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xtielverzorgingenwasdiensten/Gedeelde documenten/Nota van Inlichtingen/Nota van inlichtingen 2/"/>
    </mc:Choice>
  </mc:AlternateContent>
  <xr:revisionPtr revIDLastSave="0" documentId="8_{3DC632C5-8F6F-42AF-9D2A-039269AF385D}" xr6:coauthVersionLast="47" xr6:coauthVersionMax="47" xr10:uidLastSave="{00000000-0000-0000-0000-000000000000}"/>
  <bookViews>
    <workbookView xWindow="-28920" yWindow="1755" windowWidth="29040" windowHeight="17640" xr2:uid="{00000000-000D-0000-FFFF-FFFF00000000}"/>
  </bookViews>
  <sheets>
    <sheet name="Invul instructie" sheetId="6" r:id="rId1"/>
    <sheet name="1. Inschrijfprijs" sheetId="8" r:id="rId2"/>
    <sheet name="2. Huur en waskosten" sheetId="5" r:id="rId3"/>
    <sheet name="3. Beheerskosten" sheetId="7" r:id="rId4"/>
    <sheet name="4. Formule prijzenblad A" sheetId="9" r:id="rId5"/>
    <sheet name="5. Formule prijzenblad B" sheetId="10" r:id="rId6"/>
    <sheet name="6. Formule prijzenblad C" sheetId="12" r:id="rId7"/>
    <sheet name="7. Formule prijzenblad D" sheetId="13" r:id="rId8"/>
  </sheets>
  <definedNames>
    <definedName name="_xlnm._FilterDatabase" localSheetId="2" hidden="1">'2. Huur en waskosten'!$A$4:$K$120</definedName>
    <definedName name="MaxPnt" localSheetId="4">'4. Formule prijzenblad A'!$B$12</definedName>
    <definedName name="MaxPnt" localSheetId="5">'5. Formule prijzenblad B'!$B$12</definedName>
    <definedName name="MaxPnt" localSheetId="6">'6. Formule prijzenblad C'!$B$12</definedName>
    <definedName name="MaxPnt" localSheetId="7">'7. Formule prijzenblad D'!$B$12</definedName>
    <definedName name="PrIn" localSheetId="4">'4. Formule prijzenblad A'!$B$15</definedName>
    <definedName name="PrIn" localSheetId="5">'5. Formule prijzenblad B'!$B$15</definedName>
    <definedName name="PrIn" localSheetId="6">'6. Formule prijzenblad C'!$B$15</definedName>
    <definedName name="PrIn" localSheetId="7">'7. Formule prijzenblad D'!$B$15</definedName>
    <definedName name="PrKn" localSheetId="4">'4. Formule prijzenblad A'!$B$9</definedName>
    <definedName name="PrKn" localSheetId="5">'5. Formule prijzenblad B'!$B$9</definedName>
    <definedName name="PrKn" localSheetId="6">'6. Formule prijzenblad C'!$B$9</definedName>
    <definedName name="PrKn" localSheetId="7">'7. Formule prijzenblad D'!$B$9</definedName>
    <definedName name="PrMax" localSheetId="4">'4. Formule prijzenblad A'!$B$11</definedName>
    <definedName name="PrMax" localSheetId="5">'5. Formule prijzenblad B'!$B$11</definedName>
    <definedName name="PrMax" localSheetId="6">'6. Formule prijzenblad C'!$B$11</definedName>
    <definedName name="PrMax" localSheetId="7">'7. Formule prijzenblad D'!$B$11</definedName>
    <definedName name="PuKn" localSheetId="4">'4. Formule prijzenblad A'!$B$10</definedName>
    <definedName name="PuKn" localSheetId="5">'5. Formule prijzenblad B'!$B$10</definedName>
    <definedName name="PuKn" localSheetId="6">'6. Formule prijzenblad C'!$B$10</definedName>
    <definedName name="PuKn" localSheetId="7">'7. Formule prijzenblad D'!$B$10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2" i="5" l="1"/>
  <c r="W71" i="5"/>
  <c r="W70" i="5"/>
  <c r="W68" i="5"/>
  <c r="W67" i="5"/>
  <c r="W66" i="5"/>
  <c r="W65" i="5"/>
  <c r="W64" i="5"/>
  <c r="T72" i="5"/>
  <c r="T71" i="5"/>
  <c r="T70" i="5"/>
  <c r="T68" i="5"/>
  <c r="T67" i="5"/>
  <c r="T66" i="5"/>
  <c r="T65" i="5"/>
  <c r="T64" i="5"/>
  <c r="U69" i="5"/>
  <c r="W69" i="5" s="1"/>
  <c r="U63" i="5"/>
  <c r="W63" i="5" s="1"/>
  <c r="R69" i="5"/>
  <c r="T69" i="5" s="1"/>
  <c r="R63" i="5"/>
  <c r="T63" i="5" s="1"/>
  <c r="U13" i="5"/>
  <c r="T14" i="5"/>
  <c r="L13" i="5"/>
  <c r="W14" i="5"/>
  <c r="F5" i="7"/>
  <c r="T73" i="5" l="1"/>
  <c r="W73" i="5"/>
  <c r="C22" i="13"/>
  <c r="B22" i="13"/>
  <c r="C21" i="13"/>
  <c r="B21" i="13"/>
  <c r="M13" i="13"/>
  <c r="L13" i="13"/>
  <c r="N12" i="13"/>
  <c r="M12" i="13"/>
  <c r="J10" i="13"/>
  <c r="I10" i="13"/>
  <c r="K9" i="13"/>
  <c r="J9" i="13"/>
  <c r="Q121" i="5"/>
  <c r="C22" i="12"/>
  <c r="B22" i="12"/>
  <c r="C21" i="12"/>
  <c r="B21" i="12"/>
  <c r="M13" i="12"/>
  <c r="L13" i="12"/>
  <c r="N12" i="12"/>
  <c r="M12" i="12"/>
  <c r="J10" i="12"/>
  <c r="I10" i="12"/>
  <c r="K9" i="12"/>
  <c r="J9" i="12"/>
  <c r="C22" i="10"/>
  <c r="B22" i="10"/>
  <c r="C21" i="10"/>
  <c r="B21" i="10"/>
  <c r="M13" i="10"/>
  <c r="L13" i="10"/>
  <c r="N12" i="10"/>
  <c r="M12" i="10"/>
  <c r="J10" i="10"/>
  <c r="I10" i="10"/>
  <c r="K9" i="10"/>
  <c r="J9" i="10"/>
  <c r="C22" i="9"/>
  <c r="B22" i="9"/>
  <c r="C21" i="9"/>
  <c r="B21" i="9"/>
  <c r="M13" i="9"/>
  <c r="L13" i="9"/>
  <c r="N12" i="9"/>
  <c r="M12" i="9"/>
  <c r="J10" i="9"/>
  <c r="I10" i="9"/>
  <c r="K9" i="9"/>
  <c r="J9" i="9"/>
  <c r="F6" i="7" l="1"/>
  <c r="Z116" i="5"/>
  <c r="A25" i="13" l="1"/>
  <c r="M10" i="13" s="1"/>
  <c r="M9" i="13"/>
  <c r="D12" i="8"/>
  <c r="D11" i="8"/>
  <c r="W115" i="5"/>
  <c r="T115" i="5"/>
  <c r="W114" i="5"/>
  <c r="T114" i="5"/>
  <c r="W113" i="5"/>
  <c r="T113" i="5"/>
  <c r="W98" i="5"/>
  <c r="T98" i="5"/>
  <c r="Z106" i="5"/>
  <c r="Z105" i="5"/>
  <c r="Z104" i="5"/>
  <c r="Z103" i="5"/>
  <c r="Z102" i="5"/>
  <c r="Z101" i="5"/>
  <c r="Z100" i="5"/>
  <c r="Z99" i="5"/>
  <c r="Z97" i="5"/>
  <c r="Z96" i="5"/>
  <c r="Z95" i="5"/>
  <c r="Z60" i="5"/>
  <c r="Z61" i="5"/>
  <c r="Z79" i="5"/>
  <c r="Q71" i="5"/>
  <c r="Q70" i="5"/>
  <c r="Q67" i="5"/>
  <c r="Q66" i="5"/>
  <c r="Q73" i="5" l="1"/>
  <c r="Z118" i="5"/>
  <c r="Z119" i="5"/>
  <c r="Z117" i="5"/>
  <c r="X120" i="5"/>
  <c r="Z120" i="5" s="1"/>
  <c r="W112" i="5"/>
  <c r="T112" i="5"/>
  <c r="Z111" i="5"/>
  <c r="Z110" i="5"/>
  <c r="Z109" i="5"/>
  <c r="Z108" i="5"/>
  <c r="Z107" i="5"/>
  <c r="Z94" i="5"/>
  <c r="Z93" i="5"/>
  <c r="Z92" i="5"/>
  <c r="Z91" i="5"/>
  <c r="Z90" i="5"/>
  <c r="Z89" i="5"/>
  <c r="Z88" i="5"/>
  <c r="Z87" i="5"/>
  <c r="L120" i="5"/>
  <c r="W86" i="5"/>
  <c r="T86" i="5"/>
  <c r="Z85" i="5"/>
  <c r="Z84" i="5"/>
  <c r="Z83" i="5"/>
  <c r="Z82" i="5"/>
  <c r="X81" i="5"/>
  <c r="Z81" i="5" s="1"/>
  <c r="W80" i="5"/>
  <c r="Z78" i="5"/>
  <c r="Z77" i="5"/>
  <c r="Z76" i="5"/>
  <c r="Z75" i="5"/>
  <c r="Z74" i="5"/>
  <c r="Z64" i="5"/>
  <c r="Z65" i="5"/>
  <c r="Z66" i="5"/>
  <c r="Z67" i="5"/>
  <c r="Z68" i="5"/>
  <c r="Z70" i="5"/>
  <c r="Z71" i="5"/>
  <c r="Z72" i="5"/>
  <c r="W53" i="5"/>
  <c r="W54" i="5"/>
  <c r="W55" i="5"/>
  <c r="W56" i="5"/>
  <c r="W57" i="5"/>
  <c r="W58" i="5"/>
  <c r="W59" i="5"/>
  <c r="T53" i="5"/>
  <c r="T54" i="5"/>
  <c r="T55" i="5"/>
  <c r="T56" i="5"/>
  <c r="T57" i="5"/>
  <c r="T58" i="5"/>
  <c r="T52" i="5"/>
  <c r="W48" i="5"/>
  <c r="W47" i="5"/>
  <c r="W46" i="5"/>
  <c r="W45" i="5"/>
  <c r="W44" i="5"/>
  <c r="W43" i="5"/>
  <c r="T44" i="5"/>
  <c r="T45" i="5"/>
  <c r="T46" i="5"/>
  <c r="T47" i="5"/>
  <c r="T48" i="5"/>
  <c r="T43" i="5"/>
  <c r="X69" i="5"/>
  <c r="Z69" i="5" s="1"/>
  <c r="X63" i="5"/>
  <c r="Z63" i="5" s="1"/>
  <c r="Z50" i="5"/>
  <c r="Z51" i="5"/>
  <c r="Z49" i="5"/>
  <c r="W6" i="5"/>
  <c r="W7" i="5"/>
  <c r="W8" i="5"/>
  <c r="W9" i="5"/>
  <c r="W10" i="5"/>
  <c r="W11" i="5"/>
  <c r="W12" i="5"/>
  <c r="W13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5" i="5"/>
  <c r="T6" i="5"/>
  <c r="T7" i="5"/>
  <c r="T8" i="5"/>
  <c r="T9" i="5"/>
  <c r="T10" i="5"/>
  <c r="T11" i="5"/>
  <c r="T12" i="5"/>
  <c r="T13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5" i="5"/>
  <c r="Z42" i="5"/>
  <c r="Z121" i="5" l="1"/>
  <c r="T121" i="5"/>
  <c r="W121" i="5"/>
  <c r="Z62" i="5"/>
  <c r="Z73" i="5"/>
  <c r="D5" i="8" s="1"/>
  <c r="L81" i="5"/>
  <c r="L79" i="5"/>
  <c r="L69" i="5"/>
  <c r="L63" i="5"/>
  <c r="R59" i="5"/>
  <c r="T59" i="5" s="1"/>
  <c r="T62" i="5" s="1"/>
  <c r="Q59" i="5"/>
  <c r="L59" i="5"/>
  <c r="Q57" i="5"/>
  <c r="Q56" i="5"/>
  <c r="Q55" i="5"/>
  <c r="Q54" i="5"/>
  <c r="Q53" i="5"/>
  <c r="U52" i="5"/>
  <c r="W52" i="5" s="1"/>
  <c r="W62" i="5" s="1"/>
  <c r="Q52" i="5"/>
  <c r="L52" i="5"/>
  <c r="Q48" i="5"/>
  <c r="Q46" i="5"/>
  <c r="Q45" i="5"/>
  <c r="Q44" i="5"/>
  <c r="Q43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4" i="5"/>
  <c r="Q23" i="5"/>
  <c r="Q22" i="5"/>
  <c r="Q21" i="5"/>
  <c r="Q20" i="5"/>
  <c r="Q19" i="5"/>
  <c r="Q18" i="5"/>
  <c r="Q17" i="5"/>
  <c r="Q16" i="5"/>
  <c r="Q15" i="5"/>
  <c r="Q12" i="5"/>
  <c r="Q11" i="5"/>
  <c r="Q10" i="5"/>
  <c r="Q9" i="5"/>
  <c r="Q8" i="5"/>
  <c r="Q7" i="5"/>
  <c r="Q6" i="5"/>
  <c r="Q5" i="5"/>
  <c r="B15" i="10" l="1"/>
  <c r="B15" i="12"/>
  <c r="B15" i="9"/>
  <c r="D6" i="8"/>
  <c r="D4" i="8"/>
  <c r="Q62" i="5"/>
  <c r="Q122" i="5" s="1"/>
  <c r="D7" i="8" l="1"/>
  <c r="D15" i="8" l="1"/>
  <c r="M9" i="12" l="1"/>
  <c r="A25" i="12"/>
  <c r="M10" i="12" s="1"/>
  <c r="A25" i="9"/>
  <c r="M10" i="9" s="1"/>
  <c r="M9" i="9"/>
  <c r="M9" i="10"/>
  <c r="A25" i="10"/>
  <c r="M10" i="10" s="1"/>
  <c r="D17" i="8"/>
</calcChain>
</file>

<file path=xl/sharedStrings.xml><?xml version="1.0" encoding="utf-8"?>
<sst xmlns="http://schemas.openxmlformats.org/spreadsheetml/2006/main" count="1001" uniqueCount="306">
  <si>
    <t>100% katoen</t>
  </si>
  <si>
    <t>38 x 42</t>
  </si>
  <si>
    <t>Baddoek</t>
  </si>
  <si>
    <t>50 x 100</t>
  </si>
  <si>
    <t>45 x 70</t>
  </si>
  <si>
    <t>68 x 90</t>
  </si>
  <si>
    <t>Steeklaken</t>
  </si>
  <si>
    <t>120 x 170</t>
  </si>
  <si>
    <t>Laken</t>
  </si>
  <si>
    <t>160 x 300</t>
  </si>
  <si>
    <t>140 x 200</t>
  </si>
  <si>
    <t>Kophoeslaken</t>
  </si>
  <si>
    <t>160 x 290</t>
  </si>
  <si>
    <t>33 x 33</t>
  </si>
  <si>
    <t>Luier</t>
  </si>
  <si>
    <t>70 x 67</t>
  </si>
  <si>
    <t>40 x 30</t>
  </si>
  <si>
    <t>Kruikenzak</t>
  </si>
  <si>
    <t>19 x 47,5</t>
  </si>
  <si>
    <t>Babyhemdje</t>
  </si>
  <si>
    <t>100 x 150</t>
  </si>
  <si>
    <t>80 x 80</t>
  </si>
  <si>
    <t>S</t>
  </si>
  <si>
    <t>M</t>
  </si>
  <si>
    <t>L</t>
  </si>
  <si>
    <t>100 % katoen</t>
  </si>
  <si>
    <t>100 x 110</t>
  </si>
  <si>
    <t>85x90</t>
  </si>
  <si>
    <t>130x 170</t>
  </si>
  <si>
    <t>Spreideken</t>
  </si>
  <si>
    <t>180 x 240</t>
  </si>
  <si>
    <t>100% polyester, brandvertragend</t>
  </si>
  <si>
    <t>152 x 210</t>
  </si>
  <si>
    <t>70x140</t>
  </si>
  <si>
    <t xml:space="preserve">Sloop </t>
  </si>
  <si>
    <t>Molton</t>
  </si>
  <si>
    <t>Dekbed</t>
  </si>
  <si>
    <t>Badlaken</t>
  </si>
  <si>
    <t>Spreideken, baby</t>
  </si>
  <si>
    <t>Molton, baby (luiermolton)</t>
  </si>
  <si>
    <t>Bijzonderheden</t>
  </si>
  <si>
    <t>80% katoen
20% polyester</t>
  </si>
  <si>
    <t>50% katoen
50% polyester</t>
  </si>
  <si>
    <t>35% katoen
65% polyester</t>
  </si>
  <si>
    <t>Overname</t>
  </si>
  <si>
    <t>nee</t>
  </si>
  <si>
    <t>Washand</t>
  </si>
  <si>
    <t>Warmtedeken</t>
  </si>
  <si>
    <t>gebruikt op afd. Oncologie/Reumatologie</t>
  </si>
  <si>
    <t>gebruikt op polikliniek Huidziekten ivm teerzalf</t>
  </si>
  <si>
    <t>XL</t>
  </si>
  <si>
    <t>70% Polyester
30% Polyamide</t>
  </si>
  <si>
    <t>Blouse Oswin</t>
  </si>
  <si>
    <t>korte mouw</t>
  </si>
  <si>
    <t>Broek Odin</t>
  </si>
  <si>
    <t>Polo Timmy</t>
  </si>
  <si>
    <t>blauw</t>
  </si>
  <si>
    <t>lila</t>
  </si>
  <si>
    <t>wit</t>
  </si>
  <si>
    <t>lange mouw</t>
  </si>
  <si>
    <t>grijs</t>
  </si>
  <si>
    <t>Sloof Sheila</t>
  </si>
  <si>
    <t>donkerblauw</t>
  </si>
  <si>
    <t>Hes Melchior</t>
  </si>
  <si>
    <t>Broek</t>
  </si>
  <si>
    <t>Kleurstelling</t>
  </si>
  <si>
    <t>ja</t>
  </si>
  <si>
    <t>100% polyester, brandvertragend vulling 250 gr/m2</t>
  </si>
  <si>
    <t>Platgoed</t>
  </si>
  <si>
    <t>Hoofdgroep</t>
  </si>
  <si>
    <t>OK-artikelen</t>
  </si>
  <si>
    <t>Kleding</t>
  </si>
  <si>
    <t>Kosten per wasbeurt</t>
  </si>
  <si>
    <t>Waskosten per jaar</t>
  </si>
  <si>
    <t>Materiaal (of gelijkwaardig)</t>
  </si>
  <si>
    <t>21 x 17</t>
  </si>
  <si>
    <t>bovenkant en zijkanten open, plastic drukkers</t>
  </si>
  <si>
    <t>Calculatieblad</t>
  </si>
  <si>
    <t>wit/paars</t>
  </si>
  <si>
    <t xml:space="preserve">Damesjas Froukje </t>
  </si>
  <si>
    <t>wit/oranje</t>
  </si>
  <si>
    <t xml:space="preserve">Protectiejas Petula </t>
  </si>
  <si>
    <t>geel</t>
  </si>
  <si>
    <t>mint</t>
  </si>
  <si>
    <t>Protectiejas Petula</t>
  </si>
  <si>
    <t>groen/middengroen</t>
  </si>
  <si>
    <t>wit/groen</t>
  </si>
  <si>
    <t>wit/zwart</t>
  </si>
  <si>
    <t>wit/geel</t>
  </si>
  <si>
    <t>wit/rood</t>
  </si>
  <si>
    <t>zwart</t>
  </si>
  <si>
    <t>blauw/rood</t>
  </si>
  <si>
    <t>Sloop klein</t>
  </si>
  <si>
    <t>Blokdoek</t>
  </si>
  <si>
    <t>Vaatdoek</t>
  </si>
  <si>
    <t>Kinderslab</t>
  </si>
  <si>
    <t>Kindersprei</t>
  </si>
  <si>
    <t>Babylaken</t>
  </si>
  <si>
    <t>Spuugdoekje</t>
  </si>
  <si>
    <t>Slab blauw safety sluiting</t>
  </si>
  <si>
    <t>140x190</t>
  </si>
  <si>
    <t xml:space="preserve">Kinderlaken </t>
  </si>
  <si>
    <t xml:space="preserve">Infuusjas </t>
  </si>
  <si>
    <t xml:space="preserve">Onderlegger </t>
  </si>
  <si>
    <t>wit/blauw</t>
  </si>
  <si>
    <t>Overjas wit bl.kraag</t>
  </si>
  <si>
    <t>taupe</t>
  </si>
  <si>
    <t>60x60</t>
  </si>
  <si>
    <t xml:space="preserve">Dekbed Easydeck </t>
  </si>
  <si>
    <t>eigendom LUMC</t>
  </si>
  <si>
    <t>zon/vlieger/blauw</t>
  </si>
  <si>
    <t>lichtblauw</t>
  </si>
  <si>
    <t xml:space="preserve">Hes verpleging </t>
  </si>
  <si>
    <t>wit/grijs</t>
  </si>
  <si>
    <t>120x80</t>
  </si>
  <si>
    <t>120x220</t>
  </si>
  <si>
    <t>100%  katoen</t>
  </si>
  <si>
    <t>zwart/wit streep</t>
  </si>
  <si>
    <t>blauw/wit streep</t>
  </si>
  <si>
    <t>korte mouw, ronde hals</t>
  </si>
  <si>
    <t>lange mouw, ronde hals</t>
  </si>
  <si>
    <t>groen/zilver</t>
  </si>
  <si>
    <t>groen/carbon</t>
  </si>
  <si>
    <t>marine/carbon</t>
  </si>
  <si>
    <t>marine/zilver</t>
  </si>
  <si>
    <t>lange mouw, V hals</t>
  </si>
  <si>
    <t>carbon lila/blauw</t>
  </si>
  <si>
    <t>Hes arts wit</t>
  </si>
  <si>
    <t>katoen</t>
  </si>
  <si>
    <t>dkblauw/lichtblauw</t>
  </si>
  <si>
    <t>Hes Jaimy</t>
  </si>
  <si>
    <t xml:space="preserve">Hes Lex </t>
  </si>
  <si>
    <t xml:space="preserve">Hes keuken </t>
  </si>
  <si>
    <t xml:space="preserve">Hes Livio </t>
  </si>
  <si>
    <t xml:space="preserve">Jurk </t>
  </si>
  <si>
    <t>Warmtejas Pepijn-Jan</t>
  </si>
  <si>
    <t xml:space="preserve">CAS hes Axel </t>
  </si>
  <si>
    <t xml:space="preserve">CAS pantalon Pim </t>
  </si>
  <si>
    <t xml:space="preserve">X-OS jas </t>
  </si>
  <si>
    <t>Doktersjas</t>
  </si>
  <si>
    <t xml:space="preserve">Protectiejas </t>
  </si>
  <si>
    <t>Blouse carly</t>
  </si>
  <si>
    <t>Blouse Alexis</t>
  </si>
  <si>
    <t>Doktersjas Jurg</t>
  </si>
  <si>
    <t>wit/marine/ruit</t>
  </si>
  <si>
    <t xml:space="preserve">Koksbroek Ruud </t>
  </si>
  <si>
    <t>Koksbuis</t>
  </si>
  <si>
    <t xml:space="preserve">Koksbuis Robini </t>
  </si>
  <si>
    <t xml:space="preserve">Koksbuis Marriott </t>
  </si>
  <si>
    <t xml:space="preserve">Overhemd Mike </t>
  </si>
  <si>
    <t xml:space="preserve">Overhemd Leandro </t>
  </si>
  <si>
    <t>Pos.broek Ilona</t>
  </si>
  <si>
    <t xml:space="preserve">Broek Vincent </t>
  </si>
  <si>
    <t xml:space="preserve">Koksbroek </t>
  </si>
  <si>
    <t xml:space="preserve">Pos.broek </t>
  </si>
  <si>
    <t>Broek Vincent gips</t>
  </si>
  <si>
    <t>oprol</t>
  </si>
  <si>
    <t xml:space="preserve">Broek Spikey </t>
  </si>
  <si>
    <t>Polo Pepijn LUMC</t>
  </si>
  <si>
    <t xml:space="preserve">Polo Pepijn LUMC </t>
  </si>
  <si>
    <t xml:space="preserve">Sloof Els </t>
  </si>
  <si>
    <t>120X100</t>
  </si>
  <si>
    <t xml:space="preserve">Sloof Sheila </t>
  </si>
  <si>
    <t>Sloof Marie</t>
  </si>
  <si>
    <t xml:space="preserve">Sloof Marie </t>
  </si>
  <si>
    <t xml:space="preserve">Warmtejas Axel </t>
  </si>
  <si>
    <t xml:space="preserve">Pathologie jas </t>
  </si>
  <si>
    <t>Thermo jack</t>
  </si>
  <si>
    <t>Laken (zalf)</t>
  </si>
  <si>
    <t xml:space="preserve">Kinderdekbed </t>
  </si>
  <si>
    <t>groen/bruin</t>
  </si>
  <si>
    <t>Infuusjas baby</t>
  </si>
  <si>
    <t>Infuusjas, kleuter</t>
  </si>
  <si>
    <t>Infuusjas, peuter</t>
  </si>
  <si>
    <t xml:space="preserve">unisex </t>
  </si>
  <si>
    <t xml:space="preserve">Pyjamabroek </t>
  </si>
  <si>
    <t xml:space="preserve">Pyjamajas </t>
  </si>
  <si>
    <t>Scheurlaken</t>
  </si>
  <si>
    <t>Overjas</t>
  </si>
  <si>
    <t>Overig</t>
  </si>
  <si>
    <t>Waszak</t>
  </si>
  <si>
    <t>Handling afwasbare kussens</t>
  </si>
  <si>
    <t>Kledinghangerstandaard</t>
  </si>
  <si>
    <t>kosten OK</t>
  </si>
  <si>
    <t>OK muts Selma</t>
  </si>
  <si>
    <t xml:space="preserve">OK muts Selma </t>
  </si>
  <si>
    <t xml:space="preserve">OK laken </t>
  </si>
  <si>
    <t>160x300</t>
  </si>
  <si>
    <t>XS-S</t>
  </si>
  <si>
    <t>d-blauw</t>
  </si>
  <si>
    <t xml:space="preserve">l-blauw </t>
  </si>
  <si>
    <t xml:space="preserve">groen </t>
  </si>
  <si>
    <t>M-L</t>
  </si>
  <si>
    <t>XL-XXL</t>
  </si>
  <si>
    <t>Distributie via KUA</t>
  </si>
  <si>
    <t>90x100</t>
  </si>
  <si>
    <t>Aantal geleverde stuks per jaar (2024)</t>
  </si>
  <si>
    <t>Infuusjas, kind</t>
  </si>
  <si>
    <t>onderscheid baby/peuter/kleuter/kind</t>
  </si>
  <si>
    <t>onderscheid baby/kind</t>
  </si>
  <si>
    <t>Afmeting in cm / maat (of gelijk-waardig)</t>
  </si>
  <si>
    <t>Bulk afgeleverd</t>
  </si>
  <si>
    <t>Aantal stuks in omloop</t>
  </si>
  <si>
    <t>onderscheid lakens/kophoeslakens</t>
  </si>
  <si>
    <t>Huur per week</t>
  </si>
  <si>
    <t>Huur per jaar</t>
  </si>
  <si>
    <t>Restwaarde totaal overname Opdrachtnemer</t>
  </si>
  <si>
    <t>Productomschrijving</t>
  </si>
  <si>
    <t>#</t>
  </si>
  <si>
    <t>Sloof grijs</t>
  </si>
  <si>
    <t>Op de plank (voorraad)</t>
  </si>
  <si>
    <t>Aantal weken huur per jaar (2024)</t>
  </si>
  <si>
    <t>Aantal wasbeurten per jr (2024)</t>
  </si>
  <si>
    <t>lange mouw, achtersluiting</t>
  </si>
  <si>
    <t xml:space="preserve">Restwaarde
(stuk in omloop) </t>
  </si>
  <si>
    <t xml:space="preserve">Restwaarde
(voorraad) </t>
  </si>
  <si>
    <t>Huurkosten (excl. BTW)</t>
  </si>
  <si>
    <t>Waskosten (excl. BTW)</t>
  </si>
  <si>
    <t>Aantal geleverde stuks (2024)</t>
  </si>
  <si>
    <t>All-In tarief</t>
  </si>
  <si>
    <t>All-in (excl. BTW)</t>
  </si>
  <si>
    <t>All-in Jaarkosten</t>
  </si>
  <si>
    <t>korte mouw / nieuw in 2025</t>
  </si>
  <si>
    <t>korte mouw, gevouwen</t>
  </si>
  <si>
    <t>A</t>
  </si>
  <si>
    <t>Onderdeel</t>
  </si>
  <si>
    <t>B</t>
  </si>
  <si>
    <t>C</t>
  </si>
  <si>
    <t>Instructie en uitleg, Prijzenblad</t>
  </si>
  <si>
    <t xml:space="preserve">De aantallen zijn gebaseerd op jaarbasis en kunnen geen rechten aan worden ontleent. </t>
  </si>
  <si>
    <t>Omschrijving</t>
  </si>
  <si>
    <t>Prijs per jaar excl. BTW</t>
  </si>
  <si>
    <t>TOTAAL exclusief BTW</t>
  </si>
  <si>
    <t>D</t>
  </si>
  <si>
    <t>TOTAAL INSCHRIJFPRIJS exclusief BTW</t>
  </si>
  <si>
    <t>Naam</t>
  </si>
  <si>
    <t>Functie</t>
  </si>
  <si>
    <t>Datum</t>
  </si>
  <si>
    <t>Handtekening</t>
  </si>
  <si>
    <t>Totaal CAS kledingstukken</t>
  </si>
  <si>
    <t>Totaal beheerskosten</t>
  </si>
  <si>
    <t>Eenheid</t>
  </si>
  <si>
    <t>Eenheidsprijs excl. btw</t>
  </si>
  <si>
    <t>Jaarbedrag excl. btw</t>
  </si>
  <si>
    <t>een ongeldige Inschrijving en verdere uitsluiting van de beoordeling.</t>
  </si>
  <si>
    <t>157 uur</t>
  </si>
  <si>
    <t>Definitie: Conform PVE Textielverzorging en wasdiensten</t>
  </si>
  <si>
    <t>Subtotalen onderdeel A</t>
  </si>
  <si>
    <t>Subtotalen onderdeel B</t>
  </si>
  <si>
    <t>Subtotalen onderdeel C</t>
  </si>
  <si>
    <t>Uurtarief beheerskosten*</t>
  </si>
  <si>
    <t>Totaal Dienstkleding</t>
  </si>
  <si>
    <t>Inschrijver</t>
  </si>
  <si>
    <t>x</t>
  </si>
  <si>
    <t>y</t>
  </si>
  <si>
    <t>Prijsknippunt</t>
  </si>
  <si>
    <t>euro</t>
  </si>
  <si>
    <t>PrKn</t>
  </si>
  <si>
    <t>Puntenknippunt</t>
  </si>
  <si>
    <t>punten</t>
  </si>
  <si>
    <t>PuKn</t>
  </si>
  <si>
    <t>Maximale prijs</t>
  </si>
  <si>
    <t>PrMax</t>
  </si>
  <si>
    <t>Maximum pnt</t>
  </si>
  <si>
    <t>Gegevens inschrijver</t>
  </si>
  <si>
    <t>Berekende gegevens grafiek</t>
  </si>
  <si>
    <r>
      <t>Grafiekformule: Punten =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A</t>
    </r>
    <r>
      <rPr>
        <sz val="10"/>
        <color theme="1"/>
        <rFont val="Arial"/>
        <family val="2"/>
      </rPr>
      <t xml:space="preserve"> x Inschrijvingsprijs + </t>
    </r>
    <r>
      <rPr>
        <b/>
        <i/>
        <sz val="11"/>
        <color rgb="FFFF0000"/>
        <rFont val="Calibri"/>
        <family val="2"/>
        <scheme val="minor"/>
      </rPr>
      <t>B</t>
    </r>
  </si>
  <si>
    <t>Deel 1</t>
  </si>
  <si>
    <t>Deel 2</t>
  </si>
  <si>
    <t>Score</t>
  </si>
  <si>
    <t>Grafiekformule is:</t>
  </si>
  <si>
    <t>Punten = A x Inschrijfprijs + B</t>
  </si>
  <si>
    <t xml:space="preserve">Formule voor A en B is: </t>
  </si>
  <si>
    <t>(0-PuKn)/(PrMax-PrKn)</t>
  </si>
  <si>
    <t>PrMax*PuKn/(PrMax-PrKn)</t>
  </si>
  <si>
    <t>Totaal Platgoed en overig</t>
  </si>
  <si>
    <t>Naam Inschrijver</t>
  </si>
  <si>
    <t>Inschrijfprijs C</t>
  </si>
  <si>
    <t>Gegevens onderdeel D</t>
  </si>
  <si>
    <t>Overnamewaarde van de dienstkleding  (onderdeel A +B)</t>
  </si>
  <si>
    <t xml:space="preserve">* Het maximale uurtarief is € 35,- en geldt tevens als prijsplafond. Het overschrijden van het prijsplafond leidt tot  </t>
  </si>
  <si>
    <t>Inschrijfprijs A</t>
  </si>
  <si>
    <t>Inschrijfprijs B</t>
  </si>
  <si>
    <t>Onderdeel B CAS Kledingstukken</t>
  </si>
  <si>
    <t>Onderdeel A Dienstkleding</t>
  </si>
  <si>
    <t>Onderdeel C Platgoed en overig</t>
  </si>
  <si>
    <t>Onderdeel D Beheerskosten</t>
  </si>
  <si>
    <t>Inschrijfprijs D</t>
  </si>
  <si>
    <t>De Inschrijfprijs bestaat uit onder A, B, C en D. 
Tabblad 1. Inschrijfprijs dient rechtsgeldig te worden ondertekend.</t>
  </si>
  <si>
    <t>Gegevens onderdeel A</t>
  </si>
  <si>
    <t xml:space="preserve">Gegevens onderdeel B </t>
  </si>
  <si>
    <t>Gegevens onderdeel C</t>
  </si>
  <si>
    <t>9a</t>
  </si>
  <si>
    <t>9b</t>
  </si>
  <si>
    <t>oprol, gevouwen</t>
  </si>
  <si>
    <t>TOTAAL INSCHRIJFPRIJS inclusief BTW</t>
  </si>
  <si>
    <r>
      <t>Bijlage 30 Calculatieblad - EA Textielverzorging en wasdiensten</t>
    </r>
    <r>
      <rPr>
        <sz val="18"/>
        <color rgb="FFFF0000"/>
        <rFont val="Calibri"/>
        <family val="2"/>
        <scheme val="minor"/>
      </rPr>
      <t>_incl NvI 1</t>
    </r>
  </si>
  <si>
    <r>
      <t xml:space="preserve">Wijzigingen van de lay-out en de gebruikte formules in dit prijzenblad zijn niet toegestaan. </t>
    </r>
    <r>
      <rPr>
        <strike/>
        <sz val="11"/>
        <rFont val="Calibri"/>
        <family val="2"/>
        <scheme val="minor"/>
      </rPr>
      <t xml:space="preserve">Uitgezonderd is het tabblad "Alternatieve verwerking". Inschrijver mag de lay-out aanvullen om kosten te specificeren. </t>
    </r>
  </si>
  <si>
    <r>
      <t>Bijlage 30 Culculatieblad - EA Textielverzorging en wasdiensten</t>
    </r>
    <r>
      <rPr>
        <sz val="18"/>
        <color rgb="FFFF0000"/>
        <rFont val="Calibri"/>
        <family val="2"/>
        <scheme val="minor"/>
      </rPr>
      <t>_incl. NvI 1 en 2</t>
    </r>
  </si>
  <si>
    <r>
      <t>Bijlage 30 Culculatieblad - EA Textielverzorging en wasdiensten</t>
    </r>
    <r>
      <rPr>
        <sz val="18"/>
        <color rgb="FFFF0000"/>
        <rFont val="Calibri"/>
        <family val="2"/>
        <scheme val="minor"/>
      </rPr>
      <t>_incl NvI 1 en 2</t>
    </r>
    <r>
      <rPr>
        <sz val="18"/>
        <color theme="1"/>
        <rFont val="Calibri"/>
        <family val="2"/>
        <scheme val="minor"/>
      </rPr>
      <t xml:space="preserve"> </t>
    </r>
  </si>
  <si>
    <r>
      <rPr>
        <sz val="22"/>
        <rFont val="Arial"/>
        <family val="2"/>
      </rPr>
      <t>Bijlage 30 Culculatieblad - EA Textielverzorging en wasdiensten</t>
    </r>
    <r>
      <rPr>
        <sz val="22"/>
        <color rgb="FFFF0000"/>
        <rFont val="Arial"/>
        <family val="2"/>
      </rPr>
      <t>_incl NvI 1 en 2</t>
    </r>
  </si>
  <si>
    <t>Labjas</t>
  </si>
  <si>
    <r>
      <t xml:space="preserve">lange mouw, </t>
    </r>
    <r>
      <rPr>
        <sz val="10"/>
        <color rgb="FFFF0000"/>
        <rFont val="Arial"/>
        <family val="2"/>
      </rPr>
      <t>gevouwen</t>
    </r>
  </si>
  <si>
    <r>
      <t xml:space="preserve">korte mouw, </t>
    </r>
    <r>
      <rPr>
        <sz val="10"/>
        <color rgb="FFFF0000"/>
        <rFont val="Arial"/>
        <family val="2"/>
      </rPr>
      <t>gevouwen</t>
    </r>
  </si>
  <si>
    <r>
      <t xml:space="preserve">U kunt maximaal </t>
    </r>
    <r>
      <rPr>
        <sz val="11"/>
        <color rgb="FFFF0000"/>
        <rFont val="Calibri"/>
        <family val="2"/>
        <scheme val="minor"/>
      </rPr>
      <t xml:space="preserve">3 </t>
    </r>
    <r>
      <rPr>
        <strike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cijfers achter de komma gebruiken.</t>
    </r>
  </si>
  <si>
    <t>Inschrijver dient bij onderdeel B (CAS pakken) alleen de kosten in te vullen voor de wijze waarop u dit aanbiedt. U biedt dit op basis van een all-in tarief óf huur per week en waskost per beurt.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</si>
</sst>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€&quot;\ * #,##0.00_-;_-&quot;€&quot;\ * #,##0.00\-;_-&quot;€&quot;\ * &quot;-&quot;??_-;_-@_-"/>
    <numFmt numFmtId="43" formatCode="_-* #,##0.00_-;_-* #,##0.00\-;_-* &quot;-&quot;??_-;_-@_-"/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  <numFmt numFmtId="166" formatCode="_-&quot;€&quot;\ * #,##0.000_-;_-&quot;€&quot;\ * #,##0.000\-;_-&quot;€&quot;\ * &quot;-&quot;??_-;_-@_-"/>
    <numFmt numFmtId="167" formatCode="0.00000"/>
    <numFmt numFmtId="168" formatCode="0.000"/>
    <numFmt numFmtId="169" formatCode="_-&quot;€&quot;\ * #,##0.000_-;_-&quot;€&quot;\ * #,##0.000\-;_-&quot;€&quot;\ * &quot;-&quot;???_-;_-@_-"/>
  </numFmts>
  <fonts count="3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rgb="FFFF0000"/>
      <name val="Calibri"/>
      <family val="2"/>
      <scheme val="minor"/>
    </font>
    <font>
      <sz val="22"/>
      <color rgb="FFFF0000"/>
      <name val="Arial"/>
      <family val="2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2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7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0">
    <xf numFmtId="0" fontId="0" fillId="0" borderId="0" xfId="0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4" fontId="0" fillId="2" borderId="1" xfId="8" applyNumberFormat="1" applyFont="1" applyFill="1" applyBorder="1" applyAlignment="1">
      <alignment horizontal="center" vertical="center" wrapText="1"/>
    </xf>
    <xf numFmtId="44" fontId="0" fillId="0" borderId="1" xfId="8" applyNumberFormat="1" applyFont="1" applyFill="1" applyBorder="1" applyAlignment="1">
      <alignment horizontal="center" vertical="center"/>
    </xf>
    <xf numFmtId="44" fontId="0" fillId="0" borderId="1" xfId="8" applyNumberFormat="1" applyFont="1" applyFill="1" applyBorder="1" applyAlignment="1">
      <alignment horizontal="center" vertical="center" wrapText="1"/>
    </xf>
    <xf numFmtId="44" fontId="0" fillId="2" borderId="1" xfId="8" applyNumberFormat="1" applyFont="1" applyFill="1" applyBorder="1" applyAlignment="1">
      <alignment horizontal="center" vertical="center"/>
    </xf>
    <xf numFmtId="44" fontId="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3" fontId="0" fillId="2" borderId="1" xfId="7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1" xfId="7" applyNumberFormat="1" applyFont="1" applyFill="1" applyBorder="1" applyAlignment="1">
      <alignment horizontal="center" vertical="center"/>
    </xf>
    <xf numFmtId="3" fontId="0" fillId="2" borderId="0" xfId="7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4" borderId="1" xfId="6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1" xfId="7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7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0" fillId="7" borderId="1" xfId="8" applyNumberFormat="1" applyFont="1" applyFill="1" applyBorder="1" applyAlignment="1">
      <alignment horizontal="center" vertical="center"/>
    </xf>
    <xf numFmtId="44" fontId="0" fillId="7" borderId="1" xfId="8" applyNumberFormat="1" applyFont="1" applyFill="1" applyBorder="1" applyAlignment="1">
      <alignment horizontal="center" vertical="center" wrapText="1"/>
    </xf>
    <xf numFmtId="0" fontId="0" fillId="7" borderId="1" xfId="0" applyNumberFormat="1" applyFont="1" applyFill="1" applyBorder="1" applyAlignment="1">
      <alignment horizontal="center" vertical="center" wrapText="1"/>
    </xf>
    <xf numFmtId="44" fontId="0" fillId="7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4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44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44" fontId="0" fillId="7" borderId="1" xfId="0" applyNumberForma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165" fontId="0" fillId="7" borderId="1" xfId="8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/>
    </xf>
    <xf numFmtId="3" fontId="0" fillId="2" borderId="13" xfId="7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2" borderId="1" xfId="6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44" fontId="0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44" fontId="0" fillId="10" borderId="1" xfId="0" applyNumberFormat="1" applyFill="1" applyBorder="1" applyAlignment="1">
      <alignment horizontal="center" vertical="center" wrapText="1"/>
    </xf>
    <xf numFmtId="166" fontId="0" fillId="2" borderId="0" xfId="8" applyNumberFormat="1" applyFont="1" applyFill="1" applyAlignment="1">
      <alignment vertical="top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vertical="center" wrapText="1"/>
    </xf>
    <xf numFmtId="165" fontId="0" fillId="2" borderId="1" xfId="8" applyNumberFormat="1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vertical="top" wrapText="1"/>
    </xf>
    <xf numFmtId="0" fontId="0" fillId="10" borderId="1" xfId="0" applyFont="1" applyFill="1" applyBorder="1" applyAlignment="1">
      <alignment horizontal="center" vertical="center"/>
    </xf>
    <xf numFmtId="44" fontId="0" fillId="10" borderId="1" xfId="8" applyNumberFormat="1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3" fontId="0" fillId="10" borderId="1" xfId="0" applyNumberFormat="1" applyFont="1" applyFill="1" applyBorder="1" applyAlignment="1">
      <alignment horizontal="center" vertical="center" wrapText="1"/>
    </xf>
    <xf numFmtId="0" fontId="0" fillId="10" borderId="1" xfId="0" applyNumberFormat="1" applyFont="1" applyFill="1" applyBorder="1" applyAlignment="1">
      <alignment horizontal="center" vertical="center" wrapText="1"/>
    </xf>
    <xf numFmtId="164" fontId="0" fillId="10" borderId="1" xfId="0" applyNumberFormat="1" applyFont="1" applyFill="1" applyBorder="1" applyAlignment="1">
      <alignment vertical="center" wrapText="1"/>
    </xf>
    <xf numFmtId="44" fontId="0" fillId="10" borderId="1" xfId="8" applyNumberFormat="1" applyFont="1" applyFill="1" applyBorder="1" applyAlignment="1">
      <alignment horizontal="center" vertical="center" wrapText="1"/>
    </xf>
    <xf numFmtId="3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/>
    </xf>
    <xf numFmtId="0" fontId="16" fillId="0" borderId="0" xfId="0" applyFont="1"/>
    <xf numFmtId="0" fontId="18" fillId="15" borderId="3" xfId="1" applyFont="1" applyFill="1" applyBorder="1" applyAlignment="1">
      <alignment vertical="top" wrapText="1"/>
    </xf>
    <xf numFmtId="0" fontId="18" fillId="15" borderId="12" xfId="1" applyFont="1" applyFill="1" applyBorder="1" applyAlignment="1">
      <alignment vertical="top" wrapText="1"/>
    </xf>
    <xf numFmtId="0" fontId="19" fillId="2" borderId="12" xfId="1" applyFont="1" applyFill="1" applyBorder="1" applyAlignment="1">
      <alignment vertical="top" wrapText="1"/>
    </xf>
    <xf numFmtId="0" fontId="19" fillId="2" borderId="1" xfId="1" applyFont="1" applyFill="1" applyBorder="1" applyAlignment="1">
      <alignment vertical="top" wrapText="1"/>
    </xf>
    <xf numFmtId="0" fontId="2" fillId="0" borderId="0" xfId="10" applyProtection="1">
      <protection locked="0"/>
    </xf>
    <xf numFmtId="0" fontId="2" fillId="0" borderId="0" xfId="10"/>
    <xf numFmtId="164" fontId="18" fillId="17" borderId="9" xfId="10" applyNumberFormat="1" applyFont="1" applyFill="1" applyBorder="1" applyAlignment="1">
      <alignment horizontal="left"/>
    </xf>
    <xf numFmtId="164" fontId="18" fillId="17" borderId="10" xfId="10" applyNumberFormat="1" applyFont="1" applyFill="1" applyBorder="1" applyAlignment="1">
      <alignment horizontal="right"/>
    </xf>
    <xf numFmtId="0" fontId="23" fillId="0" borderId="16" xfId="10" applyFont="1" applyFill="1" applyBorder="1" applyAlignment="1"/>
    <xf numFmtId="0" fontId="18" fillId="17" borderId="20" xfId="10" applyFont="1" applyFill="1" applyBorder="1"/>
    <xf numFmtId="0" fontId="18" fillId="17" borderId="9" xfId="10" applyFont="1" applyFill="1" applyBorder="1" applyAlignment="1">
      <alignment horizontal="center" vertical="center"/>
    </xf>
    <xf numFmtId="0" fontId="23" fillId="0" borderId="18" xfId="10" applyFont="1" applyFill="1" applyBorder="1" applyAlignment="1"/>
    <xf numFmtId="44" fontId="23" fillId="0" borderId="17" xfId="10" applyNumberFormat="1" applyFont="1" applyFill="1" applyBorder="1" applyAlignment="1"/>
    <xf numFmtId="44" fontId="23" fillId="0" borderId="17" xfId="10" applyNumberFormat="1" applyFont="1" applyFill="1" applyBorder="1"/>
    <xf numFmtId="0" fontId="25" fillId="0" borderId="6" xfId="10" applyFont="1" applyFill="1" applyBorder="1" applyAlignment="1">
      <alignment horizontal="center" vertical="center" wrapText="1"/>
    </xf>
    <xf numFmtId="0" fontId="25" fillId="0" borderId="5" xfId="10" applyFont="1" applyFill="1" applyBorder="1" applyAlignment="1">
      <alignment horizontal="center" vertical="center"/>
    </xf>
    <xf numFmtId="44" fontId="19" fillId="0" borderId="7" xfId="1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44" fontId="15" fillId="19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28" fillId="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top" wrapText="1"/>
    </xf>
    <xf numFmtId="44" fontId="15" fillId="5" borderId="1" xfId="8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top" wrapText="1"/>
    </xf>
    <xf numFmtId="0" fontId="15" fillId="5" borderId="1" xfId="8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top" wrapText="1"/>
    </xf>
    <xf numFmtId="44" fontId="19" fillId="6" borderId="4" xfId="10" applyNumberFormat="1" applyFont="1" applyFill="1" applyBorder="1" applyAlignment="1" applyProtection="1">
      <alignment horizontal="center" vertical="center"/>
      <protection locked="0"/>
    </xf>
    <xf numFmtId="3" fontId="0" fillId="0" borderId="1" xfId="0" applyNumberFormat="1" applyFill="1" applyBorder="1" applyAlignment="1">
      <alignment horizontal="center" vertical="center"/>
    </xf>
    <xf numFmtId="0" fontId="13" fillId="0" borderId="0" xfId="0" applyFont="1"/>
    <xf numFmtId="0" fontId="13" fillId="3" borderId="0" xfId="0" applyFont="1" applyFill="1"/>
    <xf numFmtId="3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4" fontId="0" fillId="16" borderId="0" xfId="0" applyNumberFormat="1" applyFill="1" applyProtection="1">
      <protection locked="0"/>
    </xf>
    <xf numFmtId="0" fontId="21" fillId="0" borderId="0" xfId="0" applyFont="1" applyAlignment="1">
      <alignment horizontal="center"/>
    </xf>
    <xf numFmtId="167" fontId="13" fillId="16" borderId="0" xfId="0" applyNumberFormat="1" applyFont="1" applyFill="1"/>
    <xf numFmtId="0" fontId="1" fillId="0" borderId="0" xfId="10" applyFont="1"/>
    <xf numFmtId="0" fontId="0" fillId="0" borderId="0" xfId="0" applyProtection="1"/>
    <xf numFmtId="0" fontId="13" fillId="8" borderId="1" xfId="10" applyFont="1" applyFill="1" applyBorder="1" applyProtection="1"/>
    <xf numFmtId="0" fontId="13" fillId="8" borderId="1" xfId="10" applyFont="1" applyFill="1" applyBorder="1" applyAlignment="1" applyProtection="1">
      <alignment horizontal="center"/>
    </xf>
    <xf numFmtId="0" fontId="2" fillId="0" borderId="1" xfId="10" applyFill="1" applyBorder="1" applyAlignment="1" applyProtection="1">
      <alignment horizontal="center" vertical="center"/>
    </xf>
    <xf numFmtId="0" fontId="2" fillId="0" borderId="1" xfId="10" applyBorder="1" applyAlignment="1" applyProtection="1">
      <alignment vertical="center"/>
    </xf>
    <xf numFmtId="0" fontId="2" fillId="0" borderId="1" xfId="10" applyFill="1" applyBorder="1" applyAlignment="1" applyProtection="1">
      <alignment vertical="center"/>
    </xf>
    <xf numFmtId="0" fontId="2" fillId="0" borderId="0" xfId="10" applyProtection="1"/>
    <xf numFmtId="0" fontId="13" fillId="8" borderId="1" xfId="10" applyFont="1" applyFill="1" applyBorder="1" applyAlignment="1" applyProtection="1">
      <alignment horizontal="center" vertical="center"/>
    </xf>
    <xf numFmtId="0" fontId="2" fillId="0" borderId="1" xfId="10" applyBorder="1" applyAlignment="1" applyProtection="1">
      <alignment horizontal="center" vertical="center"/>
    </xf>
    <xf numFmtId="0" fontId="13" fillId="0" borderId="0" xfId="10" applyFont="1" applyProtection="1"/>
    <xf numFmtId="0" fontId="0" fillId="0" borderId="0" xfId="0" applyProtection="1">
      <protection locked="0"/>
    </xf>
    <xf numFmtId="44" fontId="0" fillId="7" borderId="1" xfId="8" applyNumberFormat="1" applyFont="1" applyFill="1" applyBorder="1" applyAlignment="1" applyProtection="1">
      <alignment horizontal="center" vertical="center"/>
      <protection locked="0"/>
    </xf>
    <xf numFmtId="44" fontId="0" fillId="7" borderId="1" xfId="0" applyNumberFormat="1" applyFill="1" applyBorder="1" applyAlignment="1" applyProtection="1">
      <alignment horizontal="center" vertical="center" wrapText="1"/>
      <protection locked="0"/>
    </xf>
    <xf numFmtId="166" fontId="0" fillId="10" borderId="1" xfId="0" applyNumberFormat="1" applyFill="1" applyBorder="1" applyAlignment="1" applyProtection="1">
      <alignment horizontal="center" vertical="center" wrapText="1"/>
      <protection locked="0"/>
    </xf>
    <xf numFmtId="44" fontId="15" fillId="5" borderId="1" xfId="8" applyNumberFormat="1" applyFont="1" applyFill="1" applyBorder="1" applyAlignment="1" applyProtection="1">
      <alignment horizontal="center" vertical="center"/>
      <protection locked="0"/>
    </xf>
    <xf numFmtId="44" fontId="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4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ont="1" applyFill="1" applyBorder="1" applyAlignment="1" applyProtection="1">
      <alignment vertical="top" wrapText="1"/>
      <protection locked="0"/>
    </xf>
    <xf numFmtId="0" fontId="4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166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19" fillId="0" borderId="12" xfId="1" applyFont="1" applyBorder="1" applyAlignment="1">
      <alignment vertical="top" wrapText="1"/>
    </xf>
    <xf numFmtId="169" fontId="0" fillId="6" borderId="1" xfId="0" applyNumberFormat="1" applyFont="1" applyFill="1" applyBorder="1" applyAlignment="1" applyProtection="1">
      <alignment horizontal="center" vertical="center" wrapText="1"/>
      <protection locked="0"/>
    </xf>
    <xf numFmtId="169" fontId="0" fillId="0" borderId="1" xfId="0" applyNumberFormat="1" applyFont="1" applyFill="1" applyBorder="1" applyAlignment="1">
      <alignment horizontal="center" vertical="center" wrapText="1"/>
    </xf>
    <xf numFmtId="169" fontId="0" fillId="6" borderId="1" xfId="0" applyNumberFormat="1" applyFill="1" applyBorder="1" applyAlignment="1" applyProtection="1">
      <alignment horizontal="center" vertical="center" wrapText="1"/>
      <protection locked="0"/>
    </xf>
    <xf numFmtId="169" fontId="0" fillId="0" borderId="1" xfId="0" applyNumberFormat="1" applyBorder="1" applyAlignment="1">
      <alignment horizontal="center" vertical="center" wrapText="1"/>
    </xf>
    <xf numFmtId="169" fontId="0" fillId="0" borderId="1" xfId="0" applyNumberFormat="1" applyFont="1" applyBorder="1" applyAlignment="1">
      <alignment vertical="center" wrapText="1"/>
    </xf>
    <xf numFmtId="169" fontId="15" fillId="5" borderId="1" xfId="8" applyNumberFormat="1" applyFont="1" applyFill="1" applyBorder="1" applyAlignment="1">
      <alignment horizontal="center" vertical="center"/>
    </xf>
    <xf numFmtId="169" fontId="15" fillId="5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0" fillId="0" borderId="0" xfId="0" applyFont="1" applyProtection="1"/>
    <xf numFmtId="169" fontId="2" fillId="0" borderId="1" xfId="10" applyNumberFormat="1" applyBorder="1" applyAlignment="1" applyProtection="1">
      <alignment vertical="center"/>
    </xf>
    <xf numFmtId="169" fontId="13" fillId="5" borderId="1" xfId="10" applyNumberFormat="1" applyFont="1" applyFill="1" applyBorder="1" applyAlignment="1" applyProtection="1">
      <alignment vertical="center"/>
    </xf>
    <xf numFmtId="169" fontId="18" fillId="5" borderId="15" xfId="10" applyNumberFormat="1" applyFont="1" applyFill="1" applyBorder="1" applyAlignment="1" applyProtection="1">
      <alignment horizontal="center" vertical="center"/>
    </xf>
    <xf numFmtId="169" fontId="30" fillId="5" borderId="1" xfId="0" applyNumberFormat="1" applyFont="1" applyFill="1" applyBorder="1" applyProtection="1"/>
    <xf numFmtId="169" fontId="0" fillId="0" borderId="1" xfId="0" applyNumberFormat="1" applyFont="1" applyFill="1" applyBorder="1" applyAlignment="1">
      <alignment vertical="center" wrapText="1"/>
    </xf>
    <xf numFmtId="169" fontId="0" fillId="0" borderId="1" xfId="8" applyNumberFormat="1" applyFont="1" applyFill="1" applyBorder="1" applyAlignment="1">
      <alignment vertical="center" wrapText="1"/>
    </xf>
    <xf numFmtId="169" fontId="4" fillId="6" borderId="1" xfId="8" applyNumberFormat="1" applyFont="1" applyFill="1" applyBorder="1" applyAlignment="1" applyProtection="1">
      <alignment horizontal="center" vertical="center" wrapText="1"/>
      <protection locked="0"/>
    </xf>
    <xf numFmtId="169" fontId="0" fillId="2" borderId="1" xfId="0" applyNumberFormat="1" applyFill="1" applyBorder="1" applyAlignment="1">
      <alignment horizontal="center" vertical="center" wrapText="1"/>
    </xf>
    <xf numFmtId="169" fontId="0" fillId="0" borderId="1" xfId="0" applyNumberFormat="1" applyFill="1" applyBorder="1" applyAlignment="1">
      <alignment horizontal="center" vertical="center" wrapText="1"/>
    </xf>
    <xf numFmtId="169" fontId="0" fillId="6" borderId="3" xfId="0" applyNumberFormat="1" applyFill="1" applyBorder="1" applyAlignment="1" applyProtection="1">
      <alignment horizontal="center" vertical="center" wrapText="1"/>
      <protection locked="0"/>
    </xf>
    <xf numFmtId="169" fontId="0" fillId="0" borderId="12" xfId="0" applyNumberFormat="1" applyFont="1" applyFill="1" applyBorder="1" applyAlignment="1">
      <alignment vertical="center" wrapText="1"/>
    </xf>
    <xf numFmtId="169" fontId="0" fillId="0" borderId="1" xfId="0" applyNumberFormat="1" applyBorder="1" applyAlignment="1">
      <alignment vertical="center" wrapText="1"/>
    </xf>
    <xf numFmtId="169" fontId="28" fillId="5" borderId="3" xfId="0" applyNumberFormat="1" applyFont="1" applyFill="1" applyBorder="1" applyAlignment="1">
      <alignment horizontal="center" vertical="center" wrapText="1"/>
    </xf>
    <xf numFmtId="169" fontId="28" fillId="5" borderId="1" xfId="0" applyNumberFormat="1" applyFont="1" applyFill="1" applyBorder="1" applyAlignment="1">
      <alignment horizontal="center" vertical="center" wrapText="1"/>
    </xf>
    <xf numFmtId="0" fontId="33" fillId="2" borderId="1" xfId="1" applyFont="1" applyFill="1" applyBorder="1" applyAlignment="1">
      <alignment vertical="top" wrapText="1"/>
    </xf>
    <xf numFmtId="0" fontId="2" fillId="6" borderId="0" xfId="10" applyFill="1" applyAlignment="1" applyProtection="1">
      <alignment horizontal="center"/>
      <protection locked="0"/>
    </xf>
    <xf numFmtId="0" fontId="24" fillId="8" borderId="1" xfId="10" applyFont="1" applyFill="1" applyBorder="1" applyAlignment="1" applyProtection="1">
      <alignment horizontal="left" vertical="center"/>
    </xf>
    <xf numFmtId="0" fontId="16" fillId="15" borderId="13" xfId="10" applyFont="1" applyFill="1" applyBorder="1" applyAlignment="1" applyProtection="1">
      <alignment horizontal="center"/>
    </xf>
    <xf numFmtId="0" fontId="16" fillId="15" borderId="14" xfId="10" applyFont="1" applyFill="1" applyBorder="1" applyAlignment="1" applyProtection="1">
      <alignment horizontal="center"/>
    </xf>
    <xf numFmtId="0" fontId="27" fillId="8" borderId="13" xfId="10" applyFont="1" applyFill="1" applyBorder="1" applyAlignment="1" applyProtection="1">
      <alignment horizontal="center" vertical="center"/>
    </xf>
    <xf numFmtId="0" fontId="27" fillId="8" borderId="23" xfId="10" applyFont="1" applyFill="1" applyBorder="1" applyAlignment="1" applyProtection="1">
      <alignment horizontal="center" vertical="center"/>
    </xf>
    <xf numFmtId="0" fontId="29" fillId="8" borderId="1" xfId="10" applyFont="1" applyFill="1" applyBorder="1" applyAlignment="1" applyProtection="1">
      <alignment horizontal="center" vertical="center"/>
    </xf>
    <xf numFmtId="0" fontId="32" fillId="12" borderId="13" xfId="0" applyFont="1" applyFill="1" applyBorder="1" applyAlignment="1">
      <alignment horizontal="center" vertical="center" wrapText="1"/>
    </xf>
    <xf numFmtId="0" fontId="32" fillId="12" borderId="14" xfId="0" applyFont="1" applyFill="1" applyBorder="1" applyAlignment="1">
      <alignment horizontal="center" vertical="center" wrapText="1"/>
    </xf>
    <xf numFmtId="0" fontId="32" fillId="12" borderId="8" xfId="0" applyFont="1" applyFill="1" applyBorder="1" applyAlignment="1">
      <alignment horizontal="center" vertical="center" wrapText="1"/>
    </xf>
    <xf numFmtId="15" fontId="15" fillId="19" borderId="13" xfId="0" applyNumberFormat="1" applyFont="1" applyFill="1" applyBorder="1" applyAlignment="1">
      <alignment horizontal="center" vertical="center" wrapText="1"/>
    </xf>
    <xf numFmtId="15" fontId="15" fillId="19" borderId="14" xfId="0" applyNumberFormat="1" applyFont="1" applyFill="1" applyBorder="1" applyAlignment="1">
      <alignment horizontal="center" vertical="center" wrapText="1"/>
    </xf>
    <xf numFmtId="15" fontId="15" fillId="19" borderId="8" xfId="0" applyNumberFormat="1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11" fillId="14" borderId="11" xfId="0" applyFont="1" applyFill="1" applyBorder="1" applyAlignment="1">
      <alignment horizontal="center" vertical="center" wrapText="1"/>
    </xf>
    <xf numFmtId="0" fontId="11" fillId="14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6" fillId="15" borderId="13" xfId="10" applyFont="1" applyFill="1" applyBorder="1" applyAlignment="1">
      <alignment horizontal="center"/>
    </xf>
    <xf numFmtId="0" fontId="16" fillId="15" borderId="14" xfId="10" applyFont="1" applyFill="1" applyBorder="1" applyAlignment="1">
      <alignment horizontal="center"/>
    </xf>
    <xf numFmtId="0" fontId="16" fillId="15" borderId="8" xfId="10" applyFont="1" applyFill="1" applyBorder="1" applyAlignment="1">
      <alignment horizontal="center"/>
    </xf>
    <xf numFmtId="0" fontId="26" fillId="18" borderId="19" xfId="10" applyFont="1" applyFill="1" applyBorder="1" applyAlignment="1">
      <alignment horizontal="center" vertical="center"/>
    </xf>
    <xf numFmtId="0" fontId="26" fillId="18" borderId="22" xfId="10" applyFont="1" applyFill="1" applyBorder="1" applyAlignment="1">
      <alignment horizontal="center" vertical="center"/>
    </xf>
    <xf numFmtId="0" fontId="26" fillId="18" borderId="21" xfId="1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168" fontId="22" fillId="16" borderId="0" xfId="0" applyNumberFormat="1" applyFont="1" applyFill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>
      <alignment horizontal="right"/>
    </xf>
    <xf numFmtId="0" fontId="0" fillId="3" borderId="0" xfId="0" applyFill="1" applyAlignment="1">
      <alignment horizontal="center"/>
    </xf>
  </cellXfs>
  <cellStyles count="14">
    <cellStyle name="Currency 2" xfId="9" xr:uid="{08CE3703-14E0-428A-9E7B-6FB8697E7B35}"/>
    <cellStyle name="Komma" xfId="7" builtinId="3"/>
    <cellStyle name="Normal 2" xfId="3" xr:uid="{00000000-0005-0000-0000-000000000000}"/>
    <cellStyle name="Normal 3" xfId="5" xr:uid="{00000000-0005-0000-0000-000001000000}"/>
    <cellStyle name="Normal 4" xfId="6" xr:uid="{D9769561-4CE5-46B9-8577-2D9F5515AE76}"/>
    <cellStyle name="Procent 2" xfId="4" xr:uid="{00000000-0005-0000-0000-000002000000}"/>
    <cellStyle name="Procent 3" xfId="12" xr:uid="{7A17E3BD-510A-4C0E-AB99-E62F1998C171}"/>
    <cellStyle name="Standaard" xfId="0" builtinId="0"/>
    <cellStyle name="Standaard 2" xfId="1" xr:uid="{00000000-0005-0000-0000-000004000000}"/>
    <cellStyle name="Standaard 2 2" xfId="11" xr:uid="{9BC8A8BA-54CB-4BD6-9D6C-2BE718AC0954}"/>
    <cellStyle name="Standaard 3" xfId="10" xr:uid="{A3207585-225B-47A2-8424-1507478CE6B8}"/>
    <cellStyle name="Valuta" xfId="8" builtinId="4"/>
    <cellStyle name="Valuta 2" xfId="2" xr:uid="{00000000-0005-0000-0000-000005000000}"/>
    <cellStyle name="Valuta 2 2" xfId="13" xr:uid="{1C08631E-6084-47FE-9B8E-9BAF6E8F13FC}"/>
  </cellStyles>
  <dxfs count="4"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48-4730-8F9C-E016084CCC5F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48-4730-8F9C-E016084CCC5F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48-4730-8F9C-E016084CCC5F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8-4730-8F9C-E016084CCC5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548-4730-8F9C-E016084CCC5F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548-4730-8F9C-E016084CCC5F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548-4730-8F9C-E016084CCC5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0E-48D4-B0BA-906D78A8E633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0E-48D4-B0BA-906D78A8E633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0E-48D4-B0BA-906D78A8E633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E-48D4-B0BA-906D78A8E63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0E-48D4-B0BA-906D78A8E633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50E-48D4-B0BA-906D78A8E633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50E-48D4-B0BA-906D78A8E63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46-442E-9954-61C688EAB6D1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46-442E-9954-61C688EAB6D1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46-442E-9954-61C688EAB6D1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6-442E-9954-61C688EAB6D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F46-442E-9954-61C688EAB6D1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F46-442E-9954-61C688EAB6D1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F46-442E-9954-61C688EAB6D1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F-4DD8-9699-A54851AB7D35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F-4DD8-9699-A54851AB7D35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FF-4DD8-9699-A54851AB7D35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F-4DD8-9699-A54851AB7D3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6FF-4DD8-9699-A54851AB7D35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6FF-4DD8-9699-A54851AB7D35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6FF-4DD8-9699-A54851AB7D3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1ED09C2-4C57-41B0-B149-4E2EA86B8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90977BD-4DAC-414B-9B99-051EBF5CC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B852D99-DF9B-4AFB-9052-1AE3E689B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A09DBF8-223C-44F1-B789-E552A852E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DA84-1718-44F1-8A83-7F6D2AEC884F}">
  <dimension ref="B1:B9"/>
  <sheetViews>
    <sheetView tabSelected="1" workbookViewId="0">
      <selection activeCell="B25" sqref="B25"/>
    </sheetView>
  </sheetViews>
  <sheetFormatPr defaultRowHeight="12.75" x14ac:dyDescent="0.2"/>
  <cols>
    <col min="2" max="2" width="118.28515625" customWidth="1"/>
  </cols>
  <sheetData>
    <row r="1" spans="2:2" ht="23.25" x14ac:dyDescent="0.35">
      <c r="B1" s="136" t="s">
        <v>298</v>
      </c>
    </row>
    <row r="2" spans="2:2" ht="23.25" x14ac:dyDescent="0.35">
      <c r="B2" s="137"/>
    </row>
    <row r="3" spans="2:2" ht="15" x14ac:dyDescent="0.2">
      <c r="B3" s="138" t="s">
        <v>228</v>
      </c>
    </row>
    <row r="4" spans="2:2" ht="15" x14ac:dyDescent="0.2">
      <c r="B4" s="139" t="s">
        <v>246</v>
      </c>
    </row>
    <row r="5" spans="2:2" ht="36.950000000000003" customHeight="1" x14ac:dyDescent="0.2">
      <c r="B5" s="204" t="s">
        <v>288</v>
      </c>
    </row>
    <row r="6" spans="2:2" ht="50.45" customHeight="1" x14ac:dyDescent="0.2">
      <c r="B6" s="140" t="s">
        <v>297</v>
      </c>
    </row>
    <row r="7" spans="2:2" ht="36.950000000000003" customHeight="1" x14ac:dyDescent="0.2">
      <c r="B7" s="141" t="s">
        <v>229</v>
      </c>
    </row>
    <row r="8" spans="2:2" ht="36.950000000000003" customHeight="1" x14ac:dyDescent="0.2">
      <c r="B8" s="141" t="s">
        <v>304</v>
      </c>
    </row>
    <row r="9" spans="2:2" ht="36.75" customHeight="1" x14ac:dyDescent="0.2">
      <c r="B9" s="228" t="s">
        <v>305</v>
      </c>
    </row>
  </sheetData>
  <sheetProtection algorithmName="SHA-512" hashValue="yWWq64Zi4QQWL46NoJaALp65MwWKCjHuzTIBxWO9jfQ031FnWmsN8zpqyNrhkCqJznv7tVLSRDQ5YbYO1XPX8w==" saltValue="Cpg+VOxhePcnMSb78PEM1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D303-6151-4A40-8FC9-BB13BC58FD7F}">
  <dimension ref="B1:D30"/>
  <sheetViews>
    <sheetView zoomScale="94" zoomScaleNormal="94" workbookViewId="0">
      <selection activeCell="I8" sqref="I8"/>
    </sheetView>
  </sheetViews>
  <sheetFormatPr defaultColWidth="8.7109375" defaultRowHeight="12.75" x14ac:dyDescent="0.2"/>
  <cols>
    <col min="1" max="1" width="8.7109375" style="178"/>
    <col min="2" max="2" width="13" style="178" customWidth="1"/>
    <col min="3" max="3" width="37.140625" style="178" customWidth="1"/>
    <col min="4" max="4" width="73.28515625" style="178" customWidth="1"/>
    <col min="5" max="16384" width="8.7109375" style="178"/>
  </cols>
  <sheetData>
    <row r="1" spans="2:4" ht="23.1" customHeight="1" x14ac:dyDescent="0.35">
      <c r="B1" s="231" t="s">
        <v>299</v>
      </c>
      <c r="C1" s="232"/>
      <c r="D1" s="232"/>
    </row>
    <row r="3" spans="2:4" ht="15" x14ac:dyDescent="0.25">
      <c r="B3" s="179" t="s">
        <v>225</v>
      </c>
      <c r="C3" s="179" t="s">
        <v>230</v>
      </c>
      <c r="D3" s="180" t="s">
        <v>231</v>
      </c>
    </row>
    <row r="4" spans="2:4" ht="15" x14ac:dyDescent="0.2">
      <c r="B4" s="181" t="s">
        <v>224</v>
      </c>
      <c r="C4" s="182" t="s">
        <v>251</v>
      </c>
      <c r="D4" s="214">
        <f>'2. Huur en waskosten'!T62+'2. Huur en waskosten'!W62+'2. Huur en waskosten'!Z62</f>
        <v>0</v>
      </c>
    </row>
    <row r="5" spans="2:4" ht="15" x14ac:dyDescent="0.2">
      <c r="B5" s="181" t="s">
        <v>226</v>
      </c>
      <c r="C5" s="183" t="s">
        <v>239</v>
      </c>
      <c r="D5" s="214">
        <f>'2. Huur en waskosten'!Z73+'2. Huur en waskosten'!W73+'2. Huur en waskosten'!T73</f>
        <v>0</v>
      </c>
    </row>
    <row r="6" spans="2:4" ht="15" x14ac:dyDescent="0.2">
      <c r="B6" s="181" t="s">
        <v>227</v>
      </c>
      <c r="C6" s="183" t="s">
        <v>275</v>
      </c>
      <c r="D6" s="214">
        <f>'2. Huur en waskosten'!T121+'2. Huur en waskosten'!W121+'2. Huur en waskosten'!Z121</f>
        <v>0</v>
      </c>
    </row>
    <row r="7" spans="2:4" ht="18.75" x14ac:dyDescent="0.2">
      <c r="B7" s="230" t="s">
        <v>232</v>
      </c>
      <c r="C7" s="230"/>
      <c r="D7" s="215">
        <f>SUM(D4:D6)</f>
        <v>0</v>
      </c>
    </row>
    <row r="9" spans="2:4" ht="15" x14ac:dyDescent="0.25">
      <c r="B9" s="184"/>
      <c r="C9" s="184"/>
      <c r="D9" s="184"/>
    </row>
    <row r="10" spans="2:4" ht="15" x14ac:dyDescent="0.25">
      <c r="B10" s="179" t="s">
        <v>225</v>
      </c>
      <c r="C10" s="179" t="s">
        <v>230</v>
      </c>
      <c r="D10" s="185" t="s">
        <v>231</v>
      </c>
    </row>
    <row r="11" spans="2:4" ht="15" x14ac:dyDescent="0.2">
      <c r="B11" s="186" t="s">
        <v>233</v>
      </c>
      <c r="C11" s="182" t="s">
        <v>240</v>
      </c>
      <c r="D11" s="214">
        <f>'3. Beheerskosten'!F6</f>
        <v>0</v>
      </c>
    </row>
    <row r="12" spans="2:4" ht="18.75" x14ac:dyDescent="0.2">
      <c r="B12" s="230" t="s">
        <v>232</v>
      </c>
      <c r="C12" s="230"/>
      <c r="D12" s="215">
        <f>'3. Beheerskosten'!F6</f>
        <v>0</v>
      </c>
    </row>
    <row r="13" spans="2:4" ht="15" x14ac:dyDescent="0.25">
      <c r="B13" s="184"/>
      <c r="C13" s="184"/>
      <c r="D13" s="184"/>
    </row>
    <row r="14" spans="2:4" ht="15.75" thickBot="1" x14ac:dyDescent="0.3">
      <c r="B14" s="184"/>
      <c r="C14" s="184"/>
      <c r="D14" s="184"/>
    </row>
    <row r="15" spans="2:4" ht="21.75" thickBot="1" x14ac:dyDescent="0.25">
      <c r="B15" s="233" t="s">
        <v>234</v>
      </c>
      <c r="C15" s="234"/>
      <c r="D15" s="216">
        <f>D12+D7</f>
        <v>0</v>
      </c>
    </row>
    <row r="16" spans="2:4" ht="15" x14ac:dyDescent="0.25">
      <c r="B16" s="184"/>
      <c r="C16" s="184"/>
      <c r="D16" s="184"/>
    </row>
    <row r="17" spans="2:4" s="213" customFormat="1" ht="21.75" customHeight="1" x14ac:dyDescent="0.2">
      <c r="B17" s="235" t="s">
        <v>295</v>
      </c>
      <c r="C17" s="235"/>
      <c r="D17" s="217">
        <f>D15*1.21</f>
        <v>0</v>
      </c>
    </row>
    <row r="20" spans="2:4" ht="15" x14ac:dyDescent="0.25">
      <c r="B20" s="187" t="s">
        <v>235</v>
      </c>
      <c r="C20" s="229"/>
      <c r="D20" s="229"/>
    </row>
    <row r="21" spans="2:4" ht="15" x14ac:dyDescent="0.25">
      <c r="B21" s="187"/>
      <c r="C21" s="142"/>
      <c r="D21" s="188"/>
    </row>
    <row r="22" spans="2:4" ht="15" x14ac:dyDescent="0.25">
      <c r="B22" s="187" t="s">
        <v>236</v>
      </c>
      <c r="C22" s="229"/>
      <c r="D22" s="229"/>
    </row>
    <row r="23" spans="2:4" ht="15" x14ac:dyDescent="0.25">
      <c r="B23" s="187"/>
      <c r="C23" s="142"/>
      <c r="D23" s="188"/>
    </row>
    <row r="24" spans="2:4" ht="15" x14ac:dyDescent="0.25">
      <c r="B24" s="187" t="s">
        <v>237</v>
      </c>
      <c r="C24" s="229"/>
      <c r="D24" s="229"/>
    </row>
    <row r="25" spans="2:4" ht="15" x14ac:dyDescent="0.25">
      <c r="B25" s="187"/>
      <c r="C25" s="142"/>
      <c r="D25" s="188"/>
    </row>
    <row r="26" spans="2:4" ht="15" x14ac:dyDescent="0.25">
      <c r="B26" s="187" t="s">
        <v>238</v>
      </c>
      <c r="C26" s="229"/>
      <c r="D26" s="229"/>
    </row>
    <row r="27" spans="2:4" ht="15" x14ac:dyDescent="0.25">
      <c r="B27" s="184"/>
      <c r="C27" s="229"/>
      <c r="D27" s="229"/>
    </row>
    <row r="28" spans="2:4" x14ac:dyDescent="0.2">
      <c r="C28" s="229"/>
      <c r="D28" s="229"/>
    </row>
    <row r="29" spans="2:4" x14ac:dyDescent="0.2">
      <c r="C29" s="229"/>
      <c r="D29" s="229"/>
    </row>
    <row r="30" spans="2:4" x14ac:dyDescent="0.2">
      <c r="C30" s="188"/>
      <c r="D30" s="188"/>
    </row>
  </sheetData>
  <sheetProtection algorithmName="SHA-512" hashValue="fZK2uKkgFi2eQsqaBhU/0HjnFc/E1Nvub03EDLSPuXwKoZISQ5+yeBCQiGCL1Y/ZBZGNrWEno4wop8KIqDE4rQ==" saltValue="Ex1veeuRLHVyXrGdoVD/Mw==" spinCount="100000" sheet="1" objects="1" scenarios="1"/>
  <mergeCells count="9">
    <mergeCell ref="C22:D22"/>
    <mergeCell ref="C24:D24"/>
    <mergeCell ref="C26:D29"/>
    <mergeCell ref="B7:C7"/>
    <mergeCell ref="B1:D1"/>
    <mergeCell ref="B12:C12"/>
    <mergeCell ref="B15:C15"/>
    <mergeCell ref="C20:D20"/>
    <mergeCell ref="B17:C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0E8B-3769-41EB-9A3A-CE0A46D1D75A}">
  <dimension ref="A1:AB144"/>
  <sheetViews>
    <sheetView zoomScale="78" zoomScaleNormal="78" workbookViewId="0">
      <pane xSplit="1" ySplit="4" topLeftCell="G62" activePane="bottomRight" state="frozen"/>
      <selection pane="topRight" activeCell="C1" sqref="C1"/>
      <selection pane="bottomLeft" activeCell="A2" sqref="A2"/>
      <selection pane="bottomRight" activeCell="AB72" sqref="AB72"/>
    </sheetView>
  </sheetViews>
  <sheetFormatPr defaultColWidth="9.140625" defaultRowHeight="27" x14ac:dyDescent="0.2"/>
  <cols>
    <col min="1" max="1" width="22.5703125" style="7" hidden="1" customWidth="1"/>
    <col min="2" max="2" width="6.42578125" style="133" customWidth="1"/>
    <col min="3" max="3" width="5.42578125" style="7" customWidth="1"/>
    <col min="4" max="4" width="22.85546875" style="19" customWidth="1"/>
    <col min="5" max="5" width="15.28515625" style="7" customWidth="1"/>
    <col min="6" max="6" width="11.85546875" style="30" customWidth="1"/>
    <col min="7" max="7" width="17.140625" style="25" customWidth="1"/>
    <col min="8" max="8" width="20.140625" style="62" customWidth="1"/>
    <col min="9" max="9" width="10.5703125" style="40" customWidth="1"/>
    <col min="10" max="10" width="10" style="40" customWidth="1"/>
    <col min="11" max="11" width="12.5703125" style="30" customWidth="1"/>
    <col min="12" max="12" width="13.42578125" style="30" customWidth="1"/>
    <col min="13" max="13" width="8.5703125" style="30" customWidth="1"/>
    <col min="14" max="14" width="13" style="30" bestFit="1" customWidth="1"/>
    <col min="15" max="15" width="10.5703125" style="69" customWidth="1"/>
    <col min="16" max="16" width="13" style="30" bestFit="1" customWidth="1"/>
    <col min="17" max="17" width="18.140625" style="30" bestFit="1" customWidth="1"/>
    <col min="18" max="18" width="14.85546875" style="34" bestFit="1" customWidth="1"/>
    <col min="19" max="19" width="14.7109375" style="30" customWidth="1"/>
    <col min="20" max="20" width="22.7109375" style="30" customWidth="1"/>
    <col min="21" max="21" width="15.42578125" style="34" bestFit="1" customWidth="1"/>
    <col min="22" max="22" width="14.5703125" style="30" customWidth="1"/>
    <col min="23" max="23" width="23.140625" style="30" customWidth="1"/>
    <col min="24" max="25" width="15.42578125" style="7" customWidth="1"/>
    <col min="26" max="26" width="23" style="7" customWidth="1"/>
    <col min="27" max="28" width="9.140625" style="7"/>
    <col min="29" max="29" width="12.42578125" style="7" bestFit="1" customWidth="1"/>
    <col min="30" max="16384" width="9.140625" style="7"/>
  </cols>
  <sheetData>
    <row r="1" spans="1:26" ht="24.6" customHeight="1" x14ac:dyDescent="0.2">
      <c r="B1" s="236" t="s">
        <v>300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8"/>
    </row>
    <row r="2" spans="1:26" ht="12.95" customHeight="1" x14ac:dyDescent="0.2">
      <c r="H2" s="25"/>
    </row>
    <row r="3" spans="1:26" s="9" customFormat="1" ht="21" customHeight="1" x14ac:dyDescent="0.2">
      <c r="A3" s="10" t="s">
        <v>77</v>
      </c>
      <c r="B3" s="134"/>
      <c r="C3" s="10"/>
      <c r="D3" s="52"/>
      <c r="F3" s="27"/>
      <c r="G3" s="16"/>
      <c r="H3" s="16"/>
      <c r="I3" s="26"/>
      <c r="J3" s="26"/>
      <c r="K3" s="27"/>
      <c r="L3" s="27"/>
      <c r="M3" s="27"/>
      <c r="N3" s="27"/>
      <c r="O3" s="64"/>
      <c r="P3" s="27"/>
      <c r="Q3" s="27"/>
      <c r="R3" s="251" t="s">
        <v>216</v>
      </c>
      <c r="S3" s="251"/>
      <c r="T3" s="251"/>
      <c r="U3" s="251" t="s">
        <v>217</v>
      </c>
      <c r="V3" s="251"/>
      <c r="W3" s="251"/>
      <c r="X3" s="251" t="s">
        <v>220</v>
      </c>
      <c r="Y3" s="251"/>
      <c r="Z3" s="251"/>
    </row>
    <row r="4" spans="1:26" s="51" customFormat="1" ht="51" x14ac:dyDescent="0.2">
      <c r="A4" s="63" t="s">
        <v>69</v>
      </c>
      <c r="B4" s="135" t="s">
        <v>225</v>
      </c>
      <c r="C4" s="135" t="s">
        <v>208</v>
      </c>
      <c r="D4" s="86" t="s">
        <v>207</v>
      </c>
      <c r="E4" s="86" t="s">
        <v>74</v>
      </c>
      <c r="F4" s="86" t="s">
        <v>200</v>
      </c>
      <c r="G4" s="86" t="s">
        <v>65</v>
      </c>
      <c r="H4" s="86" t="s">
        <v>40</v>
      </c>
      <c r="I4" s="87" t="s">
        <v>194</v>
      </c>
      <c r="J4" s="87" t="s">
        <v>201</v>
      </c>
      <c r="K4" s="86" t="s">
        <v>44</v>
      </c>
      <c r="L4" s="86" t="s">
        <v>196</v>
      </c>
      <c r="M4" s="86" t="s">
        <v>202</v>
      </c>
      <c r="N4" s="86" t="s">
        <v>214</v>
      </c>
      <c r="O4" s="88" t="s">
        <v>210</v>
      </c>
      <c r="P4" s="86" t="s">
        <v>215</v>
      </c>
      <c r="Q4" s="86" t="s">
        <v>206</v>
      </c>
      <c r="R4" s="87" t="s">
        <v>211</v>
      </c>
      <c r="S4" s="86" t="s">
        <v>204</v>
      </c>
      <c r="T4" s="86" t="s">
        <v>205</v>
      </c>
      <c r="U4" s="87" t="s">
        <v>212</v>
      </c>
      <c r="V4" s="86" t="s">
        <v>72</v>
      </c>
      <c r="W4" s="86" t="s">
        <v>73</v>
      </c>
      <c r="X4" s="87" t="s">
        <v>218</v>
      </c>
      <c r="Y4" s="86" t="s">
        <v>219</v>
      </c>
      <c r="Z4" s="86" t="s">
        <v>221</v>
      </c>
    </row>
    <row r="5" spans="1:26" ht="30" customHeight="1" x14ac:dyDescent="0.2">
      <c r="A5" s="5" t="s">
        <v>71</v>
      </c>
      <c r="B5" s="252" t="s">
        <v>224</v>
      </c>
      <c r="C5" s="29">
        <v>1</v>
      </c>
      <c r="D5" s="17" t="s">
        <v>142</v>
      </c>
      <c r="E5" s="5" t="s">
        <v>43</v>
      </c>
      <c r="F5" s="94"/>
      <c r="G5" s="18" t="s">
        <v>104</v>
      </c>
      <c r="H5" s="89"/>
      <c r="I5" s="28" t="s">
        <v>66</v>
      </c>
      <c r="J5" s="80"/>
      <c r="K5" s="29" t="s">
        <v>66</v>
      </c>
      <c r="L5" s="29">
        <v>265</v>
      </c>
      <c r="M5" s="46">
        <v>88</v>
      </c>
      <c r="N5" s="41">
        <v>3797</v>
      </c>
      <c r="O5" s="65">
        <v>56</v>
      </c>
      <c r="P5" s="42">
        <v>3053</v>
      </c>
      <c r="Q5" s="42">
        <f>N5+P5</f>
        <v>6850</v>
      </c>
      <c r="R5" s="70">
        <v>1614</v>
      </c>
      <c r="S5" s="205">
        <v>0</v>
      </c>
      <c r="T5" s="206">
        <f>R5*S5</f>
        <v>0</v>
      </c>
      <c r="U5" s="70">
        <v>239</v>
      </c>
      <c r="V5" s="205">
        <v>0</v>
      </c>
      <c r="W5" s="206">
        <f>U5*V5</f>
        <v>0</v>
      </c>
      <c r="X5" s="90"/>
      <c r="Y5" s="198"/>
      <c r="Z5" s="90"/>
    </row>
    <row r="6" spans="1:26" ht="30" customHeight="1" x14ac:dyDescent="0.2">
      <c r="A6" s="5" t="s">
        <v>71</v>
      </c>
      <c r="B6" s="253"/>
      <c r="C6" s="29">
        <v>2</v>
      </c>
      <c r="D6" s="17" t="s">
        <v>142</v>
      </c>
      <c r="E6" s="5" t="s">
        <v>43</v>
      </c>
      <c r="F6" s="94"/>
      <c r="G6" s="18" t="s">
        <v>113</v>
      </c>
      <c r="H6" s="89"/>
      <c r="I6" s="28" t="s">
        <v>66</v>
      </c>
      <c r="J6" s="80"/>
      <c r="K6" s="29" t="s">
        <v>66</v>
      </c>
      <c r="L6" s="29">
        <v>637</v>
      </c>
      <c r="M6" s="46">
        <v>172</v>
      </c>
      <c r="N6" s="41">
        <v>7494</v>
      </c>
      <c r="O6" s="65">
        <v>86</v>
      </c>
      <c r="P6" s="42">
        <v>4688</v>
      </c>
      <c r="Q6" s="42">
        <f t="shared" ref="Q6:Q59" si="0">N6+P6</f>
        <v>12182</v>
      </c>
      <c r="R6" s="70">
        <v>2889</v>
      </c>
      <c r="S6" s="205">
        <v>0</v>
      </c>
      <c r="T6" s="206">
        <f t="shared" ref="T6:T41" si="1">R6*S6</f>
        <v>0</v>
      </c>
      <c r="U6" s="38">
        <v>612</v>
      </c>
      <c r="V6" s="205">
        <v>0</v>
      </c>
      <c r="W6" s="206">
        <f t="shared" ref="W6:W41" si="2">U6*V6</f>
        <v>0</v>
      </c>
      <c r="X6" s="90"/>
      <c r="Y6" s="198"/>
      <c r="Z6" s="90"/>
    </row>
    <row r="7" spans="1:26" ht="30" customHeight="1" x14ac:dyDescent="0.2">
      <c r="A7" s="5" t="s">
        <v>71</v>
      </c>
      <c r="B7" s="253"/>
      <c r="C7" s="29">
        <v>3</v>
      </c>
      <c r="D7" s="20" t="s">
        <v>141</v>
      </c>
      <c r="E7" s="5" t="s">
        <v>43</v>
      </c>
      <c r="F7" s="94"/>
      <c r="G7" s="18" t="s">
        <v>104</v>
      </c>
      <c r="H7" s="89"/>
      <c r="I7" s="28" t="s">
        <v>66</v>
      </c>
      <c r="J7" s="80"/>
      <c r="K7" s="29" t="s">
        <v>66</v>
      </c>
      <c r="L7" s="29">
        <v>1221</v>
      </c>
      <c r="M7" s="46">
        <v>93</v>
      </c>
      <c r="N7" s="41">
        <v>2179</v>
      </c>
      <c r="O7" s="65">
        <v>13</v>
      </c>
      <c r="P7" s="42">
        <v>817</v>
      </c>
      <c r="Q7" s="42">
        <f t="shared" si="0"/>
        <v>2996</v>
      </c>
      <c r="R7" s="28">
        <v>3394</v>
      </c>
      <c r="S7" s="205">
        <v>0</v>
      </c>
      <c r="T7" s="206">
        <f t="shared" si="1"/>
        <v>0</v>
      </c>
      <c r="U7" s="38">
        <v>1206</v>
      </c>
      <c r="V7" s="205">
        <v>0</v>
      </c>
      <c r="W7" s="206">
        <f t="shared" si="2"/>
        <v>0</v>
      </c>
      <c r="X7" s="90"/>
      <c r="Y7" s="198"/>
      <c r="Z7" s="90"/>
    </row>
    <row r="8" spans="1:26" ht="30" customHeight="1" x14ac:dyDescent="0.2">
      <c r="A8" s="5" t="s">
        <v>71</v>
      </c>
      <c r="B8" s="253"/>
      <c r="C8" s="29">
        <v>4</v>
      </c>
      <c r="D8" s="20" t="s">
        <v>141</v>
      </c>
      <c r="E8" s="5" t="s">
        <v>43</v>
      </c>
      <c r="F8" s="94"/>
      <c r="G8" s="18" t="s">
        <v>113</v>
      </c>
      <c r="H8" s="89"/>
      <c r="I8" s="28" t="s">
        <v>66</v>
      </c>
      <c r="J8" s="80"/>
      <c r="K8" s="29" t="s">
        <v>66</v>
      </c>
      <c r="L8" s="29">
        <v>2051</v>
      </c>
      <c r="M8" s="46">
        <v>86</v>
      </c>
      <c r="N8" s="41">
        <v>1721</v>
      </c>
      <c r="O8" s="65">
        <v>35</v>
      </c>
      <c r="P8" s="42">
        <v>1900</v>
      </c>
      <c r="Q8" s="42">
        <f t="shared" si="0"/>
        <v>3621</v>
      </c>
      <c r="R8" s="28">
        <v>4907</v>
      </c>
      <c r="S8" s="205">
        <v>0</v>
      </c>
      <c r="T8" s="206">
        <f t="shared" si="1"/>
        <v>0</v>
      </c>
      <c r="U8" s="38">
        <v>2044</v>
      </c>
      <c r="V8" s="205">
        <v>0</v>
      </c>
      <c r="W8" s="206">
        <f t="shared" si="2"/>
        <v>0</v>
      </c>
      <c r="X8" s="90"/>
      <c r="Y8" s="198"/>
      <c r="Z8" s="90"/>
    </row>
    <row r="9" spans="1:26" ht="30" customHeight="1" x14ac:dyDescent="0.2">
      <c r="A9" s="5" t="s">
        <v>71</v>
      </c>
      <c r="B9" s="253"/>
      <c r="C9" s="29">
        <v>5</v>
      </c>
      <c r="D9" s="20" t="s">
        <v>52</v>
      </c>
      <c r="E9" s="5" t="s">
        <v>116</v>
      </c>
      <c r="F9" s="94"/>
      <c r="G9" s="18" t="s">
        <v>117</v>
      </c>
      <c r="H9" s="89"/>
      <c r="I9" s="28" t="s">
        <v>66</v>
      </c>
      <c r="J9" s="80"/>
      <c r="K9" s="29" t="s">
        <v>66</v>
      </c>
      <c r="L9" s="29">
        <v>71</v>
      </c>
      <c r="M9" s="46">
        <v>71</v>
      </c>
      <c r="N9" s="41">
        <v>3719</v>
      </c>
      <c r="O9" s="66">
        <v>83</v>
      </c>
      <c r="P9" s="43">
        <v>4795</v>
      </c>
      <c r="Q9" s="42">
        <f t="shared" si="0"/>
        <v>8514</v>
      </c>
      <c r="R9" s="28">
        <v>71</v>
      </c>
      <c r="S9" s="205">
        <v>0</v>
      </c>
      <c r="T9" s="206">
        <f t="shared" si="1"/>
        <v>0</v>
      </c>
      <c r="U9" s="38">
        <v>71</v>
      </c>
      <c r="V9" s="205">
        <v>0</v>
      </c>
      <c r="W9" s="206">
        <f t="shared" si="2"/>
        <v>0</v>
      </c>
      <c r="X9" s="90"/>
      <c r="Y9" s="198"/>
      <c r="Z9" s="90"/>
    </row>
    <row r="10" spans="1:26" ht="30" customHeight="1" x14ac:dyDescent="0.2">
      <c r="A10" s="5" t="s">
        <v>71</v>
      </c>
      <c r="B10" s="253"/>
      <c r="C10" s="29">
        <v>6</v>
      </c>
      <c r="D10" s="17" t="s">
        <v>52</v>
      </c>
      <c r="E10" s="5" t="s">
        <v>43</v>
      </c>
      <c r="F10" s="94"/>
      <c r="G10" s="18" t="s">
        <v>118</v>
      </c>
      <c r="H10" s="89"/>
      <c r="I10" s="28" t="s">
        <v>66</v>
      </c>
      <c r="J10" s="80"/>
      <c r="K10" s="29" t="s">
        <v>66</v>
      </c>
      <c r="L10" s="29">
        <v>15578</v>
      </c>
      <c r="M10" s="46">
        <v>486</v>
      </c>
      <c r="N10" s="41">
        <v>7008</v>
      </c>
      <c r="O10" s="65">
        <v>67</v>
      </c>
      <c r="P10" s="42">
        <v>2033</v>
      </c>
      <c r="Q10" s="42">
        <f t="shared" si="0"/>
        <v>9041</v>
      </c>
      <c r="R10" s="70">
        <v>24050</v>
      </c>
      <c r="S10" s="205">
        <v>0</v>
      </c>
      <c r="T10" s="206">
        <f t="shared" si="1"/>
        <v>0</v>
      </c>
      <c r="U10" s="38">
        <v>15695</v>
      </c>
      <c r="V10" s="205">
        <v>0</v>
      </c>
      <c r="W10" s="206">
        <f t="shared" si="2"/>
        <v>0</v>
      </c>
      <c r="X10" s="90"/>
      <c r="Y10" s="198"/>
      <c r="Z10" s="90"/>
    </row>
    <row r="11" spans="1:26" ht="30" customHeight="1" x14ac:dyDescent="0.2">
      <c r="A11" s="5" t="s">
        <v>71</v>
      </c>
      <c r="B11" s="253"/>
      <c r="C11" s="29">
        <v>7</v>
      </c>
      <c r="D11" s="53" t="s">
        <v>64</v>
      </c>
      <c r="E11" s="5" t="s">
        <v>43</v>
      </c>
      <c r="F11" s="95"/>
      <c r="G11" s="57" t="s">
        <v>58</v>
      </c>
      <c r="H11" s="89"/>
      <c r="I11" s="28" t="s">
        <v>66</v>
      </c>
      <c r="J11" s="80"/>
      <c r="K11" s="32" t="s">
        <v>66</v>
      </c>
      <c r="L11" s="109">
        <v>5947</v>
      </c>
      <c r="M11" s="49">
        <v>15</v>
      </c>
      <c r="N11" s="44">
        <v>42</v>
      </c>
      <c r="O11" s="73"/>
      <c r="P11" s="72"/>
      <c r="Q11" s="42">
        <f t="shared" si="0"/>
        <v>42</v>
      </c>
      <c r="R11" s="28">
        <v>28558</v>
      </c>
      <c r="S11" s="205">
        <v>0</v>
      </c>
      <c r="T11" s="206">
        <f t="shared" si="1"/>
        <v>0</v>
      </c>
      <c r="U11" s="38">
        <v>5854</v>
      </c>
      <c r="V11" s="205">
        <v>0</v>
      </c>
      <c r="W11" s="206">
        <f t="shared" si="2"/>
        <v>0</v>
      </c>
      <c r="X11" s="90"/>
      <c r="Y11" s="198"/>
      <c r="Z11" s="90"/>
    </row>
    <row r="12" spans="1:26" ht="30" customHeight="1" x14ac:dyDescent="0.2">
      <c r="A12" s="5" t="s">
        <v>71</v>
      </c>
      <c r="B12" s="253"/>
      <c r="C12" s="29">
        <v>8</v>
      </c>
      <c r="D12" s="53" t="s">
        <v>54</v>
      </c>
      <c r="E12" s="5" t="s">
        <v>43</v>
      </c>
      <c r="F12" s="96"/>
      <c r="G12" s="57" t="s">
        <v>90</v>
      </c>
      <c r="H12" s="89"/>
      <c r="I12" s="28" t="s">
        <v>66</v>
      </c>
      <c r="J12" s="80"/>
      <c r="K12" s="31" t="s">
        <v>66</v>
      </c>
      <c r="L12" s="31">
        <v>2466</v>
      </c>
      <c r="M12" s="49">
        <v>154</v>
      </c>
      <c r="N12" s="44">
        <v>2507</v>
      </c>
      <c r="O12" s="67">
        <v>288</v>
      </c>
      <c r="P12" s="41">
        <v>8771</v>
      </c>
      <c r="Q12" s="42">
        <f t="shared" si="0"/>
        <v>11278</v>
      </c>
      <c r="R12" s="28">
        <v>5666</v>
      </c>
      <c r="S12" s="205">
        <v>0</v>
      </c>
      <c r="T12" s="206">
        <f t="shared" si="1"/>
        <v>0</v>
      </c>
      <c r="U12" s="38">
        <v>2447</v>
      </c>
      <c r="V12" s="205">
        <v>0</v>
      </c>
      <c r="W12" s="206">
        <f t="shared" si="2"/>
        <v>0</v>
      </c>
      <c r="X12" s="90"/>
      <c r="Y12" s="198"/>
      <c r="Z12" s="90"/>
    </row>
    <row r="13" spans="1:26" ht="30" customHeight="1" x14ac:dyDescent="0.2">
      <c r="A13" s="5" t="s">
        <v>71</v>
      </c>
      <c r="B13" s="253"/>
      <c r="C13" s="29" t="s">
        <v>292</v>
      </c>
      <c r="D13" s="53" t="s">
        <v>157</v>
      </c>
      <c r="E13" s="6" t="s">
        <v>43</v>
      </c>
      <c r="F13" s="94"/>
      <c r="G13" s="57" t="s">
        <v>58</v>
      </c>
      <c r="H13" s="58" t="s">
        <v>156</v>
      </c>
      <c r="I13" s="28" t="s">
        <v>66</v>
      </c>
      <c r="J13" s="80"/>
      <c r="K13" s="29" t="s">
        <v>45</v>
      </c>
      <c r="L13" s="29">
        <f>219306-16000</f>
        <v>203306</v>
      </c>
      <c r="M13" s="47">
        <v>8282</v>
      </c>
      <c r="N13" s="71"/>
      <c r="O13" s="73"/>
      <c r="P13" s="72"/>
      <c r="Q13" s="71"/>
      <c r="R13" s="28">
        <v>318604</v>
      </c>
      <c r="S13" s="205">
        <v>0</v>
      </c>
      <c r="T13" s="206">
        <f t="shared" si="1"/>
        <v>0</v>
      </c>
      <c r="U13" s="38">
        <f>217589-16000</f>
        <v>201589</v>
      </c>
      <c r="V13" s="205">
        <v>0</v>
      </c>
      <c r="W13" s="206">
        <f t="shared" si="2"/>
        <v>0</v>
      </c>
      <c r="X13" s="90"/>
      <c r="Y13" s="198"/>
      <c r="Z13" s="90"/>
    </row>
    <row r="14" spans="1:26" ht="30" customHeight="1" x14ac:dyDescent="0.2">
      <c r="A14" s="5" t="s">
        <v>71</v>
      </c>
      <c r="B14" s="253"/>
      <c r="C14" s="29" t="s">
        <v>293</v>
      </c>
      <c r="D14" s="53" t="s">
        <v>157</v>
      </c>
      <c r="E14" s="6" t="s">
        <v>43</v>
      </c>
      <c r="F14" s="94"/>
      <c r="G14" s="57" t="s">
        <v>58</v>
      </c>
      <c r="H14" s="58" t="s">
        <v>294</v>
      </c>
      <c r="I14" s="28" t="s">
        <v>66</v>
      </c>
      <c r="J14" s="80"/>
      <c r="K14" s="29" t="s">
        <v>45</v>
      </c>
      <c r="L14" s="46">
        <v>16000</v>
      </c>
      <c r="M14" s="47"/>
      <c r="N14" s="71"/>
      <c r="O14" s="73"/>
      <c r="P14" s="72"/>
      <c r="Q14" s="71"/>
      <c r="R14" s="132">
        <v>16000</v>
      </c>
      <c r="S14" s="205">
        <v>0</v>
      </c>
      <c r="T14" s="206">
        <f t="shared" ref="T14" si="3">R14*S14</f>
        <v>0</v>
      </c>
      <c r="U14" s="212">
        <v>16000</v>
      </c>
      <c r="V14" s="205">
        <v>0</v>
      </c>
      <c r="W14" s="206">
        <f t="shared" ref="W14" si="4">U14*V14</f>
        <v>0</v>
      </c>
      <c r="X14" s="90"/>
      <c r="Y14" s="198"/>
      <c r="Z14" s="90"/>
    </row>
    <row r="15" spans="1:26" ht="30" customHeight="1" x14ac:dyDescent="0.2">
      <c r="A15" s="5" t="s">
        <v>71</v>
      </c>
      <c r="B15" s="253"/>
      <c r="C15" s="29">
        <v>10</v>
      </c>
      <c r="D15" s="53" t="s">
        <v>152</v>
      </c>
      <c r="E15" s="5" t="s">
        <v>128</v>
      </c>
      <c r="F15" s="96"/>
      <c r="G15" s="57" t="s">
        <v>58</v>
      </c>
      <c r="H15" s="89"/>
      <c r="I15" s="28" t="s">
        <v>66</v>
      </c>
      <c r="J15" s="80"/>
      <c r="K15" s="29" t="s">
        <v>66</v>
      </c>
      <c r="L15" s="29">
        <v>9599</v>
      </c>
      <c r="M15" s="47">
        <v>392</v>
      </c>
      <c r="N15" s="44">
        <v>7585</v>
      </c>
      <c r="O15" s="67">
        <v>76</v>
      </c>
      <c r="P15" s="41">
        <v>2568</v>
      </c>
      <c r="Q15" s="42">
        <f t="shared" si="0"/>
        <v>10153</v>
      </c>
      <c r="R15" s="28">
        <v>2572</v>
      </c>
      <c r="S15" s="205">
        <v>0</v>
      </c>
      <c r="T15" s="206">
        <f t="shared" si="1"/>
        <v>0</v>
      </c>
      <c r="U15" s="38">
        <v>1041</v>
      </c>
      <c r="V15" s="205">
        <v>0</v>
      </c>
      <c r="W15" s="206">
        <f t="shared" si="2"/>
        <v>0</v>
      </c>
      <c r="X15" s="90"/>
      <c r="Y15" s="198"/>
      <c r="Z15" s="90"/>
    </row>
    <row r="16" spans="1:26" ht="30" customHeight="1" x14ac:dyDescent="0.2">
      <c r="A16" s="5" t="s">
        <v>71</v>
      </c>
      <c r="B16" s="253"/>
      <c r="C16" s="29">
        <v>11</v>
      </c>
      <c r="D16" s="53" t="s">
        <v>155</v>
      </c>
      <c r="E16" s="5" t="s">
        <v>43</v>
      </c>
      <c r="F16" s="94"/>
      <c r="G16" s="57" t="s">
        <v>58</v>
      </c>
      <c r="H16" s="89"/>
      <c r="I16" s="28" t="s">
        <v>66</v>
      </c>
      <c r="J16" s="80"/>
      <c r="K16" s="29" t="s">
        <v>66</v>
      </c>
      <c r="L16" s="29">
        <v>1042</v>
      </c>
      <c r="M16" s="47">
        <v>125</v>
      </c>
      <c r="N16" s="44">
        <v>1562</v>
      </c>
      <c r="O16" s="66">
        <v>74</v>
      </c>
      <c r="P16" s="43">
        <v>2198</v>
      </c>
      <c r="Q16" s="42">
        <f t="shared" si="0"/>
        <v>3760</v>
      </c>
      <c r="R16" s="28">
        <v>16692</v>
      </c>
      <c r="S16" s="205">
        <v>0</v>
      </c>
      <c r="T16" s="206">
        <f t="shared" si="1"/>
        <v>0</v>
      </c>
      <c r="U16" s="38">
        <v>9546</v>
      </c>
      <c r="V16" s="205">
        <v>0</v>
      </c>
      <c r="W16" s="206">
        <f t="shared" si="2"/>
        <v>0</v>
      </c>
      <c r="X16" s="90"/>
      <c r="Y16" s="198"/>
      <c r="Z16" s="90"/>
    </row>
    <row r="17" spans="1:26" ht="30" customHeight="1" x14ac:dyDescent="0.2">
      <c r="A17" s="5" t="s">
        <v>71</v>
      </c>
      <c r="B17" s="253"/>
      <c r="C17" s="29">
        <v>12</v>
      </c>
      <c r="D17" s="53" t="s">
        <v>79</v>
      </c>
      <c r="E17" s="5" t="s">
        <v>43</v>
      </c>
      <c r="F17" s="97"/>
      <c r="G17" s="18" t="s">
        <v>129</v>
      </c>
      <c r="H17" s="18" t="s">
        <v>53</v>
      </c>
      <c r="I17" s="28" t="s">
        <v>66</v>
      </c>
      <c r="J17" s="80"/>
      <c r="K17" s="28" t="s">
        <v>66</v>
      </c>
      <c r="L17" s="28">
        <v>2167</v>
      </c>
      <c r="M17" s="48">
        <v>131</v>
      </c>
      <c r="N17" s="43">
        <v>1425</v>
      </c>
      <c r="O17" s="67">
        <v>9</v>
      </c>
      <c r="P17" s="41">
        <v>490</v>
      </c>
      <c r="Q17" s="42">
        <f t="shared" si="0"/>
        <v>1915</v>
      </c>
      <c r="R17" s="28">
        <v>2167</v>
      </c>
      <c r="S17" s="205">
        <v>0</v>
      </c>
      <c r="T17" s="206">
        <f t="shared" si="1"/>
        <v>0</v>
      </c>
      <c r="U17" s="38">
        <v>2167</v>
      </c>
      <c r="V17" s="205">
        <v>0</v>
      </c>
      <c r="W17" s="206">
        <f t="shared" si="2"/>
        <v>0</v>
      </c>
      <c r="X17" s="103"/>
      <c r="Y17" s="198"/>
      <c r="Z17" s="90"/>
    </row>
    <row r="18" spans="1:26" ht="30" customHeight="1" x14ac:dyDescent="0.2">
      <c r="A18" s="5" t="s">
        <v>71</v>
      </c>
      <c r="B18" s="253"/>
      <c r="C18" s="29">
        <v>13</v>
      </c>
      <c r="D18" s="54" t="s">
        <v>139</v>
      </c>
      <c r="E18" s="5" t="s">
        <v>43</v>
      </c>
      <c r="F18" s="96"/>
      <c r="G18" s="18" t="s">
        <v>58</v>
      </c>
      <c r="H18" s="18" t="s">
        <v>53</v>
      </c>
      <c r="I18" s="28" t="s">
        <v>66</v>
      </c>
      <c r="J18" s="80"/>
      <c r="K18" s="29" t="s">
        <v>66</v>
      </c>
      <c r="L18" s="29">
        <v>57748</v>
      </c>
      <c r="M18" s="47">
        <v>3767</v>
      </c>
      <c r="N18" s="44">
        <v>98978.06000000074</v>
      </c>
      <c r="O18" s="67">
        <v>264</v>
      </c>
      <c r="P18" s="41">
        <v>11108</v>
      </c>
      <c r="Q18" s="42">
        <f t="shared" si="0"/>
        <v>110086.06000000074</v>
      </c>
      <c r="R18" s="28">
        <v>140886</v>
      </c>
      <c r="S18" s="205">
        <v>0</v>
      </c>
      <c r="T18" s="206">
        <f t="shared" si="1"/>
        <v>0</v>
      </c>
      <c r="U18" s="38">
        <v>57005</v>
      </c>
      <c r="V18" s="205">
        <v>0</v>
      </c>
      <c r="W18" s="206">
        <f t="shared" si="2"/>
        <v>0</v>
      </c>
      <c r="X18" s="90"/>
      <c r="Y18" s="198"/>
      <c r="Z18" s="90"/>
    </row>
    <row r="19" spans="1:26" ht="30" customHeight="1" x14ac:dyDescent="0.2">
      <c r="A19" s="5" t="s">
        <v>71</v>
      </c>
      <c r="B19" s="253"/>
      <c r="C19" s="29">
        <v>14</v>
      </c>
      <c r="D19" s="53" t="s">
        <v>139</v>
      </c>
      <c r="E19" s="5" t="s">
        <v>43</v>
      </c>
      <c r="F19" s="96"/>
      <c r="G19" s="18" t="s">
        <v>78</v>
      </c>
      <c r="H19" s="18" t="s">
        <v>303</v>
      </c>
      <c r="I19" s="28" t="s">
        <v>66</v>
      </c>
      <c r="J19" s="80"/>
      <c r="K19" s="29" t="s">
        <v>66</v>
      </c>
      <c r="L19" s="29">
        <v>610</v>
      </c>
      <c r="M19" s="47">
        <v>84</v>
      </c>
      <c r="N19" s="44">
        <v>1131.9899999999998</v>
      </c>
      <c r="O19" s="67">
        <v>25</v>
      </c>
      <c r="P19" s="41">
        <v>1091</v>
      </c>
      <c r="Q19" s="42">
        <f t="shared" si="0"/>
        <v>2222.9899999999998</v>
      </c>
      <c r="R19" s="28">
        <v>3099</v>
      </c>
      <c r="S19" s="205">
        <v>0</v>
      </c>
      <c r="T19" s="206">
        <f t="shared" si="1"/>
        <v>0</v>
      </c>
      <c r="U19" s="38">
        <v>609</v>
      </c>
      <c r="V19" s="205">
        <v>0</v>
      </c>
      <c r="W19" s="206">
        <f t="shared" si="2"/>
        <v>0</v>
      </c>
      <c r="X19" s="90"/>
      <c r="Y19" s="198"/>
      <c r="Z19" s="90"/>
    </row>
    <row r="20" spans="1:26" s="11" customFormat="1" ht="30" customHeight="1" x14ac:dyDescent="0.2">
      <c r="A20" s="5" t="s">
        <v>71</v>
      </c>
      <c r="B20" s="253"/>
      <c r="C20" s="29">
        <v>15</v>
      </c>
      <c r="D20" s="53" t="s">
        <v>143</v>
      </c>
      <c r="E20" s="5" t="s">
        <v>43</v>
      </c>
      <c r="F20" s="96"/>
      <c r="G20" s="18" t="s">
        <v>91</v>
      </c>
      <c r="H20" s="89"/>
      <c r="I20" s="28" t="s">
        <v>66</v>
      </c>
      <c r="J20" s="80"/>
      <c r="K20" s="29" t="s">
        <v>66</v>
      </c>
      <c r="L20" s="29">
        <v>686</v>
      </c>
      <c r="M20" s="47">
        <v>74</v>
      </c>
      <c r="N20" s="44">
        <v>542.36</v>
      </c>
      <c r="O20" s="67">
        <v>40</v>
      </c>
      <c r="P20" s="41">
        <v>2014</v>
      </c>
      <c r="Q20" s="42">
        <f t="shared" si="0"/>
        <v>2556.36</v>
      </c>
      <c r="R20" s="38">
        <v>4396</v>
      </c>
      <c r="S20" s="205">
        <v>0</v>
      </c>
      <c r="T20" s="206">
        <f t="shared" si="1"/>
        <v>0</v>
      </c>
      <c r="U20" s="38">
        <v>680</v>
      </c>
      <c r="V20" s="205">
        <v>0</v>
      </c>
      <c r="W20" s="206">
        <f t="shared" si="2"/>
        <v>0</v>
      </c>
      <c r="X20" s="91"/>
      <c r="Y20" s="199"/>
      <c r="Z20" s="91"/>
    </row>
    <row r="21" spans="1:26" s="11" customFormat="1" ht="30" customHeight="1" x14ac:dyDescent="0.2">
      <c r="A21" s="5" t="s">
        <v>71</v>
      </c>
      <c r="B21" s="253"/>
      <c r="C21" s="29">
        <v>16</v>
      </c>
      <c r="D21" s="54" t="s">
        <v>127</v>
      </c>
      <c r="E21" s="5" t="s">
        <v>43</v>
      </c>
      <c r="F21" s="97"/>
      <c r="G21" s="18" t="s">
        <v>58</v>
      </c>
      <c r="H21" s="18" t="s">
        <v>53</v>
      </c>
      <c r="I21" s="28" t="s">
        <v>66</v>
      </c>
      <c r="J21" s="80"/>
      <c r="K21" s="29" t="s">
        <v>66</v>
      </c>
      <c r="L21" s="29">
        <v>578</v>
      </c>
      <c r="M21" s="48">
        <v>73</v>
      </c>
      <c r="N21" s="43">
        <v>1778</v>
      </c>
      <c r="O21" s="67">
        <v>67</v>
      </c>
      <c r="P21" s="41">
        <v>2887</v>
      </c>
      <c r="Q21" s="42">
        <f t="shared" si="0"/>
        <v>4665</v>
      </c>
      <c r="R21" s="38">
        <v>3306</v>
      </c>
      <c r="S21" s="205">
        <v>0</v>
      </c>
      <c r="T21" s="206">
        <f t="shared" si="1"/>
        <v>0</v>
      </c>
      <c r="U21" s="38">
        <v>576</v>
      </c>
      <c r="V21" s="205">
        <v>0</v>
      </c>
      <c r="W21" s="206">
        <f t="shared" si="2"/>
        <v>0</v>
      </c>
      <c r="X21" s="91"/>
      <c r="Y21" s="199"/>
      <c r="Z21" s="91"/>
    </row>
    <row r="22" spans="1:26" s="11" customFormat="1" ht="30" customHeight="1" x14ac:dyDescent="0.2">
      <c r="A22" s="5" t="s">
        <v>71</v>
      </c>
      <c r="B22" s="253"/>
      <c r="C22" s="29">
        <v>17</v>
      </c>
      <c r="D22" s="53" t="s">
        <v>130</v>
      </c>
      <c r="E22" s="5" t="s">
        <v>43</v>
      </c>
      <c r="F22" s="94"/>
      <c r="G22" s="18" t="s">
        <v>80</v>
      </c>
      <c r="H22" s="18" t="s">
        <v>223</v>
      </c>
      <c r="I22" s="28" t="s">
        <v>66</v>
      </c>
      <c r="J22" s="80"/>
      <c r="K22" s="29" t="s">
        <v>66</v>
      </c>
      <c r="L22" s="29">
        <v>16071</v>
      </c>
      <c r="M22" s="48">
        <v>537</v>
      </c>
      <c r="N22" s="43">
        <v>4579</v>
      </c>
      <c r="O22" s="67">
        <v>28</v>
      </c>
      <c r="P22" s="41">
        <v>1066</v>
      </c>
      <c r="Q22" s="42">
        <f t="shared" si="0"/>
        <v>5645</v>
      </c>
      <c r="R22" s="38">
        <v>29628</v>
      </c>
      <c r="S22" s="205">
        <v>0</v>
      </c>
      <c r="T22" s="206">
        <f t="shared" si="1"/>
        <v>0</v>
      </c>
      <c r="U22" s="38">
        <v>16038</v>
      </c>
      <c r="V22" s="205">
        <v>0</v>
      </c>
      <c r="W22" s="206">
        <f t="shared" si="2"/>
        <v>0</v>
      </c>
      <c r="X22" s="91"/>
      <c r="Y22" s="199"/>
      <c r="Z22" s="91"/>
    </row>
    <row r="23" spans="1:26" ht="30" customHeight="1" x14ac:dyDescent="0.2">
      <c r="A23" s="5" t="s">
        <v>71</v>
      </c>
      <c r="B23" s="253"/>
      <c r="C23" s="29">
        <v>18</v>
      </c>
      <c r="D23" s="54" t="s">
        <v>132</v>
      </c>
      <c r="E23" s="5" t="s">
        <v>43</v>
      </c>
      <c r="F23" s="97"/>
      <c r="G23" s="18" t="s">
        <v>58</v>
      </c>
      <c r="H23" s="18" t="s">
        <v>59</v>
      </c>
      <c r="I23" s="28" t="s">
        <v>66</v>
      </c>
      <c r="J23" s="80"/>
      <c r="K23" s="29" t="s">
        <v>66</v>
      </c>
      <c r="L23" s="29">
        <v>2859</v>
      </c>
      <c r="M23" s="48">
        <v>142</v>
      </c>
      <c r="N23" s="43">
        <v>2831</v>
      </c>
      <c r="O23" s="67">
        <v>89</v>
      </c>
      <c r="P23" s="41">
        <v>2967</v>
      </c>
      <c r="Q23" s="42">
        <f t="shared" si="0"/>
        <v>5798</v>
      </c>
      <c r="R23" s="38">
        <v>5333</v>
      </c>
      <c r="S23" s="205">
        <v>0</v>
      </c>
      <c r="T23" s="206">
        <f t="shared" si="1"/>
        <v>0</v>
      </c>
      <c r="U23" s="38">
        <v>2847</v>
      </c>
      <c r="V23" s="205">
        <v>0</v>
      </c>
      <c r="W23" s="206">
        <f t="shared" si="2"/>
        <v>0</v>
      </c>
      <c r="X23" s="90"/>
      <c r="Y23" s="198"/>
      <c r="Z23" s="90"/>
    </row>
    <row r="24" spans="1:26" s="13" customFormat="1" ht="30" customHeight="1" x14ac:dyDescent="0.2">
      <c r="A24" s="5" t="s">
        <v>71</v>
      </c>
      <c r="B24" s="253"/>
      <c r="C24" s="29">
        <v>19</v>
      </c>
      <c r="D24" s="54" t="s">
        <v>131</v>
      </c>
      <c r="E24" s="5" t="s">
        <v>43</v>
      </c>
      <c r="F24" s="97"/>
      <c r="G24" s="18" t="s">
        <v>78</v>
      </c>
      <c r="H24" s="18" t="s">
        <v>53</v>
      </c>
      <c r="I24" s="28" t="s">
        <v>66</v>
      </c>
      <c r="J24" s="80"/>
      <c r="K24" s="31" t="s">
        <v>66</v>
      </c>
      <c r="L24" s="29">
        <v>11678</v>
      </c>
      <c r="M24" s="48">
        <v>423</v>
      </c>
      <c r="N24" s="43">
        <v>8257</v>
      </c>
      <c r="O24" s="67">
        <v>14</v>
      </c>
      <c r="P24" s="41">
        <v>535</v>
      </c>
      <c r="Q24" s="42">
        <f t="shared" si="0"/>
        <v>8792</v>
      </c>
      <c r="R24" s="38">
        <v>17701</v>
      </c>
      <c r="S24" s="205">
        <v>0</v>
      </c>
      <c r="T24" s="206">
        <f t="shared" si="1"/>
        <v>0</v>
      </c>
      <c r="U24" s="38">
        <v>11593</v>
      </c>
      <c r="V24" s="205">
        <v>0</v>
      </c>
      <c r="W24" s="206">
        <f t="shared" si="2"/>
        <v>0</v>
      </c>
      <c r="X24" s="104"/>
      <c r="Y24" s="200"/>
      <c r="Z24" s="104"/>
    </row>
    <row r="25" spans="1:26" ht="30" customHeight="1" x14ac:dyDescent="0.2">
      <c r="A25" s="5" t="s">
        <v>71</v>
      </c>
      <c r="B25" s="253"/>
      <c r="C25" s="29">
        <v>20</v>
      </c>
      <c r="D25" s="54" t="s">
        <v>133</v>
      </c>
      <c r="E25" s="5" t="s">
        <v>43</v>
      </c>
      <c r="F25" s="95"/>
      <c r="G25" s="18" t="s">
        <v>58</v>
      </c>
      <c r="H25" s="18" t="s">
        <v>53</v>
      </c>
      <c r="I25" s="28" t="s">
        <v>66</v>
      </c>
      <c r="J25" s="80"/>
      <c r="K25" s="32" t="s">
        <v>45</v>
      </c>
      <c r="L25" s="32">
        <v>368</v>
      </c>
      <c r="M25" s="46">
        <v>25</v>
      </c>
      <c r="N25" s="72"/>
      <c r="O25" s="73"/>
      <c r="P25" s="72"/>
      <c r="Q25" s="71"/>
      <c r="R25" s="28">
        <v>2076</v>
      </c>
      <c r="S25" s="205">
        <v>0</v>
      </c>
      <c r="T25" s="206">
        <f t="shared" si="1"/>
        <v>0</v>
      </c>
      <c r="U25" s="38">
        <v>368</v>
      </c>
      <c r="V25" s="205">
        <v>0</v>
      </c>
      <c r="W25" s="206">
        <f t="shared" si="2"/>
        <v>0</v>
      </c>
      <c r="X25" s="90"/>
      <c r="Y25" s="198"/>
      <c r="Z25" s="90"/>
    </row>
    <row r="26" spans="1:26" ht="30" customHeight="1" x14ac:dyDescent="0.2">
      <c r="A26" s="5" t="s">
        <v>71</v>
      </c>
      <c r="B26" s="253"/>
      <c r="C26" s="29">
        <v>21</v>
      </c>
      <c r="D26" s="53" t="s">
        <v>63</v>
      </c>
      <c r="E26" s="5" t="s">
        <v>116</v>
      </c>
      <c r="F26" s="97"/>
      <c r="G26" s="18" t="s">
        <v>58</v>
      </c>
      <c r="H26" s="18" t="s">
        <v>53</v>
      </c>
      <c r="I26" s="28" t="s">
        <v>66</v>
      </c>
      <c r="J26" s="80"/>
      <c r="K26" s="28" t="s">
        <v>66</v>
      </c>
      <c r="L26" s="28">
        <v>6211</v>
      </c>
      <c r="M26" s="49">
        <v>213</v>
      </c>
      <c r="N26" s="42">
        <v>3602.3999999999987</v>
      </c>
      <c r="O26" s="67">
        <v>75</v>
      </c>
      <c r="P26" s="41">
        <v>3217</v>
      </c>
      <c r="Q26" s="42">
        <f t="shared" si="0"/>
        <v>6819.3999999999987</v>
      </c>
      <c r="R26" s="38">
        <v>7733</v>
      </c>
      <c r="S26" s="205">
        <v>0</v>
      </c>
      <c r="T26" s="206">
        <f t="shared" si="1"/>
        <v>0</v>
      </c>
      <c r="U26" s="38">
        <v>6203</v>
      </c>
      <c r="V26" s="205">
        <v>0</v>
      </c>
      <c r="W26" s="206">
        <f t="shared" si="2"/>
        <v>0</v>
      </c>
      <c r="X26" s="90"/>
      <c r="Y26" s="198"/>
      <c r="Z26" s="90"/>
    </row>
    <row r="27" spans="1:26" ht="30" customHeight="1" x14ac:dyDescent="0.2">
      <c r="A27" s="5" t="s">
        <v>71</v>
      </c>
      <c r="B27" s="253"/>
      <c r="C27" s="29">
        <v>22</v>
      </c>
      <c r="D27" s="55" t="s">
        <v>112</v>
      </c>
      <c r="E27" s="5" t="s">
        <v>43</v>
      </c>
      <c r="F27" s="97"/>
      <c r="G27" s="58" t="s">
        <v>58</v>
      </c>
      <c r="H27" s="58" t="s">
        <v>53</v>
      </c>
      <c r="I27" s="28" t="s">
        <v>66</v>
      </c>
      <c r="J27" s="80"/>
      <c r="K27" s="29" t="s">
        <v>66</v>
      </c>
      <c r="L27" s="29">
        <v>196442</v>
      </c>
      <c r="M27" s="48">
        <v>6042</v>
      </c>
      <c r="N27" s="43">
        <v>107253</v>
      </c>
      <c r="O27" s="67">
        <v>131</v>
      </c>
      <c r="P27" s="41">
        <v>4315</v>
      </c>
      <c r="Q27" s="42">
        <f t="shared" si="0"/>
        <v>111568</v>
      </c>
      <c r="R27" s="38">
        <v>277397</v>
      </c>
      <c r="S27" s="205">
        <v>0</v>
      </c>
      <c r="T27" s="206">
        <f t="shared" si="1"/>
        <v>0</v>
      </c>
      <c r="U27" s="38">
        <v>194657</v>
      </c>
      <c r="V27" s="205">
        <v>0</v>
      </c>
      <c r="W27" s="206">
        <f t="shared" si="2"/>
        <v>0</v>
      </c>
      <c r="X27" s="90"/>
      <c r="Y27" s="198"/>
      <c r="Z27" s="90"/>
    </row>
    <row r="28" spans="1:26" ht="30" customHeight="1" x14ac:dyDescent="0.2">
      <c r="A28" s="5" t="s">
        <v>71</v>
      </c>
      <c r="B28" s="253"/>
      <c r="C28" s="29">
        <v>23</v>
      </c>
      <c r="D28" s="54" t="s">
        <v>134</v>
      </c>
      <c r="E28" s="5" t="s">
        <v>43</v>
      </c>
      <c r="F28" s="95"/>
      <c r="G28" s="58" t="s">
        <v>58</v>
      </c>
      <c r="H28" s="58" t="s">
        <v>53</v>
      </c>
      <c r="I28" s="28" t="s">
        <v>66</v>
      </c>
      <c r="J28" s="80"/>
      <c r="K28" s="29" t="s">
        <v>66</v>
      </c>
      <c r="L28" s="29">
        <v>40</v>
      </c>
      <c r="M28" s="46">
        <v>9</v>
      </c>
      <c r="N28" s="41">
        <v>98</v>
      </c>
      <c r="O28" s="66">
        <v>77</v>
      </c>
      <c r="P28" s="43">
        <v>2848</v>
      </c>
      <c r="Q28" s="42">
        <f t="shared" si="0"/>
        <v>2946</v>
      </c>
      <c r="R28" s="38">
        <v>463</v>
      </c>
      <c r="S28" s="205">
        <v>0</v>
      </c>
      <c r="T28" s="206">
        <f t="shared" si="1"/>
        <v>0</v>
      </c>
      <c r="U28" s="38">
        <v>40</v>
      </c>
      <c r="V28" s="205">
        <v>0</v>
      </c>
      <c r="W28" s="206">
        <f t="shared" si="2"/>
        <v>0</v>
      </c>
      <c r="X28" s="90"/>
      <c r="Y28" s="198"/>
      <c r="Z28" s="90"/>
    </row>
    <row r="29" spans="1:26" ht="30" customHeight="1" x14ac:dyDescent="0.2">
      <c r="A29" s="5" t="s">
        <v>71</v>
      </c>
      <c r="B29" s="253"/>
      <c r="C29" s="29">
        <v>24</v>
      </c>
      <c r="D29" s="53" t="s">
        <v>153</v>
      </c>
      <c r="E29" s="5" t="s">
        <v>43</v>
      </c>
      <c r="F29" s="96"/>
      <c r="G29" s="57" t="s">
        <v>104</v>
      </c>
      <c r="H29" s="89"/>
      <c r="I29" s="28" t="s">
        <v>66</v>
      </c>
      <c r="J29" s="80"/>
      <c r="K29" s="29" t="s">
        <v>66</v>
      </c>
      <c r="L29" s="29">
        <v>1290</v>
      </c>
      <c r="M29" s="47">
        <v>98</v>
      </c>
      <c r="N29" s="44">
        <v>1350.75</v>
      </c>
      <c r="O29" s="66">
        <v>120</v>
      </c>
      <c r="P29" s="43">
        <v>2826</v>
      </c>
      <c r="Q29" s="42">
        <f t="shared" si="0"/>
        <v>4176.75</v>
      </c>
      <c r="R29" s="38">
        <v>4113</v>
      </c>
      <c r="S29" s="205">
        <v>0</v>
      </c>
      <c r="T29" s="206">
        <f t="shared" si="1"/>
        <v>0</v>
      </c>
      <c r="U29" s="38">
        <v>1290</v>
      </c>
      <c r="V29" s="205">
        <v>0</v>
      </c>
      <c r="W29" s="206">
        <f t="shared" si="2"/>
        <v>0</v>
      </c>
      <c r="X29" s="90"/>
      <c r="Y29" s="198"/>
      <c r="Z29" s="90"/>
    </row>
    <row r="30" spans="1:26" ht="30" customHeight="1" x14ac:dyDescent="0.2">
      <c r="A30" s="5" t="s">
        <v>71</v>
      </c>
      <c r="B30" s="253"/>
      <c r="C30" s="29">
        <v>25</v>
      </c>
      <c r="D30" s="53" t="s">
        <v>145</v>
      </c>
      <c r="E30" s="5" t="s">
        <v>43</v>
      </c>
      <c r="F30" s="96"/>
      <c r="G30" s="57" t="s">
        <v>144</v>
      </c>
      <c r="H30" s="89"/>
      <c r="I30" s="28" t="s">
        <v>66</v>
      </c>
      <c r="J30" s="80"/>
      <c r="K30" s="29" t="s">
        <v>66</v>
      </c>
      <c r="L30" s="29">
        <v>23</v>
      </c>
      <c r="M30" s="47">
        <v>6</v>
      </c>
      <c r="N30" s="44">
        <v>148.19999999999999</v>
      </c>
      <c r="O30" s="73"/>
      <c r="P30" s="72"/>
      <c r="Q30" s="42">
        <f t="shared" si="0"/>
        <v>148.19999999999999</v>
      </c>
      <c r="R30" s="38">
        <v>48</v>
      </c>
      <c r="S30" s="205">
        <v>0</v>
      </c>
      <c r="T30" s="206">
        <f t="shared" si="1"/>
        <v>0</v>
      </c>
      <c r="U30" s="38">
        <v>23</v>
      </c>
      <c r="V30" s="205">
        <v>0</v>
      </c>
      <c r="W30" s="206">
        <f t="shared" si="2"/>
        <v>0</v>
      </c>
      <c r="X30" s="90"/>
      <c r="Y30" s="198"/>
      <c r="Z30" s="90"/>
    </row>
    <row r="31" spans="1:26" ht="30" customHeight="1" x14ac:dyDescent="0.2">
      <c r="A31" s="5" t="s">
        <v>71</v>
      </c>
      <c r="B31" s="253"/>
      <c r="C31" s="29">
        <v>26</v>
      </c>
      <c r="D31" s="53" t="s">
        <v>146</v>
      </c>
      <c r="E31" s="5" t="s">
        <v>43</v>
      </c>
      <c r="F31" s="96"/>
      <c r="G31" s="57" t="s">
        <v>104</v>
      </c>
      <c r="H31" s="89"/>
      <c r="I31" s="28" t="s">
        <v>66</v>
      </c>
      <c r="J31" s="80"/>
      <c r="K31" s="29" t="s">
        <v>66</v>
      </c>
      <c r="L31" s="29">
        <v>1788</v>
      </c>
      <c r="M31" s="47">
        <v>62</v>
      </c>
      <c r="N31" s="44">
        <v>1050.46</v>
      </c>
      <c r="O31" s="67">
        <v>56</v>
      </c>
      <c r="P31" s="41">
        <v>2389</v>
      </c>
      <c r="Q31" s="42">
        <f t="shared" si="0"/>
        <v>3439.46</v>
      </c>
      <c r="R31" s="38">
        <v>3439</v>
      </c>
      <c r="S31" s="205">
        <v>0</v>
      </c>
      <c r="T31" s="206">
        <f t="shared" si="1"/>
        <v>0</v>
      </c>
      <c r="U31" s="38">
        <v>1771</v>
      </c>
      <c r="V31" s="205">
        <v>0</v>
      </c>
      <c r="W31" s="206">
        <f t="shared" si="2"/>
        <v>0</v>
      </c>
      <c r="X31" s="90"/>
      <c r="Y31" s="198"/>
      <c r="Z31" s="90"/>
    </row>
    <row r="32" spans="1:26" ht="30" customHeight="1" x14ac:dyDescent="0.2">
      <c r="A32" s="5" t="s">
        <v>71</v>
      </c>
      <c r="B32" s="253"/>
      <c r="C32" s="29">
        <v>27</v>
      </c>
      <c r="D32" s="53" t="s">
        <v>148</v>
      </c>
      <c r="E32" s="5" t="s">
        <v>43</v>
      </c>
      <c r="F32" s="96"/>
      <c r="G32" s="57" t="s">
        <v>104</v>
      </c>
      <c r="H32" s="89"/>
      <c r="I32" s="28" t="s">
        <v>66</v>
      </c>
      <c r="J32" s="80"/>
      <c r="K32" s="29" t="s">
        <v>66</v>
      </c>
      <c r="L32" s="29">
        <v>350</v>
      </c>
      <c r="M32" s="47">
        <v>62</v>
      </c>
      <c r="N32" s="44">
        <v>2367.5500000000006</v>
      </c>
      <c r="O32" s="66">
        <v>37</v>
      </c>
      <c r="P32" s="43">
        <v>1820</v>
      </c>
      <c r="Q32" s="42">
        <f t="shared" si="0"/>
        <v>4187.5500000000011</v>
      </c>
      <c r="R32" s="38">
        <v>835</v>
      </c>
      <c r="S32" s="205">
        <v>0</v>
      </c>
      <c r="T32" s="206">
        <f t="shared" si="1"/>
        <v>0</v>
      </c>
      <c r="U32" s="38">
        <v>350</v>
      </c>
      <c r="V32" s="205">
        <v>0</v>
      </c>
      <c r="W32" s="206">
        <f t="shared" si="2"/>
        <v>0</v>
      </c>
      <c r="X32" s="90"/>
      <c r="Y32" s="198"/>
      <c r="Z32" s="90"/>
    </row>
    <row r="33" spans="1:26" s="13" customFormat="1" ht="30" customHeight="1" x14ac:dyDescent="0.2">
      <c r="A33" s="5" t="s">
        <v>71</v>
      </c>
      <c r="B33" s="253"/>
      <c r="C33" s="29">
        <v>28</v>
      </c>
      <c r="D33" s="53" t="s">
        <v>147</v>
      </c>
      <c r="E33" s="5" t="s">
        <v>43</v>
      </c>
      <c r="F33" s="96"/>
      <c r="G33" s="18" t="s">
        <v>90</v>
      </c>
      <c r="H33" s="89"/>
      <c r="I33" s="28" t="s">
        <v>66</v>
      </c>
      <c r="J33" s="80"/>
      <c r="K33" s="29" t="s">
        <v>66</v>
      </c>
      <c r="L33" s="29">
        <v>146</v>
      </c>
      <c r="M33" s="47">
        <v>25</v>
      </c>
      <c r="N33" s="44">
        <v>338.85</v>
      </c>
      <c r="O33" s="73"/>
      <c r="P33" s="72"/>
      <c r="Q33" s="42">
        <f t="shared" si="0"/>
        <v>338.85</v>
      </c>
      <c r="R33" s="38">
        <v>1300</v>
      </c>
      <c r="S33" s="205">
        <v>0</v>
      </c>
      <c r="T33" s="206">
        <f t="shared" si="1"/>
        <v>0</v>
      </c>
      <c r="U33" s="38">
        <v>146</v>
      </c>
      <c r="V33" s="205">
        <v>0</v>
      </c>
      <c r="W33" s="206">
        <f t="shared" si="2"/>
        <v>0</v>
      </c>
      <c r="X33" s="104"/>
      <c r="Y33" s="200"/>
      <c r="Z33" s="104"/>
    </row>
    <row r="34" spans="1:26" ht="30" customHeight="1" x14ac:dyDescent="0.2">
      <c r="A34" s="5" t="s">
        <v>71</v>
      </c>
      <c r="B34" s="253"/>
      <c r="C34" s="29">
        <v>29</v>
      </c>
      <c r="D34" s="53" t="s">
        <v>301</v>
      </c>
      <c r="E34" s="5" t="s">
        <v>43</v>
      </c>
      <c r="F34" s="96"/>
      <c r="G34" s="18" t="s">
        <v>58</v>
      </c>
      <c r="H34" s="18" t="s">
        <v>59</v>
      </c>
      <c r="I34" s="28" t="s">
        <v>66</v>
      </c>
      <c r="J34" s="80"/>
      <c r="K34" s="31" t="s">
        <v>66</v>
      </c>
      <c r="L34" s="29">
        <v>5430</v>
      </c>
      <c r="M34" s="47">
        <v>1369</v>
      </c>
      <c r="N34" s="44">
        <v>23227.289999999899</v>
      </c>
      <c r="O34" s="67">
        <v>194</v>
      </c>
      <c r="P34" s="41">
        <v>8173</v>
      </c>
      <c r="Q34" s="42">
        <f t="shared" si="0"/>
        <v>31400.289999999899</v>
      </c>
      <c r="R34" s="38">
        <v>5430</v>
      </c>
      <c r="S34" s="205">
        <v>0</v>
      </c>
      <c r="T34" s="206">
        <f t="shared" si="1"/>
        <v>0</v>
      </c>
      <c r="U34" s="38">
        <v>5430</v>
      </c>
      <c r="V34" s="205">
        <v>0</v>
      </c>
      <c r="W34" s="206">
        <f t="shared" si="2"/>
        <v>0</v>
      </c>
      <c r="X34" s="90"/>
      <c r="Y34" s="198"/>
      <c r="Z34" s="90"/>
    </row>
    <row r="35" spans="1:26" ht="30" customHeight="1" x14ac:dyDescent="0.2">
      <c r="A35" s="5" t="s">
        <v>71</v>
      </c>
      <c r="B35" s="253"/>
      <c r="C35" s="29">
        <v>30</v>
      </c>
      <c r="D35" s="53" t="s">
        <v>301</v>
      </c>
      <c r="E35" s="5" t="s">
        <v>43</v>
      </c>
      <c r="F35" s="96"/>
      <c r="G35" s="18" t="s">
        <v>86</v>
      </c>
      <c r="H35" s="18" t="s">
        <v>302</v>
      </c>
      <c r="I35" s="28" t="s">
        <v>45</v>
      </c>
      <c r="J35" s="28" t="s">
        <v>66</v>
      </c>
      <c r="K35" s="29" t="s">
        <v>66</v>
      </c>
      <c r="L35" s="29">
        <v>5461</v>
      </c>
      <c r="M35" s="47">
        <v>1621</v>
      </c>
      <c r="N35" s="44">
        <v>23902.409999999894</v>
      </c>
      <c r="O35" s="67">
        <v>67</v>
      </c>
      <c r="P35" s="41">
        <v>3200</v>
      </c>
      <c r="Q35" s="42">
        <f t="shared" si="0"/>
        <v>27102.409999999894</v>
      </c>
      <c r="R35" s="38">
        <v>49386</v>
      </c>
      <c r="S35" s="205">
        <v>0</v>
      </c>
      <c r="T35" s="206">
        <f t="shared" si="1"/>
        <v>0</v>
      </c>
      <c r="U35" s="38">
        <v>5415</v>
      </c>
      <c r="V35" s="205">
        <v>0</v>
      </c>
      <c r="W35" s="206">
        <f t="shared" si="2"/>
        <v>0</v>
      </c>
      <c r="X35" s="90"/>
      <c r="Y35" s="198"/>
      <c r="Z35" s="90"/>
    </row>
    <row r="36" spans="1:26" ht="30" customHeight="1" x14ac:dyDescent="0.2">
      <c r="A36" s="5" t="s">
        <v>71</v>
      </c>
      <c r="B36" s="253"/>
      <c r="C36" s="29">
        <v>31</v>
      </c>
      <c r="D36" s="53" t="s">
        <v>301</v>
      </c>
      <c r="E36" s="5" t="s">
        <v>43</v>
      </c>
      <c r="F36" s="96"/>
      <c r="G36" s="18" t="s">
        <v>87</v>
      </c>
      <c r="H36" s="18" t="s">
        <v>302</v>
      </c>
      <c r="I36" s="28" t="s">
        <v>45</v>
      </c>
      <c r="J36" s="28" t="s">
        <v>66</v>
      </c>
      <c r="K36" s="29" t="s">
        <v>66</v>
      </c>
      <c r="L36" s="29">
        <v>1604</v>
      </c>
      <c r="M36" s="47">
        <v>419</v>
      </c>
      <c r="N36" s="44">
        <v>5820.139999999994</v>
      </c>
      <c r="O36" s="67">
        <v>102</v>
      </c>
      <c r="P36" s="41">
        <v>4933</v>
      </c>
      <c r="Q36" s="42">
        <f t="shared" si="0"/>
        <v>10753.139999999994</v>
      </c>
      <c r="R36" s="38">
        <v>12982</v>
      </c>
      <c r="S36" s="205">
        <v>0</v>
      </c>
      <c r="T36" s="206">
        <f t="shared" si="1"/>
        <v>0</v>
      </c>
      <c r="U36" s="38">
        <v>1604</v>
      </c>
      <c r="V36" s="205">
        <v>0</v>
      </c>
      <c r="W36" s="206">
        <f t="shared" si="2"/>
        <v>0</v>
      </c>
      <c r="X36" s="90"/>
      <c r="Y36" s="198"/>
      <c r="Z36" s="90"/>
    </row>
    <row r="37" spans="1:26" ht="30" customHeight="1" x14ac:dyDescent="0.2">
      <c r="A37" s="5" t="s">
        <v>71</v>
      </c>
      <c r="B37" s="253"/>
      <c r="C37" s="29">
        <v>32</v>
      </c>
      <c r="D37" s="53" t="s">
        <v>301</v>
      </c>
      <c r="E37" s="5" t="s">
        <v>43</v>
      </c>
      <c r="F37" s="96"/>
      <c r="G37" s="18" t="s">
        <v>88</v>
      </c>
      <c r="H37" s="18" t="s">
        <v>302</v>
      </c>
      <c r="I37" s="28" t="s">
        <v>45</v>
      </c>
      <c r="J37" s="28" t="s">
        <v>66</v>
      </c>
      <c r="K37" s="29" t="s">
        <v>66</v>
      </c>
      <c r="L37" s="29">
        <v>855</v>
      </c>
      <c r="M37" s="47">
        <v>214</v>
      </c>
      <c r="N37" s="44">
        <v>2713.6299999999992</v>
      </c>
      <c r="O37" s="67">
        <v>54</v>
      </c>
      <c r="P37" s="41">
        <v>2314</v>
      </c>
      <c r="Q37" s="42">
        <f t="shared" si="0"/>
        <v>5027.6299999999992</v>
      </c>
      <c r="R37" s="38">
        <v>8630</v>
      </c>
      <c r="S37" s="205">
        <v>0</v>
      </c>
      <c r="T37" s="206">
        <f t="shared" si="1"/>
        <v>0</v>
      </c>
      <c r="U37" s="38">
        <v>822</v>
      </c>
      <c r="V37" s="205">
        <v>0</v>
      </c>
      <c r="W37" s="206">
        <f t="shared" si="2"/>
        <v>0</v>
      </c>
      <c r="X37" s="90"/>
      <c r="Y37" s="198"/>
      <c r="Z37" s="90"/>
    </row>
    <row r="38" spans="1:26" ht="30" customHeight="1" x14ac:dyDescent="0.2">
      <c r="A38" s="5" t="s">
        <v>71</v>
      </c>
      <c r="B38" s="253"/>
      <c r="C38" s="29">
        <v>33</v>
      </c>
      <c r="D38" s="53" t="s">
        <v>301</v>
      </c>
      <c r="E38" s="5" t="s">
        <v>43</v>
      </c>
      <c r="F38" s="96"/>
      <c r="G38" s="18" t="s">
        <v>78</v>
      </c>
      <c r="H38" s="18" t="s">
        <v>302</v>
      </c>
      <c r="I38" s="28" t="s">
        <v>45</v>
      </c>
      <c r="J38" s="28" t="s">
        <v>66</v>
      </c>
      <c r="K38" s="29" t="s">
        <v>66</v>
      </c>
      <c r="L38" s="29">
        <v>1888</v>
      </c>
      <c r="M38" s="47">
        <v>120</v>
      </c>
      <c r="N38" s="44">
        <v>2754.2600000000011</v>
      </c>
      <c r="O38" s="67">
        <v>25</v>
      </c>
      <c r="P38" s="41">
        <v>1216</v>
      </c>
      <c r="Q38" s="42">
        <f t="shared" si="0"/>
        <v>3970.2600000000011</v>
      </c>
      <c r="R38" s="38">
        <v>3661</v>
      </c>
      <c r="S38" s="205">
        <v>0</v>
      </c>
      <c r="T38" s="206">
        <f t="shared" si="1"/>
        <v>0</v>
      </c>
      <c r="U38" s="38">
        <v>1879</v>
      </c>
      <c r="V38" s="205">
        <v>0</v>
      </c>
      <c r="W38" s="206">
        <f t="shared" si="2"/>
        <v>0</v>
      </c>
      <c r="X38" s="90"/>
      <c r="Y38" s="198"/>
      <c r="Z38" s="90"/>
    </row>
    <row r="39" spans="1:26" s="13" customFormat="1" ht="30" customHeight="1" x14ac:dyDescent="0.2">
      <c r="A39" s="5" t="s">
        <v>71</v>
      </c>
      <c r="B39" s="253"/>
      <c r="C39" s="29">
        <v>34</v>
      </c>
      <c r="D39" s="53" t="s">
        <v>301</v>
      </c>
      <c r="E39" s="5" t="s">
        <v>43</v>
      </c>
      <c r="F39" s="96"/>
      <c r="G39" s="18" t="s">
        <v>89</v>
      </c>
      <c r="H39" s="18" t="s">
        <v>302</v>
      </c>
      <c r="I39" s="28" t="s">
        <v>45</v>
      </c>
      <c r="J39" s="28" t="s">
        <v>66</v>
      </c>
      <c r="K39" s="31" t="s">
        <v>66</v>
      </c>
      <c r="L39" s="29">
        <v>428</v>
      </c>
      <c r="M39" s="47">
        <v>232</v>
      </c>
      <c r="N39" s="44">
        <v>2891.97</v>
      </c>
      <c r="O39" s="67">
        <v>132</v>
      </c>
      <c r="P39" s="41">
        <v>6022</v>
      </c>
      <c r="Q39" s="42">
        <f t="shared" si="0"/>
        <v>8913.9699999999993</v>
      </c>
      <c r="R39" s="38">
        <v>10019</v>
      </c>
      <c r="S39" s="205">
        <v>0</v>
      </c>
      <c r="T39" s="206">
        <f t="shared" si="1"/>
        <v>0</v>
      </c>
      <c r="U39" s="38">
        <v>406</v>
      </c>
      <c r="V39" s="205">
        <v>0</v>
      </c>
      <c r="W39" s="206">
        <f t="shared" si="2"/>
        <v>0</v>
      </c>
      <c r="X39" s="104"/>
      <c r="Y39" s="200"/>
      <c r="Z39" s="104"/>
    </row>
    <row r="40" spans="1:26" s="13" customFormat="1" ht="30" customHeight="1" x14ac:dyDescent="0.2">
      <c r="A40" s="5" t="s">
        <v>71</v>
      </c>
      <c r="B40" s="253"/>
      <c r="C40" s="29">
        <v>35</v>
      </c>
      <c r="D40" s="53" t="s">
        <v>150</v>
      </c>
      <c r="E40" s="5" t="s">
        <v>43</v>
      </c>
      <c r="F40" s="96"/>
      <c r="G40" s="18" t="s">
        <v>113</v>
      </c>
      <c r="H40" s="89"/>
      <c r="I40" s="28" t="s">
        <v>45</v>
      </c>
      <c r="J40" s="28" t="s">
        <v>66</v>
      </c>
      <c r="K40" s="31" t="s">
        <v>66</v>
      </c>
      <c r="L40" s="29">
        <v>290</v>
      </c>
      <c r="M40" s="47">
        <v>113</v>
      </c>
      <c r="N40" s="44">
        <v>5678.5100000000075</v>
      </c>
      <c r="O40" s="67">
        <v>8</v>
      </c>
      <c r="P40" s="41">
        <v>472</v>
      </c>
      <c r="Q40" s="42">
        <f t="shared" si="0"/>
        <v>6150.5100000000075</v>
      </c>
      <c r="R40" s="38">
        <v>1104</v>
      </c>
      <c r="S40" s="205">
        <v>0</v>
      </c>
      <c r="T40" s="206">
        <f t="shared" si="1"/>
        <v>0</v>
      </c>
      <c r="U40" s="38">
        <v>286</v>
      </c>
      <c r="V40" s="205">
        <v>0</v>
      </c>
      <c r="W40" s="206">
        <f t="shared" si="2"/>
        <v>0</v>
      </c>
      <c r="X40" s="104"/>
      <c r="Y40" s="200"/>
      <c r="Z40" s="104"/>
    </row>
    <row r="41" spans="1:26" s="13" customFormat="1" ht="30" customHeight="1" x14ac:dyDescent="0.2">
      <c r="A41" s="5" t="s">
        <v>71</v>
      </c>
      <c r="B41" s="253"/>
      <c r="C41" s="29">
        <v>36</v>
      </c>
      <c r="D41" s="53" t="s">
        <v>149</v>
      </c>
      <c r="E41" s="5" t="s">
        <v>43</v>
      </c>
      <c r="F41" s="96"/>
      <c r="G41" s="18" t="s">
        <v>113</v>
      </c>
      <c r="H41" s="89"/>
      <c r="I41" s="28" t="s">
        <v>66</v>
      </c>
      <c r="J41" s="80"/>
      <c r="K41" s="31" t="s">
        <v>66</v>
      </c>
      <c r="L41" s="29">
        <v>1258</v>
      </c>
      <c r="M41" s="47">
        <v>22</v>
      </c>
      <c r="N41" s="44">
        <v>473.44000000000005</v>
      </c>
      <c r="O41" s="73"/>
      <c r="P41" s="72"/>
      <c r="Q41" s="42">
        <f t="shared" si="0"/>
        <v>473.44000000000005</v>
      </c>
      <c r="R41" s="38">
        <v>1601</v>
      </c>
      <c r="S41" s="205">
        <v>0</v>
      </c>
      <c r="T41" s="206">
        <f t="shared" si="1"/>
        <v>0</v>
      </c>
      <c r="U41" s="38">
        <v>1258</v>
      </c>
      <c r="V41" s="205">
        <v>0</v>
      </c>
      <c r="W41" s="206">
        <f t="shared" si="2"/>
        <v>0</v>
      </c>
      <c r="X41" s="104"/>
      <c r="Y41" s="200"/>
      <c r="Z41" s="104"/>
    </row>
    <row r="42" spans="1:26" ht="30" customHeight="1" x14ac:dyDescent="0.2">
      <c r="A42" s="5" t="s">
        <v>71</v>
      </c>
      <c r="B42" s="253"/>
      <c r="C42" s="29">
        <v>37</v>
      </c>
      <c r="D42" s="54" t="s">
        <v>166</v>
      </c>
      <c r="E42" s="90"/>
      <c r="F42" s="95"/>
      <c r="G42" s="58" t="s">
        <v>126</v>
      </c>
      <c r="H42" s="58" t="s">
        <v>302</v>
      </c>
      <c r="I42" s="28" t="s">
        <v>45</v>
      </c>
      <c r="J42" s="28" t="s">
        <v>66</v>
      </c>
      <c r="K42" s="29" t="s">
        <v>45</v>
      </c>
      <c r="L42" s="29">
        <v>1498</v>
      </c>
      <c r="M42" s="46">
        <v>178</v>
      </c>
      <c r="N42" s="72"/>
      <c r="O42" s="73"/>
      <c r="P42" s="74"/>
      <c r="Q42" s="71"/>
      <c r="R42" s="71"/>
      <c r="S42" s="189"/>
      <c r="T42" s="71"/>
      <c r="U42" s="71"/>
      <c r="V42" s="189"/>
      <c r="W42" s="71"/>
      <c r="X42" s="38">
        <v>1498</v>
      </c>
      <c r="Y42" s="207">
        <v>0</v>
      </c>
      <c r="Z42" s="206">
        <f>X42*Y42</f>
        <v>0</v>
      </c>
    </row>
    <row r="43" spans="1:26" ht="30" customHeight="1" x14ac:dyDescent="0.2">
      <c r="A43" s="5" t="s">
        <v>71</v>
      </c>
      <c r="B43" s="253"/>
      <c r="C43" s="29">
        <v>38</v>
      </c>
      <c r="D43" s="53" t="s">
        <v>158</v>
      </c>
      <c r="E43" s="90"/>
      <c r="F43" s="94"/>
      <c r="G43" s="57" t="s">
        <v>62</v>
      </c>
      <c r="H43" s="89"/>
      <c r="I43" s="28" t="s">
        <v>66</v>
      </c>
      <c r="J43" s="80"/>
      <c r="K43" s="31" t="s">
        <v>66</v>
      </c>
      <c r="L43" s="29">
        <v>4521</v>
      </c>
      <c r="M43" s="47">
        <v>293</v>
      </c>
      <c r="N43" s="44">
        <v>3234.5000000000014</v>
      </c>
      <c r="O43" s="67">
        <v>118</v>
      </c>
      <c r="P43" s="41">
        <v>3925</v>
      </c>
      <c r="Q43" s="42">
        <f t="shared" si="0"/>
        <v>7159.5000000000018</v>
      </c>
      <c r="R43" s="38">
        <v>10929</v>
      </c>
      <c r="S43" s="207">
        <v>0</v>
      </c>
      <c r="T43" s="208">
        <f>R43*S43</f>
        <v>0</v>
      </c>
      <c r="U43" s="38">
        <v>4478</v>
      </c>
      <c r="V43" s="207">
        <v>0</v>
      </c>
      <c r="W43" s="208">
        <f>U43*V43</f>
        <v>0</v>
      </c>
      <c r="X43" s="80"/>
      <c r="Y43" s="201"/>
      <c r="Z43" s="93"/>
    </row>
    <row r="44" spans="1:26" ht="30" customHeight="1" x14ac:dyDescent="0.2">
      <c r="A44" s="5" t="s">
        <v>71</v>
      </c>
      <c r="B44" s="253"/>
      <c r="C44" s="29">
        <v>39</v>
      </c>
      <c r="D44" s="53" t="s">
        <v>159</v>
      </c>
      <c r="E44" s="90"/>
      <c r="F44" s="94"/>
      <c r="G44" s="57" t="s">
        <v>111</v>
      </c>
      <c r="H44" s="89"/>
      <c r="I44" s="28" t="s">
        <v>66</v>
      </c>
      <c r="J44" s="80"/>
      <c r="K44" s="31" t="s">
        <v>66</v>
      </c>
      <c r="L44" s="29">
        <v>3668</v>
      </c>
      <c r="M44" s="47">
        <v>196</v>
      </c>
      <c r="N44" s="44">
        <v>1102.5600000000002</v>
      </c>
      <c r="O44" s="67">
        <v>163</v>
      </c>
      <c r="P44" s="41">
        <v>5246</v>
      </c>
      <c r="Q44" s="42">
        <f t="shared" si="0"/>
        <v>6348.56</v>
      </c>
      <c r="R44" s="38">
        <v>8851</v>
      </c>
      <c r="S44" s="207">
        <v>0</v>
      </c>
      <c r="T44" s="208">
        <f t="shared" ref="T44:T48" si="5">R44*S44</f>
        <v>0</v>
      </c>
      <c r="U44" s="38">
        <v>3685</v>
      </c>
      <c r="V44" s="207">
        <v>0</v>
      </c>
      <c r="W44" s="208">
        <f t="shared" ref="W44:W48" si="6">U44*V44</f>
        <v>0</v>
      </c>
      <c r="X44" s="80"/>
      <c r="Y44" s="201"/>
      <c r="Z44" s="93"/>
    </row>
    <row r="45" spans="1:26" ht="30" customHeight="1" x14ac:dyDescent="0.2">
      <c r="A45" s="5" t="s">
        <v>71</v>
      </c>
      <c r="B45" s="253"/>
      <c r="C45" s="29">
        <v>40</v>
      </c>
      <c r="D45" s="53" t="s">
        <v>55</v>
      </c>
      <c r="E45" s="90"/>
      <c r="F45" s="94"/>
      <c r="G45" s="24" t="s">
        <v>57</v>
      </c>
      <c r="H45" s="89"/>
      <c r="I45" s="28" t="s">
        <v>66</v>
      </c>
      <c r="J45" s="80"/>
      <c r="K45" s="31" t="s">
        <v>66</v>
      </c>
      <c r="L45" s="29">
        <v>682</v>
      </c>
      <c r="M45" s="47">
        <v>53</v>
      </c>
      <c r="N45" s="44">
        <v>415.51999999999975</v>
      </c>
      <c r="O45" s="67">
        <v>50</v>
      </c>
      <c r="P45" s="41">
        <v>1682</v>
      </c>
      <c r="Q45" s="42">
        <f t="shared" si="0"/>
        <v>2097.5199999999995</v>
      </c>
      <c r="R45" s="38">
        <v>2300</v>
      </c>
      <c r="S45" s="207">
        <v>0</v>
      </c>
      <c r="T45" s="208">
        <f t="shared" si="5"/>
        <v>0</v>
      </c>
      <c r="U45" s="38">
        <v>679</v>
      </c>
      <c r="V45" s="207">
        <v>0</v>
      </c>
      <c r="W45" s="208">
        <f t="shared" si="6"/>
        <v>0</v>
      </c>
      <c r="X45" s="80"/>
      <c r="Y45" s="201"/>
      <c r="Z45" s="93"/>
    </row>
    <row r="46" spans="1:26" ht="30" customHeight="1" x14ac:dyDescent="0.2">
      <c r="A46" s="5" t="s">
        <v>71</v>
      </c>
      <c r="B46" s="253"/>
      <c r="C46" s="29">
        <v>41</v>
      </c>
      <c r="D46" s="53" t="s">
        <v>154</v>
      </c>
      <c r="E46" s="5" t="s">
        <v>43</v>
      </c>
      <c r="F46" s="96"/>
      <c r="G46" s="57" t="s">
        <v>58</v>
      </c>
      <c r="H46" s="89"/>
      <c r="I46" s="28" t="s">
        <v>66</v>
      </c>
      <c r="J46" s="80"/>
      <c r="K46" s="29" t="s">
        <v>66</v>
      </c>
      <c r="L46" s="29">
        <v>2597</v>
      </c>
      <c r="M46" s="47">
        <v>254</v>
      </c>
      <c r="N46" s="44">
        <v>4519.0199999999959</v>
      </c>
      <c r="O46" s="67">
        <v>105</v>
      </c>
      <c r="P46" s="41">
        <v>3374</v>
      </c>
      <c r="Q46" s="42">
        <f t="shared" si="0"/>
        <v>7893.0199999999959</v>
      </c>
      <c r="R46" s="38">
        <v>10140</v>
      </c>
      <c r="S46" s="207">
        <v>0</v>
      </c>
      <c r="T46" s="208">
        <f t="shared" si="5"/>
        <v>0</v>
      </c>
      <c r="U46" s="38">
        <v>2518</v>
      </c>
      <c r="V46" s="207">
        <v>0</v>
      </c>
      <c r="W46" s="208">
        <f t="shared" si="6"/>
        <v>0</v>
      </c>
      <c r="X46" s="80"/>
      <c r="Y46" s="201"/>
      <c r="Z46" s="93"/>
    </row>
    <row r="47" spans="1:26" ht="30" customHeight="1" x14ac:dyDescent="0.2">
      <c r="A47" s="5" t="s">
        <v>71</v>
      </c>
      <c r="B47" s="253"/>
      <c r="C47" s="29">
        <v>42</v>
      </c>
      <c r="D47" s="53" t="s">
        <v>151</v>
      </c>
      <c r="E47" s="5" t="s">
        <v>43</v>
      </c>
      <c r="F47" s="96"/>
      <c r="G47" s="57" t="s">
        <v>58</v>
      </c>
      <c r="H47" s="89"/>
      <c r="I47" s="28" t="s">
        <v>66</v>
      </c>
      <c r="J47" s="28" t="s">
        <v>45</v>
      </c>
      <c r="K47" s="29" t="s">
        <v>45</v>
      </c>
      <c r="L47" s="29">
        <v>14</v>
      </c>
      <c r="M47" s="47">
        <v>6</v>
      </c>
      <c r="N47" s="71"/>
      <c r="O47" s="73"/>
      <c r="P47" s="72"/>
      <c r="Q47" s="71"/>
      <c r="R47" s="38">
        <v>346</v>
      </c>
      <c r="S47" s="207">
        <v>0</v>
      </c>
      <c r="T47" s="208">
        <f t="shared" si="5"/>
        <v>0</v>
      </c>
      <c r="U47" s="38">
        <v>14</v>
      </c>
      <c r="V47" s="207">
        <v>0</v>
      </c>
      <c r="W47" s="208">
        <f t="shared" si="6"/>
        <v>0</v>
      </c>
      <c r="X47" s="80"/>
      <c r="Y47" s="201"/>
      <c r="Z47" s="93"/>
    </row>
    <row r="48" spans="1:26" ht="30" customHeight="1" x14ac:dyDescent="0.2">
      <c r="A48" s="5" t="s">
        <v>71</v>
      </c>
      <c r="B48" s="253"/>
      <c r="C48" s="29">
        <v>43</v>
      </c>
      <c r="D48" s="53" t="s">
        <v>140</v>
      </c>
      <c r="E48" s="5" t="s">
        <v>43</v>
      </c>
      <c r="F48" s="96"/>
      <c r="G48" s="18" t="s">
        <v>58</v>
      </c>
      <c r="H48" s="18" t="s">
        <v>213</v>
      </c>
      <c r="I48" s="28" t="s">
        <v>45</v>
      </c>
      <c r="J48" s="28" t="s">
        <v>66</v>
      </c>
      <c r="K48" s="29" t="s">
        <v>66</v>
      </c>
      <c r="L48" s="29">
        <v>1989</v>
      </c>
      <c r="M48" s="47">
        <v>1018</v>
      </c>
      <c r="N48" s="44">
        <v>16735.780000000068</v>
      </c>
      <c r="O48" s="67">
        <v>250</v>
      </c>
      <c r="P48" s="41">
        <v>12510</v>
      </c>
      <c r="Q48" s="42">
        <f t="shared" si="0"/>
        <v>29245.780000000068</v>
      </c>
      <c r="R48" s="29">
        <v>1989</v>
      </c>
      <c r="S48" s="207">
        <v>0</v>
      </c>
      <c r="T48" s="208">
        <f t="shared" si="5"/>
        <v>0</v>
      </c>
      <c r="U48" s="29">
        <v>1989</v>
      </c>
      <c r="V48" s="207">
        <v>0</v>
      </c>
      <c r="W48" s="208">
        <f t="shared" si="6"/>
        <v>0</v>
      </c>
      <c r="X48" s="80"/>
      <c r="Y48" s="201"/>
      <c r="Z48" s="93"/>
    </row>
    <row r="49" spans="1:26" ht="30" customHeight="1" x14ac:dyDescent="0.2">
      <c r="A49" s="5" t="s">
        <v>71</v>
      </c>
      <c r="B49" s="253"/>
      <c r="C49" s="29">
        <v>44</v>
      </c>
      <c r="D49" s="54" t="s">
        <v>84</v>
      </c>
      <c r="E49" s="5" t="s">
        <v>43</v>
      </c>
      <c r="F49" s="96"/>
      <c r="G49" s="18" t="s">
        <v>82</v>
      </c>
      <c r="H49" s="18" t="s">
        <v>53</v>
      </c>
      <c r="I49" s="28" t="s">
        <v>45</v>
      </c>
      <c r="J49" s="28" t="s">
        <v>66</v>
      </c>
      <c r="K49" s="29" t="s">
        <v>45</v>
      </c>
      <c r="L49" s="29">
        <v>2783</v>
      </c>
      <c r="M49" s="47">
        <v>563</v>
      </c>
      <c r="N49" s="71"/>
      <c r="O49" s="73"/>
      <c r="P49" s="72"/>
      <c r="Q49" s="71"/>
      <c r="R49" s="94"/>
      <c r="S49" s="190"/>
      <c r="T49" s="85"/>
      <c r="U49" s="94"/>
      <c r="V49" s="190"/>
      <c r="W49" s="85"/>
      <c r="X49" s="38">
        <v>2738</v>
      </c>
      <c r="Y49" s="207">
        <v>0</v>
      </c>
      <c r="Z49" s="209">
        <f>X49*Y49</f>
        <v>0</v>
      </c>
    </row>
    <row r="50" spans="1:26" ht="30" customHeight="1" x14ac:dyDescent="0.2">
      <c r="A50" s="5" t="s">
        <v>71</v>
      </c>
      <c r="B50" s="253"/>
      <c r="C50" s="29">
        <v>45</v>
      </c>
      <c r="D50" s="54" t="s">
        <v>81</v>
      </c>
      <c r="E50" s="5" t="s">
        <v>43</v>
      </c>
      <c r="F50" s="96"/>
      <c r="G50" s="18" t="s">
        <v>83</v>
      </c>
      <c r="H50" s="18" t="s">
        <v>59</v>
      </c>
      <c r="I50" s="28" t="s">
        <v>45</v>
      </c>
      <c r="J50" s="28" t="s">
        <v>66</v>
      </c>
      <c r="K50" s="29" t="s">
        <v>45</v>
      </c>
      <c r="L50" s="29">
        <v>17831</v>
      </c>
      <c r="M50" s="47">
        <v>1751</v>
      </c>
      <c r="N50" s="71"/>
      <c r="O50" s="73"/>
      <c r="P50" s="72"/>
      <c r="Q50" s="71"/>
      <c r="R50" s="94"/>
      <c r="S50" s="190"/>
      <c r="T50" s="85"/>
      <c r="U50" s="94"/>
      <c r="V50" s="190"/>
      <c r="W50" s="85"/>
      <c r="X50" s="38">
        <v>17831</v>
      </c>
      <c r="Y50" s="207">
        <v>0</v>
      </c>
      <c r="Z50" s="209">
        <f t="shared" ref="Z50:Z51" si="7">X50*Y50</f>
        <v>0</v>
      </c>
    </row>
    <row r="51" spans="1:26" ht="30" customHeight="1" x14ac:dyDescent="0.2">
      <c r="A51" s="5" t="s">
        <v>71</v>
      </c>
      <c r="B51" s="253"/>
      <c r="C51" s="29">
        <v>46</v>
      </c>
      <c r="D51" s="54" t="s">
        <v>178</v>
      </c>
      <c r="E51" s="5" t="s">
        <v>43</v>
      </c>
      <c r="F51" s="96"/>
      <c r="G51" s="18" t="s">
        <v>104</v>
      </c>
      <c r="H51" s="18" t="s">
        <v>53</v>
      </c>
      <c r="I51" s="28" t="s">
        <v>45</v>
      </c>
      <c r="J51" s="28" t="s">
        <v>66</v>
      </c>
      <c r="K51" s="29" t="s">
        <v>45</v>
      </c>
      <c r="L51" s="29">
        <v>251</v>
      </c>
      <c r="M51" s="47"/>
      <c r="N51" s="71"/>
      <c r="O51" s="73"/>
      <c r="P51" s="72"/>
      <c r="Q51" s="71"/>
      <c r="R51" s="94"/>
      <c r="S51" s="190"/>
      <c r="T51" s="85"/>
      <c r="U51" s="94"/>
      <c r="V51" s="190"/>
      <c r="W51" s="85"/>
      <c r="X51" s="38">
        <v>251</v>
      </c>
      <c r="Y51" s="207">
        <v>0</v>
      </c>
      <c r="Z51" s="209">
        <f t="shared" si="7"/>
        <v>0</v>
      </c>
    </row>
    <row r="52" spans="1:26" ht="30" customHeight="1" x14ac:dyDescent="0.2">
      <c r="A52" s="5" t="s">
        <v>71</v>
      </c>
      <c r="B52" s="253"/>
      <c r="C52" s="29">
        <v>47</v>
      </c>
      <c r="D52" s="53" t="s">
        <v>160</v>
      </c>
      <c r="E52" s="8" t="s">
        <v>195</v>
      </c>
      <c r="F52" s="94"/>
      <c r="G52" s="57" t="s">
        <v>56</v>
      </c>
      <c r="H52" s="89"/>
      <c r="I52" s="28" t="s">
        <v>45</v>
      </c>
      <c r="J52" s="28" t="s">
        <v>66</v>
      </c>
      <c r="K52" s="31" t="s">
        <v>66</v>
      </c>
      <c r="L52" s="29">
        <f>616+371</f>
        <v>987</v>
      </c>
      <c r="M52" s="47">
        <v>61</v>
      </c>
      <c r="N52" s="44">
        <v>325.83000000000004</v>
      </c>
      <c r="O52" s="73"/>
      <c r="P52" s="72"/>
      <c r="Q52" s="42">
        <f t="shared" si="0"/>
        <v>325.83000000000004</v>
      </c>
      <c r="R52" s="38">
        <v>3199</v>
      </c>
      <c r="S52" s="207">
        <v>0</v>
      </c>
      <c r="T52" s="208">
        <f t="shared" ref="T52:T59" si="8">R52*S52</f>
        <v>0</v>
      </c>
      <c r="U52" s="38">
        <f>614+371</f>
        <v>985</v>
      </c>
      <c r="V52" s="207">
        <v>0</v>
      </c>
      <c r="W52" s="208">
        <f t="shared" ref="W52:W59" si="9">U52*V52</f>
        <v>0</v>
      </c>
      <c r="X52" s="80"/>
      <c r="Y52" s="201"/>
      <c r="Z52" s="93"/>
    </row>
    <row r="53" spans="1:26" s="14" customFormat="1" ht="30" customHeight="1" x14ac:dyDescent="0.2">
      <c r="A53" s="5" t="s">
        <v>71</v>
      </c>
      <c r="B53" s="253"/>
      <c r="C53" s="29">
        <v>48</v>
      </c>
      <c r="D53" s="53" t="s">
        <v>163</v>
      </c>
      <c r="E53" s="90"/>
      <c r="F53" s="94"/>
      <c r="G53" s="57" t="s">
        <v>56</v>
      </c>
      <c r="H53" s="89"/>
      <c r="I53" s="28" t="s">
        <v>45</v>
      </c>
      <c r="J53" s="28" t="s">
        <v>66</v>
      </c>
      <c r="K53" s="31" t="s">
        <v>66</v>
      </c>
      <c r="L53" s="29">
        <v>450</v>
      </c>
      <c r="M53" s="47">
        <v>100</v>
      </c>
      <c r="N53" s="44">
        <v>2698.0000000000014</v>
      </c>
      <c r="O53" s="67">
        <v>30</v>
      </c>
      <c r="P53" s="41">
        <v>1321</v>
      </c>
      <c r="Q53" s="42">
        <f t="shared" si="0"/>
        <v>4019.0000000000014</v>
      </c>
      <c r="R53" s="38">
        <v>4600</v>
      </c>
      <c r="S53" s="207">
        <v>0</v>
      </c>
      <c r="T53" s="208">
        <f t="shared" si="8"/>
        <v>0</v>
      </c>
      <c r="U53" s="28">
        <v>350</v>
      </c>
      <c r="V53" s="207">
        <v>0</v>
      </c>
      <c r="W53" s="208">
        <f t="shared" si="9"/>
        <v>0</v>
      </c>
      <c r="X53" s="80"/>
      <c r="Y53" s="201"/>
      <c r="Z53" s="93"/>
    </row>
    <row r="54" spans="1:26" s="14" customFormat="1" ht="30" customHeight="1" x14ac:dyDescent="0.2">
      <c r="A54" s="5" t="s">
        <v>71</v>
      </c>
      <c r="B54" s="253"/>
      <c r="C54" s="29">
        <v>49</v>
      </c>
      <c r="D54" s="53" t="s">
        <v>164</v>
      </c>
      <c r="E54" s="90"/>
      <c r="F54" s="94"/>
      <c r="G54" s="57" t="s">
        <v>60</v>
      </c>
      <c r="H54" s="89"/>
      <c r="I54" s="28" t="s">
        <v>45</v>
      </c>
      <c r="J54" s="28" t="s">
        <v>66</v>
      </c>
      <c r="K54" s="31" t="s">
        <v>66</v>
      </c>
      <c r="L54" s="29">
        <v>1897</v>
      </c>
      <c r="M54" s="47">
        <v>149</v>
      </c>
      <c r="N54" s="44">
        <v>4205.5499999999874</v>
      </c>
      <c r="O54" s="67">
        <v>50</v>
      </c>
      <c r="P54" s="41">
        <v>2158</v>
      </c>
      <c r="Q54" s="42">
        <f t="shared" si="0"/>
        <v>6363.5499999999874</v>
      </c>
      <c r="R54" s="38">
        <v>5918</v>
      </c>
      <c r="S54" s="207">
        <v>0</v>
      </c>
      <c r="T54" s="208">
        <f t="shared" si="8"/>
        <v>0</v>
      </c>
      <c r="U54" s="28">
        <v>1796</v>
      </c>
      <c r="V54" s="207">
        <v>0</v>
      </c>
      <c r="W54" s="208">
        <f t="shared" si="9"/>
        <v>0</v>
      </c>
      <c r="X54" s="80"/>
      <c r="Y54" s="201"/>
      <c r="Z54" s="93"/>
    </row>
    <row r="55" spans="1:26" s="14" customFormat="1" ht="30" customHeight="1" x14ac:dyDescent="0.2">
      <c r="A55" s="5" t="s">
        <v>71</v>
      </c>
      <c r="B55" s="253"/>
      <c r="C55" s="29">
        <v>50</v>
      </c>
      <c r="D55" s="53" t="s">
        <v>61</v>
      </c>
      <c r="E55" s="90"/>
      <c r="F55" s="33" t="s">
        <v>161</v>
      </c>
      <c r="G55" s="57" t="s">
        <v>56</v>
      </c>
      <c r="H55" s="89"/>
      <c r="I55" s="28" t="s">
        <v>45</v>
      </c>
      <c r="J55" s="28" t="s">
        <v>66</v>
      </c>
      <c r="K55" s="31" t="s">
        <v>66</v>
      </c>
      <c r="L55" s="29">
        <v>210</v>
      </c>
      <c r="M55" s="47">
        <v>21</v>
      </c>
      <c r="N55" s="44">
        <v>283.5</v>
      </c>
      <c r="O55" s="73"/>
      <c r="P55" s="74"/>
      <c r="Q55" s="42">
        <f t="shared" si="0"/>
        <v>283.5</v>
      </c>
      <c r="R55" s="38">
        <v>1756</v>
      </c>
      <c r="S55" s="207">
        <v>0</v>
      </c>
      <c r="T55" s="208">
        <f t="shared" si="8"/>
        <v>0</v>
      </c>
      <c r="U55" s="28">
        <v>212</v>
      </c>
      <c r="V55" s="207">
        <v>0</v>
      </c>
      <c r="W55" s="208">
        <f t="shared" si="9"/>
        <v>0</v>
      </c>
      <c r="X55" s="80"/>
      <c r="Y55" s="201"/>
      <c r="Z55" s="93"/>
    </row>
    <row r="56" spans="1:26" s="14" customFormat="1" ht="30" customHeight="1" x14ac:dyDescent="0.2">
      <c r="A56" s="5" t="s">
        <v>71</v>
      </c>
      <c r="B56" s="253"/>
      <c r="C56" s="29">
        <v>51</v>
      </c>
      <c r="D56" s="53" t="s">
        <v>162</v>
      </c>
      <c r="E56" s="90"/>
      <c r="F56" s="33" t="s">
        <v>161</v>
      </c>
      <c r="G56" s="57" t="s">
        <v>60</v>
      </c>
      <c r="H56" s="89"/>
      <c r="I56" s="28" t="s">
        <v>45</v>
      </c>
      <c r="J56" s="28" t="s">
        <v>66</v>
      </c>
      <c r="K56" s="31" t="s">
        <v>66</v>
      </c>
      <c r="L56" s="29">
        <v>424</v>
      </c>
      <c r="M56" s="47">
        <v>40</v>
      </c>
      <c r="N56" s="44">
        <v>213.07000000000022</v>
      </c>
      <c r="O56" s="73"/>
      <c r="P56" s="74"/>
      <c r="Q56" s="42">
        <f t="shared" si="0"/>
        <v>213.07000000000022</v>
      </c>
      <c r="R56" s="38">
        <v>3393</v>
      </c>
      <c r="S56" s="207">
        <v>0</v>
      </c>
      <c r="T56" s="208">
        <f t="shared" si="8"/>
        <v>0</v>
      </c>
      <c r="U56" s="28">
        <v>424</v>
      </c>
      <c r="V56" s="207">
        <v>0</v>
      </c>
      <c r="W56" s="208">
        <f t="shared" si="9"/>
        <v>0</v>
      </c>
      <c r="X56" s="80"/>
      <c r="Y56" s="201"/>
      <c r="Z56" s="93"/>
    </row>
    <row r="57" spans="1:26" s="14" customFormat="1" ht="30" customHeight="1" x14ac:dyDescent="0.2">
      <c r="A57" s="5" t="s">
        <v>71</v>
      </c>
      <c r="B57" s="253"/>
      <c r="C57" s="29">
        <v>52</v>
      </c>
      <c r="D57" s="53" t="s">
        <v>162</v>
      </c>
      <c r="E57" s="90"/>
      <c r="F57" s="33">
        <v>0.24099999999999999</v>
      </c>
      <c r="G57" s="57" t="s">
        <v>56</v>
      </c>
      <c r="H57" s="89"/>
      <c r="I57" s="28" t="s">
        <v>45</v>
      </c>
      <c r="J57" s="28" t="s">
        <v>66</v>
      </c>
      <c r="K57" s="31" t="s">
        <v>66</v>
      </c>
      <c r="L57" s="29">
        <v>210</v>
      </c>
      <c r="M57" s="47">
        <v>42</v>
      </c>
      <c r="N57" s="44">
        <v>243.22000000000011</v>
      </c>
      <c r="O57" s="73"/>
      <c r="P57" s="74"/>
      <c r="Q57" s="42">
        <f t="shared" si="0"/>
        <v>243.22000000000011</v>
      </c>
      <c r="R57" s="38">
        <v>2221</v>
      </c>
      <c r="S57" s="207">
        <v>0</v>
      </c>
      <c r="T57" s="208">
        <f t="shared" si="8"/>
        <v>0</v>
      </c>
      <c r="U57" s="28">
        <v>210</v>
      </c>
      <c r="V57" s="207">
        <v>0</v>
      </c>
      <c r="W57" s="208">
        <f t="shared" si="9"/>
        <v>0</v>
      </c>
      <c r="X57" s="80"/>
      <c r="Y57" s="201"/>
      <c r="Z57" s="93"/>
    </row>
    <row r="58" spans="1:26" s="14" customFormat="1" ht="30" customHeight="1" x14ac:dyDescent="0.2">
      <c r="A58" s="5"/>
      <c r="B58" s="253"/>
      <c r="C58" s="29">
        <v>53</v>
      </c>
      <c r="D58" s="53" t="s">
        <v>209</v>
      </c>
      <c r="E58" s="90"/>
      <c r="F58" s="33" t="s">
        <v>114</v>
      </c>
      <c r="G58" s="57" t="s">
        <v>60</v>
      </c>
      <c r="H58" s="89"/>
      <c r="I58" s="28" t="s">
        <v>45</v>
      </c>
      <c r="J58" s="28" t="s">
        <v>66</v>
      </c>
      <c r="K58" s="31" t="s">
        <v>66</v>
      </c>
      <c r="L58" s="29"/>
      <c r="M58" s="47"/>
      <c r="N58" s="71"/>
      <c r="O58" s="73"/>
      <c r="P58" s="74"/>
      <c r="Q58" s="42"/>
      <c r="R58" s="38">
        <v>261</v>
      </c>
      <c r="S58" s="207">
        <v>0</v>
      </c>
      <c r="T58" s="208">
        <f t="shared" si="8"/>
        <v>0</v>
      </c>
      <c r="U58" s="28">
        <v>1</v>
      </c>
      <c r="V58" s="207">
        <v>0</v>
      </c>
      <c r="W58" s="208">
        <f t="shared" si="9"/>
        <v>0</v>
      </c>
      <c r="X58" s="80"/>
      <c r="Y58" s="196"/>
      <c r="Z58" s="93"/>
    </row>
    <row r="59" spans="1:26" s="14" customFormat="1" ht="30" customHeight="1" x14ac:dyDescent="0.2">
      <c r="A59" s="5" t="s">
        <v>71</v>
      </c>
      <c r="B59" s="253"/>
      <c r="C59" s="29">
        <v>54</v>
      </c>
      <c r="D59" s="20" t="s">
        <v>167</v>
      </c>
      <c r="E59" s="90"/>
      <c r="F59" s="95"/>
      <c r="G59" s="18" t="s">
        <v>58</v>
      </c>
      <c r="H59" s="89"/>
      <c r="I59" s="36" t="s">
        <v>66</v>
      </c>
      <c r="J59" s="36" t="s">
        <v>45</v>
      </c>
      <c r="K59" s="29" t="s">
        <v>66</v>
      </c>
      <c r="L59" s="29">
        <f>575+1137</f>
        <v>1712</v>
      </c>
      <c r="M59" s="46">
        <v>206</v>
      </c>
      <c r="N59" s="41">
        <v>17694</v>
      </c>
      <c r="O59" s="73"/>
      <c r="P59" s="74"/>
      <c r="Q59" s="42">
        <f t="shared" si="0"/>
        <v>17694</v>
      </c>
      <c r="R59" s="28">
        <f>1430+5200</f>
        <v>6630</v>
      </c>
      <c r="S59" s="207">
        <v>0</v>
      </c>
      <c r="T59" s="208">
        <f t="shared" si="8"/>
        <v>0</v>
      </c>
      <c r="U59" s="28">
        <v>1709</v>
      </c>
      <c r="V59" s="207">
        <v>0</v>
      </c>
      <c r="W59" s="208">
        <f t="shared" si="9"/>
        <v>0</v>
      </c>
      <c r="X59" s="80"/>
      <c r="Y59" s="196"/>
      <c r="Z59" s="93"/>
    </row>
    <row r="60" spans="1:26" s="14" customFormat="1" ht="30" customHeight="1" x14ac:dyDescent="0.2">
      <c r="A60" s="5" t="s">
        <v>71</v>
      </c>
      <c r="B60" s="253"/>
      <c r="C60" s="29">
        <v>55</v>
      </c>
      <c r="D60" s="54" t="s">
        <v>165</v>
      </c>
      <c r="E60" s="121"/>
      <c r="F60" s="122"/>
      <c r="G60" s="18" t="s">
        <v>111</v>
      </c>
      <c r="H60" s="18" t="s">
        <v>59</v>
      </c>
      <c r="I60" s="36" t="s">
        <v>45</v>
      </c>
      <c r="J60" s="36" t="s">
        <v>66</v>
      </c>
      <c r="K60" s="29" t="s">
        <v>45</v>
      </c>
      <c r="L60" s="29">
        <v>11997</v>
      </c>
      <c r="M60" s="46">
        <v>2006</v>
      </c>
      <c r="N60" s="41"/>
      <c r="O60" s="67">
        <v>5</v>
      </c>
      <c r="P60" s="129"/>
      <c r="Q60" s="123"/>
      <c r="R60" s="115"/>
      <c r="S60" s="191"/>
      <c r="T60" s="116"/>
      <c r="U60" s="115"/>
      <c r="V60" s="195"/>
      <c r="W60" s="116"/>
      <c r="X60" s="132">
        <v>11993</v>
      </c>
      <c r="Y60" s="220">
        <v>0</v>
      </c>
      <c r="Z60" s="218">
        <f>X60*Y60</f>
        <v>0</v>
      </c>
    </row>
    <row r="61" spans="1:26" s="14" customFormat="1" ht="30" customHeight="1" x14ac:dyDescent="0.2">
      <c r="A61" s="5" t="s">
        <v>71</v>
      </c>
      <c r="B61" s="254"/>
      <c r="C61" s="29">
        <v>56</v>
      </c>
      <c r="D61" s="54" t="s">
        <v>138</v>
      </c>
      <c r="E61" s="5" t="s">
        <v>43</v>
      </c>
      <c r="F61" s="120"/>
      <c r="G61" s="18" t="s">
        <v>85</v>
      </c>
      <c r="H61" s="18" t="s">
        <v>59</v>
      </c>
      <c r="I61" s="28" t="s">
        <v>45</v>
      </c>
      <c r="J61" s="28" t="s">
        <v>66</v>
      </c>
      <c r="K61" s="29" t="s">
        <v>45</v>
      </c>
      <c r="L61" s="29">
        <v>4726</v>
      </c>
      <c r="M61" s="47">
        <v>799</v>
      </c>
      <c r="N61" s="44"/>
      <c r="O61" s="67"/>
      <c r="P61" s="114"/>
      <c r="Q61" s="123"/>
      <c r="R61" s="118"/>
      <c r="S61" s="191"/>
      <c r="T61" s="116"/>
      <c r="U61" s="118"/>
      <c r="V61" s="195"/>
      <c r="W61" s="116"/>
      <c r="X61" s="29">
        <v>4726</v>
      </c>
      <c r="Y61" s="207">
        <v>0</v>
      </c>
      <c r="Z61" s="218">
        <f>X61*Y61</f>
        <v>0</v>
      </c>
    </row>
    <row r="62" spans="1:26" s="166" customFormat="1" ht="30" customHeight="1" x14ac:dyDescent="0.2">
      <c r="A62" s="161"/>
      <c r="B62" s="255" t="s">
        <v>247</v>
      </c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7"/>
      <c r="Q62" s="162">
        <f>SUM(Q5:Q61)</f>
        <v>519419.82000000071</v>
      </c>
      <c r="R62" s="165"/>
      <c r="S62" s="192"/>
      <c r="T62" s="210">
        <f>SUM(T5:T61)</f>
        <v>0</v>
      </c>
      <c r="U62" s="162"/>
      <c r="V62" s="192"/>
      <c r="W62" s="210">
        <f>SUM(W5:W61)</f>
        <v>0</v>
      </c>
      <c r="X62" s="163"/>
      <c r="Y62" s="202"/>
      <c r="Z62" s="211">
        <f>SUM(Z42:Z61)</f>
        <v>0</v>
      </c>
    </row>
    <row r="63" spans="1:26" s="14" customFormat="1" ht="30" customHeight="1" x14ac:dyDescent="0.2">
      <c r="A63" s="5" t="s">
        <v>70</v>
      </c>
      <c r="B63" s="248" t="s">
        <v>226</v>
      </c>
      <c r="C63" s="29">
        <v>57</v>
      </c>
      <c r="D63" s="54" t="s">
        <v>136</v>
      </c>
      <c r="E63" s="90"/>
      <c r="F63" s="98"/>
      <c r="G63" s="18" t="s">
        <v>124</v>
      </c>
      <c r="H63" s="18" t="s">
        <v>119</v>
      </c>
      <c r="I63" s="28" t="s">
        <v>45</v>
      </c>
      <c r="J63" s="28" t="s">
        <v>66</v>
      </c>
      <c r="K63" s="29" t="s">
        <v>45</v>
      </c>
      <c r="L63" s="29">
        <f>360+2241</f>
        <v>2601</v>
      </c>
      <c r="M63" s="46">
        <v>267</v>
      </c>
      <c r="N63" s="72"/>
      <c r="O63" s="73"/>
      <c r="P63" s="74"/>
      <c r="Q63" s="71"/>
      <c r="R63" s="29">
        <f>360+2241</f>
        <v>2601</v>
      </c>
      <c r="S63" s="207">
        <v>0</v>
      </c>
      <c r="T63" s="218">
        <f>R63*S63</f>
        <v>0</v>
      </c>
      <c r="U63" s="29">
        <f>360+2241</f>
        <v>2601</v>
      </c>
      <c r="V63" s="207">
        <v>0</v>
      </c>
      <c r="W63" s="218">
        <f>U63*V63</f>
        <v>0</v>
      </c>
      <c r="X63" s="29">
        <f>360+2241</f>
        <v>2601</v>
      </c>
      <c r="Y63" s="207">
        <v>0</v>
      </c>
      <c r="Z63" s="218">
        <f>X63*Y63</f>
        <v>0</v>
      </c>
    </row>
    <row r="64" spans="1:26" s="15" customFormat="1" ht="30" customHeight="1" x14ac:dyDescent="0.2">
      <c r="A64" s="5" t="s">
        <v>70</v>
      </c>
      <c r="B64" s="249"/>
      <c r="C64" s="29">
        <v>59</v>
      </c>
      <c r="D64" s="54" t="s">
        <v>136</v>
      </c>
      <c r="E64" s="90"/>
      <c r="F64" s="95"/>
      <c r="G64" s="18" t="s">
        <v>124</v>
      </c>
      <c r="H64" s="18" t="s">
        <v>120</v>
      </c>
      <c r="I64" s="28" t="s">
        <v>45</v>
      </c>
      <c r="J64" s="28" t="s">
        <v>66</v>
      </c>
      <c r="K64" s="29" t="s">
        <v>45</v>
      </c>
      <c r="L64" s="29">
        <v>1866</v>
      </c>
      <c r="M64" s="46">
        <v>354</v>
      </c>
      <c r="N64" s="72"/>
      <c r="O64" s="73"/>
      <c r="P64" s="74"/>
      <c r="Q64" s="71"/>
      <c r="R64" s="29">
        <v>1866</v>
      </c>
      <c r="S64" s="207">
        <v>0</v>
      </c>
      <c r="T64" s="218">
        <f t="shared" ref="T64:T72" si="10">R64*S64</f>
        <v>0</v>
      </c>
      <c r="U64" s="29">
        <v>1866</v>
      </c>
      <c r="V64" s="207">
        <v>0</v>
      </c>
      <c r="W64" s="218">
        <f t="shared" ref="W64:W72" si="11">U64*V64</f>
        <v>0</v>
      </c>
      <c r="X64" s="29">
        <v>1866</v>
      </c>
      <c r="Y64" s="207">
        <v>0</v>
      </c>
      <c r="Z64" s="218">
        <f t="shared" ref="Z64:Z79" si="12">X64*Y64</f>
        <v>0</v>
      </c>
    </row>
    <row r="65" spans="1:28" s="14" customFormat="1" ht="30" customHeight="1" x14ac:dyDescent="0.2">
      <c r="A65" s="5" t="s">
        <v>70</v>
      </c>
      <c r="B65" s="249"/>
      <c r="C65" s="29">
        <v>60</v>
      </c>
      <c r="D65" s="54" t="s">
        <v>136</v>
      </c>
      <c r="E65" s="90"/>
      <c r="F65" s="95"/>
      <c r="G65" s="18" t="s">
        <v>121</v>
      </c>
      <c r="H65" s="18" t="s">
        <v>119</v>
      </c>
      <c r="I65" s="28" t="s">
        <v>45</v>
      </c>
      <c r="J65" s="28" t="s">
        <v>66</v>
      </c>
      <c r="K65" s="29" t="s">
        <v>45</v>
      </c>
      <c r="L65" s="29">
        <v>215</v>
      </c>
      <c r="M65" s="50">
        <v>101</v>
      </c>
      <c r="N65" s="71"/>
      <c r="O65" s="73"/>
      <c r="P65" s="74"/>
      <c r="Q65" s="71"/>
      <c r="R65" s="29">
        <v>215</v>
      </c>
      <c r="S65" s="207">
        <v>0</v>
      </c>
      <c r="T65" s="218">
        <f t="shared" si="10"/>
        <v>0</v>
      </c>
      <c r="U65" s="29">
        <v>215</v>
      </c>
      <c r="V65" s="207">
        <v>0</v>
      </c>
      <c r="W65" s="218">
        <f t="shared" si="11"/>
        <v>0</v>
      </c>
      <c r="X65" s="29">
        <v>215</v>
      </c>
      <c r="Y65" s="207">
        <v>0</v>
      </c>
      <c r="Z65" s="218">
        <f t="shared" si="12"/>
        <v>0</v>
      </c>
    </row>
    <row r="66" spans="1:28" s="14" customFormat="1" ht="30" customHeight="1" x14ac:dyDescent="0.2">
      <c r="A66" s="5" t="s">
        <v>70</v>
      </c>
      <c r="B66" s="249"/>
      <c r="C66" s="29">
        <v>61</v>
      </c>
      <c r="D66" s="54" t="s">
        <v>136</v>
      </c>
      <c r="E66" s="90"/>
      <c r="F66" s="95"/>
      <c r="G66" s="18" t="s">
        <v>123</v>
      </c>
      <c r="H66" s="18" t="s">
        <v>119</v>
      </c>
      <c r="I66" s="28" t="s">
        <v>45</v>
      </c>
      <c r="J66" s="28" t="s">
        <v>66</v>
      </c>
      <c r="K66" s="29" t="s">
        <v>66</v>
      </c>
      <c r="L66" s="29">
        <v>106161</v>
      </c>
      <c r="M66" s="110">
        <v>5203</v>
      </c>
      <c r="N66" s="44">
        <v>101854.69000000076</v>
      </c>
      <c r="O66" s="73"/>
      <c r="P66" s="74"/>
      <c r="Q66" s="44">
        <f>N66+P66</f>
        <v>101854.69000000076</v>
      </c>
      <c r="R66" s="29">
        <v>106161</v>
      </c>
      <c r="S66" s="207">
        <v>0</v>
      </c>
      <c r="T66" s="218">
        <f t="shared" si="10"/>
        <v>0</v>
      </c>
      <c r="U66" s="29">
        <v>106161</v>
      </c>
      <c r="V66" s="207">
        <v>0</v>
      </c>
      <c r="W66" s="218">
        <f t="shared" si="11"/>
        <v>0</v>
      </c>
      <c r="X66" s="29">
        <v>106161</v>
      </c>
      <c r="Y66" s="207">
        <v>0</v>
      </c>
      <c r="Z66" s="218">
        <f t="shared" si="12"/>
        <v>0</v>
      </c>
    </row>
    <row r="67" spans="1:28" s="15" customFormat="1" ht="30" customHeight="1" x14ac:dyDescent="0.2">
      <c r="A67" s="5" t="s">
        <v>70</v>
      </c>
      <c r="B67" s="249"/>
      <c r="C67" s="29">
        <v>62</v>
      </c>
      <c r="D67" s="54" t="s">
        <v>136</v>
      </c>
      <c r="E67" s="90"/>
      <c r="F67" s="95"/>
      <c r="G67" s="18" t="s">
        <v>122</v>
      </c>
      <c r="H67" s="18" t="s">
        <v>119</v>
      </c>
      <c r="I67" s="28" t="s">
        <v>45</v>
      </c>
      <c r="J67" s="28" t="s">
        <v>66</v>
      </c>
      <c r="K67" s="29" t="s">
        <v>66</v>
      </c>
      <c r="L67" s="29">
        <v>6264</v>
      </c>
      <c r="M67" s="110">
        <v>1080</v>
      </c>
      <c r="N67" s="44">
        <v>34688.349999999969</v>
      </c>
      <c r="O67" s="68">
        <v>665</v>
      </c>
      <c r="P67" s="44">
        <v>1213</v>
      </c>
      <c r="Q67" s="44">
        <f>N67+P67</f>
        <v>35901.349999999969</v>
      </c>
      <c r="R67" s="29">
        <v>6264</v>
      </c>
      <c r="S67" s="207">
        <v>0</v>
      </c>
      <c r="T67" s="218">
        <f t="shared" si="10"/>
        <v>0</v>
      </c>
      <c r="U67" s="29">
        <v>6264</v>
      </c>
      <c r="V67" s="207">
        <v>0</v>
      </c>
      <c r="W67" s="218">
        <f t="shared" si="11"/>
        <v>0</v>
      </c>
      <c r="X67" s="29">
        <v>6264</v>
      </c>
      <c r="Y67" s="207">
        <v>0</v>
      </c>
      <c r="Z67" s="218">
        <f t="shared" si="12"/>
        <v>0</v>
      </c>
    </row>
    <row r="68" spans="1:28" s="15" customFormat="1" ht="30" customHeight="1" x14ac:dyDescent="0.2">
      <c r="A68" s="6" t="s">
        <v>70</v>
      </c>
      <c r="B68" s="249"/>
      <c r="C68" s="29">
        <v>63</v>
      </c>
      <c r="D68" s="54" t="s">
        <v>136</v>
      </c>
      <c r="E68" s="90"/>
      <c r="F68" s="95"/>
      <c r="G68" s="58" t="s">
        <v>124</v>
      </c>
      <c r="H68" s="58" t="s">
        <v>125</v>
      </c>
      <c r="I68" s="28" t="s">
        <v>45</v>
      </c>
      <c r="J68" s="28" t="s">
        <v>66</v>
      </c>
      <c r="K68" s="29" t="s">
        <v>45</v>
      </c>
      <c r="L68" s="29">
        <v>1265</v>
      </c>
      <c r="M68" s="46">
        <v>83</v>
      </c>
      <c r="N68" s="72"/>
      <c r="O68" s="73"/>
      <c r="P68" s="74"/>
      <c r="Q68" s="71"/>
      <c r="R68" s="29">
        <v>1265</v>
      </c>
      <c r="S68" s="207">
        <v>0</v>
      </c>
      <c r="T68" s="218">
        <f t="shared" si="10"/>
        <v>0</v>
      </c>
      <c r="U68" s="29">
        <v>1265</v>
      </c>
      <c r="V68" s="207">
        <v>0</v>
      </c>
      <c r="W68" s="218">
        <f t="shared" si="11"/>
        <v>0</v>
      </c>
      <c r="X68" s="29">
        <v>1265</v>
      </c>
      <c r="Y68" s="207">
        <v>0</v>
      </c>
      <c r="Z68" s="218">
        <f t="shared" si="12"/>
        <v>0</v>
      </c>
    </row>
    <row r="69" spans="1:28" s="14" customFormat="1" ht="30" customHeight="1" x14ac:dyDescent="0.2">
      <c r="A69" s="5" t="s">
        <v>70</v>
      </c>
      <c r="B69" s="249"/>
      <c r="C69" s="29">
        <v>64</v>
      </c>
      <c r="D69" s="54" t="s">
        <v>137</v>
      </c>
      <c r="E69" s="90"/>
      <c r="F69" s="99"/>
      <c r="G69" s="18" t="s">
        <v>124</v>
      </c>
      <c r="H69" s="89"/>
      <c r="I69" s="28" t="s">
        <v>45</v>
      </c>
      <c r="J69" s="28" t="s">
        <v>66</v>
      </c>
      <c r="K69" s="29" t="s">
        <v>45</v>
      </c>
      <c r="L69" s="29">
        <f>1747+2288</f>
        <v>4035</v>
      </c>
      <c r="M69" s="47">
        <v>496</v>
      </c>
      <c r="N69" s="71"/>
      <c r="O69" s="73"/>
      <c r="P69" s="74"/>
      <c r="Q69" s="71"/>
      <c r="R69" s="29">
        <f>1747+2288</f>
        <v>4035</v>
      </c>
      <c r="S69" s="207">
        <v>0</v>
      </c>
      <c r="T69" s="218">
        <f t="shared" si="10"/>
        <v>0</v>
      </c>
      <c r="U69" s="29">
        <f>1747+2288</f>
        <v>4035</v>
      </c>
      <c r="V69" s="207">
        <v>0</v>
      </c>
      <c r="W69" s="218">
        <f t="shared" si="11"/>
        <v>0</v>
      </c>
      <c r="X69" s="29">
        <f>1747+2288</f>
        <v>4035</v>
      </c>
      <c r="Y69" s="207">
        <v>0</v>
      </c>
      <c r="Z69" s="218">
        <f t="shared" si="12"/>
        <v>0</v>
      </c>
    </row>
    <row r="70" spans="1:28" s="14" customFormat="1" ht="30" customHeight="1" x14ac:dyDescent="0.2">
      <c r="A70" s="6" t="s">
        <v>70</v>
      </c>
      <c r="B70" s="249"/>
      <c r="C70" s="29">
        <v>65</v>
      </c>
      <c r="D70" s="54" t="s">
        <v>137</v>
      </c>
      <c r="E70" s="90"/>
      <c r="F70" s="95"/>
      <c r="G70" s="58" t="s">
        <v>123</v>
      </c>
      <c r="H70" s="89"/>
      <c r="I70" s="28" t="s">
        <v>45</v>
      </c>
      <c r="J70" s="28" t="s">
        <v>66</v>
      </c>
      <c r="K70" s="29" t="s">
        <v>66</v>
      </c>
      <c r="L70" s="29">
        <v>108886</v>
      </c>
      <c r="M70" s="47">
        <v>5824</v>
      </c>
      <c r="N70" s="44">
        <v>124209.15000000097</v>
      </c>
      <c r="O70" s="73"/>
      <c r="P70" s="74"/>
      <c r="Q70" s="44">
        <f t="shared" ref="Q70:Q71" si="13">N70+P70</f>
        <v>124209.15000000097</v>
      </c>
      <c r="R70" s="29">
        <v>108886</v>
      </c>
      <c r="S70" s="207">
        <v>0</v>
      </c>
      <c r="T70" s="218">
        <f t="shared" si="10"/>
        <v>0</v>
      </c>
      <c r="U70" s="29">
        <v>108886</v>
      </c>
      <c r="V70" s="207">
        <v>0</v>
      </c>
      <c r="W70" s="218">
        <f t="shared" si="11"/>
        <v>0</v>
      </c>
      <c r="X70" s="29">
        <v>108886</v>
      </c>
      <c r="Y70" s="207">
        <v>0</v>
      </c>
      <c r="Z70" s="218">
        <f t="shared" si="12"/>
        <v>0</v>
      </c>
    </row>
    <row r="71" spans="1:28" s="14" customFormat="1" ht="30" customHeight="1" x14ac:dyDescent="0.2">
      <c r="A71" s="6" t="s">
        <v>70</v>
      </c>
      <c r="B71" s="249"/>
      <c r="C71" s="29">
        <v>66</v>
      </c>
      <c r="D71" s="54" t="s">
        <v>137</v>
      </c>
      <c r="E71" s="90"/>
      <c r="F71" s="95"/>
      <c r="G71" s="58" t="s">
        <v>122</v>
      </c>
      <c r="H71" s="89"/>
      <c r="I71" s="28" t="s">
        <v>45</v>
      </c>
      <c r="J71" s="28" t="s">
        <v>66</v>
      </c>
      <c r="K71" s="29" t="s">
        <v>66</v>
      </c>
      <c r="L71" s="29">
        <v>12381</v>
      </c>
      <c r="M71" s="47">
        <v>1917</v>
      </c>
      <c r="N71" s="44">
        <v>61366.370000000032</v>
      </c>
      <c r="O71" s="67">
        <v>254</v>
      </c>
      <c r="P71" s="41">
        <v>0</v>
      </c>
      <c r="Q71" s="44">
        <f t="shared" si="13"/>
        <v>61366.370000000032</v>
      </c>
      <c r="R71" s="29">
        <v>12381</v>
      </c>
      <c r="S71" s="207">
        <v>0</v>
      </c>
      <c r="T71" s="218">
        <f t="shared" si="10"/>
        <v>0</v>
      </c>
      <c r="U71" s="29">
        <v>12381</v>
      </c>
      <c r="V71" s="207">
        <v>0</v>
      </c>
      <c r="W71" s="218">
        <f t="shared" si="11"/>
        <v>0</v>
      </c>
      <c r="X71" s="29">
        <v>12381</v>
      </c>
      <c r="Y71" s="207">
        <v>0</v>
      </c>
      <c r="Z71" s="218">
        <f t="shared" si="12"/>
        <v>0</v>
      </c>
    </row>
    <row r="72" spans="1:28" s="14" customFormat="1" ht="30" customHeight="1" x14ac:dyDescent="0.2">
      <c r="A72" s="6" t="s">
        <v>70</v>
      </c>
      <c r="B72" s="250"/>
      <c r="C72" s="29">
        <v>67</v>
      </c>
      <c r="D72" s="54" t="s">
        <v>137</v>
      </c>
      <c r="E72" s="90"/>
      <c r="F72" s="95"/>
      <c r="G72" s="58" t="s">
        <v>121</v>
      </c>
      <c r="H72" s="89"/>
      <c r="I72" s="28" t="s">
        <v>45</v>
      </c>
      <c r="J72" s="28" t="s">
        <v>66</v>
      </c>
      <c r="K72" s="29" t="s">
        <v>45</v>
      </c>
      <c r="L72" s="29">
        <v>464</v>
      </c>
      <c r="M72" s="75"/>
      <c r="N72" s="72"/>
      <c r="O72" s="73"/>
      <c r="P72" s="72"/>
      <c r="Q72" s="71"/>
      <c r="R72" s="29">
        <v>464</v>
      </c>
      <c r="S72" s="207">
        <v>0</v>
      </c>
      <c r="T72" s="218">
        <f t="shared" si="10"/>
        <v>0</v>
      </c>
      <c r="U72" s="29">
        <v>464</v>
      </c>
      <c r="V72" s="207">
        <v>0</v>
      </c>
      <c r="W72" s="218">
        <f t="shared" si="11"/>
        <v>0</v>
      </c>
      <c r="X72" s="29">
        <v>464</v>
      </c>
      <c r="Y72" s="207">
        <v>0</v>
      </c>
      <c r="Z72" s="218">
        <f t="shared" si="12"/>
        <v>0</v>
      </c>
    </row>
    <row r="73" spans="1:28" s="164" customFormat="1" ht="30" customHeight="1" thickBot="1" x14ac:dyDescent="0.25">
      <c r="A73" s="161"/>
      <c r="B73" s="245" t="s">
        <v>248</v>
      </c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7"/>
      <c r="Q73" s="162">
        <f>SUM(Q63:Q72)</f>
        <v>323331.56000000174</v>
      </c>
      <c r="R73" s="160"/>
      <c r="S73" s="194"/>
      <c r="T73" s="211">
        <f>SUM(T63:T72)</f>
        <v>0</v>
      </c>
      <c r="U73" s="160"/>
      <c r="V73" s="194"/>
      <c r="W73" s="211">
        <f>SUM(W63:W72)</f>
        <v>0</v>
      </c>
      <c r="X73" s="163"/>
      <c r="Y73" s="202"/>
      <c r="Z73" s="211">
        <f>SUM(Z63:Z72)</f>
        <v>0</v>
      </c>
    </row>
    <row r="74" spans="1:28" s="14" customFormat="1" ht="30" customHeight="1" x14ac:dyDescent="0.2">
      <c r="A74" s="8" t="s">
        <v>68</v>
      </c>
      <c r="B74" s="242" t="s">
        <v>227</v>
      </c>
      <c r="C74" s="33">
        <v>68</v>
      </c>
      <c r="D74" s="56" t="s">
        <v>19</v>
      </c>
      <c r="E74" s="12" t="s">
        <v>0</v>
      </c>
      <c r="F74" s="100">
        <v>68</v>
      </c>
      <c r="G74" s="89"/>
      <c r="H74" s="18"/>
      <c r="I74" s="36" t="s">
        <v>45</v>
      </c>
      <c r="J74" s="36" t="s">
        <v>66</v>
      </c>
      <c r="K74" s="28" t="s">
        <v>45</v>
      </c>
      <c r="L74" s="28">
        <v>200</v>
      </c>
      <c r="M74" s="76"/>
      <c r="N74" s="77"/>
      <c r="O74" s="78"/>
      <c r="P74" s="77"/>
      <c r="Q74" s="77"/>
      <c r="R74" s="79"/>
      <c r="S74" s="193"/>
      <c r="T74" s="74"/>
      <c r="U74" s="80"/>
      <c r="V74" s="193"/>
      <c r="W74" s="74"/>
      <c r="X74" s="28">
        <v>200</v>
      </c>
      <c r="Y74" s="207">
        <v>0</v>
      </c>
      <c r="Z74" s="218">
        <f t="shared" si="12"/>
        <v>0</v>
      </c>
    </row>
    <row r="75" spans="1:28" s="14" customFormat="1" ht="30" customHeight="1" x14ac:dyDescent="0.2">
      <c r="A75" s="8" t="s">
        <v>68</v>
      </c>
      <c r="B75" s="243"/>
      <c r="C75" s="33">
        <v>69</v>
      </c>
      <c r="D75" s="56" t="s">
        <v>97</v>
      </c>
      <c r="E75" s="12" t="s">
        <v>0</v>
      </c>
      <c r="F75" s="100" t="s">
        <v>20</v>
      </c>
      <c r="G75" s="92"/>
      <c r="H75" s="60" t="s">
        <v>199</v>
      </c>
      <c r="I75" s="36" t="s">
        <v>45</v>
      </c>
      <c r="J75" s="36" t="s">
        <v>66</v>
      </c>
      <c r="K75" s="28" t="s">
        <v>45</v>
      </c>
      <c r="L75" s="28">
        <v>12582</v>
      </c>
      <c r="M75" s="75"/>
      <c r="N75" s="74"/>
      <c r="O75" s="73"/>
      <c r="P75" s="74"/>
      <c r="Q75" s="74"/>
      <c r="R75" s="80"/>
      <c r="S75" s="190"/>
      <c r="T75" s="85"/>
      <c r="U75" s="80"/>
      <c r="V75" s="190"/>
      <c r="W75" s="85"/>
      <c r="X75" s="28">
        <v>12582</v>
      </c>
      <c r="Y75" s="207">
        <v>0</v>
      </c>
      <c r="Z75" s="218">
        <f t="shared" si="12"/>
        <v>0</v>
      </c>
    </row>
    <row r="76" spans="1:28" s="14" customFormat="1" ht="30" customHeight="1" x14ac:dyDescent="0.2">
      <c r="A76" s="8" t="s">
        <v>68</v>
      </c>
      <c r="B76" s="243"/>
      <c r="C76" s="33">
        <v>70</v>
      </c>
      <c r="D76" s="56" t="s">
        <v>2</v>
      </c>
      <c r="E76" s="4" t="s">
        <v>41</v>
      </c>
      <c r="F76" s="100" t="s">
        <v>3</v>
      </c>
      <c r="G76" s="92"/>
      <c r="H76" s="60"/>
      <c r="I76" s="36" t="s">
        <v>45</v>
      </c>
      <c r="J76" s="36" t="s">
        <v>66</v>
      </c>
      <c r="K76" s="28" t="s">
        <v>45</v>
      </c>
      <c r="L76" s="28">
        <v>313781</v>
      </c>
      <c r="M76" s="75"/>
      <c r="N76" s="74"/>
      <c r="O76" s="73"/>
      <c r="P76" s="74"/>
      <c r="Q76" s="74"/>
      <c r="R76" s="80"/>
      <c r="S76" s="190"/>
      <c r="T76" s="85"/>
      <c r="U76" s="80"/>
      <c r="V76" s="190"/>
      <c r="W76" s="85"/>
      <c r="X76" s="28">
        <v>313781</v>
      </c>
      <c r="Y76" s="207">
        <v>0</v>
      </c>
      <c r="Z76" s="218">
        <f t="shared" si="12"/>
        <v>0</v>
      </c>
    </row>
    <row r="77" spans="1:28" s="14" customFormat="1" ht="30" customHeight="1" x14ac:dyDescent="0.2">
      <c r="A77" s="8" t="s">
        <v>68</v>
      </c>
      <c r="B77" s="243"/>
      <c r="C77" s="33">
        <v>71</v>
      </c>
      <c r="D77" s="17" t="s">
        <v>37</v>
      </c>
      <c r="E77" s="3" t="s">
        <v>0</v>
      </c>
      <c r="F77" s="100" t="s">
        <v>33</v>
      </c>
      <c r="G77" s="92"/>
      <c r="H77" s="60" t="s">
        <v>58</v>
      </c>
      <c r="I77" s="36" t="s">
        <v>45</v>
      </c>
      <c r="J77" s="36" t="s">
        <v>66</v>
      </c>
      <c r="K77" s="28" t="s">
        <v>45</v>
      </c>
      <c r="L77" s="28">
        <v>4601</v>
      </c>
      <c r="M77" s="75"/>
      <c r="N77" s="74"/>
      <c r="O77" s="73"/>
      <c r="P77" s="74"/>
      <c r="Q77" s="74"/>
      <c r="R77" s="80"/>
      <c r="S77" s="190"/>
      <c r="T77" s="85"/>
      <c r="U77" s="80"/>
      <c r="V77" s="190"/>
      <c r="W77" s="85"/>
      <c r="X77" s="28">
        <v>4601</v>
      </c>
      <c r="Y77" s="207">
        <v>0</v>
      </c>
      <c r="Z77" s="218">
        <f t="shared" si="12"/>
        <v>0</v>
      </c>
    </row>
    <row r="78" spans="1:28" s="14" customFormat="1" ht="30" customHeight="1" x14ac:dyDescent="0.2">
      <c r="A78" s="8" t="s">
        <v>68</v>
      </c>
      <c r="B78" s="243"/>
      <c r="C78" s="33">
        <v>72</v>
      </c>
      <c r="D78" s="56" t="s">
        <v>93</v>
      </c>
      <c r="E78" s="8" t="s">
        <v>0</v>
      </c>
      <c r="F78" s="94"/>
      <c r="G78" s="89"/>
      <c r="H78" s="89"/>
      <c r="I78" s="36" t="s">
        <v>45</v>
      </c>
      <c r="J78" s="36" t="s">
        <v>66</v>
      </c>
      <c r="K78" s="28" t="s">
        <v>45</v>
      </c>
      <c r="L78" s="28">
        <v>71120</v>
      </c>
      <c r="M78" s="75"/>
      <c r="N78" s="74"/>
      <c r="O78" s="73"/>
      <c r="P78" s="74"/>
      <c r="Q78" s="74"/>
      <c r="R78" s="80"/>
      <c r="S78" s="190"/>
      <c r="T78" s="116"/>
      <c r="U78" s="80"/>
      <c r="V78" s="190"/>
      <c r="W78" s="85"/>
      <c r="X78" s="28">
        <v>71120</v>
      </c>
      <c r="Y78" s="207">
        <v>0</v>
      </c>
      <c r="Z78" s="218">
        <f t="shared" si="12"/>
        <v>0</v>
      </c>
    </row>
    <row r="79" spans="1:28" s="14" customFormat="1" ht="38.25" x14ac:dyDescent="0.2">
      <c r="A79" s="8" t="s">
        <v>68</v>
      </c>
      <c r="B79" s="243"/>
      <c r="C79" s="33">
        <v>73</v>
      </c>
      <c r="D79" s="23" t="s">
        <v>36</v>
      </c>
      <c r="E79" s="3" t="s">
        <v>31</v>
      </c>
      <c r="F79" s="100" t="s">
        <v>32</v>
      </c>
      <c r="G79" s="92"/>
      <c r="H79" s="60" t="s">
        <v>48</v>
      </c>
      <c r="I79" s="36" t="s">
        <v>45</v>
      </c>
      <c r="J79" s="36" t="s">
        <v>66</v>
      </c>
      <c r="K79" s="28" t="s">
        <v>45</v>
      </c>
      <c r="L79" s="28">
        <f>2453+5414</f>
        <v>7867</v>
      </c>
      <c r="M79" s="81"/>
      <c r="N79" s="82"/>
      <c r="O79" s="83"/>
      <c r="P79" s="82"/>
      <c r="Q79" s="82"/>
      <c r="R79" s="115"/>
      <c r="S79" s="195"/>
      <c r="T79" s="116"/>
      <c r="U79" s="115"/>
      <c r="V79" s="195"/>
      <c r="W79" s="116"/>
      <c r="X79" s="28">
        <v>7867</v>
      </c>
      <c r="Y79" s="207">
        <v>0</v>
      </c>
      <c r="Z79" s="219">
        <f t="shared" si="12"/>
        <v>0</v>
      </c>
    </row>
    <row r="80" spans="1:28" s="14" customFormat="1" ht="30" customHeight="1" x14ac:dyDescent="0.2">
      <c r="A80" s="5" t="s">
        <v>68</v>
      </c>
      <c r="B80" s="243"/>
      <c r="C80" s="29">
        <v>74</v>
      </c>
      <c r="D80" s="112" t="s">
        <v>108</v>
      </c>
      <c r="E80" s="113" t="s">
        <v>67</v>
      </c>
      <c r="F80" s="118"/>
      <c r="G80" s="18" t="s">
        <v>170</v>
      </c>
      <c r="H80" s="21" t="s">
        <v>109</v>
      </c>
      <c r="I80" s="36" t="s">
        <v>45</v>
      </c>
      <c r="J80" s="36" t="s">
        <v>66</v>
      </c>
      <c r="K80" s="28" t="s">
        <v>66</v>
      </c>
      <c r="L80" s="28">
        <v>8222</v>
      </c>
      <c r="M80" s="46"/>
      <c r="N80" s="45"/>
      <c r="O80" s="67"/>
      <c r="P80" s="114"/>
      <c r="Q80" s="114"/>
      <c r="R80" s="115"/>
      <c r="S80" s="195"/>
      <c r="T80" s="116"/>
      <c r="U80" s="28">
        <v>8222</v>
      </c>
      <c r="V80" s="207">
        <v>0</v>
      </c>
      <c r="W80" s="221">
        <f>U80*V80</f>
        <v>0</v>
      </c>
      <c r="X80" s="115"/>
      <c r="Y80" s="203"/>
      <c r="Z80" s="119"/>
      <c r="AB80" s="117"/>
    </row>
    <row r="81" spans="1:26" ht="30" customHeight="1" x14ac:dyDescent="0.2">
      <c r="A81" s="8" t="s">
        <v>68</v>
      </c>
      <c r="B81" s="243"/>
      <c r="C81" s="33">
        <v>75</v>
      </c>
      <c r="D81" s="56" t="s">
        <v>102</v>
      </c>
      <c r="E81" s="2" t="s">
        <v>42</v>
      </c>
      <c r="F81" s="94"/>
      <c r="G81" s="89"/>
      <c r="H81" s="21" t="s">
        <v>76</v>
      </c>
      <c r="I81" s="36" t="s">
        <v>45</v>
      </c>
      <c r="J81" s="36" t="s">
        <v>66</v>
      </c>
      <c r="K81" s="28" t="s">
        <v>45</v>
      </c>
      <c r="L81" s="28">
        <f>40239+1676</f>
        <v>41915</v>
      </c>
      <c r="M81" s="75"/>
      <c r="N81" s="74"/>
      <c r="O81" s="73"/>
      <c r="P81" s="74"/>
      <c r="Q81" s="74"/>
      <c r="R81" s="80"/>
      <c r="S81" s="190"/>
      <c r="T81" s="116"/>
      <c r="U81" s="80"/>
      <c r="V81" s="190"/>
      <c r="W81" s="85"/>
      <c r="X81" s="28">
        <f>40239+1676</f>
        <v>41915</v>
      </c>
      <c r="Y81" s="207">
        <v>0</v>
      </c>
      <c r="Z81" s="218">
        <f t="shared" ref="Z81:Z85" si="14">X81*Y81</f>
        <v>0</v>
      </c>
    </row>
    <row r="82" spans="1:26" ht="30" customHeight="1" x14ac:dyDescent="0.2">
      <c r="A82" s="8" t="s">
        <v>68</v>
      </c>
      <c r="B82" s="243"/>
      <c r="C82" s="33">
        <v>76</v>
      </c>
      <c r="D82" s="56" t="s">
        <v>171</v>
      </c>
      <c r="E82" s="4" t="s">
        <v>42</v>
      </c>
      <c r="F82" s="100" t="s">
        <v>22</v>
      </c>
      <c r="G82" s="59" t="s">
        <v>22</v>
      </c>
      <c r="H82" s="60" t="s">
        <v>198</v>
      </c>
      <c r="I82" s="36" t="s">
        <v>45</v>
      </c>
      <c r="J82" s="36" t="s">
        <v>66</v>
      </c>
      <c r="K82" s="28" t="s">
        <v>45</v>
      </c>
      <c r="L82" s="28">
        <v>639</v>
      </c>
      <c r="M82" s="75"/>
      <c r="N82" s="74"/>
      <c r="O82" s="73"/>
      <c r="P82" s="74"/>
      <c r="Q82" s="74"/>
      <c r="R82" s="80"/>
      <c r="S82" s="190"/>
      <c r="T82" s="116"/>
      <c r="U82" s="80"/>
      <c r="V82" s="190"/>
      <c r="W82" s="85"/>
      <c r="X82" s="28">
        <v>639</v>
      </c>
      <c r="Y82" s="207">
        <v>0</v>
      </c>
      <c r="Z82" s="218">
        <f t="shared" si="14"/>
        <v>0</v>
      </c>
    </row>
    <row r="83" spans="1:26" ht="30" customHeight="1" x14ac:dyDescent="0.2">
      <c r="A83" s="8" t="s">
        <v>68</v>
      </c>
      <c r="B83" s="243"/>
      <c r="C83" s="33">
        <v>77</v>
      </c>
      <c r="D83" s="23" t="s">
        <v>172</v>
      </c>
      <c r="E83" s="4" t="s">
        <v>42</v>
      </c>
      <c r="F83" s="100" t="s">
        <v>24</v>
      </c>
      <c r="G83" s="59" t="s">
        <v>24</v>
      </c>
      <c r="H83" s="60" t="s">
        <v>198</v>
      </c>
      <c r="I83" s="36" t="s">
        <v>45</v>
      </c>
      <c r="J83" s="36" t="s">
        <v>66</v>
      </c>
      <c r="K83" s="28" t="s">
        <v>45</v>
      </c>
      <c r="L83" s="28">
        <v>159</v>
      </c>
      <c r="M83" s="75"/>
      <c r="N83" s="74"/>
      <c r="O83" s="73"/>
      <c r="P83" s="74"/>
      <c r="Q83" s="74"/>
      <c r="R83" s="80"/>
      <c r="S83" s="190"/>
      <c r="T83" s="85"/>
      <c r="U83" s="80"/>
      <c r="V83" s="190"/>
      <c r="W83" s="85"/>
      <c r="X83" s="28">
        <v>159</v>
      </c>
      <c r="Y83" s="207">
        <v>0</v>
      </c>
      <c r="Z83" s="218">
        <f t="shared" si="14"/>
        <v>0</v>
      </c>
    </row>
    <row r="84" spans="1:26" ht="30" customHeight="1" x14ac:dyDescent="0.2">
      <c r="A84" s="8" t="s">
        <v>68</v>
      </c>
      <c r="B84" s="243"/>
      <c r="C84" s="33">
        <v>78</v>
      </c>
      <c r="D84" s="23" t="s">
        <v>173</v>
      </c>
      <c r="E84" s="4" t="s">
        <v>42</v>
      </c>
      <c r="F84" s="100" t="s">
        <v>23</v>
      </c>
      <c r="G84" s="59" t="s">
        <v>23</v>
      </c>
      <c r="H84" s="60" t="s">
        <v>198</v>
      </c>
      <c r="I84" s="36" t="s">
        <v>45</v>
      </c>
      <c r="J84" s="36" t="s">
        <v>66</v>
      </c>
      <c r="K84" s="28" t="s">
        <v>45</v>
      </c>
      <c r="L84" s="28">
        <v>398</v>
      </c>
      <c r="M84" s="75"/>
      <c r="N84" s="74"/>
      <c r="O84" s="73"/>
      <c r="P84" s="74"/>
      <c r="Q84" s="74"/>
      <c r="R84" s="80"/>
      <c r="S84" s="190"/>
      <c r="T84" s="85"/>
      <c r="U84" s="80"/>
      <c r="V84" s="190"/>
      <c r="W84" s="85"/>
      <c r="X84" s="28">
        <v>398</v>
      </c>
      <c r="Y84" s="207">
        <v>0</v>
      </c>
      <c r="Z84" s="218">
        <f t="shared" si="14"/>
        <v>0</v>
      </c>
    </row>
    <row r="85" spans="1:26" ht="30" customHeight="1" x14ac:dyDescent="0.2">
      <c r="A85" s="8"/>
      <c r="B85" s="243"/>
      <c r="C85" s="33">
        <v>79</v>
      </c>
      <c r="D85" s="23" t="s">
        <v>197</v>
      </c>
      <c r="E85" s="4" t="s">
        <v>42</v>
      </c>
      <c r="F85" s="100" t="s">
        <v>23</v>
      </c>
      <c r="G85" s="59" t="s">
        <v>50</v>
      </c>
      <c r="H85" s="60" t="s">
        <v>198</v>
      </c>
      <c r="I85" s="36" t="s">
        <v>45</v>
      </c>
      <c r="J85" s="36" t="s">
        <v>66</v>
      </c>
      <c r="K85" s="28" t="s">
        <v>45</v>
      </c>
      <c r="L85" s="28">
        <v>398</v>
      </c>
      <c r="M85" s="75"/>
      <c r="N85" s="74"/>
      <c r="O85" s="73"/>
      <c r="P85" s="74"/>
      <c r="Q85" s="74"/>
      <c r="R85" s="80"/>
      <c r="S85" s="190"/>
      <c r="T85" s="85"/>
      <c r="U85" s="80"/>
      <c r="V85" s="190"/>
      <c r="W85" s="85"/>
      <c r="X85" s="28">
        <v>398</v>
      </c>
      <c r="Y85" s="207">
        <v>0</v>
      </c>
      <c r="Z85" s="218">
        <f t="shared" si="14"/>
        <v>0</v>
      </c>
    </row>
    <row r="86" spans="1:26" s="14" customFormat="1" ht="30" customHeight="1" x14ac:dyDescent="0.2">
      <c r="A86" s="5" t="s">
        <v>68</v>
      </c>
      <c r="B86" s="243"/>
      <c r="C86" s="29">
        <v>80</v>
      </c>
      <c r="D86" s="112" t="s">
        <v>169</v>
      </c>
      <c r="E86" s="121"/>
      <c r="F86" s="118"/>
      <c r="G86" s="18" t="s">
        <v>110</v>
      </c>
      <c r="H86" s="124"/>
      <c r="I86" s="125" t="s">
        <v>45</v>
      </c>
      <c r="J86" s="125" t="s">
        <v>66</v>
      </c>
      <c r="K86" s="115" t="s">
        <v>45</v>
      </c>
      <c r="L86" s="115">
        <v>221</v>
      </c>
      <c r="M86" s="126"/>
      <c r="N86" s="114"/>
      <c r="O86" s="127"/>
      <c r="P86" s="114"/>
      <c r="Q86" s="114"/>
      <c r="R86" s="28">
        <v>221</v>
      </c>
      <c r="S86" s="207">
        <v>0</v>
      </c>
      <c r="T86" s="221">
        <f>R86*S86</f>
        <v>0</v>
      </c>
      <c r="U86" s="28">
        <v>221</v>
      </c>
      <c r="V86" s="207">
        <v>0</v>
      </c>
      <c r="W86" s="221">
        <f>U86*V86</f>
        <v>0</v>
      </c>
      <c r="X86" s="115"/>
      <c r="Y86" s="203"/>
      <c r="Z86" s="119"/>
    </row>
    <row r="87" spans="1:26" ht="30" customHeight="1" x14ac:dyDescent="0.2">
      <c r="A87" s="8" t="s">
        <v>68</v>
      </c>
      <c r="B87" s="243"/>
      <c r="C87" s="33">
        <v>81</v>
      </c>
      <c r="D87" s="56" t="s">
        <v>101</v>
      </c>
      <c r="E87" s="12" t="s">
        <v>0</v>
      </c>
      <c r="F87" s="33" t="s">
        <v>100</v>
      </c>
      <c r="G87" s="24" t="s">
        <v>58</v>
      </c>
      <c r="H87" s="60" t="s">
        <v>198</v>
      </c>
      <c r="I87" s="36" t="s">
        <v>45</v>
      </c>
      <c r="J87" s="36" t="s">
        <v>66</v>
      </c>
      <c r="K87" s="28" t="s">
        <v>45</v>
      </c>
      <c r="L87" s="28">
        <v>5262</v>
      </c>
      <c r="M87" s="75"/>
      <c r="N87" s="74"/>
      <c r="O87" s="73"/>
      <c r="P87" s="74"/>
      <c r="Q87" s="74"/>
      <c r="R87" s="80"/>
      <c r="S87" s="190"/>
      <c r="T87" s="85"/>
      <c r="U87" s="80"/>
      <c r="V87" s="190"/>
      <c r="W87" s="85"/>
      <c r="X87" s="28">
        <v>5262</v>
      </c>
      <c r="Y87" s="207">
        <v>0</v>
      </c>
      <c r="Z87" s="218">
        <f t="shared" ref="Z87:Z110" si="15">X87*Y87</f>
        <v>0</v>
      </c>
    </row>
    <row r="88" spans="1:26" ht="30" customHeight="1" x14ac:dyDescent="0.2">
      <c r="A88" s="8" t="s">
        <v>68</v>
      </c>
      <c r="B88" s="243"/>
      <c r="C88" s="33">
        <v>82</v>
      </c>
      <c r="D88" s="56" t="s">
        <v>95</v>
      </c>
      <c r="E88" s="3" t="s">
        <v>0</v>
      </c>
      <c r="F88" s="100" t="s">
        <v>16</v>
      </c>
      <c r="G88" s="92"/>
      <c r="H88" s="60"/>
      <c r="I88" s="36" t="s">
        <v>45</v>
      </c>
      <c r="J88" s="36" t="s">
        <v>66</v>
      </c>
      <c r="K88" s="28" t="s">
        <v>45</v>
      </c>
      <c r="L88" s="28">
        <v>433</v>
      </c>
      <c r="M88" s="75"/>
      <c r="N88" s="74"/>
      <c r="O88" s="73"/>
      <c r="P88" s="74"/>
      <c r="Q88" s="74"/>
      <c r="R88" s="80"/>
      <c r="S88" s="190"/>
      <c r="T88" s="85"/>
      <c r="U88" s="80"/>
      <c r="V88" s="190"/>
      <c r="W88" s="85"/>
      <c r="X88" s="28">
        <v>433</v>
      </c>
      <c r="Y88" s="207">
        <v>0</v>
      </c>
      <c r="Z88" s="218">
        <f t="shared" si="15"/>
        <v>0</v>
      </c>
    </row>
    <row r="89" spans="1:26" ht="30" customHeight="1" x14ac:dyDescent="0.2">
      <c r="A89" s="8" t="s">
        <v>68</v>
      </c>
      <c r="B89" s="243"/>
      <c r="C89" s="33">
        <v>83</v>
      </c>
      <c r="D89" s="56" t="s">
        <v>96</v>
      </c>
      <c r="E89" s="3" t="s">
        <v>0</v>
      </c>
      <c r="F89" s="100" t="s">
        <v>28</v>
      </c>
      <c r="G89" s="92"/>
      <c r="H89" s="60" t="s">
        <v>199</v>
      </c>
      <c r="I89" s="36" t="s">
        <v>45</v>
      </c>
      <c r="J89" s="36" t="s">
        <v>66</v>
      </c>
      <c r="K89" s="28" t="s">
        <v>45</v>
      </c>
      <c r="L89" s="28">
        <v>2219</v>
      </c>
      <c r="M89" s="75"/>
      <c r="N89" s="74"/>
      <c r="O89" s="73"/>
      <c r="P89" s="74"/>
      <c r="Q89" s="74"/>
      <c r="R89" s="80"/>
      <c r="S89" s="190"/>
      <c r="T89" s="85"/>
      <c r="U89" s="80"/>
      <c r="V89" s="190"/>
      <c r="W89" s="85"/>
      <c r="X89" s="28">
        <v>2219</v>
      </c>
      <c r="Y89" s="207">
        <v>0</v>
      </c>
      <c r="Z89" s="218">
        <f t="shared" si="15"/>
        <v>0</v>
      </c>
    </row>
    <row r="90" spans="1:26" ht="30" customHeight="1" x14ac:dyDescent="0.2">
      <c r="A90" s="8" t="s">
        <v>68</v>
      </c>
      <c r="B90" s="243"/>
      <c r="C90" s="33">
        <v>84</v>
      </c>
      <c r="D90" s="56" t="s">
        <v>11</v>
      </c>
      <c r="E90" s="3" t="s">
        <v>0</v>
      </c>
      <c r="F90" s="100" t="s">
        <v>12</v>
      </c>
      <c r="G90" s="92"/>
      <c r="H90" s="60" t="s">
        <v>203</v>
      </c>
      <c r="I90" s="36" t="s">
        <v>45</v>
      </c>
      <c r="J90" s="36" t="s">
        <v>66</v>
      </c>
      <c r="K90" s="28" t="s">
        <v>45</v>
      </c>
      <c r="L90" s="28">
        <v>156890</v>
      </c>
      <c r="M90" s="75"/>
      <c r="N90" s="74"/>
      <c r="O90" s="73"/>
      <c r="P90" s="74"/>
      <c r="Q90" s="74"/>
      <c r="R90" s="80"/>
      <c r="S90" s="190"/>
      <c r="T90" s="85"/>
      <c r="U90" s="80"/>
      <c r="V90" s="190"/>
      <c r="W90" s="85"/>
      <c r="X90" s="28">
        <v>156890</v>
      </c>
      <c r="Y90" s="207">
        <v>0</v>
      </c>
      <c r="Z90" s="218">
        <f t="shared" si="15"/>
        <v>0</v>
      </c>
    </row>
    <row r="91" spans="1:26" ht="30" customHeight="1" x14ac:dyDescent="0.2">
      <c r="A91" s="8" t="s">
        <v>68</v>
      </c>
      <c r="B91" s="243"/>
      <c r="C91" s="33">
        <v>85</v>
      </c>
      <c r="D91" s="56" t="s">
        <v>17</v>
      </c>
      <c r="E91" s="12" t="s">
        <v>0</v>
      </c>
      <c r="F91" s="100" t="s">
        <v>18</v>
      </c>
      <c r="G91" s="92"/>
      <c r="H91" s="60"/>
      <c r="I91" s="36" t="s">
        <v>45</v>
      </c>
      <c r="J91" s="36" t="s">
        <v>66</v>
      </c>
      <c r="K91" s="28" t="s">
        <v>45</v>
      </c>
      <c r="L91" s="28">
        <v>8764</v>
      </c>
      <c r="M91" s="75"/>
      <c r="N91" s="74"/>
      <c r="O91" s="73"/>
      <c r="P91" s="74"/>
      <c r="Q91" s="74"/>
      <c r="R91" s="80"/>
      <c r="S91" s="190"/>
      <c r="T91" s="85"/>
      <c r="U91" s="80"/>
      <c r="V91" s="190"/>
      <c r="W91" s="85"/>
      <c r="X91" s="28">
        <v>8764</v>
      </c>
      <c r="Y91" s="207">
        <v>0</v>
      </c>
      <c r="Z91" s="218">
        <f t="shared" si="15"/>
        <v>0</v>
      </c>
    </row>
    <row r="92" spans="1:26" ht="30" customHeight="1" x14ac:dyDescent="0.2">
      <c r="A92" s="8" t="s">
        <v>68</v>
      </c>
      <c r="B92" s="243"/>
      <c r="C92" s="33">
        <v>86</v>
      </c>
      <c r="D92" s="23" t="s">
        <v>8</v>
      </c>
      <c r="E92" s="12" t="s">
        <v>0</v>
      </c>
      <c r="F92" s="100" t="s">
        <v>9</v>
      </c>
      <c r="G92" s="92"/>
      <c r="H92" s="60" t="s">
        <v>203</v>
      </c>
      <c r="I92" s="36" t="s">
        <v>45</v>
      </c>
      <c r="J92" s="36" t="s">
        <v>66</v>
      </c>
      <c r="K92" s="28" t="s">
        <v>45</v>
      </c>
      <c r="L92" s="28">
        <v>185082</v>
      </c>
      <c r="M92" s="84"/>
      <c r="N92" s="85"/>
      <c r="O92" s="73"/>
      <c r="P92" s="74"/>
      <c r="Q92" s="74"/>
      <c r="R92" s="80"/>
      <c r="S92" s="190"/>
      <c r="T92" s="85"/>
      <c r="U92" s="80"/>
      <c r="V92" s="190"/>
      <c r="W92" s="85"/>
      <c r="X92" s="28">
        <v>185082</v>
      </c>
      <c r="Y92" s="207">
        <v>0</v>
      </c>
      <c r="Z92" s="218">
        <f t="shared" si="15"/>
        <v>0</v>
      </c>
    </row>
    <row r="93" spans="1:26" ht="30" customHeight="1" x14ac:dyDescent="0.2">
      <c r="A93" s="8" t="s">
        <v>68</v>
      </c>
      <c r="B93" s="243"/>
      <c r="C93" s="33">
        <v>87</v>
      </c>
      <c r="D93" s="23" t="s">
        <v>168</v>
      </c>
      <c r="E93" s="12" t="s">
        <v>0</v>
      </c>
      <c r="F93" s="100" t="s">
        <v>9</v>
      </c>
      <c r="G93" s="92"/>
      <c r="H93" s="60" t="s">
        <v>49</v>
      </c>
      <c r="I93" s="36" t="s">
        <v>45</v>
      </c>
      <c r="J93" s="36" t="s">
        <v>66</v>
      </c>
      <c r="K93" s="28" t="s">
        <v>45</v>
      </c>
      <c r="L93" s="28">
        <v>126</v>
      </c>
      <c r="M93" s="84"/>
      <c r="N93" s="85"/>
      <c r="O93" s="73"/>
      <c r="P93" s="74"/>
      <c r="Q93" s="74"/>
      <c r="R93" s="80"/>
      <c r="S93" s="190"/>
      <c r="T93" s="85"/>
      <c r="U93" s="80"/>
      <c r="V93" s="190"/>
      <c r="W93" s="85"/>
      <c r="X93" s="28">
        <v>126</v>
      </c>
      <c r="Y93" s="207">
        <v>0</v>
      </c>
      <c r="Z93" s="218">
        <f t="shared" si="15"/>
        <v>0</v>
      </c>
    </row>
    <row r="94" spans="1:26" ht="30" customHeight="1" x14ac:dyDescent="0.2">
      <c r="A94" s="8" t="s">
        <v>68</v>
      </c>
      <c r="B94" s="243"/>
      <c r="C94" s="33">
        <v>88</v>
      </c>
      <c r="D94" s="56" t="s">
        <v>14</v>
      </c>
      <c r="E94" s="3" t="s">
        <v>0</v>
      </c>
      <c r="F94" s="100" t="s">
        <v>15</v>
      </c>
      <c r="G94" s="92"/>
      <c r="H94" s="92"/>
      <c r="I94" s="36" t="s">
        <v>45</v>
      </c>
      <c r="J94" s="36" t="s">
        <v>66</v>
      </c>
      <c r="K94" s="28" t="s">
        <v>45</v>
      </c>
      <c r="L94" s="28">
        <v>150751</v>
      </c>
      <c r="M94" s="81"/>
      <c r="N94" s="82"/>
      <c r="O94" s="83"/>
      <c r="P94" s="82"/>
      <c r="Q94" s="82"/>
      <c r="R94" s="80"/>
      <c r="S94" s="190"/>
      <c r="T94" s="85"/>
      <c r="U94" s="80"/>
      <c r="V94" s="190"/>
      <c r="W94" s="85"/>
      <c r="X94" s="28">
        <v>150751</v>
      </c>
      <c r="Y94" s="207">
        <v>0</v>
      </c>
      <c r="Z94" s="218">
        <f t="shared" si="15"/>
        <v>0</v>
      </c>
    </row>
    <row r="95" spans="1:26" ht="30" customHeight="1" x14ac:dyDescent="0.2">
      <c r="A95" s="8" t="s">
        <v>68</v>
      </c>
      <c r="B95" s="243"/>
      <c r="C95" s="33">
        <v>89</v>
      </c>
      <c r="D95" s="56" t="s">
        <v>35</v>
      </c>
      <c r="E95" s="3" t="s">
        <v>0</v>
      </c>
      <c r="F95" s="100" t="s">
        <v>10</v>
      </c>
      <c r="G95" s="92"/>
      <c r="H95" s="92"/>
      <c r="I95" s="36" t="s">
        <v>45</v>
      </c>
      <c r="J95" s="36" t="s">
        <v>66</v>
      </c>
      <c r="K95" s="28" t="s">
        <v>45</v>
      </c>
      <c r="L95" s="28">
        <v>57450</v>
      </c>
      <c r="M95" s="75"/>
      <c r="N95" s="74"/>
      <c r="O95" s="73"/>
      <c r="P95" s="74"/>
      <c r="Q95" s="74"/>
      <c r="R95" s="80"/>
      <c r="S95" s="190"/>
      <c r="T95" s="85"/>
      <c r="U95" s="80"/>
      <c r="V95" s="190"/>
      <c r="W95" s="85"/>
      <c r="X95" s="28">
        <v>57450</v>
      </c>
      <c r="Y95" s="207">
        <v>0</v>
      </c>
      <c r="Z95" s="218">
        <f t="shared" si="15"/>
        <v>0</v>
      </c>
    </row>
    <row r="96" spans="1:26" ht="30" customHeight="1" x14ac:dyDescent="0.2">
      <c r="A96" s="8" t="s">
        <v>68</v>
      </c>
      <c r="B96" s="243"/>
      <c r="C96" s="33">
        <v>90</v>
      </c>
      <c r="D96" s="23" t="s">
        <v>39</v>
      </c>
      <c r="E96" s="12" t="s">
        <v>0</v>
      </c>
      <c r="F96" s="100" t="s">
        <v>21</v>
      </c>
      <c r="G96" s="92"/>
      <c r="H96" s="92"/>
      <c r="I96" s="36" t="s">
        <v>45</v>
      </c>
      <c r="J96" s="36" t="s">
        <v>66</v>
      </c>
      <c r="K96" s="28" t="s">
        <v>45</v>
      </c>
      <c r="L96" s="28">
        <v>38360</v>
      </c>
      <c r="M96" s="76"/>
      <c r="N96" s="77"/>
      <c r="O96" s="78"/>
      <c r="P96" s="77"/>
      <c r="Q96" s="77"/>
      <c r="R96" s="80"/>
      <c r="S96" s="190"/>
      <c r="T96" s="85"/>
      <c r="U96" s="80"/>
      <c r="V96" s="190"/>
      <c r="W96" s="85"/>
      <c r="X96" s="28">
        <v>38360</v>
      </c>
      <c r="Y96" s="207">
        <v>0</v>
      </c>
      <c r="Z96" s="218">
        <f t="shared" si="15"/>
        <v>0</v>
      </c>
    </row>
    <row r="97" spans="1:26" ht="30" customHeight="1" x14ac:dyDescent="0.2">
      <c r="A97" s="8" t="s">
        <v>68</v>
      </c>
      <c r="B97" s="243"/>
      <c r="C97" s="33">
        <v>91</v>
      </c>
      <c r="D97" s="56" t="s">
        <v>103</v>
      </c>
      <c r="E97" s="4"/>
      <c r="F97" s="33" t="s">
        <v>27</v>
      </c>
      <c r="G97" s="24" t="s">
        <v>86</v>
      </c>
      <c r="H97" s="89"/>
      <c r="I97" s="36" t="s">
        <v>45</v>
      </c>
      <c r="J97" s="36" t="s">
        <v>66</v>
      </c>
      <c r="K97" s="28" t="s">
        <v>45</v>
      </c>
      <c r="L97" s="28">
        <v>20266</v>
      </c>
      <c r="M97" s="75"/>
      <c r="N97" s="74"/>
      <c r="O97" s="73"/>
      <c r="P97" s="74"/>
      <c r="Q97" s="74"/>
      <c r="R97" s="80"/>
      <c r="S97" s="190"/>
      <c r="T97" s="85"/>
      <c r="U97" s="80"/>
      <c r="V97" s="190"/>
      <c r="W97" s="85"/>
      <c r="X97" s="28">
        <v>20266</v>
      </c>
      <c r="Y97" s="207">
        <v>0</v>
      </c>
      <c r="Z97" s="218">
        <f t="shared" si="15"/>
        <v>0</v>
      </c>
    </row>
    <row r="98" spans="1:26" ht="30" customHeight="1" x14ac:dyDescent="0.2">
      <c r="A98" s="8" t="s">
        <v>68</v>
      </c>
      <c r="B98" s="243"/>
      <c r="C98" s="33">
        <v>92</v>
      </c>
      <c r="D98" s="56" t="s">
        <v>103</v>
      </c>
      <c r="E98" s="4"/>
      <c r="F98" s="33" t="s">
        <v>107</v>
      </c>
      <c r="G98" s="24" t="s">
        <v>106</v>
      </c>
      <c r="H98" s="89"/>
      <c r="I98" s="36" t="s">
        <v>45</v>
      </c>
      <c r="J98" s="36" t="s">
        <v>66</v>
      </c>
      <c r="K98" s="28" t="s">
        <v>45</v>
      </c>
      <c r="L98" s="28">
        <v>13431</v>
      </c>
      <c r="M98" s="81"/>
      <c r="N98" s="82"/>
      <c r="O98" s="83"/>
      <c r="P98" s="82"/>
      <c r="Q98" s="82"/>
      <c r="R98" s="28">
        <v>13431</v>
      </c>
      <c r="S98" s="207">
        <v>0</v>
      </c>
      <c r="T98" s="221">
        <f>R98*S98</f>
        <v>0</v>
      </c>
      <c r="U98" s="28">
        <v>13431</v>
      </c>
      <c r="V98" s="207">
        <v>0</v>
      </c>
      <c r="W98" s="221">
        <f>U98*V98</f>
        <v>0</v>
      </c>
      <c r="X98" s="115"/>
      <c r="Y98" s="191"/>
      <c r="Z98" s="128"/>
    </row>
    <row r="99" spans="1:26" ht="30" customHeight="1" x14ac:dyDescent="0.2">
      <c r="A99" s="8" t="s">
        <v>68</v>
      </c>
      <c r="B99" s="243"/>
      <c r="C99" s="33">
        <v>93</v>
      </c>
      <c r="D99" s="56" t="s">
        <v>105</v>
      </c>
      <c r="E99" s="4"/>
      <c r="F99" s="80"/>
      <c r="G99" s="61" t="s">
        <v>104</v>
      </c>
      <c r="H99" s="89"/>
      <c r="I99" s="36" t="s">
        <v>45</v>
      </c>
      <c r="J99" s="36" t="s">
        <v>66</v>
      </c>
      <c r="K99" s="28" t="s">
        <v>45</v>
      </c>
      <c r="L99" s="28">
        <v>251</v>
      </c>
      <c r="M99" s="75"/>
      <c r="N99" s="74"/>
      <c r="O99" s="73"/>
      <c r="P99" s="74"/>
      <c r="Q99" s="74"/>
      <c r="R99" s="80"/>
      <c r="S99" s="190"/>
      <c r="T99" s="85"/>
      <c r="U99" s="80"/>
      <c r="V99" s="190"/>
      <c r="W99" s="85"/>
      <c r="X99" s="28">
        <v>251</v>
      </c>
      <c r="Y99" s="207">
        <v>0</v>
      </c>
      <c r="Z99" s="218">
        <f t="shared" si="15"/>
        <v>0</v>
      </c>
    </row>
    <row r="100" spans="1:26" ht="30" customHeight="1" x14ac:dyDescent="0.2">
      <c r="A100" s="8" t="s">
        <v>68</v>
      </c>
      <c r="B100" s="243"/>
      <c r="C100" s="33">
        <v>94</v>
      </c>
      <c r="D100" s="56" t="s">
        <v>175</v>
      </c>
      <c r="E100" s="2" t="s">
        <v>43</v>
      </c>
      <c r="F100" s="38" t="s">
        <v>174</v>
      </c>
      <c r="G100" s="102"/>
      <c r="H100" s="102"/>
      <c r="I100" s="36" t="s">
        <v>45</v>
      </c>
      <c r="J100" s="36" t="s">
        <v>66</v>
      </c>
      <c r="K100" s="28" t="s">
        <v>45</v>
      </c>
      <c r="L100" s="28">
        <v>13771</v>
      </c>
      <c r="M100" s="75"/>
      <c r="N100" s="74"/>
      <c r="O100" s="73"/>
      <c r="P100" s="74"/>
      <c r="Q100" s="74"/>
      <c r="R100" s="80"/>
      <c r="S100" s="190"/>
      <c r="T100" s="85"/>
      <c r="U100" s="80"/>
      <c r="V100" s="190"/>
      <c r="W100" s="85"/>
      <c r="X100" s="28">
        <v>13771</v>
      </c>
      <c r="Y100" s="207">
        <v>0</v>
      </c>
      <c r="Z100" s="218">
        <f t="shared" si="15"/>
        <v>0</v>
      </c>
    </row>
    <row r="101" spans="1:26" ht="30" customHeight="1" x14ac:dyDescent="0.2">
      <c r="A101" s="8" t="s">
        <v>68</v>
      </c>
      <c r="B101" s="243"/>
      <c r="C101" s="33">
        <v>95</v>
      </c>
      <c r="D101" s="56" t="s">
        <v>176</v>
      </c>
      <c r="E101" s="2" t="s">
        <v>43</v>
      </c>
      <c r="F101" s="38" t="s">
        <v>174</v>
      </c>
      <c r="G101" s="102"/>
      <c r="H101" s="102"/>
      <c r="I101" s="36" t="s">
        <v>45</v>
      </c>
      <c r="J101" s="36" t="s">
        <v>66</v>
      </c>
      <c r="K101" s="28" t="s">
        <v>45</v>
      </c>
      <c r="L101" s="28">
        <v>10811</v>
      </c>
      <c r="M101" s="75"/>
      <c r="N101" s="74"/>
      <c r="O101" s="73"/>
      <c r="P101" s="74"/>
      <c r="Q101" s="74"/>
      <c r="R101" s="80"/>
      <c r="S101" s="190"/>
      <c r="T101" s="85"/>
      <c r="U101" s="80"/>
      <c r="V101" s="190"/>
      <c r="W101" s="85"/>
      <c r="X101" s="28">
        <v>10811</v>
      </c>
      <c r="Y101" s="207">
        <v>0</v>
      </c>
      <c r="Z101" s="218">
        <f t="shared" si="15"/>
        <v>0</v>
      </c>
    </row>
    <row r="102" spans="1:26" ht="30" customHeight="1" x14ac:dyDescent="0.2">
      <c r="A102" s="8" t="s">
        <v>68</v>
      </c>
      <c r="B102" s="243"/>
      <c r="C102" s="33">
        <v>96</v>
      </c>
      <c r="D102" s="56" t="s">
        <v>99</v>
      </c>
      <c r="E102" s="12" t="s">
        <v>0</v>
      </c>
      <c r="F102" s="100" t="s">
        <v>3</v>
      </c>
      <c r="G102" s="89"/>
      <c r="H102" s="89"/>
      <c r="I102" s="36" t="s">
        <v>45</v>
      </c>
      <c r="J102" s="36" t="s">
        <v>66</v>
      </c>
      <c r="K102" s="28" t="s">
        <v>45</v>
      </c>
      <c r="L102" s="28">
        <v>2952</v>
      </c>
      <c r="M102" s="75"/>
      <c r="N102" s="74"/>
      <c r="O102" s="73"/>
      <c r="P102" s="74"/>
      <c r="Q102" s="74"/>
      <c r="R102" s="80"/>
      <c r="S102" s="190"/>
      <c r="T102" s="85"/>
      <c r="U102" s="80"/>
      <c r="V102" s="190"/>
      <c r="W102" s="85"/>
      <c r="X102" s="28">
        <v>2952</v>
      </c>
      <c r="Y102" s="207">
        <v>0</v>
      </c>
      <c r="Z102" s="218">
        <f t="shared" si="15"/>
        <v>0</v>
      </c>
    </row>
    <row r="103" spans="1:26" ht="30" customHeight="1" x14ac:dyDescent="0.2">
      <c r="A103" s="8" t="s">
        <v>68</v>
      </c>
      <c r="B103" s="243"/>
      <c r="C103" s="33">
        <v>97</v>
      </c>
      <c r="D103" s="56" t="s">
        <v>34</v>
      </c>
      <c r="E103" s="3" t="s">
        <v>0</v>
      </c>
      <c r="F103" s="100" t="s">
        <v>5</v>
      </c>
      <c r="G103" s="59" t="s">
        <v>58</v>
      </c>
      <c r="H103" s="92"/>
      <c r="I103" s="36" t="s">
        <v>45</v>
      </c>
      <c r="J103" s="36" t="s">
        <v>66</v>
      </c>
      <c r="K103" s="28" t="s">
        <v>45</v>
      </c>
      <c r="L103" s="28">
        <v>195490</v>
      </c>
      <c r="M103" s="75"/>
      <c r="N103" s="74"/>
      <c r="O103" s="73"/>
      <c r="P103" s="74"/>
      <c r="Q103" s="74"/>
      <c r="R103" s="80"/>
      <c r="S103" s="190"/>
      <c r="T103" s="85"/>
      <c r="U103" s="80"/>
      <c r="V103" s="190"/>
      <c r="W103" s="85"/>
      <c r="X103" s="28">
        <v>195490</v>
      </c>
      <c r="Y103" s="207">
        <v>0</v>
      </c>
      <c r="Z103" s="218">
        <f t="shared" si="15"/>
        <v>0</v>
      </c>
    </row>
    <row r="104" spans="1:26" ht="30" customHeight="1" x14ac:dyDescent="0.2">
      <c r="A104" s="8" t="s">
        <v>68</v>
      </c>
      <c r="B104" s="243"/>
      <c r="C104" s="33">
        <v>98</v>
      </c>
      <c r="D104" s="56" t="s">
        <v>92</v>
      </c>
      <c r="E104" s="3" t="s">
        <v>0</v>
      </c>
      <c r="F104" s="100" t="s">
        <v>4</v>
      </c>
      <c r="G104" s="24" t="s">
        <v>58</v>
      </c>
      <c r="H104" s="89"/>
      <c r="I104" s="36" t="s">
        <v>45</v>
      </c>
      <c r="J104" s="36" t="s">
        <v>66</v>
      </c>
      <c r="K104" s="28" t="s">
        <v>45</v>
      </c>
      <c r="L104" s="28">
        <v>20170</v>
      </c>
      <c r="M104" s="75"/>
      <c r="N104" s="74"/>
      <c r="O104" s="73"/>
      <c r="P104" s="74"/>
      <c r="Q104" s="74"/>
      <c r="R104" s="80"/>
      <c r="S104" s="190"/>
      <c r="T104" s="85"/>
      <c r="U104" s="80"/>
      <c r="V104" s="190"/>
      <c r="W104" s="85"/>
      <c r="X104" s="28">
        <v>20170</v>
      </c>
      <c r="Y104" s="207">
        <v>0</v>
      </c>
      <c r="Z104" s="218">
        <f t="shared" si="15"/>
        <v>0</v>
      </c>
    </row>
    <row r="105" spans="1:26" ht="30" customHeight="1" x14ac:dyDescent="0.2">
      <c r="A105" s="8" t="s">
        <v>68</v>
      </c>
      <c r="B105" s="243"/>
      <c r="C105" s="33">
        <v>99</v>
      </c>
      <c r="D105" s="56" t="s">
        <v>29</v>
      </c>
      <c r="E105" s="2" t="s">
        <v>41</v>
      </c>
      <c r="F105" s="100" t="s">
        <v>30</v>
      </c>
      <c r="G105" s="92"/>
      <c r="H105" s="92"/>
      <c r="I105" s="36" t="s">
        <v>45</v>
      </c>
      <c r="J105" s="36" t="s">
        <v>66</v>
      </c>
      <c r="K105" s="28" t="s">
        <v>45</v>
      </c>
      <c r="L105" s="28">
        <v>107107</v>
      </c>
      <c r="M105" s="75"/>
      <c r="N105" s="74"/>
      <c r="O105" s="73"/>
      <c r="P105" s="74"/>
      <c r="Q105" s="74"/>
      <c r="R105" s="80"/>
      <c r="S105" s="190"/>
      <c r="T105" s="85"/>
      <c r="U105" s="80"/>
      <c r="V105" s="190"/>
      <c r="W105" s="85"/>
      <c r="X105" s="28">
        <v>107107</v>
      </c>
      <c r="Y105" s="207">
        <v>0</v>
      </c>
      <c r="Z105" s="218">
        <f t="shared" si="15"/>
        <v>0</v>
      </c>
    </row>
    <row r="106" spans="1:26" ht="30" customHeight="1" x14ac:dyDescent="0.2">
      <c r="A106" s="8" t="s">
        <v>68</v>
      </c>
      <c r="B106" s="243"/>
      <c r="C106" s="33">
        <v>100</v>
      </c>
      <c r="D106" s="23" t="s">
        <v>38</v>
      </c>
      <c r="E106" s="12" t="s">
        <v>0</v>
      </c>
      <c r="F106" s="100" t="s">
        <v>26</v>
      </c>
      <c r="G106" s="92"/>
      <c r="H106" s="60" t="s">
        <v>199</v>
      </c>
      <c r="I106" s="36" t="s">
        <v>45</v>
      </c>
      <c r="J106" s="36" t="s">
        <v>66</v>
      </c>
      <c r="K106" s="28" t="s">
        <v>45</v>
      </c>
      <c r="L106" s="28">
        <v>8856</v>
      </c>
      <c r="M106" s="75"/>
      <c r="N106" s="74"/>
      <c r="O106" s="73"/>
      <c r="P106" s="74"/>
      <c r="Q106" s="74"/>
      <c r="R106" s="80"/>
      <c r="S106" s="190"/>
      <c r="T106" s="85"/>
      <c r="U106" s="80"/>
      <c r="V106" s="190"/>
      <c r="W106" s="85"/>
      <c r="X106" s="28">
        <v>8856</v>
      </c>
      <c r="Y106" s="207">
        <v>0</v>
      </c>
      <c r="Z106" s="218">
        <f t="shared" si="15"/>
        <v>0</v>
      </c>
    </row>
    <row r="107" spans="1:26" ht="30" customHeight="1" x14ac:dyDescent="0.2">
      <c r="A107" s="8" t="s">
        <v>68</v>
      </c>
      <c r="B107" s="243"/>
      <c r="C107" s="33">
        <v>101</v>
      </c>
      <c r="D107" s="56" t="s">
        <v>98</v>
      </c>
      <c r="E107" s="3" t="s">
        <v>0</v>
      </c>
      <c r="F107" s="100" t="s">
        <v>13</v>
      </c>
      <c r="G107" s="92"/>
      <c r="H107" s="92"/>
      <c r="I107" s="36" t="s">
        <v>45</v>
      </c>
      <c r="J107" s="36" t="s">
        <v>66</v>
      </c>
      <c r="K107" s="28" t="s">
        <v>45</v>
      </c>
      <c r="L107" s="28">
        <v>43760</v>
      </c>
      <c r="M107" s="76"/>
      <c r="N107" s="77"/>
      <c r="O107" s="78"/>
      <c r="P107" s="77"/>
      <c r="Q107" s="77"/>
      <c r="R107" s="80"/>
      <c r="S107" s="190"/>
      <c r="T107" s="85"/>
      <c r="U107" s="80"/>
      <c r="V107" s="190"/>
      <c r="W107" s="85"/>
      <c r="X107" s="28">
        <v>43760</v>
      </c>
      <c r="Y107" s="207">
        <v>0</v>
      </c>
      <c r="Z107" s="218">
        <f t="shared" si="15"/>
        <v>0</v>
      </c>
    </row>
    <row r="108" spans="1:26" ht="30" customHeight="1" x14ac:dyDescent="0.2">
      <c r="A108" s="8" t="s">
        <v>68</v>
      </c>
      <c r="B108" s="243"/>
      <c r="C108" s="33">
        <v>102</v>
      </c>
      <c r="D108" s="56" t="s">
        <v>6</v>
      </c>
      <c r="E108" s="3" t="s">
        <v>0</v>
      </c>
      <c r="F108" s="100" t="s">
        <v>7</v>
      </c>
      <c r="G108" s="92"/>
      <c r="H108" s="92"/>
      <c r="I108" s="36" t="s">
        <v>45</v>
      </c>
      <c r="J108" s="36" t="s">
        <v>66</v>
      </c>
      <c r="K108" s="28" t="s">
        <v>45</v>
      </c>
      <c r="L108" s="28">
        <v>5340</v>
      </c>
      <c r="M108" s="75"/>
      <c r="N108" s="74"/>
      <c r="O108" s="73"/>
      <c r="P108" s="74"/>
      <c r="Q108" s="74"/>
      <c r="R108" s="80"/>
      <c r="S108" s="190"/>
      <c r="T108" s="85"/>
      <c r="U108" s="80"/>
      <c r="V108" s="190"/>
      <c r="W108" s="85"/>
      <c r="X108" s="28">
        <v>5340</v>
      </c>
      <c r="Y108" s="207">
        <v>0</v>
      </c>
      <c r="Z108" s="218">
        <f t="shared" si="15"/>
        <v>0</v>
      </c>
    </row>
    <row r="109" spans="1:26" ht="30" customHeight="1" x14ac:dyDescent="0.2">
      <c r="A109" s="8" t="s">
        <v>68</v>
      </c>
      <c r="B109" s="243"/>
      <c r="C109" s="33">
        <v>103</v>
      </c>
      <c r="D109" s="56" t="s">
        <v>94</v>
      </c>
      <c r="E109" s="3" t="s">
        <v>25</v>
      </c>
      <c r="F109" s="100" t="s">
        <v>1</v>
      </c>
      <c r="G109" s="92"/>
      <c r="H109" s="92"/>
      <c r="I109" s="36" t="s">
        <v>45</v>
      </c>
      <c r="J109" s="36" t="s">
        <v>66</v>
      </c>
      <c r="K109" s="28" t="s">
        <v>45</v>
      </c>
      <c r="L109" s="28">
        <v>15970</v>
      </c>
      <c r="M109" s="75"/>
      <c r="N109" s="74"/>
      <c r="O109" s="73"/>
      <c r="P109" s="74"/>
      <c r="Q109" s="74"/>
      <c r="R109" s="80"/>
      <c r="S109" s="190"/>
      <c r="T109" s="85"/>
      <c r="U109" s="80"/>
      <c r="V109" s="190"/>
      <c r="W109" s="85"/>
      <c r="X109" s="28">
        <v>15970</v>
      </c>
      <c r="Y109" s="207">
        <v>0</v>
      </c>
      <c r="Z109" s="218">
        <f t="shared" si="15"/>
        <v>0</v>
      </c>
    </row>
    <row r="110" spans="1:26" ht="30" customHeight="1" x14ac:dyDescent="0.2">
      <c r="A110" s="8" t="s">
        <v>68</v>
      </c>
      <c r="B110" s="243"/>
      <c r="C110" s="33">
        <v>104</v>
      </c>
      <c r="D110" s="56" t="s">
        <v>46</v>
      </c>
      <c r="E110" s="2" t="s">
        <v>41</v>
      </c>
      <c r="F110" s="100" t="s">
        <v>75</v>
      </c>
      <c r="G110" s="92"/>
      <c r="H110" s="92"/>
      <c r="I110" s="36" t="s">
        <v>45</v>
      </c>
      <c r="J110" s="36" t="s">
        <v>66</v>
      </c>
      <c r="K110" s="28" t="s">
        <v>45</v>
      </c>
      <c r="L110" s="28">
        <v>193370</v>
      </c>
      <c r="M110" s="75"/>
      <c r="N110" s="74"/>
      <c r="O110" s="73"/>
      <c r="P110" s="74"/>
      <c r="Q110" s="74"/>
      <c r="R110" s="80"/>
      <c r="S110" s="190"/>
      <c r="T110" s="85"/>
      <c r="U110" s="80"/>
      <c r="V110" s="190"/>
      <c r="W110" s="85"/>
      <c r="X110" s="28">
        <v>193370</v>
      </c>
      <c r="Y110" s="207">
        <v>0</v>
      </c>
      <c r="Z110" s="218">
        <f t="shared" si="15"/>
        <v>0</v>
      </c>
    </row>
    <row r="111" spans="1:26" ht="30" customHeight="1" x14ac:dyDescent="0.2">
      <c r="A111" s="8"/>
      <c r="B111" s="243"/>
      <c r="C111" s="33">
        <v>105</v>
      </c>
      <c r="D111" s="22" t="s">
        <v>47</v>
      </c>
      <c r="E111" s="1" t="s">
        <v>51</v>
      </c>
      <c r="F111" s="33" t="s">
        <v>115</v>
      </c>
      <c r="G111" s="24" t="s">
        <v>60</v>
      </c>
      <c r="H111" s="89"/>
      <c r="I111" s="37" t="s">
        <v>45</v>
      </c>
      <c r="J111" s="37" t="s">
        <v>66</v>
      </c>
      <c r="K111" s="28" t="s">
        <v>45</v>
      </c>
      <c r="L111" s="28">
        <v>58410</v>
      </c>
      <c r="M111" s="75"/>
      <c r="N111" s="74"/>
      <c r="O111" s="73"/>
      <c r="P111" s="74"/>
      <c r="Q111" s="74"/>
      <c r="R111" s="80"/>
      <c r="S111" s="190"/>
      <c r="T111" s="85"/>
      <c r="U111" s="80"/>
      <c r="V111" s="190"/>
      <c r="W111" s="85"/>
      <c r="X111" s="28">
        <v>58410</v>
      </c>
      <c r="Y111" s="207">
        <v>0</v>
      </c>
      <c r="Z111" s="218">
        <f t="shared" ref="Z111" si="16">X111*Y111</f>
        <v>0</v>
      </c>
    </row>
    <row r="112" spans="1:26" ht="30" customHeight="1" x14ac:dyDescent="0.2">
      <c r="A112" s="8"/>
      <c r="B112" s="243"/>
      <c r="C112" s="33">
        <v>106</v>
      </c>
      <c r="D112" s="54" t="s">
        <v>135</v>
      </c>
      <c r="E112" s="90"/>
      <c r="F112" s="95"/>
      <c r="G112" s="18" t="s">
        <v>56</v>
      </c>
      <c r="H112" s="18" t="s">
        <v>222</v>
      </c>
      <c r="I112" s="36" t="s">
        <v>45</v>
      </c>
      <c r="J112" s="36" t="s">
        <v>66</v>
      </c>
      <c r="K112" s="29" t="s">
        <v>45</v>
      </c>
      <c r="L112" s="29">
        <v>0</v>
      </c>
      <c r="M112" s="75"/>
      <c r="N112" s="74"/>
      <c r="O112" s="73"/>
      <c r="P112" s="74"/>
      <c r="Q112" s="74"/>
      <c r="R112" s="105">
        <v>150</v>
      </c>
      <c r="S112" s="207">
        <v>0</v>
      </c>
      <c r="T112" s="221">
        <f>R112*S112</f>
        <v>0</v>
      </c>
      <c r="U112" s="105">
        <v>150</v>
      </c>
      <c r="V112" s="207">
        <v>0</v>
      </c>
      <c r="W112" s="221">
        <f>U112*V112</f>
        <v>0</v>
      </c>
      <c r="X112" s="85"/>
      <c r="Y112" s="190"/>
      <c r="Z112" s="85"/>
    </row>
    <row r="113" spans="1:26" ht="30" customHeight="1" x14ac:dyDescent="0.2">
      <c r="A113" s="8"/>
      <c r="B113" s="243"/>
      <c r="C113" s="33">
        <v>107</v>
      </c>
      <c r="D113" s="53" t="s">
        <v>184</v>
      </c>
      <c r="E113" s="90"/>
      <c r="F113" s="101" t="s">
        <v>188</v>
      </c>
      <c r="G113" s="57" t="s">
        <v>189</v>
      </c>
      <c r="H113" s="59" t="s">
        <v>183</v>
      </c>
      <c r="I113" s="36" t="s">
        <v>45</v>
      </c>
      <c r="J113" s="36" t="s">
        <v>66</v>
      </c>
      <c r="K113" s="100" t="s">
        <v>45</v>
      </c>
      <c r="L113" s="39">
        <v>5035</v>
      </c>
      <c r="M113" s="106"/>
      <c r="N113" s="106"/>
      <c r="O113" s="73"/>
      <c r="P113" s="74"/>
      <c r="Q113" s="74"/>
      <c r="R113" s="39">
        <v>1678</v>
      </c>
      <c r="S113" s="207">
        <v>0</v>
      </c>
      <c r="T113" s="222">
        <f>R113*S113</f>
        <v>0</v>
      </c>
      <c r="U113" s="39">
        <v>1678</v>
      </c>
      <c r="V113" s="207">
        <v>0</v>
      </c>
      <c r="W113" s="222">
        <f>U113*V113</f>
        <v>0</v>
      </c>
      <c r="X113" s="130"/>
      <c r="Y113" s="195"/>
      <c r="Z113" s="131"/>
    </row>
    <row r="114" spans="1:26" ht="30" customHeight="1" x14ac:dyDescent="0.2">
      <c r="A114" s="8"/>
      <c r="B114" s="243"/>
      <c r="C114" s="33">
        <v>108</v>
      </c>
      <c r="D114" s="53" t="s">
        <v>184</v>
      </c>
      <c r="E114" s="90"/>
      <c r="F114" s="101" t="s">
        <v>192</v>
      </c>
      <c r="G114" s="57" t="s">
        <v>190</v>
      </c>
      <c r="H114" s="59" t="s">
        <v>183</v>
      </c>
      <c r="I114" s="36" t="s">
        <v>45</v>
      </c>
      <c r="J114" s="36" t="s">
        <v>66</v>
      </c>
      <c r="K114" s="100" t="s">
        <v>45</v>
      </c>
      <c r="L114" s="39">
        <v>8336</v>
      </c>
      <c r="M114" s="106"/>
      <c r="N114" s="106"/>
      <c r="O114" s="73"/>
      <c r="P114" s="74"/>
      <c r="Q114" s="74"/>
      <c r="R114" s="39">
        <v>1678</v>
      </c>
      <c r="S114" s="207">
        <v>0</v>
      </c>
      <c r="T114" s="222">
        <f t="shared" ref="T114:T115" si="17">R114*S114</f>
        <v>0</v>
      </c>
      <c r="U114" s="39">
        <v>1678</v>
      </c>
      <c r="V114" s="207">
        <v>0</v>
      </c>
      <c r="W114" s="222">
        <f t="shared" ref="W114:W115" si="18">U114*V114</f>
        <v>0</v>
      </c>
      <c r="X114" s="130"/>
      <c r="Y114" s="195"/>
      <c r="Z114" s="131"/>
    </row>
    <row r="115" spans="1:26" ht="30" customHeight="1" x14ac:dyDescent="0.2">
      <c r="A115" s="8"/>
      <c r="B115" s="243"/>
      <c r="C115" s="33">
        <v>109</v>
      </c>
      <c r="D115" s="53" t="s">
        <v>185</v>
      </c>
      <c r="E115" s="90"/>
      <c r="F115" s="101" t="s">
        <v>193</v>
      </c>
      <c r="G115" s="57" t="s">
        <v>191</v>
      </c>
      <c r="H115" s="59" t="s">
        <v>183</v>
      </c>
      <c r="I115" s="36" t="s">
        <v>45</v>
      </c>
      <c r="J115" s="36" t="s">
        <v>66</v>
      </c>
      <c r="K115" s="100" t="s">
        <v>45</v>
      </c>
      <c r="L115" s="39">
        <v>661</v>
      </c>
      <c r="M115" s="106"/>
      <c r="N115" s="106"/>
      <c r="O115" s="73"/>
      <c r="P115" s="74"/>
      <c r="Q115" s="74"/>
      <c r="R115" s="39">
        <v>1678</v>
      </c>
      <c r="S115" s="207">
        <v>0</v>
      </c>
      <c r="T115" s="222">
        <f t="shared" si="17"/>
        <v>0</v>
      </c>
      <c r="U115" s="39">
        <v>1678</v>
      </c>
      <c r="V115" s="207">
        <v>0</v>
      </c>
      <c r="W115" s="222">
        <f t="shared" si="18"/>
        <v>0</v>
      </c>
      <c r="X115" s="130"/>
      <c r="Y115" s="195"/>
      <c r="Z115" s="131"/>
    </row>
    <row r="116" spans="1:26" ht="30" customHeight="1" x14ac:dyDescent="0.2">
      <c r="A116" s="8"/>
      <c r="B116" s="243"/>
      <c r="C116" s="33">
        <v>110</v>
      </c>
      <c r="D116" s="53" t="s">
        <v>186</v>
      </c>
      <c r="E116" s="23" t="s">
        <v>128</v>
      </c>
      <c r="F116" s="101" t="s">
        <v>187</v>
      </c>
      <c r="G116" s="111"/>
      <c r="H116" s="59" t="s">
        <v>183</v>
      </c>
      <c r="I116" s="36" t="s">
        <v>45</v>
      </c>
      <c r="J116" s="36" t="s">
        <v>66</v>
      </c>
      <c r="K116" s="100" t="s">
        <v>45</v>
      </c>
      <c r="L116" s="29">
        <v>754</v>
      </c>
      <c r="M116" s="106"/>
      <c r="N116" s="106"/>
      <c r="O116" s="73"/>
      <c r="P116" s="74"/>
      <c r="Q116" s="74"/>
      <c r="R116" s="85"/>
      <c r="S116" s="190"/>
      <c r="T116" s="85"/>
      <c r="U116" s="85"/>
      <c r="V116" s="190"/>
      <c r="W116" s="85"/>
      <c r="X116" s="168">
        <v>3500</v>
      </c>
      <c r="Y116" s="223">
        <v>0</v>
      </c>
      <c r="Z116" s="218">
        <f t="shared" ref="Z116" si="19">X116*Y116</f>
        <v>0</v>
      </c>
    </row>
    <row r="117" spans="1:26" ht="30" customHeight="1" x14ac:dyDescent="0.2">
      <c r="A117" s="12" t="s">
        <v>68</v>
      </c>
      <c r="B117" s="243"/>
      <c r="C117" s="100">
        <v>111</v>
      </c>
      <c r="D117" s="23" t="s">
        <v>177</v>
      </c>
      <c r="E117" s="108"/>
      <c r="F117" s="106"/>
      <c r="G117" s="92"/>
      <c r="H117" s="92"/>
      <c r="I117" s="36" t="s">
        <v>45</v>
      </c>
      <c r="J117" s="36" t="s">
        <v>66</v>
      </c>
      <c r="K117" s="28" t="s">
        <v>45</v>
      </c>
      <c r="L117" s="107">
        <v>890</v>
      </c>
      <c r="M117" s="84"/>
      <c r="N117" s="85"/>
      <c r="O117" s="106"/>
      <c r="P117" s="85"/>
      <c r="Q117" s="85"/>
      <c r="R117" s="80"/>
      <c r="S117" s="196"/>
      <c r="T117" s="80"/>
      <c r="U117" s="80"/>
      <c r="V117" s="196"/>
      <c r="W117" s="80"/>
      <c r="X117" s="107">
        <v>890</v>
      </c>
      <c r="Y117" s="223">
        <v>0</v>
      </c>
      <c r="Z117" s="224">
        <f>X117*Y117</f>
        <v>0</v>
      </c>
    </row>
    <row r="118" spans="1:26" ht="30" customHeight="1" x14ac:dyDescent="0.2">
      <c r="A118" s="12" t="s">
        <v>179</v>
      </c>
      <c r="B118" s="243"/>
      <c r="C118" s="100">
        <v>112</v>
      </c>
      <c r="D118" s="23" t="s">
        <v>180</v>
      </c>
      <c r="E118" s="108"/>
      <c r="F118" s="106"/>
      <c r="G118" s="59" t="s">
        <v>56</v>
      </c>
      <c r="H118" s="92"/>
      <c r="I118" s="36" t="s">
        <v>45</v>
      </c>
      <c r="J118" s="36" t="s">
        <v>66</v>
      </c>
      <c r="K118" s="100" t="s">
        <v>45</v>
      </c>
      <c r="L118" s="107">
        <v>1471</v>
      </c>
      <c r="M118" s="84"/>
      <c r="N118" s="85"/>
      <c r="O118" s="106"/>
      <c r="P118" s="85"/>
      <c r="Q118" s="85"/>
      <c r="R118" s="80"/>
      <c r="S118" s="196"/>
      <c r="T118" s="80"/>
      <c r="U118" s="80"/>
      <c r="V118" s="196"/>
      <c r="W118" s="80"/>
      <c r="X118" s="107">
        <v>1471</v>
      </c>
      <c r="Y118" s="223">
        <v>0</v>
      </c>
      <c r="Z118" s="225">
        <f>X118*Y118</f>
        <v>0</v>
      </c>
    </row>
    <row r="119" spans="1:26" ht="30" customHeight="1" x14ac:dyDescent="0.2">
      <c r="A119" s="12" t="s">
        <v>179</v>
      </c>
      <c r="B119" s="243"/>
      <c r="C119" s="100">
        <v>113</v>
      </c>
      <c r="D119" s="23" t="s">
        <v>181</v>
      </c>
      <c r="E119" s="108"/>
      <c r="F119" s="106"/>
      <c r="G119" s="92"/>
      <c r="H119" s="92"/>
      <c r="I119" s="80"/>
      <c r="J119" s="80"/>
      <c r="K119" s="100" t="s">
        <v>45</v>
      </c>
      <c r="L119" s="107">
        <v>943</v>
      </c>
      <c r="M119" s="84"/>
      <c r="N119" s="85"/>
      <c r="O119" s="106"/>
      <c r="P119" s="85"/>
      <c r="Q119" s="85"/>
      <c r="R119" s="80"/>
      <c r="S119" s="196"/>
      <c r="T119" s="80"/>
      <c r="U119" s="80"/>
      <c r="V119" s="196"/>
      <c r="W119" s="80"/>
      <c r="X119" s="107">
        <v>943</v>
      </c>
      <c r="Y119" s="223">
        <v>0</v>
      </c>
      <c r="Z119" s="225">
        <f>X119*Y119</f>
        <v>0</v>
      </c>
    </row>
    <row r="120" spans="1:26" ht="30" customHeight="1" x14ac:dyDescent="0.2">
      <c r="A120" s="12" t="s">
        <v>179</v>
      </c>
      <c r="B120" s="244"/>
      <c r="C120" s="100">
        <v>114</v>
      </c>
      <c r="D120" s="23" t="s">
        <v>182</v>
      </c>
      <c r="E120" s="108"/>
      <c r="F120" s="106"/>
      <c r="G120" s="92"/>
      <c r="H120" s="92"/>
      <c r="I120" s="80"/>
      <c r="J120" s="80"/>
      <c r="K120" s="100" t="s">
        <v>45</v>
      </c>
      <c r="L120" s="107">
        <f>1862+630</f>
        <v>2492</v>
      </c>
      <c r="M120" s="84"/>
      <c r="N120" s="85"/>
      <c r="O120" s="106"/>
      <c r="P120" s="85"/>
      <c r="Q120" s="85"/>
      <c r="R120" s="80"/>
      <c r="S120" s="196"/>
      <c r="T120" s="80"/>
      <c r="U120" s="80"/>
      <c r="V120" s="196"/>
      <c r="W120" s="80"/>
      <c r="X120" s="107">
        <f>1862+630</f>
        <v>2492</v>
      </c>
      <c r="Y120" s="223">
        <v>0</v>
      </c>
      <c r="Z120" s="225">
        <f>X120*Y120</f>
        <v>0</v>
      </c>
    </row>
    <row r="121" spans="1:26" s="159" customFormat="1" ht="30" customHeight="1" x14ac:dyDescent="0.2">
      <c r="B121" s="245" t="s">
        <v>249</v>
      </c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7"/>
      <c r="Q121" s="226">
        <f>SUM(Q74:Q120)</f>
        <v>0</v>
      </c>
      <c r="R121" s="160"/>
      <c r="S121" s="197"/>
      <c r="T121" s="227">
        <f>SUM(T74:T120)</f>
        <v>0</v>
      </c>
      <c r="U121" s="160"/>
      <c r="V121" s="197"/>
      <c r="W121" s="227">
        <f>SUM(W74:W120)</f>
        <v>0</v>
      </c>
      <c r="X121" s="160"/>
      <c r="Y121" s="197"/>
      <c r="Z121" s="227">
        <f>SUM(Z74:Z120)</f>
        <v>0</v>
      </c>
    </row>
    <row r="122" spans="1:26" ht="30" customHeight="1" x14ac:dyDescent="0.2">
      <c r="B122" s="239" t="s">
        <v>279</v>
      </c>
      <c r="C122" s="240"/>
      <c r="D122" s="240"/>
      <c r="E122" s="240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1"/>
      <c r="Q122" s="158">
        <f>Q62+Q73+Q121</f>
        <v>842751.38000000245</v>
      </c>
      <c r="R122" s="155"/>
      <c r="S122" s="156"/>
      <c r="T122" s="156"/>
      <c r="U122" s="155"/>
      <c r="V122" s="156"/>
      <c r="W122" s="156"/>
      <c r="X122" s="155"/>
      <c r="Y122" s="155"/>
      <c r="Z122" s="157"/>
    </row>
    <row r="123" spans="1:26" x14ac:dyDescent="0.2">
      <c r="H123" s="25"/>
      <c r="I123" s="25"/>
      <c r="J123" s="25"/>
      <c r="K123" s="25"/>
      <c r="L123" s="25"/>
      <c r="M123" s="25"/>
      <c r="N123" s="25"/>
      <c r="O123" s="25"/>
    </row>
    <row r="124" spans="1:26" x14ac:dyDescent="0.2">
      <c r="H124" s="25"/>
      <c r="I124" s="25"/>
      <c r="J124" s="25"/>
      <c r="K124" s="25"/>
      <c r="L124" s="25"/>
      <c r="M124" s="25"/>
      <c r="N124" s="25"/>
      <c r="O124" s="25"/>
      <c r="Q124" s="35"/>
    </row>
    <row r="125" spans="1:26" x14ac:dyDescent="0.2">
      <c r="H125" s="25"/>
      <c r="I125" s="25"/>
      <c r="J125" s="25"/>
      <c r="K125" s="25"/>
      <c r="L125" s="25"/>
      <c r="M125" s="25"/>
      <c r="N125" s="25"/>
      <c r="O125" s="25"/>
    </row>
    <row r="126" spans="1:26" x14ac:dyDescent="0.2">
      <c r="H126" s="25"/>
      <c r="I126" s="25"/>
      <c r="J126" s="25"/>
      <c r="K126" s="25"/>
      <c r="L126" s="25"/>
      <c r="M126" s="25"/>
      <c r="N126" s="25"/>
      <c r="O126" s="25"/>
    </row>
    <row r="127" spans="1:26" x14ac:dyDescent="0.2">
      <c r="H127" s="25"/>
      <c r="I127" s="25"/>
      <c r="J127" s="25"/>
      <c r="K127" s="25"/>
      <c r="L127" s="25"/>
      <c r="M127" s="25"/>
      <c r="N127" s="25"/>
      <c r="O127" s="25"/>
    </row>
    <row r="128" spans="1:26" x14ac:dyDescent="0.2">
      <c r="H128" s="25"/>
      <c r="I128" s="25"/>
      <c r="J128" s="25"/>
      <c r="K128" s="25"/>
      <c r="L128" s="25"/>
      <c r="M128" s="25"/>
      <c r="N128" s="25"/>
      <c r="O128" s="25"/>
    </row>
    <row r="129" spans="8:17" x14ac:dyDescent="0.2">
      <c r="H129" s="25"/>
      <c r="I129" s="25"/>
      <c r="J129" s="25"/>
      <c r="K129" s="25"/>
      <c r="L129" s="25"/>
      <c r="M129" s="25"/>
      <c r="N129" s="25"/>
      <c r="O129" s="25"/>
    </row>
    <row r="130" spans="8:17" x14ac:dyDescent="0.2">
      <c r="H130" s="25"/>
      <c r="I130" s="25"/>
      <c r="J130" s="25"/>
      <c r="K130" s="25"/>
      <c r="L130" s="25"/>
      <c r="M130" s="25"/>
      <c r="N130" s="25"/>
      <c r="O130" s="25"/>
    </row>
    <row r="131" spans="8:17" x14ac:dyDescent="0.2">
      <c r="H131" s="25"/>
      <c r="I131" s="25"/>
      <c r="J131" s="25"/>
      <c r="K131" s="25"/>
      <c r="L131" s="25"/>
      <c r="M131" s="25"/>
      <c r="N131" s="25"/>
      <c r="O131" s="25"/>
    </row>
    <row r="132" spans="8:17" x14ac:dyDescent="0.2">
      <c r="H132" s="25"/>
      <c r="I132" s="25"/>
      <c r="J132" s="25"/>
      <c r="K132" s="25"/>
      <c r="L132" s="25"/>
      <c r="M132" s="25"/>
      <c r="N132" s="25"/>
      <c r="O132" s="25"/>
    </row>
    <row r="133" spans="8:17" x14ac:dyDescent="0.2">
      <c r="H133" s="25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8:17" x14ac:dyDescent="0.2">
      <c r="H134" s="25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8:17" x14ac:dyDescent="0.2">
      <c r="H135" s="25"/>
      <c r="I135" s="25"/>
      <c r="J135" s="25"/>
      <c r="K135" s="25"/>
      <c r="L135" s="25"/>
      <c r="M135" s="25"/>
      <c r="N135" s="25"/>
      <c r="O135" s="25"/>
      <c r="P135" s="25"/>
      <c r="Q135" s="25"/>
    </row>
    <row r="136" spans="8:17" x14ac:dyDescent="0.2">
      <c r="H136" s="25"/>
      <c r="I136" s="25"/>
      <c r="J136" s="25"/>
      <c r="K136" s="25"/>
      <c r="L136" s="25"/>
      <c r="M136" s="25"/>
      <c r="N136" s="25"/>
      <c r="O136" s="25"/>
      <c r="P136" s="25"/>
      <c r="Q136" s="25"/>
    </row>
    <row r="137" spans="8:17" x14ac:dyDescent="0.2">
      <c r="H137" s="25"/>
      <c r="I137" s="25"/>
      <c r="J137" s="25"/>
      <c r="K137" s="25"/>
      <c r="L137" s="25"/>
      <c r="M137" s="25"/>
      <c r="N137" s="25"/>
      <c r="O137" s="25"/>
      <c r="P137" s="25"/>
      <c r="Q137" s="25"/>
    </row>
    <row r="138" spans="8:17" x14ac:dyDescent="0.2">
      <c r="H138" s="25"/>
      <c r="I138" s="25"/>
      <c r="J138" s="25"/>
      <c r="K138" s="25"/>
      <c r="L138" s="25"/>
      <c r="M138" s="25"/>
      <c r="N138" s="25"/>
      <c r="O138" s="25"/>
      <c r="P138" s="25"/>
      <c r="Q138" s="25"/>
    </row>
    <row r="139" spans="8:17" x14ac:dyDescent="0.2">
      <c r="H139" s="25"/>
      <c r="I139" s="25"/>
      <c r="J139" s="25"/>
      <c r="K139" s="25"/>
      <c r="L139" s="25"/>
      <c r="M139" s="25"/>
      <c r="N139" s="25"/>
      <c r="O139" s="25"/>
      <c r="P139" s="25"/>
      <c r="Q139" s="25"/>
    </row>
    <row r="140" spans="8:17" x14ac:dyDescent="0.2">
      <c r="H140" s="25"/>
      <c r="I140" s="25"/>
      <c r="J140" s="25"/>
      <c r="K140" s="25"/>
      <c r="L140" s="25"/>
      <c r="M140" s="25"/>
      <c r="N140" s="25"/>
      <c r="O140" s="25"/>
      <c r="P140" s="25"/>
      <c r="Q140" s="25"/>
    </row>
    <row r="141" spans="8:17" x14ac:dyDescent="0.2">
      <c r="H141" s="25"/>
      <c r="I141" s="25"/>
      <c r="J141" s="25"/>
      <c r="K141" s="25"/>
      <c r="L141" s="25"/>
      <c r="M141" s="25"/>
      <c r="N141" s="25"/>
      <c r="O141" s="25"/>
      <c r="P141" s="25"/>
      <c r="Q141" s="25"/>
    </row>
    <row r="142" spans="8:17" x14ac:dyDescent="0.2">
      <c r="H142" s="25"/>
      <c r="I142" s="25"/>
      <c r="J142" s="25"/>
      <c r="K142" s="25"/>
      <c r="L142" s="25"/>
      <c r="M142" s="25"/>
      <c r="N142" s="25"/>
      <c r="O142" s="25"/>
      <c r="P142" s="25"/>
      <c r="Q142" s="25"/>
    </row>
    <row r="143" spans="8:17" x14ac:dyDescent="0.2">
      <c r="H143" s="25"/>
      <c r="I143" s="25"/>
      <c r="J143" s="25"/>
      <c r="K143" s="25"/>
      <c r="L143" s="25"/>
      <c r="M143" s="25"/>
      <c r="N143" s="25"/>
      <c r="O143" s="25"/>
      <c r="P143" s="25"/>
      <c r="Q143" s="25"/>
    </row>
    <row r="144" spans="8:17" x14ac:dyDescent="0.2"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</sheetData>
  <sheetProtection algorithmName="SHA-512" hashValue="vNgQRiCrvshTLFM9eb2gUREKnulGgIISp8WHFvxiM86UbCQvWNZizq4T90ur3wAyjzCrFjDdNNSu5kCcnydvug==" saltValue="o/3EZwnCuz/o25mwKbPNjA==" spinCount="100000" sheet="1" objects="1" scenarios="1"/>
  <autoFilter ref="A4:K120" xr:uid="{00000000-0009-0000-0000-000000000000}"/>
  <mergeCells count="11">
    <mergeCell ref="B1:Z1"/>
    <mergeCell ref="B122:P122"/>
    <mergeCell ref="B74:B120"/>
    <mergeCell ref="B73:P73"/>
    <mergeCell ref="B63:B72"/>
    <mergeCell ref="B121:P121"/>
    <mergeCell ref="R3:T3"/>
    <mergeCell ref="U3:W3"/>
    <mergeCell ref="X3:Z3"/>
    <mergeCell ref="B5:B61"/>
    <mergeCell ref="B62:P62"/>
  </mergeCells>
  <pageMargins left="0.51181102362204722" right="0.51181102362204722" top="0.55118110236220474" bottom="0.55118110236220474" header="0.31496062992125984" footer="0.31496062992125984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90CB-6753-46DD-9ACC-70D2B867AEBD}">
  <dimension ref="B1:F9"/>
  <sheetViews>
    <sheetView zoomScale="124" zoomScaleNormal="124" workbookViewId="0">
      <selection activeCell="G19" sqref="G19"/>
    </sheetView>
  </sheetViews>
  <sheetFormatPr defaultRowHeight="12.75" x14ac:dyDescent="0.2"/>
  <cols>
    <col min="1" max="1" width="6.42578125" customWidth="1"/>
    <col min="3" max="3" width="36.28515625" customWidth="1"/>
    <col min="5" max="5" width="20.42578125" customWidth="1"/>
    <col min="6" max="6" width="25.5703125" customWidth="1"/>
  </cols>
  <sheetData>
    <row r="1" spans="2:6" ht="24.6" customHeight="1" x14ac:dyDescent="0.35">
      <c r="B1" s="258" t="s">
        <v>296</v>
      </c>
      <c r="C1" s="259"/>
      <c r="D1" s="259"/>
      <c r="E1" s="259"/>
      <c r="F1" s="260"/>
    </row>
    <row r="3" spans="2:6" ht="15.75" thickBot="1" x14ac:dyDescent="0.3">
      <c r="B3" s="143"/>
      <c r="C3" s="143"/>
      <c r="D3" s="143"/>
      <c r="E3" s="143"/>
      <c r="F3" s="143"/>
    </row>
    <row r="4" spans="2:6" ht="15.75" thickBot="1" x14ac:dyDescent="0.3">
      <c r="B4" s="261" t="s">
        <v>233</v>
      </c>
      <c r="C4" s="147" t="s">
        <v>230</v>
      </c>
      <c r="D4" s="148" t="s">
        <v>241</v>
      </c>
      <c r="E4" s="144" t="s">
        <v>242</v>
      </c>
      <c r="F4" s="145" t="s">
        <v>243</v>
      </c>
    </row>
    <row r="5" spans="2:6" ht="40.5" customHeight="1" thickBot="1" x14ac:dyDescent="0.25">
      <c r="B5" s="262"/>
      <c r="C5" s="152" t="s">
        <v>250</v>
      </c>
      <c r="D5" s="153" t="s">
        <v>245</v>
      </c>
      <c r="E5" s="167">
        <v>0</v>
      </c>
      <c r="F5" s="154">
        <f>E5*8164</f>
        <v>0</v>
      </c>
    </row>
    <row r="6" spans="2:6" ht="19.5" thickBot="1" x14ac:dyDescent="0.35">
      <c r="B6" s="263"/>
      <c r="C6" s="146" t="s">
        <v>240</v>
      </c>
      <c r="D6" s="149"/>
      <c r="E6" s="150"/>
      <c r="F6" s="151">
        <f>F5</f>
        <v>0</v>
      </c>
    </row>
    <row r="8" spans="2:6" ht="15" x14ac:dyDescent="0.25">
      <c r="B8" s="143"/>
      <c r="C8" s="177" t="s">
        <v>280</v>
      </c>
      <c r="D8" s="143"/>
      <c r="E8" s="143"/>
      <c r="F8" s="143"/>
    </row>
    <row r="9" spans="2:6" ht="15" x14ac:dyDescent="0.25">
      <c r="B9" s="143"/>
      <c r="C9" s="143" t="s">
        <v>244</v>
      </c>
      <c r="D9" s="143"/>
      <c r="E9" s="143"/>
      <c r="F9" s="143"/>
    </row>
  </sheetData>
  <sheetProtection algorithmName="SHA-512" hashValue="aq3k9V2jiAHZentOoEenhNPTCp4SzVHgMp3+COXDVjVssc523EAzBUsyf+7k02gNvMV3J7N84BNb52i1v24A2g==" saltValue="aFfSwMTCTAd+gPZBw2CVtQ==" spinCount="100000" sheet="1" objects="1" scenarios="1"/>
  <mergeCells count="2">
    <mergeCell ref="B1:F1"/>
    <mergeCell ref="B4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FA96-F66E-491A-9E12-08E72EA12889}">
  <dimension ref="A3:T35"/>
  <sheetViews>
    <sheetView workbookViewId="0">
      <selection activeCell="K35" sqref="K35"/>
    </sheetView>
  </sheetViews>
  <sheetFormatPr defaultColWidth="9.140625" defaultRowHeight="12.75" x14ac:dyDescent="0.2"/>
  <cols>
    <col min="1" max="1" width="21.28515625" customWidth="1"/>
    <col min="2" max="2" width="17.140625" customWidth="1"/>
    <col min="3" max="3" width="13.7109375" customWidth="1"/>
    <col min="4" max="4" width="22.85546875" customWidth="1"/>
    <col min="5" max="5" width="4.140625" customWidth="1"/>
  </cols>
  <sheetData>
    <row r="3" spans="1:20" ht="15" x14ac:dyDescent="0.25">
      <c r="A3" s="264" t="s">
        <v>284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69"/>
      <c r="R3" s="169"/>
      <c r="S3" s="169"/>
      <c r="T3" s="169"/>
    </row>
    <row r="5" spans="1:20" ht="15" x14ac:dyDescent="0.25">
      <c r="A5" s="170" t="s">
        <v>235</v>
      </c>
      <c r="B5" s="267" t="s">
        <v>252</v>
      </c>
      <c r="C5" s="267"/>
      <c r="D5" s="267"/>
    </row>
    <row r="6" spans="1:20" ht="15" x14ac:dyDescent="0.25">
      <c r="A6" s="169"/>
      <c r="B6" s="268"/>
      <c r="C6" s="268"/>
      <c r="D6" s="268"/>
    </row>
    <row r="8" spans="1:20" x14ac:dyDescent="0.2">
      <c r="A8" s="269" t="s">
        <v>289</v>
      </c>
      <c r="B8" s="269"/>
      <c r="C8" s="269"/>
      <c r="D8" s="269"/>
      <c r="I8" t="s">
        <v>253</v>
      </c>
      <c r="J8" t="s">
        <v>254</v>
      </c>
    </row>
    <row r="9" spans="1:20" x14ac:dyDescent="0.2">
      <c r="A9" t="s">
        <v>255</v>
      </c>
      <c r="B9" s="171">
        <v>571137</v>
      </c>
      <c r="C9" s="172" t="s">
        <v>256</v>
      </c>
      <c r="D9" t="s">
        <v>257</v>
      </c>
      <c r="I9">
        <v>0</v>
      </c>
      <c r="J9">
        <f>PrKn</f>
        <v>571137</v>
      </c>
      <c r="K9">
        <f>PrMax</f>
        <v>705522</v>
      </c>
      <c r="M9">
        <f>PrIn</f>
        <v>0</v>
      </c>
    </row>
    <row r="10" spans="1:20" x14ac:dyDescent="0.2">
      <c r="A10" t="s">
        <v>258</v>
      </c>
      <c r="B10" s="171">
        <v>140</v>
      </c>
      <c r="C10" s="172" t="s">
        <v>259</v>
      </c>
      <c r="D10" t="s">
        <v>260</v>
      </c>
      <c r="I10">
        <f>MaxPnt</f>
        <v>140</v>
      </c>
      <c r="J10">
        <f>PuKn</f>
        <v>140</v>
      </c>
      <c r="K10">
        <v>0</v>
      </c>
      <c r="M10" s="173">
        <f>IF(PrIn&lt;=PrMax,A25,0)</f>
        <v>140</v>
      </c>
    </row>
    <row r="11" spans="1:20" x14ac:dyDescent="0.2">
      <c r="A11" t="s">
        <v>261</v>
      </c>
      <c r="B11" s="171">
        <v>705522</v>
      </c>
      <c r="C11" s="172" t="s">
        <v>256</v>
      </c>
      <c r="D11" t="s">
        <v>262</v>
      </c>
    </row>
    <row r="12" spans="1:20" x14ac:dyDescent="0.2">
      <c r="A12" t="s">
        <v>263</v>
      </c>
      <c r="B12" s="171">
        <v>140</v>
      </c>
      <c r="C12" s="172" t="s">
        <v>259</v>
      </c>
      <c r="L12">
        <v>0</v>
      </c>
      <c r="M12">
        <f>PrKn</f>
        <v>571137</v>
      </c>
      <c r="N12">
        <f>PrKn</f>
        <v>571137</v>
      </c>
    </row>
    <row r="13" spans="1:20" x14ac:dyDescent="0.2">
      <c r="L13">
        <f>PuKn</f>
        <v>140</v>
      </c>
      <c r="M13">
        <f>PuKn</f>
        <v>140</v>
      </c>
      <c r="N13">
        <v>0</v>
      </c>
    </row>
    <row r="14" spans="1:20" x14ac:dyDescent="0.2">
      <c r="A14" s="269" t="s">
        <v>264</v>
      </c>
      <c r="B14" s="269"/>
      <c r="C14" s="269"/>
      <c r="D14" s="269"/>
    </row>
    <row r="15" spans="1:20" x14ac:dyDescent="0.2">
      <c r="A15" t="s">
        <v>281</v>
      </c>
      <c r="B15" s="174">
        <f>'2. Huur en waskosten'!T62+'2. Huur en waskosten'!W62+'2. Huur en waskosten'!Z62</f>
        <v>0</v>
      </c>
      <c r="C15" s="172" t="s">
        <v>256</v>
      </c>
    </row>
    <row r="17" spans="1:4" x14ac:dyDescent="0.2">
      <c r="A17" s="269" t="s">
        <v>265</v>
      </c>
      <c r="B17" s="269"/>
      <c r="C17" s="269"/>
      <c r="D17" s="269"/>
    </row>
    <row r="18" spans="1:4" ht="15" x14ac:dyDescent="0.25">
      <c r="A18" t="s">
        <v>266</v>
      </c>
    </row>
    <row r="20" spans="1:4" ht="15" x14ac:dyDescent="0.25">
      <c r="B20" s="175" t="s">
        <v>224</v>
      </c>
      <c r="C20" s="175" t="s">
        <v>226</v>
      </c>
    </row>
    <row r="21" spans="1:4" ht="15" x14ac:dyDescent="0.25">
      <c r="A21" t="s">
        <v>267</v>
      </c>
      <c r="B21" s="176">
        <f>(PuKn-MaxPnt)/PrKn</f>
        <v>0</v>
      </c>
      <c r="C21" s="176">
        <f>MaxPnt</f>
        <v>140</v>
      </c>
    </row>
    <row r="22" spans="1:4" ht="15" x14ac:dyDescent="0.25">
      <c r="A22" t="s">
        <v>268</v>
      </c>
      <c r="B22" s="176">
        <f>(0-PuKn)/(PrMax-PrKn)</f>
        <v>-1.041782937083752E-3</v>
      </c>
      <c r="C22" s="176">
        <f>PrMax*PuKn/(PrMax-PrKn)</f>
        <v>735.00078133720285</v>
      </c>
    </row>
    <row r="24" spans="1:4" ht="15" x14ac:dyDescent="0.25">
      <c r="A24" s="264" t="s">
        <v>269</v>
      </c>
      <c r="B24" s="264"/>
      <c r="C24" s="264"/>
      <c r="D24" s="264"/>
    </row>
    <row r="25" spans="1:4" x14ac:dyDescent="0.2">
      <c r="A25" s="265">
        <f>IF(PrIn&lt;=PrKn,ROUND((PuKn-MaxPnt)/PrKn*PrIn+MaxPnt,3),IF(PrIn&gt;=PrMax,"0",ROUND(((0-PuKn)/(PrMax-PrKn))*PrIn+PrMax*PuKn/(PrMax-PrKn),3)))</f>
        <v>140</v>
      </c>
      <c r="B25" s="265"/>
      <c r="C25" s="265"/>
      <c r="D25" s="265"/>
    </row>
    <row r="26" spans="1:4" x14ac:dyDescent="0.2">
      <c r="A26" s="265"/>
      <c r="B26" s="265"/>
      <c r="C26" s="265"/>
      <c r="D26" s="265"/>
    </row>
    <row r="27" spans="1:4" x14ac:dyDescent="0.2">
      <c r="A27" s="266" t="s">
        <v>259</v>
      </c>
      <c r="B27" s="266"/>
      <c r="C27" s="266"/>
      <c r="D27" s="266"/>
    </row>
    <row r="28" spans="1:4" x14ac:dyDescent="0.2">
      <c r="A28" s="266"/>
      <c r="B28" s="266"/>
      <c r="C28" s="266"/>
      <c r="D28" s="266"/>
    </row>
    <row r="30" spans="1:4" x14ac:dyDescent="0.2">
      <c r="A30" t="s">
        <v>270</v>
      </c>
    </row>
    <row r="31" spans="1:4" x14ac:dyDescent="0.2">
      <c r="A31" t="s">
        <v>271</v>
      </c>
    </row>
    <row r="33" spans="1:2" x14ac:dyDescent="0.2">
      <c r="A33" t="s">
        <v>272</v>
      </c>
    </row>
    <row r="34" spans="1:2" x14ac:dyDescent="0.2">
      <c r="A34" t="s">
        <v>224</v>
      </c>
      <c r="B34" t="s">
        <v>273</v>
      </c>
    </row>
    <row r="35" spans="1:2" x14ac:dyDescent="0.2">
      <c r="A35" t="s">
        <v>226</v>
      </c>
      <c r="B35" t="s">
        <v>274</v>
      </c>
    </row>
  </sheetData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3" priority="1" operator="containsText" text="punten">
      <formula>NOT(ISERROR(SEARCH("punten",A27)))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5435-BF39-4810-BDD9-B94FC122A361}">
  <dimension ref="A3:T35"/>
  <sheetViews>
    <sheetView topLeftCell="A2" zoomScale="142" zoomScaleNormal="142" workbookViewId="0">
      <selection activeCell="B16" sqref="B16"/>
    </sheetView>
  </sheetViews>
  <sheetFormatPr defaultColWidth="9.140625" defaultRowHeight="12.75" x14ac:dyDescent="0.2"/>
  <cols>
    <col min="1" max="1" width="21.28515625" customWidth="1"/>
    <col min="2" max="2" width="17.140625" customWidth="1"/>
    <col min="3" max="3" width="13.7109375" customWidth="1"/>
    <col min="4" max="4" width="22.85546875" customWidth="1"/>
    <col min="5" max="5" width="4.140625" customWidth="1"/>
  </cols>
  <sheetData>
    <row r="3" spans="1:20" ht="15" x14ac:dyDescent="0.25">
      <c r="A3" s="264" t="s">
        <v>283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69"/>
      <c r="R3" s="169"/>
      <c r="S3" s="169"/>
      <c r="T3" s="169"/>
    </row>
    <row r="5" spans="1:20" ht="15" x14ac:dyDescent="0.25">
      <c r="A5" s="170" t="s">
        <v>235</v>
      </c>
      <c r="B5" s="267" t="s">
        <v>252</v>
      </c>
      <c r="C5" s="267"/>
      <c r="D5" s="267"/>
    </row>
    <row r="6" spans="1:20" ht="15" x14ac:dyDescent="0.25">
      <c r="A6" s="169"/>
      <c r="B6" s="268"/>
      <c r="C6" s="268"/>
      <c r="D6" s="268"/>
    </row>
    <row r="8" spans="1:20" x14ac:dyDescent="0.2">
      <c r="A8" s="269" t="s">
        <v>290</v>
      </c>
      <c r="B8" s="269"/>
      <c r="C8" s="269"/>
      <c r="D8" s="269"/>
      <c r="I8" t="s">
        <v>253</v>
      </c>
      <c r="J8" t="s">
        <v>254</v>
      </c>
    </row>
    <row r="9" spans="1:20" x14ac:dyDescent="0.2">
      <c r="A9" t="s">
        <v>255</v>
      </c>
      <c r="B9" s="171">
        <v>177736</v>
      </c>
      <c r="C9" s="172" t="s">
        <v>256</v>
      </c>
      <c r="D9" t="s">
        <v>257</v>
      </c>
      <c r="I9">
        <v>0</v>
      </c>
      <c r="J9">
        <f>PrKn</f>
        <v>177736</v>
      </c>
      <c r="K9">
        <f>PrMax</f>
        <v>219556</v>
      </c>
      <c r="M9">
        <f>PrIn</f>
        <v>0</v>
      </c>
    </row>
    <row r="10" spans="1:20" x14ac:dyDescent="0.2">
      <c r="A10" t="s">
        <v>258</v>
      </c>
      <c r="B10" s="171">
        <v>40</v>
      </c>
      <c r="C10" s="172" t="s">
        <v>259</v>
      </c>
      <c r="D10" t="s">
        <v>260</v>
      </c>
      <c r="I10">
        <f>MaxPnt</f>
        <v>40</v>
      </c>
      <c r="J10">
        <f>PuKn</f>
        <v>40</v>
      </c>
      <c r="K10">
        <v>0</v>
      </c>
      <c r="M10" s="173">
        <f>IF(PrIn&lt;=PrMax,A25,0)</f>
        <v>40</v>
      </c>
    </row>
    <row r="11" spans="1:20" x14ac:dyDescent="0.2">
      <c r="A11" t="s">
        <v>261</v>
      </c>
      <c r="B11" s="171">
        <v>219556</v>
      </c>
      <c r="C11" s="172" t="s">
        <v>256</v>
      </c>
      <c r="D11" t="s">
        <v>262</v>
      </c>
    </row>
    <row r="12" spans="1:20" x14ac:dyDescent="0.2">
      <c r="A12" t="s">
        <v>263</v>
      </c>
      <c r="B12" s="171">
        <v>40</v>
      </c>
      <c r="C12" s="172" t="s">
        <v>259</v>
      </c>
      <c r="L12">
        <v>0</v>
      </c>
      <c r="M12">
        <f>PrKn</f>
        <v>177736</v>
      </c>
      <c r="N12">
        <f>PrKn</f>
        <v>177736</v>
      </c>
    </row>
    <row r="13" spans="1:20" x14ac:dyDescent="0.2">
      <c r="L13">
        <f>PuKn</f>
        <v>40</v>
      </c>
      <c r="M13">
        <f>PuKn</f>
        <v>40</v>
      </c>
      <c r="N13">
        <v>0</v>
      </c>
    </row>
    <row r="14" spans="1:20" x14ac:dyDescent="0.2">
      <c r="A14" s="269" t="s">
        <v>264</v>
      </c>
      <c r="B14" s="269"/>
      <c r="C14" s="269"/>
      <c r="D14" s="269"/>
    </row>
    <row r="15" spans="1:20" x14ac:dyDescent="0.2">
      <c r="A15" t="s">
        <v>282</v>
      </c>
      <c r="B15" s="174">
        <f>'2. Huur en waskosten'!T73+'2. Huur en waskosten'!W73+'2. Huur en waskosten'!Z73</f>
        <v>0</v>
      </c>
      <c r="C15" s="172" t="s">
        <v>256</v>
      </c>
    </row>
    <row r="17" spans="1:4" x14ac:dyDescent="0.2">
      <c r="A17" s="269" t="s">
        <v>265</v>
      </c>
      <c r="B17" s="269"/>
      <c r="C17" s="269"/>
      <c r="D17" s="269"/>
    </row>
    <row r="18" spans="1:4" ht="15" x14ac:dyDescent="0.25">
      <c r="A18" t="s">
        <v>266</v>
      </c>
    </row>
    <row r="20" spans="1:4" ht="15" x14ac:dyDescent="0.25">
      <c r="B20" s="175" t="s">
        <v>224</v>
      </c>
      <c r="C20" s="175" t="s">
        <v>226</v>
      </c>
    </row>
    <row r="21" spans="1:4" ht="15" x14ac:dyDescent="0.25">
      <c r="A21" t="s">
        <v>267</v>
      </c>
      <c r="B21" s="176">
        <f>(PuKn-MaxPnt)/PrKn</f>
        <v>0</v>
      </c>
      <c r="C21" s="176">
        <f>MaxPnt</f>
        <v>40</v>
      </c>
    </row>
    <row r="22" spans="1:4" ht="15" x14ac:dyDescent="0.25">
      <c r="A22" t="s">
        <v>268</v>
      </c>
      <c r="B22" s="176">
        <f>(0-PuKn)/(PrMax-PrKn)</f>
        <v>-9.5648015303682454E-4</v>
      </c>
      <c r="C22" s="176">
        <f>PrMax*PuKn/(PrMax-PrKn)</f>
        <v>210.00095648015304</v>
      </c>
    </row>
    <row r="24" spans="1:4" ht="15" x14ac:dyDescent="0.25">
      <c r="A24" s="264" t="s">
        <v>269</v>
      </c>
      <c r="B24" s="264"/>
      <c r="C24" s="264"/>
      <c r="D24" s="264"/>
    </row>
    <row r="25" spans="1:4" x14ac:dyDescent="0.2">
      <c r="A25" s="265">
        <f>IF(PrIn&lt;=PrKn,ROUND((PuKn-MaxPnt)/PrKn*PrIn+MaxPnt,3),IF(PrIn&gt;=PrMax,"0",ROUND(((0-PuKn)/(PrMax-PrKn))*PrIn+PrMax*PuKn/(PrMax-PrKn),3)))</f>
        <v>40</v>
      </c>
      <c r="B25" s="265"/>
      <c r="C25" s="265"/>
      <c r="D25" s="265"/>
    </row>
    <row r="26" spans="1:4" x14ac:dyDescent="0.2">
      <c r="A26" s="265"/>
      <c r="B26" s="265"/>
      <c r="C26" s="265"/>
      <c r="D26" s="265"/>
    </row>
    <row r="27" spans="1:4" x14ac:dyDescent="0.2">
      <c r="A27" s="266" t="s">
        <v>259</v>
      </c>
      <c r="B27" s="266"/>
      <c r="C27" s="266"/>
      <c r="D27" s="266"/>
    </row>
    <row r="28" spans="1:4" x14ac:dyDescent="0.2">
      <c r="A28" s="266"/>
      <c r="B28" s="266"/>
      <c r="C28" s="266"/>
      <c r="D28" s="266"/>
    </row>
    <row r="30" spans="1:4" x14ac:dyDescent="0.2">
      <c r="A30" t="s">
        <v>270</v>
      </c>
    </row>
    <row r="31" spans="1:4" x14ac:dyDescent="0.2">
      <c r="A31" t="s">
        <v>271</v>
      </c>
    </row>
    <row r="33" spans="1:2" x14ac:dyDescent="0.2">
      <c r="A33" t="s">
        <v>272</v>
      </c>
    </row>
    <row r="34" spans="1:2" x14ac:dyDescent="0.2">
      <c r="A34" t="s">
        <v>224</v>
      </c>
      <c r="B34" t="s">
        <v>273</v>
      </c>
    </row>
    <row r="35" spans="1:2" x14ac:dyDescent="0.2">
      <c r="A35" t="s">
        <v>226</v>
      </c>
      <c r="B35" t="s">
        <v>274</v>
      </c>
    </row>
  </sheetData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2" priority="1" operator="containsText" text="punten">
      <formula>NOT(ISERROR(SEARCH("punten",A27)))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74B2-A27A-4A53-841D-E0099E13EA91}">
  <dimension ref="A3:T35"/>
  <sheetViews>
    <sheetView workbookViewId="0">
      <selection activeCell="B16" sqref="B16"/>
    </sheetView>
  </sheetViews>
  <sheetFormatPr defaultColWidth="9.140625" defaultRowHeight="12.75" x14ac:dyDescent="0.2"/>
  <cols>
    <col min="1" max="1" width="21.28515625" customWidth="1"/>
    <col min="2" max="2" width="17.140625" customWidth="1"/>
    <col min="3" max="3" width="13.7109375" customWidth="1"/>
    <col min="4" max="4" width="22.85546875" customWidth="1"/>
    <col min="5" max="5" width="4.140625" customWidth="1"/>
  </cols>
  <sheetData>
    <row r="3" spans="1:20" ht="15" x14ac:dyDescent="0.25">
      <c r="A3" s="264" t="s">
        <v>285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69"/>
      <c r="R3" s="169"/>
      <c r="S3" s="169"/>
      <c r="T3" s="169"/>
    </row>
    <row r="5" spans="1:20" ht="15" x14ac:dyDescent="0.25">
      <c r="A5" s="170" t="s">
        <v>235</v>
      </c>
      <c r="B5" s="267" t="s">
        <v>252</v>
      </c>
      <c r="C5" s="267"/>
      <c r="D5" s="267"/>
    </row>
    <row r="6" spans="1:20" ht="15" x14ac:dyDescent="0.25">
      <c r="A6" s="169"/>
      <c r="B6" s="268"/>
      <c r="C6" s="268"/>
      <c r="D6" s="268"/>
    </row>
    <row r="8" spans="1:20" x14ac:dyDescent="0.2">
      <c r="A8" s="269" t="s">
        <v>291</v>
      </c>
      <c r="B8" s="269"/>
      <c r="C8" s="269"/>
      <c r="D8" s="269"/>
      <c r="I8" t="s">
        <v>253</v>
      </c>
      <c r="J8" t="s">
        <v>254</v>
      </c>
    </row>
    <row r="9" spans="1:20" x14ac:dyDescent="0.2">
      <c r="A9" t="s">
        <v>255</v>
      </c>
      <c r="B9" s="171">
        <v>718222</v>
      </c>
      <c r="C9" s="172" t="s">
        <v>256</v>
      </c>
      <c r="D9" t="s">
        <v>257</v>
      </c>
      <c r="I9">
        <v>0</v>
      </c>
      <c r="J9">
        <f>PrKn</f>
        <v>718222</v>
      </c>
      <c r="K9">
        <f>PrMax</f>
        <v>887216</v>
      </c>
      <c r="M9">
        <f>PrIn</f>
        <v>0</v>
      </c>
    </row>
    <row r="10" spans="1:20" x14ac:dyDescent="0.2">
      <c r="A10" t="s">
        <v>258</v>
      </c>
      <c r="B10" s="171">
        <v>170</v>
      </c>
      <c r="C10" s="172" t="s">
        <v>259</v>
      </c>
      <c r="D10" t="s">
        <v>260</v>
      </c>
      <c r="I10">
        <f>MaxPnt</f>
        <v>170</v>
      </c>
      <c r="J10">
        <f>PuKn</f>
        <v>170</v>
      </c>
      <c r="K10">
        <v>0</v>
      </c>
      <c r="M10" s="173">
        <f>IF(PrIn&lt;=PrMax,A25,0)</f>
        <v>170</v>
      </c>
    </row>
    <row r="11" spans="1:20" x14ac:dyDescent="0.2">
      <c r="A11" t="s">
        <v>261</v>
      </c>
      <c r="B11" s="171">
        <v>887216</v>
      </c>
      <c r="C11" s="172" t="s">
        <v>256</v>
      </c>
      <c r="D11" t="s">
        <v>262</v>
      </c>
    </row>
    <row r="12" spans="1:20" x14ac:dyDescent="0.2">
      <c r="A12" t="s">
        <v>263</v>
      </c>
      <c r="B12" s="171">
        <v>170</v>
      </c>
      <c r="C12" s="172" t="s">
        <v>259</v>
      </c>
      <c r="L12">
        <v>0</v>
      </c>
      <c r="M12">
        <f>PrKn</f>
        <v>718222</v>
      </c>
      <c r="N12">
        <f>PrKn</f>
        <v>718222</v>
      </c>
    </row>
    <row r="13" spans="1:20" x14ac:dyDescent="0.2">
      <c r="L13">
        <f>PuKn</f>
        <v>170</v>
      </c>
      <c r="M13">
        <f>PuKn</f>
        <v>170</v>
      </c>
      <c r="N13">
        <v>0</v>
      </c>
    </row>
    <row r="14" spans="1:20" x14ac:dyDescent="0.2">
      <c r="A14" s="269" t="s">
        <v>264</v>
      </c>
      <c r="B14" s="269"/>
      <c r="C14" s="269"/>
      <c r="D14" s="269"/>
    </row>
    <row r="15" spans="1:20" x14ac:dyDescent="0.2">
      <c r="A15" t="s">
        <v>277</v>
      </c>
      <c r="B15" s="174">
        <f>'2. Huur en waskosten'!T121+'2. Huur en waskosten'!W121+'2. Huur en waskosten'!Z121</f>
        <v>0</v>
      </c>
      <c r="C15" s="172" t="s">
        <v>256</v>
      </c>
    </row>
    <row r="17" spans="1:4" x14ac:dyDescent="0.2">
      <c r="A17" s="269" t="s">
        <v>265</v>
      </c>
      <c r="B17" s="269"/>
      <c r="C17" s="269"/>
      <c r="D17" s="269"/>
    </row>
    <row r="18" spans="1:4" ht="15" x14ac:dyDescent="0.25">
      <c r="A18" t="s">
        <v>266</v>
      </c>
    </row>
    <row r="20" spans="1:4" ht="15" x14ac:dyDescent="0.25">
      <c r="B20" s="175" t="s">
        <v>224</v>
      </c>
      <c r="C20" s="175" t="s">
        <v>226</v>
      </c>
    </row>
    <row r="21" spans="1:4" ht="15" x14ac:dyDescent="0.25">
      <c r="A21" t="s">
        <v>267</v>
      </c>
      <c r="B21" s="176">
        <f>(PuKn-MaxPnt)/PrKn</f>
        <v>0</v>
      </c>
      <c r="C21" s="176">
        <f>MaxPnt</f>
        <v>170</v>
      </c>
    </row>
    <row r="22" spans="1:4" ht="15" x14ac:dyDescent="0.25">
      <c r="A22" t="s">
        <v>268</v>
      </c>
      <c r="B22" s="176">
        <f>(0-PuKn)/(PrMax-PrKn)</f>
        <v>-1.0059528740665349E-3</v>
      </c>
      <c r="C22" s="176">
        <f>PrMax*PuKn/(PrMax-PrKn)</f>
        <v>892.49748511781479</v>
      </c>
    </row>
    <row r="24" spans="1:4" ht="15" x14ac:dyDescent="0.25">
      <c r="A24" s="264" t="s">
        <v>269</v>
      </c>
      <c r="B24" s="264"/>
      <c r="C24" s="264"/>
      <c r="D24" s="264"/>
    </row>
    <row r="25" spans="1:4" x14ac:dyDescent="0.2">
      <c r="A25" s="265">
        <f>IF(PrIn&lt;=PrKn,ROUND((PuKn-MaxPnt)/PrKn*PrIn+MaxPnt,3),IF(PrIn&gt;=PrMax,"0",ROUND(((0-PuKn)/(PrMax-PrKn))*PrIn+PrMax*PuKn/(PrMax-PrKn),3)))</f>
        <v>170</v>
      </c>
      <c r="B25" s="265"/>
      <c r="C25" s="265"/>
      <c r="D25" s="265"/>
    </row>
    <row r="26" spans="1:4" x14ac:dyDescent="0.2">
      <c r="A26" s="265"/>
      <c r="B26" s="265"/>
      <c r="C26" s="265"/>
      <c r="D26" s="265"/>
    </row>
    <row r="27" spans="1:4" x14ac:dyDescent="0.2">
      <c r="A27" s="266" t="s">
        <v>259</v>
      </c>
      <c r="B27" s="266"/>
      <c r="C27" s="266"/>
      <c r="D27" s="266"/>
    </row>
    <row r="28" spans="1:4" x14ac:dyDescent="0.2">
      <c r="A28" s="266"/>
      <c r="B28" s="266"/>
      <c r="C28" s="266"/>
      <c r="D28" s="266"/>
    </row>
    <row r="30" spans="1:4" x14ac:dyDescent="0.2">
      <c r="A30" t="s">
        <v>270</v>
      </c>
    </row>
    <row r="31" spans="1:4" x14ac:dyDescent="0.2">
      <c r="A31" t="s">
        <v>271</v>
      </c>
    </row>
    <row r="33" spans="1:2" x14ac:dyDescent="0.2">
      <c r="A33" t="s">
        <v>272</v>
      </c>
    </row>
    <row r="34" spans="1:2" x14ac:dyDescent="0.2">
      <c r="A34" t="s">
        <v>224</v>
      </c>
      <c r="B34" t="s">
        <v>273</v>
      </c>
    </row>
    <row r="35" spans="1:2" x14ac:dyDescent="0.2">
      <c r="A35" t="s">
        <v>226</v>
      </c>
      <c r="B35" t="s">
        <v>274</v>
      </c>
    </row>
  </sheetData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1" priority="1" operator="containsText" text="punten">
      <formula>NOT(ISERROR(SEARCH("punten",A27)))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2B13-DCFE-4802-822E-5289A3A438D4}">
  <dimension ref="A3:T35"/>
  <sheetViews>
    <sheetView workbookViewId="0">
      <selection activeCell="G39" sqref="G39"/>
    </sheetView>
  </sheetViews>
  <sheetFormatPr defaultColWidth="9.140625" defaultRowHeight="12.75" x14ac:dyDescent="0.2"/>
  <cols>
    <col min="1" max="1" width="21.28515625" customWidth="1"/>
    <col min="2" max="2" width="17.140625" customWidth="1"/>
    <col min="3" max="3" width="13.7109375" customWidth="1"/>
    <col min="4" max="4" width="22.85546875" customWidth="1"/>
    <col min="5" max="5" width="4.140625" customWidth="1"/>
  </cols>
  <sheetData>
    <row r="3" spans="1:20" ht="15" x14ac:dyDescent="0.25">
      <c r="A3" s="264" t="s">
        <v>286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69"/>
      <c r="R3" s="169"/>
      <c r="S3" s="169"/>
      <c r="T3" s="169"/>
    </row>
    <row r="5" spans="1:20" ht="15" x14ac:dyDescent="0.25">
      <c r="A5" s="170" t="s">
        <v>276</v>
      </c>
      <c r="B5" s="267" t="s">
        <v>252</v>
      </c>
      <c r="C5" s="267"/>
      <c r="D5" s="267"/>
    </row>
    <row r="6" spans="1:20" ht="15" x14ac:dyDescent="0.25">
      <c r="A6" s="169"/>
      <c r="B6" s="268"/>
      <c r="C6" s="268"/>
      <c r="D6" s="268"/>
    </row>
    <row r="8" spans="1:20" x14ac:dyDescent="0.2">
      <c r="A8" s="269" t="s">
        <v>278</v>
      </c>
      <c r="B8" s="269"/>
      <c r="C8" s="269"/>
      <c r="D8" s="269"/>
      <c r="I8" t="s">
        <v>253</v>
      </c>
      <c r="J8" t="s">
        <v>254</v>
      </c>
    </row>
    <row r="9" spans="1:20" x14ac:dyDescent="0.2">
      <c r="A9" t="s">
        <v>255</v>
      </c>
      <c r="B9" s="171">
        <v>218760</v>
      </c>
      <c r="C9" s="172" t="s">
        <v>256</v>
      </c>
      <c r="D9" t="s">
        <v>257</v>
      </c>
      <c r="I9">
        <v>0</v>
      </c>
      <c r="J9">
        <f>PrKn</f>
        <v>218760</v>
      </c>
      <c r="K9">
        <f>PrMax</f>
        <v>285740</v>
      </c>
      <c r="M9">
        <f>PrIn</f>
        <v>0</v>
      </c>
    </row>
    <row r="10" spans="1:20" x14ac:dyDescent="0.2">
      <c r="A10" t="s">
        <v>258</v>
      </c>
      <c r="B10" s="171">
        <v>50</v>
      </c>
      <c r="C10" s="172" t="s">
        <v>259</v>
      </c>
      <c r="D10" t="s">
        <v>260</v>
      </c>
      <c r="I10">
        <f>MaxPnt</f>
        <v>50</v>
      </c>
      <c r="J10">
        <f>PuKn</f>
        <v>50</v>
      </c>
      <c r="K10">
        <v>0</v>
      </c>
      <c r="M10" s="173">
        <f>IF(PrIn&lt;=PrMax,A25,0)</f>
        <v>50</v>
      </c>
    </row>
    <row r="11" spans="1:20" x14ac:dyDescent="0.2">
      <c r="A11" t="s">
        <v>261</v>
      </c>
      <c r="B11" s="171">
        <v>285740</v>
      </c>
      <c r="C11" s="172" t="s">
        <v>256</v>
      </c>
      <c r="D11" t="s">
        <v>262</v>
      </c>
    </row>
    <row r="12" spans="1:20" x14ac:dyDescent="0.2">
      <c r="A12" t="s">
        <v>263</v>
      </c>
      <c r="B12" s="171">
        <v>50</v>
      </c>
      <c r="C12" s="172" t="s">
        <v>259</v>
      </c>
      <c r="L12">
        <v>0</v>
      </c>
      <c r="M12">
        <f>PrKn</f>
        <v>218760</v>
      </c>
      <c r="N12">
        <f>PrKn</f>
        <v>218760</v>
      </c>
    </row>
    <row r="13" spans="1:20" x14ac:dyDescent="0.2">
      <c r="L13">
        <f>PuKn</f>
        <v>50</v>
      </c>
      <c r="M13">
        <f>PuKn</f>
        <v>50</v>
      </c>
      <c r="N13">
        <v>0</v>
      </c>
    </row>
    <row r="14" spans="1:20" x14ac:dyDescent="0.2">
      <c r="A14" s="269" t="s">
        <v>264</v>
      </c>
      <c r="B14" s="269"/>
      <c r="C14" s="269"/>
      <c r="D14" s="269"/>
    </row>
    <row r="15" spans="1:20" x14ac:dyDescent="0.2">
      <c r="A15" t="s">
        <v>287</v>
      </c>
      <c r="B15" s="174"/>
      <c r="C15" s="172" t="s">
        <v>256</v>
      </c>
    </row>
    <row r="17" spans="1:4" x14ac:dyDescent="0.2">
      <c r="A17" s="269" t="s">
        <v>265</v>
      </c>
      <c r="B17" s="269"/>
      <c r="C17" s="269"/>
      <c r="D17" s="269"/>
    </row>
    <row r="18" spans="1:4" ht="15" x14ac:dyDescent="0.25">
      <c r="A18" t="s">
        <v>266</v>
      </c>
    </row>
    <row r="20" spans="1:4" ht="15" x14ac:dyDescent="0.25">
      <c r="B20" s="175" t="s">
        <v>224</v>
      </c>
      <c r="C20" s="175" t="s">
        <v>226</v>
      </c>
    </row>
    <row r="21" spans="1:4" ht="15" x14ac:dyDescent="0.25">
      <c r="A21" t="s">
        <v>267</v>
      </c>
      <c r="B21" s="176">
        <f>(PuKn-MaxPnt)/PrKn</f>
        <v>0</v>
      </c>
      <c r="C21" s="176">
        <f>MaxPnt</f>
        <v>50</v>
      </c>
    </row>
    <row r="22" spans="1:4" ht="15" x14ac:dyDescent="0.25">
      <c r="A22" t="s">
        <v>268</v>
      </c>
      <c r="B22" s="176">
        <f>(0-PuKn)/(PrMax-PrKn)</f>
        <v>-7.4649148999701405E-4</v>
      </c>
      <c r="C22" s="176">
        <f>PrMax*PuKn/(PrMax-PrKn)</f>
        <v>213.3024783517468</v>
      </c>
    </row>
    <row r="24" spans="1:4" ht="15" x14ac:dyDescent="0.25">
      <c r="A24" s="264" t="s">
        <v>269</v>
      </c>
      <c r="B24" s="264"/>
      <c r="C24" s="264"/>
      <c r="D24" s="264"/>
    </row>
    <row r="25" spans="1:4" x14ac:dyDescent="0.2">
      <c r="A25" s="265">
        <f>IF(PrIn&lt;=PrKn,ROUND((PuKn-MaxPnt)/PrKn*PrIn+MaxPnt,3),IF(PrIn&gt;=PrMax,"0",ROUND(((0-PuKn)/(PrMax-PrKn))*PrIn+PrMax*PuKn/(PrMax-PrKn),3)))</f>
        <v>50</v>
      </c>
      <c r="B25" s="265"/>
      <c r="C25" s="265"/>
      <c r="D25" s="265"/>
    </row>
    <row r="26" spans="1:4" x14ac:dyDescent="0.2">
      <c r="A26" s="265"/>
      <c r="B26" s="265"/>
      <c r="C26" s="265"/>
      <c r="D26" s="265"/>
    </row>
    <row r="27" spans="1:4" x14ac:dyDescent="0.2">
      <c r="A27" s="266" t="s">
        <v>259</v>
      </c>
      <c r="B27" s="266"/>
      <c r="C27" s="266"/>
      <c r="D27" s="266"/>
    </row>
    <row r="28" spans="1:4" x14ac:dyDescent="0.2">
      <c r="A28" s="266"/>
      <c r="B28" s="266"/>
      <c r="C28" s="266"/>
      <c r="D28" s="266"/>
    </row>
    <row r="30" spans="1:4" x14ac:dyDescent="0.2">
      <c r="A30" t="s">
        <v>270</v>
      </c>
    </row>
    <row r="31" spans="1:4" x14ac:dyDescent="0.2">
      <c r="A31" t="s">
        <v>271</v>
      </c>
    </row>
    <row r="33" spans="1:2" x14ac:dyDescent="0.2">
      <c r="A33" t="s">
        <v>272</v>
      </c>
    </row>
    <row r="34" spans="1:2" x14ac:dyDescent="0.2">
      <c r="A34" t="s">
        <v>224</v>
      </c>
      <c r="B34" t="s">
        <v>273</v>
      </c>
    </row>
    <row r="35" spans="1:2" x14ac:dyDescent="0.2">
      <c r="A35" t="s">
        <v>226</v>
      </c>
      <c r="B35" t="s">
        <v>274</v>
      </c>
    </row>
  </sheetData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557592BE4A947B4FC5A37440B978E" ma:contentTypeVersion="11" ma:contentTypeDescription="Een nieuw document maken." ma:contentTypeScope="" ma:versionID="1d50fc083fb31a0ecc08ec6073f1b3aa">
  <xsd:schema xmlns:xsd="http://www.w3.org/2001/XMLSchema" xmlns:xs="http://www.w3.org/2001/XMLSchema" xmlns:p="http://schemas.microsoft.com/office/2006/metadata/properties" xmlns:ns2="c4554f54-4055-42fb-8f19-a9b3e7483db6" xmlns:ns3="b07a4906-b8ab-43e9-8ec8-fb6658e5a466" targetNamespace="http://schemas.microsoft.com/office/2006/metadata/properties" ma:root="true" ma:fieldsID="bc6be4f4bea9446d01e7412564aeb590" ns2:_="" ns3:_="">
    <xsd:import namespace="c4554f54-4055-42fb-8f19-a9b3e7483db6"/>
    <xsd:import namespace="b07a4906-b8ab-43e9-8ec8-fb6658e5a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54f54-4055-42fb-8f19-a9b3e7483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a4906-b8ab-43e9-8ec8-fb6658e5a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4427c4-365e-42d1-b16b-0623d319db53}" ma:internalName="TaxCatchAll" ma:showField="CatchAllData" ma:web="b07a4906-b8ab-43e9-8ec8-fb6658e5a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54f54-4055-42fb-8f19-a9b3e7483db6">
      <Terms xmlns="http://schemas.microsoft.com/office/infopath/2007/PartnerControls"/>
    </lcf76f155ced4ddcb4097134ff3c332f>
    <TaxCatchAll xmlns="b07a4906-b8ab-43e9-8ec8-fb6658e5a4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3656E-9E35-4C67-85EE-74564D3369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54f54-4055-42fb-8f19-a9b3e7483db6"/>
    <ds:schemaRef ds:uri="b07a4906-b8ab-43e9-8ec8-fb6658e5a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A95AF7-070A-49F7-B485-4FB165C034E4}">
  <ds:schemaRefs>
    <ds:schemaRef ds:uri="http://schemas.microsoft.com/office/2006/metadata/properties"/>
    <ds:schemaRef ds:uri="http://schemas.microsoft.com/office/infopath/2007/PartnerControls"/>
    <ds:schemaRef ds:uri="c4554f54-4055-42fb-8f19-a9b3e7483db6"/>
    <ds:schemaRef ds:uri="b07a4906-b8ab-43e9-8ec8-fb6658e5a466"/>
  </ds:schemaRefs>
</ds:datastoreItem>
</file>

<file path=customXml/itemProps3.xml><?xml version="1.0" encoding="utf-8"?>
<ds:datastoreItem xmlns:ds="http://schemas.openxmlformats.org/officeDocument/2006/customXml" ds:itemID="{2926ECF9-82E6-4E04-948F-693E039D1C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20</vt:i4>
      </vt:variant>
    </vt:vector>
  </HeadingPairs>
  <TitlesOfParts>
    <vt:vector size="28" baseType="lpstr">
      <vt:lpstr>Invul instructie</vt:lpstr>
      <vt:lpstr>1. Inschrijfprijs</vt:lpstr>
      <vt:lpstr>2. Huur en waskosten</vt:lpstr>
      <vt:lpstr>3. Beheerskosten</vt:lpstr>
      <vt:lpstr>4. Formule prijzenblad A</vt:lpstr>
      <vt:lpstr>5. Formule prijzenblad B</vt:lpstr>
      <vt:lpstr>6. Formule prijzenblad C</vt:lpstr>
      <vt:lpstr>7. Formule prijzenblad D</vt:lpstr>
      <vt:lpstr>'4. Formule prijzenblad A'!MaxPnt</vt:lpstr>
      <vt:lpstr>'5. Formule prijzenblad B'!MaxPnt</vt:lpstr>
      <vt:lpstr>'6. Formule prijzenblad C'!MaxPnt</vt:lpstr>
      <vt:lpstr>'7. Formule prijzenblad D'!MaxPnt</vt:lpstr>
      <vt:lpstr>'4. Formule prijzenblad A'!PrIn</vt:lpstr>
      <vt:lpstr>'5. Formule prijzenblad B'!PrIn</vt:lpstr>
      <vt:lpstr>'6. Formule prijzenblad C'!PrIn</vt:lpstr>
      <vt:lpstr>'7. Formule prijzenblad D'!PrIn</vt:lpstr>
      <vt:lpstr>'4. Formule prijzenblad A'!PrKn</vt:lpstr>
      <vt:lpstr>'5. Formule prijzenblad B'!PrKn</vt:lpstr>
      <vt:lpstr>'6. Formule prijzenblad C'!PrKn</vt:lpstr>
      <vt:lpstr>'7. Formule prijzenblad D'!PrKn</vt:lpstr>
      <vt:lpstr>'4. Formule prijzenblad A'!PrMax</vt:lpstr>
      <vt:lpstr>'5. Formule prijzenblad B'!PrMax</vt:lpstr>
      <vt:lpstr>'6. Formule prijzenblad C'!PrMax</vt:lpstr>
      <vt:lpstr>'7. Formule prijzenblad D'!PrMax</vt:lpstr>
      <vt:lpstr>'4. Formule prijzenblad A'!PuKn</vt:lpstr>
      <vt:lpstr>'5. Formule prijzenblad B'!PuKn</vt:lpstr>
      <vt:lpstr>'6. Formule prijzenblad C'!PuKn</vt:lpstr>
      <vt:lpstr>'7. Formule prijzenblad D'!PuKn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Swets, G. (FB)</dc:creator>
  <cp:lastModifiedBy>Dokkum, J.A. (FB-INKOOP)</cp:lastModifiedBy>
  <cp:lastPrinted>2025-06-26T14:54:02Z</cp:lastPrinted>
  <dcterms:created xsi:type="dcterms:W3CDTF">2016-10-10T07:36:17Z</dcterms:created>
  <dcterms:modified xsi:type="dcterms:W3CDTF">2025-07-15T11:27:51Z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0x01010077D557592BE4A947B4FC5A37440B978E</vt:lpwstr>
  </property>
</Properties>
</file>