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"/>
    </mc:Choice>
  </mc:AlternateContent>
  <xr:revisionPtr revIDLastSave="0" documentId="8_{A339B93F-9AB5-4223-9BD6-4F0EBAFB047C}" xr6:coauthVersionLast="47" xr6:coauthVersionMax="47" xr10:uidLastSave="{00000000-0000-0000-0000-000000000000}"/>
  <bookViews>
    <workbookView xWindow="13140" yWindow="120" windowWidth="15390" windowHeight="15585" activeTab="1" xr2:uid="{00000000-000D-0000-FFFF-FFFF00000000}"/>
  </bookViews>
  <sheets>
    <sheet name="sub A" sheetId="1" r:id="rId1"/>
    <sheet name="sub B" sheetId="3" r:id="rId2"/>
  </sheets>
  <definedNames>
    <definedName name="_xlnm._FilterDatabase" localSheetId="0" hidden="1">'sub A'!$A$1:$L$28</definedName>
    <definedName name="_xlnm.Print_Area" localSheetId="0">'sub A'!$A$1:$P$31</definedName>
    <definedName name="_xlnm.Print_Area" localSheetId="1">'sub B'!$A$1:$P$36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0" i="3" l="1"/>
  <c r="O30" i="3"/>
  <c r="P32" i="3" s="1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P5" i="3"/>
  <c r="O5" i="3"/>
  <c r="P28" i="1"/>
  <c r="O28" i="1"/>
  <c r="P30" i="1" s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P5" i="1"/>
  <c r="O5" i="1"/>
  <c r="N30" i="3"/>
  <c r="M30" i="3"/>
  <c r="N7" i="3"/>
  <c r="M8" i="3"/>
  <c r="M9" i="3"/>
  <c r="M10" i="3"/>
  <c r="N11" i="3"/>
  <c r="M12" i="3"/>
  <c r="N13" i="3"/>
  <c r="M14" i="3"/>
  <c r="M15" i="3"/>
  <c r="M16" i="3"/>
  <c r="M17" i="3"/>
  <c r="M18" i="3"/>
  <c r="M19" i="3"/>
  <c r="M20" i="3"/>
  <c r="M21" i="3"/>
  <c r="N22" i="3"/>
  <c r="M23" i="3"/>
  <c r="M24" i="3"/>
  <c r="M25" i="3"/>
  <c r="N26" i="3"/>
  <c r="M27" i="3"/>
  <c r="N28" i="3"/>
  <c r="M29" i="3"/>
  <c r="M6" i="3"/>
  <c r="M5" i="3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6" i="1"/>
  <c r="M13" i="1"/>
  <c r="M16" i="1"/>
  <c r="M24" i="1"/>
  <c r="K7" i="1"/>
  <c r="M7" i="1" s="1"/>
  <c r="K9" i="1"/>
  <c r="M9" i="1" s="1"/>
  <c r="K11" i="1"/>
  <c r="M11" i="1" s="1"/>
  <c r="K13" i="1"/>
  <c r="K15" i="1"/>
  <c r="M15" i="1" s="1"/>
  <c r="K16" i="1"/>
  <c r="K18" i="1"/>
  <c r="M18" i="1" s="1"/>
  <c r="K19" i="1"/>
  <c r="M19" i="1" s="1"/>
  <c r="K20" i="1"/>
  <c r="M20" i="1" s="1"/>
  <c r="K22" i="1"/>
  <c r="M22" i="1" s="1"/>
  <c r="K23" i="1"/>
  <c r="M23" i="1" s="1"/>
  <c r="K24" i="1"/>
  <c r="K26" i="1"/>
  <c r="M26" i="1" s="1"/>
  <c r="K27" i="1"/>
  <c r="M27" i="1" s="1"/>
  <c r="K5" i="1"/>
  <c r="H27" i="1"/>
  <c r="I27" i="1" s="1"/>
  <c r="J27" i="1" s="1"/>
  <c r="H26" i="1"/>
  <c r="I26" i="1" s="1"/>
  <c r="H25" i="1"/>
  <c r="I25" i="1" s="1"/>
  <c r="J25" i="1" s="1"/>
  <c r="K25" i="1" s="1"/>
  <c r="M25" i="1" s="1"/>
  <c r="H24" i="1"/>
  <c r="I24" i="1" s="1"/>
  <c r="H23" i="1"/>
  <c r="I23" i="1" s="1"/>
  <c r="J23" i="1" s="1"/>
  <c r="H22" i="1"/>
  <c r="I22" i="1" s="1"/>
  <c r="H21" i="1"/>
  <c r="I21" i="1" s="1"/>
  <c r="J21" i="1" s="1"/>
  <c r="K21" i="1" s="1"/>
  <c r="M21" i="1" s="1"/>
  <c r="H20" i="1"/>
  <c r="I20" i="1" s="1"/>
  <c r="H19" i="1"/>
  <c r="I19" i="1" s="1"/>
  <c r="J19" i="1" s="1"/>
  <c r="H18" i="1"/>
  <c r="I18" i="1" s="1"/>
  <c r="H17" i="1"/>
  <c r="I17" i="1" s="1"/>
  <c r="J17" i="1" s="1"/>
  <c r="K17" i="1" s="1"/>
  <c r="M17" i="1" s="1"/>
  <c r="H16" i="1"/>
  <c r="I16" i="1" s="1"/>
  <c r="H15" i="1"/>
  <c r="I15" i="1" s="1"/>
  <c r="J15" i="1" s="1"/>
  <c r="H14" i="1"/>
  <c r="I14" i="1" s="1"/>
  <c r="J14" i="1" s="1"/>
  <c r="K14" i="1" s="1"/>
  <c r="M14" i="1" s="1"/>
  <c r="H13" i="1"/>
  <c r="I13" i="1" s="1"/>
  <c r="H12" i="1"/>
  <c r="I12" i="1" s="1"/>
  <c r="J12" i="1" s="1"/>
  <c r="K12" i="1" s="1"/>
  <c r="M12" i="1" s="1"/>
  <c r="H11" i="1"/>
  <c r="I11" i="1" s="1"/>
  <c r="H10" i="1"/>
  <c r="I10" i="1" s="1"/>
  <c r="J10" i="1" s="1"/>
  <c r="K10" i="1" s="1"/>
  <c r="M10" i="1" s="1"/>
  <c r="H9" i="1"/>
  <c r="I9" i="1" s="1"/>
  <c r="H8" i="1"/>
  <c r="I8" i="1" s="1"/>
  <c r="J8" i="1" s="1"/>
  <c r="K8" i="1" s="1"/>
  <c r="M8" i="1" s="1"/>
  <c r="H7" i="1"/>
  <c r="I7" i="1" s="1"/>
  <c r="H6" i="1"/>
  <c r="I6" i="1" s="1"/>
  <c r="J6" i="1" s="1"/>
  <c r="K6" i="1" s="1"/>
  <c r="M6" i="1" s="1"/>
  <c r="H5" i="1"/>
  <c r="I5" i="1" s="1"/>
  <c r="K6" i="3"/>
  <c r="K7" i="3"/>
  <c r="K8" i="3"/>
  <c r="K9" i="3"/>
  <c r="K10" i="3"/>
  <c r="K12" i="3"/>
  <c r="K14" i="3"/>
  <c r="K15" i="3"/>
  <c r="K16" i="3"/>
  <c r="K17" i="3"/>
  <c r="K18" i="3"/>
  <c r="K19" i="3"/>
  <c r="K20" i="3"/>
  <c r="K21" i="3"/>
  <c r="K23" i="3"/>
  <c r="K24" i="3"/>
  <c r="K25" i="3"/>
  <c r="K26" i="3"/>
  <c r="K27" i="3"/>
  <c r="K28" i="3"/>
  <c r="K29" i="3"/>
  <c r="K5" i="3"/>
  <c r="H29" i="3"/>
  <c r="I29" i="3" s="1"/>
  <c r="H27" i="3"/>
  <c r="I27" i="3" s="1"/>
  <c r="H25" i="3"/>
  <c r="I25" i="3" s="1"/>
  <c r="H24" i="3"/>
  <c r="I24" i="3" s="1"/>
  <c r="H23" i="3"/>
  <c r="I23" i="3" s="1"/>
  <c r="H22" i="3"/>
  <c r="I22" i="3" s="1"/>
  <c r="J22" i="3" s="1"/>
  <c r="K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J13" i="3" s="1"/>
  <c r="K13" i="3" s="1"/>
  <c r="H12" i="3"/>
  <c r="I12" i="3" s="1"/>
  <c r="H11" i="3"/>
  <c r="I11" i="3" s="1"/>
  <c r="J11" i="3" s="1"/>
  <c r="K11" i="3" s="1"/>
  <c r="H10" i="3"/>
  <c r="I10" i="3" s="1"/>
  <c r="H9" i="3"/>
  <c r="I9" i="3" s="1"/>
  <c r="H8" i="3"/>
  <c r="I8" i="3" s="1"/>
  <c r="H6" i="3"/>
  <c r="I6" i="3" s="1"/>
  <c r="H5" i="3"/>
  <c r="I5" i="3" s="1"/>
  <c r="K28" i="1" l="1"/>
  <c r="N28" i="1"/>
  <c r="M5" i="1"/>
  <c r="N32" i="3"/>
  <c r="M28" i="1"/>
  <c r="N30" i="1" s="1"/>
  <c r="K30" i="3"/>
  <c r="J28" i="1" l="1"/>
  <c r="H30" i="3"/>
  <c r="I28" i="1"/>
  <c r="H28" i="1"/>
  <c r="L30" i="3"/>
  <c r="L32" i="3" s="1"/>
  <c r="I30" i="3" l="1"/>
  <c r="J30" i="3"/>
  <c r="L28" i="1"/>
  <c r="L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pcornelisse</author>
  </authors>
  <commentList>
    <comment ref="B14" authorId="0" shapeId="0" xr:uid="{E464FC75-3ED3-4D65-99D2-5271A15F2623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verzekerde som is inclusief fundering</t>
        </r>
      </text>
    </comment>
    <comment ref="B23" authorId="0" shapeId="0" xr:uid="{730E381B-634C-427E-B864-7B963AD6F75D}">
      <text>
        <r>
          <rPr>
            <sz val="8"/>
            <color indexed="81"/>
            <rFont val="Tahoma"/>
            <family val="2"/>
          </rPr>
          <t>bedrag € 300.000 is fictief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<sst xmlns="http://schemas.openxmlformats.org/spreadsheetml/2006/main" count="323" uniqueCount="121">
  <si>
    <t>inventaris</t>
  </si>
  <si>
    <t>OBS De Akker</t>
  </si>
  <si>
    <t>OBS De Dubbele Punt + gymzaal</t>
  </si>
  <si>
    <t>RK BS Petrus Canisius</t>
  </si>
  <si>
    <t>RK BS Bonifatius</t>
  </si>
  <si>
    <t>RK BS t Ruimteschip met aanbouw</t>
  </si>
  <si>
    <t>Gymzaal Hoogwoud</t>
  </si>
  <si>
    <t>Gymzaal Opmeer</t>
  </si>
  <si>
    <t>Gymzaal De Weere</t>
  </si>
  <si>
    <t xml:space="preserve">Gymzaal Spanbroek </t>
  </si>
  <si>
    <t xml:space="preserve">Inventaris bestaat uit het 1e </t>
  </si>
  <si>
    <t>leerpakket</t>
  </si>
  <si>
    <t>Buitenvandalisme is meeverzekerd</t>
  </si>
  <si>
    <t>behalve graffiti</t>
  </si>
  <si>
    <t>Electronische apparatuur meeverz.</t>
  </si>
  <si>
    <t>OBS De Adelaar + De Vergadelaar + psz Hummeltjeshonk</t>
  </si>
  <si>
    <t>RK BS St Wulfram met speellokaal + Jeugdbieb + Blauw Schuit</t>
  </si>
  <si>
    <t>Verzekerde som</t>
  </si>
  <si>
    <t>gebouwen</t>
  </si>
  <si>
    <t>Opmeer</t>
  </si>
  <si>
    <t>Hoogwoud</t>
  </si>
  <si>
    <t>De Weere</t>
  </si>
  <si>
    <t>Spanbroek</t>
  </si>
  <si>
    <t>Meibloem 46</t>
  </si>
  <si>
    <t>Burg. Heymansstraat 2</t>
  </si>
  <si>
    <t>Koetenburg 14</t>
  </si>
  <si>
    <t>Vekenweg 4</t>
  </si>
  <si>
    <t>Veldstralaan 4</t>
  </si>
  <si>
    <t>Marsstraat 2</t>
  </si>
  <si>
    <t>Burg. Heymanstraat 4</t>
  </si>
  <si>
    <t>Burg. Heymanstraat 6</t>
  </si>
  <si>
    <t>Meibloem 44</t>
  </si>
  <si>
    <t>Dr.v.Balen Blankenstr.15</t>
  </si>
  <si>
    <t>1715 ES</t>
  </si>
  <si>
    <t>1715 EP</t>
  </si>
  <si>
    <t>1716 VA</t>
  </si>
  <si>
    <t>1716 WH</t>
  </si>
  <si>
    <t>1718 AN</t>
  </si>
  <si>
    <t>1663 BA</t>
  </si>
  <si>
    <t>1719 AR</t>
  </si>
  <si>
    <t>Aartswoud</t>
  </si>
  <si>
    <t>Object</t>
  </si>
  <si>
    <t>adres</t>
  </si>
  <si>
    <t>postcode</t>
  </si>
  <si>
    <t>plaats</t>
  </si>
  <si>
    <t>per 20-06-2017</t>
  </si>
  <si>
    <t>indexcijfer 123,1</t>
  </si>
  <si>
    <t>per 01-07-2017</t>
  </si>
  <si>
    <t>indexcijfer 123,6</t>
  </si>
  <si>
    <t>Schoolstraat 45</t>
  </si>
  <si>
    <t>1719 AT</t>
  </si>
  <si>
    <t>Magazijn tbv begraafplaats</t>
  </si>
  <si>
    <t>verenigingsgebouw Theresiahuis</t>
  </si>
  <si>
    <t>Vekenweg 2</t>
  </si>
  <si>
    <t>PSZ De Kikkerhoek</t>
  </si>
  <si>
    <t>IJsbaangebouw</t>
  </si>
  <si>
    <t>Kerkstraat 1</t>
  </si>
  <si>
    <t>1718 BD</t>
  </si>
  <si>
    <t>Raadhuis Hoogwoud (rijksmon.)</t>
  </si>
  <si>
    <t>Burg. Hoogenboomlaan 22</t>
  </si>
  <si>
    <t>1718 BJ</t>
  </si>
  <si>
    <t>Radboudstraat 1</t>
  </si>
  <si>
    <t>1718 CA</t>
  </si>
  <si>
    <t>Wijksteunpunt</t>
  </si>
  <si>
    <t>G. Willemstraat 27</t>
  </si>
  <si>
    <t>1718 BR</t>
  </si>
  <si>
    <t>magazijn tbv begraafplaats</t>
  </si>
  <si>
    <t>Zwembad</t>
  </si>
  <si>
    <t>De Weijver 4</t>
  </si>
  <si>
    <t>1718 MS</t>
  </si>
  <si>
    <t>Multifunctionele Accomodatie</t>
  </si>
  <si>
    <t>De Weijver 7+8abc</t>
  </si>
  <si>
    <t>Bibliotheek</t>
  </si>
  <si>
    <t>Breestraat 15</t>
  </si>
  <si>
    <t>1716 DA</t>
  </si>
  <si>
    <t>Muziekschool</t>
  </si>
  <si>
    <t>Meibloem 48</t>
  </si>
  <si>
    <t>oude raadhuisje (rijksmon.)</t>
  </si>
  <si>
    <t>Spanbroekerweg 39</t>
  </si>
  <si>
    <t>1715 GH</t>
  </si>
  <si>
    <t>kantoor/werkplaats Groen</t>
  </si>
  <si>
    <t>Spanbroekerweg 42</t>
  </si>
  <si>
    <t>1715 GP</t>
  </si>
  <si>
    <t>Kerktoren zonder schip (rijksmon.)</t>
  </si>
  <si>
    <t>Wadway 30</t>
  </si>
  <si>
    <t>1715 GZ</t>
  </si>
  <si>
    <t>Gemeentehuis</t>
  </si>
  <si>
    <t>Klaproos 1</t>
  </si>
  <si>
    <t>1716 VS</t>
  </si>
  <si>
    <t>Nachtverblijf hertenkamp</t>
  </si>
  <si>
    <t>Raadhuisstraat 1a</t>
  </si>
  <si>
    <t>1718 BM</t>
  </si>
  <si>
    <t>per 01-07-2019</t>
  </si>
  <si>
    <t>indexcijfer 137,2</t>
  </si>
  <si>
    <t>per 01-07-2020</t>
  </si>
  <si>
    <t>indexcijfer 147,5</t>
  </si>
  <si>
    <t>per 01-07-2021</t>
  </si>
  <si>
    <t>indexcijfer 154,9</t>
  </si>
  <si>
    <t>#1</t>
  </si>
  <si>
    <t>#2</t>
  </si>
  <si>
    <t>Kerktoren (rijksmonument alleen toren)</t>
  </si>
  <si>
    <t>NH Kerktoren (alleen toren)</t>
  </si>
  <si>
    <t>Peuterspeelzaal De Boevehoeve (geen inventaris)</t>
  </si>
  <si>
    <t>#1 gebouwen getaxeerd door ATMP d.d. 12-07-2021, rapportnummer 2021.06.20432.000-O</t>
  </si>
  <si>
    <t>#2 inventaris getaxeerd door ATMP d.d. 12-07-2021, rapportnummer 2021.06.20432.000-I</t>
  </si>
  <si>
    <t>#3 gebouwen getaxeerd door ATMP d.d. 12-07-2021, rapportnummer 2021.06.20432.017-O</t>
  </si>
  <si>
    <t>#3</t>
  </si>
  <si>
    <t>Vekenweg 2A</t>
  </si>
  <si>
    <t>Zwembad 't Woudmeer</t>
  </si>
  <si>
    <t>Gemeentehuis met fietsenstalling</t>
  </si>
  <si>
    <t>per 01-07-2022</t>
  </si>
  <si>
    <t>indexcijfer 163,4</t>
  </si>
  <si>
    <t>Taxatie</t>
  </si>
  <si>
    <t>Koetenburg 14 + 14A</t>
  </si>
  <si>
    <t>Vekenweg 4A</t>
  </si>
  <si>
    <t>per 01-07-2023</t>
  </si>
  <si>
    <t>indexcijfer 122,5</t>
  </si>
  <si>
    <t>indexcijfer 124,9</t>
  </si>
  <si>
    <t>per 01-07-2024</t>
  </si>
  <si>
    <t>indexcijfer 130,8</t>
  </si>
  <si>
    <t>indexcijfer 127,2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</si>
</sst>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2" borderId="0" xfId="0" applyFont="1" applyFill="1" applyBorder="1"/>
    <xf numFmtId="164" fontId="2" fillId="2" borderId="0" xfId="1" applyFont="1" applyFill="1" applyBorder="1"/>
    <xf numFmtId="164" fontId="2" fillId="0" borderId="2" xfId="1" applyFont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4" xfId="1" applyFont="1" applyFill="1" applyBorder="1"/>
    <xf numFmtId="0" fontId="2" fillId="2" borderId="5" xfId="0" applyFont="1" applyFill="1" applyBorder="1"/>
    <xf numFmtId="164" fontId="2" fillId="2" borderId="8" xfId="1" applyFont="1" applyFill="1" applyBorder="1"/>
    <xf numFmtId="164" fontId="2" fillId="2" borderId="9" xfId="1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164" fontId="2" fillId="2" borderId="11" xfId="1" applyFont="1" applyFill="1" applyBorder="1"/>
    <xf numFmtId="164" fontId="7" fillId="0" borderId="1" xfId="1" applyFont="1" applyBorder="1"/>
    <xf numFmtId="164" fontId="7" fillId="0" borderId="7" xfId="1" applyFont="1" applyBorder="1"/>
    <xf numFmtId="164" fontId="7" fillId="0" borderId="1" xfId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vertical="top" wrapText="1"/>
    </xf>
    <xf numFmtId="0" fontId="7" fillId="0" borderId="7" xfId="0" applyFont="1" applyBorder="1"/>
    <xf numFmtId="164" fontId="2" fillId="2" borderId="12" xfId="1" applyFont="1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9" fillId="0" borderId="6" xfId="1" applyFont="1" applyBorder="1"/>
    <xf numFmtId="164" fontId="9" fillId="0" borderId="0" xfId="1" applyFont="1"/>
    <xf numFmtId="0" fontId="10" fillId="0" borderId="0" xfId="0" applyFont="1"/>
    <xf numFmtId="164" fontId="10" fillId="0" borderId="0" xfId="1" applyFont="1"/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164" fontId="2" fillId="2" borderId="4" xfId="1" applyFont="1" applyFill="1" applyBorder="1" applyAlignment="1">
      <alignment vertical="top"/>
    </xf>
    <xf numFmtId="164" fontId="2" fillId="2" borderId="8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164" fontId="2" fillId="2" borderId="0" xfId="1" applyFont="1" applyFill="1" applyBorder="1" applyAlignment="1">
      <alignment vertical="top"/>
    </xf>
    <xf numFmtId="164" fontId="2" fillId="2" borderId="9" xfId="1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164" fontId="2" fillId="2" borderId="11" xfId="1" applyFont="1" applyFill="1" applyBorder="1" applyAlignment="1">
      <alignment vertical="top"/>
    </xf>
    <xf numFmtId="164" fontId="2" fillId="2" borderId="12" xfId="1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164" fontId="7" fillId="0" borderId="7" xfId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164" fontId="7" fillId="0" borderId="1" xfId="1" applyFont="1" applyBorder="1" applyAlignment="1">
      <alignment vertical="top"/>
    </xf>
    <xf numFmtId="164" fontId="3" fillId="0" borderId="6" xfId="1" applyFont="1" applyBorder="1" applyAlignment="1">
      <alignment vertical="top"/>
    </xf>
    <xf numFmtId="164" fontId="3" fillId="0" borderId="0" xfId="1" applyFont="1" applyAlignment="1">
      <alignment vertical="top"/>
    </xf>
    <xf numFmtId="164" fontId="2" fillId="0" borderId="2" xfId="1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164" fontId="3" fillId="0" borderId="0" xfId="1" applyFont="1" applyFill="1" applyAlignment="1">
      <alignment vertical="top"/>
    </xf>
    <xf numFmtId="44" fontId="3" fillId="0" borderId="0" xfId="2" applyFont="1" applyFill="1" applyAlignment="1">
      <alignment vertical="top"/>
    </xf>
    <xf numFmtId="44" fontId="3" fillId="0" borderId="0" xfId="2" applyFont="1" applyAlignment="1">
      <alignment vertical="top"/>
    </xf>
    <xf numFmtId="44" fontId="9" fillId="0" borderId="0" xfId="0" applyNumberFormat="1" applyFont="1"/>
    <xf numFmtId="0" fontId="2" fillId="2" borderId="4" xfId="0" applyFont="1" applyFill="1" applyBorder="1" applyAlignment="1">
      <alignment horizontal="center" vertical="top" textRotation="90"/>
    </xf>
    <xf numFmtId="0" fontId="2" fillId="2" borderId="0" xfId="0" applyFont="1" applyFill="1" applyBorder="1" applyAlignment="1">
      <alignment horizontal="center" vertical="top" textRotation="90"/>
    </xf>
    <xf numFmtId="0" fontId="2" fillId="2" borderId="11" xfId="0" applyFont="1" applyFill="1" applyBorder="1" applyAlignment="1">
      <alignment horizontal="center" vertical="top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0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 textRotation="90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zoomScaleNormal="100" workbookViewId="0">
      <selection activeCell="F22" sqref="F22"/>
    </sheetView>
  </sheetViews>
  <sheetFormatPr defaultRowHeight="12.75" x14ac:dyDescent="0.25"/>
  <cols>
    <col min="1" max="1" width="5.7109375" style="44" customWidth="1"/>
    <col min="2" max="2" width="34.28515625" style="44" customWidth="1"/>
    <col min="3" max="3" width="21.85546875" style="44" bestFit="1" customWidth="1"/>
    <col min="4" max="4" width="9.7109375" style="44" bestFit="1" customWidth="1"/>
    <col min="5" max="5" width="11.140625" style="44" bestFit="1" customWidth="1"/>
    <col min="6" max="6" width="3.7109375" style="44" bestFit="1" customWidth="1"/>
    <col min="7" max="11" width="21.42578125" style="49" hidden="1" customWidth="1"/>
    <col min="12" max="12" width="21.5703125" style="49" hidden="1" customWidth="1"/>
    <col min="13" max="13" width="21.42578125" style="49" hidden="1" customWidth="1"/>
    <col min="14" max="14" width="21.5703125" style="49" hidden="1" customWidth="1"/>
    <col min="15" max="16" width="21.5703125" style="49" customWidth="1"/>
    <col min="17" max="17" width="15.5703125" style="44" bestFit="1" customWidth="1"/>
    <col min="18" max="16384" width="9.140625" style="44"/>
  </cols>
  <sheetData>
    <row r="1" spans="1:16" s="32" customFormat="1" x14ac:dyDescent="0.25">
      <c r="A1" s="28"/>
      <c r="B1" s="29" t="s">
        <v>41</v>
      </c>
      <c r="C1" s="29" t="s">
        <v>42</v>
      </c>
      <c r="D1" s="29" t="s">
        <v>43</v>
      </c>
      <c r="E1" s="29" t="s">
        <v>44</v>
      </c>
      <c r="F1" s="58" t="s">
        <v>112</v>
      </c>
      <c r="G1" s="30" t="s">
        <v>17</v>
      </c>
      <c r="H1" s="30" t="s">
        <v>17</v>
      </c>
      <c r="I1" s="30" t="s">
        <v>17</v>
      </c>
      <c r="J1" s="30" t="s">
        <v>17</v>
      </c>
      <c r="K1" s="30" t="s">
        <v>17</v>
      </c>
      <c r="L1" s="30" t="s">
        <v>17</v>
      </c>
      <c r="M1" s="30" t="s">
        <v>17</v>
      </c>
      <c r="N1" s="31" t="s">
        <v>17</v>
      </c>
      <c r="O1" s="30" t="s">
        <v>17</v>
      </c>
      <c r="P1" s="31" t="s">
        <v>17</v>
      </c>
    </row>
    <row r="2" spans="1:16" s="32" customFormat="1" x14ac:dyDescent="0.25">
      <c r="A2" s="33"/>
      <c r="B2" s="34"/>
      <c r="C2" s="34"/>
      <c r="D2" s="34"/>
      <c r="E2" s="34"/>
      <c r="F2" s="59"/>
      <c r="G2" s="35" t="s">
        <v>18</v>
      </c>
      <c r="H2" s="35" t="s">
        <v>18</v>
      </c>
      <c r="I2" s="35" t="s">
        <v>18</v>
      </c>
      <c r="J2" s="35" t="s">
        <v>18</v>
      </c>
      <c r="K2" s="35" t="s">
        <v>18</v>
      </c>
      <c r="L2" s="35" t="s">
        <v>0</v>
      </c>
      <c r="M2" s="35" t="s">
        <v>18</v>
      </c>
      <c r="N2" s="36" t="s">
        <v>0</v>
      </c>
      <c r="O2" s="35" t="s">
        <v>18</v>
      </c>
      <c r="P2" s="36" t="s">
        <v>0</v>
      </c>
    </row>
    <row r="3" spans="1:16" s="32" customFormat="1" x14ac:dyDescent="0.25">
      <c r="A3" s="33"/>
      <c r="B3" s="34"/>
      <c r="C3" s="34"/>
      <c r="D3" s="34"/>
      <c r="E3" s="34"/>
      <c r="F3" s="59"/>
      <c r="G3" s="35" t="s">
        <v>45</v>
      </c>
      <c r="H3" s="35" t="s">
        <v>92</v>
      </c>
      <c r="I3" s="35" t="s">
        <v>94</v>
      </c>
      <c r="J3" s="35" t="s">
        <v>96</v>
      </c>
      <c r="K3" s="35" t="s">
        <v>110</v>
      </c>
      <c r="L3" s="35"/>
      <c r="M3" s="35" t="s">
        <v>115</v>
      </c>
      <c r="N3" s="36" t="s">
        <v>115</v>
      </c>
      <c r="O3" s="35" t="s">
        <v>118</v>
      </c>
      <c r="P3" s="36" t="s">
        <v>118</v>
      </c>
    </row>
    <row r="4" spans="1:16" s="32" customFormat="1" ht="13.5" thickBot="1" x14ac:dyDescent="0.3">
      <c r="A4" s="37"/>
      <c r="B4" s="38"/>
      <c r="C4" s="38"/>
      <c r="D4" s="38"/>
      <c r="E4" s="38"/>
      <c r="F4" s="60"/>
      <c r="G4" s="39" t="s">
        <v>46</v>
      </c>
      <c r="H4" s="39" t="s">
        <v>93</v>
      </c>
      <c r="I4" s="39" t="s">
        <v>95</v>
      </c>
      <c r="J4" s="39" t="s">
        <v>97</v>
      </c>
      <c r="K4" s="39" t="s">
        <v>111</v>
      </c>
      <c r="L4" s="39"/>
      <c r="M4" s="39" t="s">
        <v>117</v>
      </c>
      <c r="N4" s="40" t="s">
        <v>116</v>
      </c>
      <c r="O4" s="39" t="s">
        <v>119</v>
      </c>
      <c r="P4" s="40" t="s">
        <v>120</v>
      </c>
    </row>
    <row r="5" spans="1:16" x14ac:dyDescent="0.25">
      <c r="A5" s="41">
        <v>3</v>
      </c>
      <c r="B5" s="42" t="s">
        <v>2</v>
      </c>
      <c r="C5" s="42" t="s">
        <v>113</v>
      </c>
      <c r="D5" s="42" t="s">
        <v>39</v>
      </c>
      <c r="E5" s="42" t="s">
        <v>40</v>
      </c>
      <c r="F5" s="42" t="s">
        <v>98</v>
      </c>
      <c r="G5" s="43">
        <v>1598590</v>
      </c>
      <c r="H5" s="43">
        <f>ROUND(G5/123.1*137.2,0)</f>
        <v>1781694</v>
      </c>
      <c r="I5" s="43">
        <f>ROUND(H5/137.2*147.5,0)</f>
        <v>1915451</v>
      </c>
      <c r="J5" s="43">
        <v>2032800</v>
      </c>
      <c r="K5" s="43">
        <f>ROUND(J5/154.9*163.4,-1)</f>
        <v>2144350</v>
      </c>
      <c r="L5" s="43"/>
      <c r="M5" s="43">
        <f>ROUND(K5/163.4*176.5,-1)</f>
        <v>2316270</v>
      </c>
      <c r="N5" s="43"/>
      <c r="O5" s="43">
        <f>ROUND(M5/124.9*130.8,-2)</f>
        <v>2425700</v>
      </c>
      <c r="P5" s="43">
        <f>ROUND(N5/122.5*127.2,-2)</f>
        <v>0</v>
      </c>
    </row>
    <row r="6" spans="1:16" x14ac:dyDescent="0.25">
      <c r="A6" s="45">
        <v>3</v>
      </c>
      <c r="B6" s="46" t="s">
        <v>2</v>
      </c>
      <c r="C6" s="46" t="s">
        <v>25</v>
      </c>
      <c r="D6" s="46" t="s">
        <v>39</v>
      </c>
      <c r="E6" s="46" t="s">
        <v>40</v>
      </c>
      <c r="F6" s="46"/>
      <c r="G6" s="47">
        <v>0</v>
      </c>
      <c r="H6" s="43">
        <f t="shared" ref="H6:H27" si="0">ROUND(G6/123.1*137.2,0)</f>
        <v>0</v>
      </c>
      <c r="I6" s="43">
        <f t="shared" ref="I6:I27" si="1">ROUND(H6/137.2*147.5,0)</f>
        <v>0</v>
      </c>
      <c r="J6" s="43">
        <f t="shared" ref="J6" si="2">ROUND(I6/147.5*154.9,0)</f>
        <v>0</v>
      </c>
      <c r="K6" s="47">
        <f t="shared" ref="K6:K27" si="3">ROUND(J6/154.9*163.4,-1)</f>
        <v>0</v>
      </c>
      <c r="L6" s="47">
        <v>206910</v>
      </c>
      <c r="M6" s="47">
        <f t="shared" ref="M6:M27" si="4">ROUND(K6/163.4*176.5,-1)</f>
        <v>0</v>
      </c>
      <c r="N6" s="47">
        <f>ROUND(L6/132.3*148,-1)</f>
        <v>231460</v>
      </c>
      <c r="O6" s="43">
        <f t="shared" ref="O6:O27" si="5">ROUND(M6/124.9*130.8,-2)</f>
        <v>0</v>
      </c>
      <c r="P6" s="43">
        <f t="shared" ref="P6:P27" si="6">ROUND(N6/122.5*127.2,-2)</f>
        <v>240300</v>
      </c>
    </row>
    <row r="7" spans="1:16" x14ac:dyDescent="0.25">
      <c r="A7" s="45">
        <v>4</v>
      </c>
      <c r="B7" s="46" t="s">
        <v>3</v>
      </c>
      <c r="C7" s="46" t="s">
        <v>26</v>
      </c>
      <c r="D7" s="46" t="s">
        <v>38</v>
      </c>
      <c r="E7" s="46" t="s">
        <v>21</v>
      </c>
      <c r="F7" s="46" t="s">
        <v>98</v>
      </c>
      <c r="G7" s="47">
        <v>1692625</v>
      </c>
      <c r="H7" s="43">
        <f t="shared" si="0"/>
        <v>1886500</v>
      </c>
      <c r="I7" s="43">
        <f t="shared" si="1"/>
        <v>2028125</v>
      </c>
      <c r="J7" s="43">
        <v>2722500</v>
      </c>
      <c r="K7" s="47">
        <f t="shared" si="3"/>
        <v>2871890</v>
      </c>
      <c r="L7" s="47"/>
      <c r="M7" s="47">
        <f t="shared" si="4"/>
        <v>3102130</v>
      </c>
      <c r="N7" s="47"/>
      <c r="O7" s="43">
        <f t="shared" si="5"/>
        <v>3248700</v>
      </c>
      <c r="P7" s="43">
        <f t="shared" si="6"/>
        <v>0</v>
      </c>
    </row>
    <row r="8" spans="1:16" x14ac:dyDescent="0.25">
      <c r="A8" s="45">
        <v>4</v>
      </c>
      <c r="B8" s="46" t="s">
        <v>3</v>
      </c>
      <c r="C8" s="46" t="s">
        <v>26</v>
      </c>
      <c r="D8" s="46" t="s">
        <v>38</v>
      </c>
      <c r="E8" s="46" t="s">
        <v>21</v>
      </c>
      <c r="F8" s="46"/>
      <c r="G8" s="47">
        <v>0</v>
      </c>
      <c r="H8" s="43">
        <f t="shared" si="0"/>
        <v>0</v>
      </c>
      <c r="I8" s="43">
        <f t="shared" si="1"/>
        <v>0</v>
      </c>
      <c r="J8" s="43">
        <f t="shared" ref="J8" si="7">ROUND(I8/147.5*154.9,0)</f>
        <v>0</v>
      </c>
      <c r="K8" s="47">
        <f t="shared" si="3"/>
        <v>0</v>
      </c>
      <c r="L8" s="47">
        <v>332750</v>
      </c>
      <c r="M8" s="47">
        <f t="shared" si="4"/>
        <v>0</v>
      </c>
      <c r="N8" s="47">
        <f t="shared" ref="N8:N27" si="8">ROUND(L8/132.3*148,-1)</f>
        <v>372240</v>
      </c>
      <c r="O8" s="43">
        <f t="shared" si="5"/>
        <v>0</v>
      </c>
      <c r="P8" s="43">
        <f t="shared" si="6"/>
        <v>386500</v>
      </c>
    </row>
    <row r="9" spans="1:16" x14ac:dyDescent="0.25">
      <c r="A9" s="45">
        <v>10</v>
      </c>
      <c r="B9" s="46" t="s">
        <v>8</v>
      </c>
      <c r="C9" s="46" t="s">
        <v>114</v>
      </c>
      <c r="D9" s="46" t="s">
        <v>38</v>
      </c>
      <c r="E9" s="46" t="s">
        <v>21</v>
      </c>
      <c r="F9" s="46" t="s">
        <v>98</v>
      </c>
      <c r="G9" s="47">
        <v>564208</v>
      </c>
      <c r="H9" s="43">
        <f t="shared" si="0"/>
        <v>628833</v>
      </c>
      <c r="I9" s="43">
        <f t="shared" si="1"/>
        <v>676041</v>
      </c>
      <c r="J9" s="43">
        <v>750200</v>
      </c>
      <c r="K9" s="47">
        <f t="shared" si="3"/>
        <v>791370</v>
      </c>
      <c r="L9" s="47"/>
      <c r="M9" s="47">
        <f t="shared" si="4"/>
        <v>854820</v>
      </c>
      <c r="N9" s="47">
        <f t="shared" si="8"/>
        <v>0</v>
      </c>
      <c r="O9" s="43">
        <f t="shared" si="5"/>
        <v>895200</v>
      </c>
      <c r="P9" s="43">
        <f t="shared" si="6"/>
        <v>0</v>
      </c>
    </row>
    <row r="10" spans="1:16" x14ac:dyDescent="0.25">
      <c r="A10" s="45">
        <v>10</v>
      </c>
      <c r="B10" s="46" t="s">
        <v>8</v>
      </c>
      <c r="C10" s="46" t="s">
        <v>26</v>
      </c>
      <c r="D10" s="46" t="s">
        <v>38</v>
      </c>
      <c r="E10" s="46" t="s">
        <v>21</v>
      </c>
      <c r="F10" s="46"/>
      <c r="G10" s="47">
        <v>0</v>
      </c>
      <c r="H10" s="43">
        <f t="shared" si="0"/>
        <v>0</v>
      </c>
      <c r="I10" s="43">
        <f t="shared" si="1"/>
        <v>0</v>
      </c>
      <c r="J10" s="43">
        <f t="shared" ref="J10" si="9">ROUND(I10/147.5*154.9,0)</f>
        <v>0</v>
      </c>
      <c r="K10" s="47">
        <f t="shared" si="3"/>
        <v>0</v>
      </c>
      <c r="L10" s="47">
        <v>60000</v>
      </c>
      <c r="M10" s="47">
        <f t="shared" si="4"/>
        <v>0</v>
      </c>
      <c r="N10" s="47">
        <f t="shared" si="8"/>
        <v>67120</v>
      </c>
      <c r="O10" s="43">
        <f t="shared" si="5"/>
        <v>0</v>
      </c>
      <c r="P10" s="43">
        <f t="shared" si="6"/>
        <v>69700</v>
      </c>
    </row>
    <row r="11" spans="1:16" ht="25.5" x14ac:dyDescent="0.25">
      <c r="A11" s="45">
        <v>2</v>
      </c>
      <c r="B11" s="18" t="s">
        <v>15</v>
      </c>
      <c r="C11" s="46" t="s">
        <v>24</v>
      </c>
      <c r="D11" s="46" t="s">
        <v>37</v>
      </c>
      <c r="E11" s="46" t="s">
        <v>20</v>
      </c>
      <c r="F11" s="46" t="s">
        <v>98</v>
      </c>
      <c r="G11" s="47">
        <v>2275640</v>
      </c>
      <c r="H11" s="43">
        <f t="shared" si="0"/>
        <v>2536294</v>
      </c>
      <c r="I11" s="43">
        <f t="shared" si="1"/>
        <v>2726701</v>
      </c>
      <c r="J11" s="43">
        <v>3146000</v>
      </c>
      <c r="K11" s="47">
        <f t="shared" si="3"/>
        <v>3318630</v>
      </c>
      <c r="L11" s="47"/>
      <c r="M11" s="47">
        <f t="shared" si="4"/>
        <v>3584690</v>
      </c>
      <c r="N11" s="47">
        <f t="shared" si="8"/>
        <v>0</v>
      </c>
      <c r="O11" s="43">
        <f t="shared" si="5"/>
        <v>3754000</v>
      </c>
      <c r="P11" s="43">
        <f t="shared" si="6"/>
        <v>0</v>
      </c>
    </row>
    <row r="12" spans="1:16" ht="25.5" x14ac:dyDescent="0.25">
      <c r="A12" s="45">
        <v>2</v>
      </c>
      <c r="B12" s="18" t="s">
        <v>15</v>
      </c>
      <c r="C12" s="46" t="s">
        <v>24</v>
      </c>
      <c r="D12" s="46" t="s">
        <v>37</v>
      </c>
      <c r="E12" s="46" t="s">
        <v>20</v>
      </c>
      <c r="F12" s="46"/>
      <c r="G12" s="47">
        <v>0</v>
      </c>
      <c r="H12" s="43">
        <f t="shared" si="0"/>
        <v>0</v>
      </c>
      <c r="I12" s="43">
        <f t="shared" si="1"/>
        <v>0</v>
      </c>
      <c r="J12" s="43">
        <f t="shared" ref="J12" si="10">ROUND(I12/147.5*154.9,0)</f>
        <v>0</v>
      </c>
      <c r="K12" s="47">
        <f t="shared" si="3"/>
        <v>0</v>
      </c>
      <c r="L12" s="47">
        <v>393250</v>
      </c>
      <c r="M12" s="47">
        <f t="shared" si="4"/>
        <v>0</v>
      </c>
      <c r="N12" s="47">
        <f t="shared" si="8"/>
        <v>439920</v>
      </c>
      <c r="O12" s="43">
        <f t="shared" si="5"/>
        <v>0</v>
      </c>
      <c r="P12" s="43">
        <f t="shared" si="6"/>
        <v>456800</v>
      </c>
    </row>
    <row r="13" spans="1:16" ht="25.5" x14ac:dyDescent="0.25">
      <c r="A13" s="45">
        <v>7</v>
      </c>
      <c r="B13" s="18" t="s">
        <v>16</v>
      </c>
      <c r="C13" s="46" t="s">
        <v>29</v>
      </c>
      <c r="D13" s="46" t="s">
        <v>37</v>
      </c>
      <c r="E13" s="46" t="s">
        <v>20</v>
      </c>
      <c r="F13" s="46" t="s">
        <v>98</v>
      </c>
      <c r="G13" s="47">
        <v>2632972</v>
      </c>
      <c r="H13" s="43">
        <f t="shared" si="0"/>
        <v>2934555</v>
      </c>
      <c r="I13" s="43">
        <f t="shared" si="1"/>
        <v>3154861</v>
      </c>
      <c r="J13" s="43">
        <v>4011150</v>
      </c>
      <c r="K13" s="47">
        <f t="shared" si="3"/>
        <v>4231260</v>
      </c>
      <c r="L13" s="47"/>
      <c r="M13" s="47">
        <f t="shared" si="4"/>
        <v>4570490</v>
      </c>
      <c r="N13" s="47">
        <f t="shared" si="8"/>
        <v>0</v>
      </c>
      <c r="O13" s="43">
        <f t="shared" si="5"/>
        <v>4786400</v>
      </c>
      <c r="P13" s="43">
        <f t="shared" si="6"/>
        <v>0</v>
      </c>
    </row>
    <row r="14" spans="1:16" ht="25.5" x14ac:dyDescent="0.25">
      <c r="A14" s="45">
        <v>7</v>
      </c>
      <c r="B14" s="18" t="s">
        <v>16</v>
      </c>
      <c r="C14" s="46" t="s">
        <v>29</v>
      </c>
      <c r="D14" s="46" t="s">
        <v>37</v>
      </c>
      <c r="E14" s="46" t="s">
        <v>20</v>
      </c>
      <c r="F14" s="46"/>
      <c r="G14" s="47">
        <v>0</v>
      </c>
      <c r="H14" s="43">
        <f t="shared" si="0"/>
        <v>0</v>
      </c>
      <c r="I14" s="43">
        <f t="shared" si="1"/>
        <v>0</v>
      </c>
      <c r="J14" s="43">
        <f t="shared" ref="J14:J15" si="11">ROUND(I14/147.5*154.9,0)</f>
        <v>0</v>
      </c>
      <c r="K14" s="47">
        <f t="shared" si="3"/>
        <v>0</v>
      </c>
      <c r="L14" s="47">
        <v>433180</v>
      </c>
      <c r="M14" s="47">
        <f t="shared" si="4"/>
        <v>0</v>
      </c>
      <c r="N14" s="47">
        <f t="shared" si="8"/>
        <v>484590</v>
      </c>
      <c r="O14" s="43">
        <f t="shared" si="5"/>
        <v>0</v>
      </c>
      <c r="P14" s="43">
        <f t="shared" si="6"/>
        <v>503200</v>
      </c>
    </row>
    <row r="15" spans="1:16" ht="25.5" x14ac:dyDescent="0.25">
      <c r="A15" s="45">
        <v>7</v>
      </c>
      <c r="B15" s="18" t="s">
        <v>16</v>
      </c>
      <c r="C15" s="46" t="s">
        <v>29</v>
      </c>
      <c r="D15" s="46" t="s">
        <v>37</v>
      </c>
      <c r="E15" s="46" t="s">
        <v>20</v>
      </c>
      <c r="F15" s="46"/>
      <c r="G15" s="47">
        <v>0</v>
      </c>
      <c r="H15" s="43">
        <f t="shared" si="0"/>
        <v>0</v>
      </c>
      <c r="I15" s="43">
        <f t="shared" si="1"/>
        <v>0</v>
      </c>
      <c r="J15" s="43">
        <f t="shared" si="11"/>
        <v>0</v>
      </c>
      <c r="K15" s="47">
        <f t="shared" si="3"/>
        <v>0</v>
      </c>
      <c r="L15" s="47">
        <v>122953</v>
      </c>
      <c r="M15" s="47">
        <f t="shared" si="4"/>
        <v>0</v>
      </c>
      <c r="N15" s="47">
        <f t="shared" si="8"/>
        <v>137540</v>
      </c>
      <c r="O15" s="43">
        <f t="shared" si="5"/>
        <v>0</v>
      </c>
      <c r="P15" s="43">
        <f t="shared" si="6"/>
        <v>142800</v>
      </c>
    </row>
    <row r="16" spans="1:16" x14ac:dyDescent="0.25">
      <c r="A16" s="45">
        <v>8</v>
      </c>
      <c r="B16" s="46" t="s">
        <v>6</v>
      </c>
      <c r="C16" s="46" t="s">
        <v>30</v>
      </c>
      <c r="D16" s="46" t="s">
        <v>37</v>
      </c>
      <c r="E16" s="46" t="s">
        <v>20</v>
      </c>
      <c r="F16" s="46" t="s">
        <v>98</v>
      </c>
      <c r="G16" s="47">
        <v>739739</v>
      </c>
      <c r="H16" s="43">
        <f t="shared" si="0"/>
        <v>824469</v>
      </c>
      <c r="I16" s="43">
        <f t="shared" si="1"/>
        <v>886364</v>
      </c>
      <c r="J16" s="43">
        <v>961950</v>
      </c>
      <c r="K16" s="47">
        <f t="shared" si="3"/>
        <v>1014740</v>
      </c>
      <c r="L16" s="47"/>
      <c r="M16" s="47">
        <f t="shared" si="4"/>
        <v>1096090</v>
      </c>
      <c r="N16" s="47">
        <f t="shared" si="8"/>
        <v>0</v>
      </c>
      <c r="O16" s="43">
        <f t="shared" si="5"/>
        <v>1147900</v>
      </c>
      <c r="P16" s="43">
        <f t="shared" si="6"/>
        <v>0</v>
      </c>
    </row>
    <row r="17" spans="1:16" x14ac:dyDescent="0.25">
      <c r="A17" s="45">
        <v>8</v>
      </c>
      <c r="B17" s="46" t="s">
        <v>6</v>
      </c>
      <c r="C17" s="46" t="s">
        <v>30</v>
      </c>
      <c r="D17" s="46" t="s">
        <v>37</v>
      </c>
      <c r="E17" s="46" t="s">
        <v>20</v>
      </c>
      <c r="F17" s="46"/>
      <c r="G17" s="47">
        <v>0</v>
      </c>
      <c r="H17" s="43">
        <f t="shared" si="0"/>
        <v>0</v>
      </c>
      <c r="I17" s="43">
        <f t="shared" si="1"/>
        <v>0</v>
      </c>
      <c r="J17" s="43">
        <f t="shared" ref="J17" si="12">ROUND(I17/147.5*154.9,0)</f>
        <v>0</v>
      </c>
      <c r="K17" s="47">
        <f t="shared" si="3"/>
        <v>0</v>
      </c>
      <c r="L17" s="47">
        <v>67760</v>
      </c>
      <c r="M17" s="47">
        <f t="shared" si="4"/>
        <v>0</v>
      </c>
      <c r="N17" s="47">
        <f t="shared" si="8"/>
        <v>75800</v>
      </c>
      <c r="O17" s="43">
        <f t="shared" si="5"/>
        <v>0</v>
      </c>
      <c r="P17" s="43">
        <f t="shared" si="6"/>
        <v>78700</v>
      </c>
    </row>
    <row r="18" spans="1:16" x14ac:dyDescent="0.25">
      <c r="A18" s="45">
        <v>6</v>
      </c>
      <c r="B18" s="46" t="s">
        <v>5</v>
      </c>
      <c r="C18" s="46" t="s">
        <v>28</v>
      </c>
      <c r="D18" s="46" t="s">
        <v>36</v>
      </c>
      <c r="E18" s="46" t="s">
        <v>19</v>
      </c>
      <c r="F18" s="46" t="s">
        <v>98</v>
      </c>
      <c r="G18" s="47">
        <v>1786660</v>
      </c>
      <c r="H18" s="43">
        <f t="shared" si="0"/>
        <v>1991306</v>
      </c>
      <c r="I18" s="43">
        <f t="shared" si="1"/>
        <v>2140799</v>
      </c>
      <c r="J18" s="43">
        <v>2474450</v>
      </c>
      <c r="K18" s="47">
        <f t="shared" si="3"/>
        <v>2610230</v>
      </c>
      <c r="L18" s="47"/>
      <c r="M18" s="47">
        <f t="shared" si="4"/>
        <v>2819500</v>
      </c>
      <c r="N18" s="47">
        <f t="shared" si="8"/>
        <v>0</v>
      </c>
      <c r="O18" s="43">
        <f t="shared" si="5"/>
        <v>2952700</v>
      </c>
      <c r="P18" s="43">
        <f t="shared" si="6"/>
        <v>0</v>
      </c>
    </row>
    <row r="19" spans="1:16" x14ac:dyDescent="0.25">
      <c r="A19" s="45">
        <v>6</v>
      </c>
      <c r="B19" s="46" t="s">
        <v>5</v>
      </c>
      <c r="C19" s="46" t="s">
        <v>28</v>
      </c>
      <c r="D19" s="46" t="s">
        <v>36</v>
      </c>
      <c r="E19" s="46" t="s">
        <v>19</v>
      </c>
      <c r="F19" s="46"/>
      <c r="G19" s="47">
        <v>0</v>
      </c>
      <c r="H19" s="43">
        <f t="shared" si="0"/>
        <v>0</v>
      </c>
      <c r="I19" s="43">
        <f t="shared" si="1"/>
        <v>0</v>
      </c>
      <c r="J19" s="43">
        <f t="shared" ref="J19" si="13">ROUND(I19/147.5*154.9,0)</f>
        <v>0</v>
      </c>
      <c r="K19" s="47">
        <f t="shared" si="3"/>
        <v>0</v>
      </c>
      <c r="L19" s="47">
        <v>405350</v>
      </c>
      <c r="M19" s="47">
        <f t="shared" si="4"/>
        <v>0</v>
      </c>
      <c r="N19" s="47">
        <f t="shared" si="8"/>
        <v>453450</v>
      </c>
      <c r="O19" s="43">
        <f t="shared" si="5"/>
        <v>0</v>
      </c>
      <c r="P19" s="43">
        <f t="shared" si="6"/>
        <v>470800</v>
      </c>
    </row>
    <row r="20" spans="1:16" x14ac:dyDescent="0.25">
      <c r="A20" s="45">
        <v>9</v>
      </c>
      <c r="B20" s="46" t="s">
        <v>7</v>
      </c>
      <c r="C20" s="46" t="s">
        <v>31</v>
      </c>
      <c r="D20" s="46" t="s">
        <v>35</v>
      </c>
      <c r="E20" s="46" t="s">
        <v>19</v>
      </c>
      <c r="F20" s="46" t="s">
        <v>98</v>
      </c>
      <c r="G20" s="47">
        <v>764816</v>
      </c>
      <c r="H20" s="43">
        <f t="shared" si="0"/>
        <v>852419</v>
      </c>
      <c r="I20" s="43">
        <f t="shared" si="1"/>
        <v>916413</v>
      </c>
      <c r="J20" s="43">
        <v>955900</v>
      </c>
      <c r="K20" s="47">
        <f t="shared" si="3"/>
        <v>1008350</v>
      </c>
      <c r="L20" s="47"/>
      <c r="M20" s="47">
        <f t="shared" si="4"/>
        <v>1089190</v>
      </c>
      <c r="N20" s="47">
        <f t="shared" si="8"/>
        <v>0</v>
      </c>
      <c r="O20" s="43">
        <f t="shared" si="5"/>
        <v>1140600</v>
      </c>
      <c r="P20" s="43">
        <f t="shared" si="6"/>
        <v>0</v>
      </c>
    </row>
    <row r="21" spans="1:16" x14ac:dyDescent="0.25">
      <c r="A21" s="45">
        <v>9</v>
      </c>
      <c r="B21" s="46" t="s">
        <v>7</v>
      </c>
      <c r="C21" s="46" t="s">
        <v>31</v>
      </c>
      <c r="D21" s="46" t="s">
        <v>35</v>
      </c>
      <c r="E21" s="46" t="s">
        <v>19</v>
      </c>
      <c r="F21" s="46"/>
      <c r="G21" s="47">
        <v>0</v>
      </c>
      <c r="H21" s="43">
        <f t="shared" si="0"/>
        <v>0</v>
      </c>
      <c r="I21" s="43">
        <f t="shared" si="1"/>
        <v>0</v>
      </c>
      <c r="J21" s="43">
        <f t="shared" ref="J21" si="14">ROUND(I21/147.5*154.9,0)</f>
        <v>0</v>
      </c>
      <c r="K21" s="47">
        <f t="shared" si="3"/>
        <v>0</v>
      </c>
      <c r="L21" s="47">
        <v>70180</v>
      </c>
      <c r="M21" s="47">
        <f t="shared" si="4"/>
        <v>0</v>
      </c>
      <c r="N21" s="47">
        <f t="shared" si="8"/>
        <v>78510</v>
      </c>
      <c r="O21" s="43">
        <f t="shared" si="5"/>
        <v>0</v>
      </c>
      <c r="P21" s="43">
        <f t="shared" si="6"/>
        <v>81500</v>
      </c>
    </row>
    <row r="22" spans="1:16" x14ac:dyDescent="0.25">
      <c r="A22" s="45">
        <v>1</v>
      </c>
      <c r="B22" s="46" t="s">
        <v>1</v>
      </c>
      <c r="C22" s="46" t="s">
        <v>23</v>
      </c>
      <c r="D22" s="46" t="s">
        <v>35</v>
      </c>
      <c r="E22" s="46" t="s">
        <v>19</v>
      </c>
      <c r="F22" s="46" t="s">
        <v>98</v>
      </c>
      <c r="G22" s="47">
        <v>1153492</v>
      </c>
      <c r="H22" s="43">
        <f t="shared" si="0"/>
        <v>1285614</v>
      </c>
      <c r="I22" s="43">
        <f t="shared" si="1"/>
        <v>1382129</v>
      </c>
      <c r="J22" s="43">
        <v>2044900</v>
      </c>
      <c r="K22" s="47">
        <f t="shared" si="3"/>
        <v>2157110</v>
      </c>
      <c r="L22" s="47"/>
      <c r="M22" s="47">
        <f t="shared" si="4"/>
        <v>2330050</v>
      </c>
      <c r="N22" s="47">
        <f t="shared" si="8"/>
        <v>0</v>
      </c>
      <c r="O22" s="43">
        <f t="shared" si="5"/>
        <v>2440100</v>
      </c>
      <c r="P22" s="43">
        <f t="shared" si="6"/>
        <v>0</v>
      </c>
    </row>
    <row r="23" spans="1:16" x14ac:dyDescent="0.25">
      <c r="A23" s="45">
        <v>1</v>
      </c>
      <c r="B23" s="46" t="s">
        <v>1</v>
      </c>
      <c r="C23" s="46" t="s">
        <v>23</v>
      </c>
      <c r="D23" s="46" t="s">
        <v>35</v>
      </c>
      <c r="E23" s="46" t="s">
        <v>19</v>
      </c>
      <c r="F23" s="46"/>
      <c r="G23" s="47">
        <v>0</v>
      </c>
      <c r="H23" s="43">
        <f t="shared" si="0"/>
        <v>0</v>
      </c>
      <c r="I23" s="43">
        <f t="shared" si="1"/>
        <v>0</v>
      </c>
      <c r="J23" s="43">
        <f t="shared" ref="J23" si="15">ROUND(I23/147.5*154.9,0)</f>
        <v>0</v>
      </c>
      <c r="K23" s="47">
        <f t="shared" si="3"/>
        <v>0</v>
      </c>
      <c r="L23" s="47">
        <v>308550</v>
      </c>
      <c r="M23" s="47">
        <f t="shared" si="4"/>
        <v>0</v>
      </c>
      <c r="N23" s="47">
        <f t="shared" si="8"/>
        <v>345170</v>
      </c>
      <c r="O23" s="43">
        <f t="shared" si="5"/>
        <v>0</v>
      </c>
      <c r="P23" s="43">
        <f t="shared" si="6"/>
        <v>358400</v>
      </c>
    </row>
    <row r="24" spans="1:16" x14ac:dyDescent="0.25">
      <c r="A24" s="45">
        <v>11</v>
      </c>
      <c r="B24" s="46" t="s">
        <v>9</v>
      </c>
      <c r="C24" s="46" t="s">
        <v>32</v>
      </c>
      <c r="D24" s="46" t="s">
        <v>33</v>
      </c>
      <c r="E24" s="46" t="s">
        <v>22</v>
      </c>
      <c r="F24" s="46" t="s">
        <v>98</v>
      </c>
      <c r="G24" s="47">
        <v>733471</v>
      </c>
      <c r="H24" s="43">
        <f t="shared" si="0"/>
        <v>817484</v>
      </c>
      <c r="I24" s="43">
        <f t="shared" si="1"/>
        <v>878855</v>
      </c>
      <c r="J24" s="43">
        <v>949850</v>
      </c>
      <c r="K24" s="47">
        <f t="shared" si="3"/>
        <v>1001970</v>
      </c>
      <c r="L24" s="47"/>
      <c r="M24" s="47">
        <f t="shared" si="4"/>
        <v>1082300</v>
      </c>
      <c r="N24" s="47">
        <f t="shared" si="8"/>
        <v>0</v>
      </c>
      <c r="O24" s="43">
        <f t="shared" si="5"/>
        <v>1133400</v>
      </c>
      <c r="P24" s="43">
        <f t="shared" si="6"/>
        <v>0</v>
      </c>
    </row>
    <row r="25" spans="1:16" x14ac:dyDescent="0.25">
      <c r="A25" s="45">
        <v>11</v>
      </c>
      <c r="B25" s="46" t="s">
        <v>9</v>
      </c>
      <c r="C25" s="46" t="s">
        <v>32</v>
      </c>
      <c r="D25" s="46" t="s">
        <v>33</v>
      </c>
      <c r="E25" s="46" t="s">
        <v>22</v>
      </c>
      <c r="F25" s="46"/>
      <c r="G25" s="47">
        <v>0</v>
      </c>
      <c r="H25" s="43">
        <f t="shared" si="0"/>
        <v>0</v>
      </c>
      <c r="I25" s="43">
        <f t="shared" si="1"/>
        <v>0</v>
      </c>
      <c r="J25" s="43">
        <f t="shared" ref="J25" si="16">ROUND(I25/147.5*154.9,0)</f>
        <v>0</v>
      </c>
      <c r="K25" s="47">
        <f t="shared" si="3"/>
        <v>0</v>
      </c>
      <c r="L25" s="47">
        <v>65000</v>
      </c>
      <c r="M25" s="47">
        <f t="shared" si="4"/>
        <v>0</v>
      </c>
      <c r="N25" s="47">
        <f t="shared" si="8"/>
        <v>72710</v>
      </c>
      <c r="O25" s="43">
        <f t="shared" si="5"/>
        <v>0</v>
      </c>
      <c r="P25" s="43">
        <f t="shared" si="6"/>
        <v>75500</v>
      </c>
    </row>
    <row r="26" spans="1:16" x14ac:dyDescent="0.25">
      <c r="A26" s="45">
        <v>5</v>
      </c>
      <c r="B26" s="46" t="s">
        <v>4</v>
      </c>
      <c r="C26" s="46" t="s">
        <v>27</v>
      </c>
      <c r="D26" s="46" t="s">
        <v>34</v>
      </c>
      <c r="E26" s="46" t="s">
        <v>22</v>
      </c>
      <c r="F26" s="46" t="s">
        <v>98</v>
      </c>
      <c r="G26" s="47">
        <v>2915076</v>
      </c>
      <c r="H26" s="43">
        <f t="shared" si="0"/>
        <v>3248972</v>
      </c>
      <c r="I26" s="43">
        <f t="shared" si="1"/>
        <v>3492882</v>
      </c>
      <c r="J26" s="43">
        <v>4537500</v>
      </c>
      <c r="K26" s="47">
        <f t="shared" si="3"/>
        <v>4786490</v>
      </c>
      <c r="L26" s="47"/>
      <c r="M26" s="47">
        <f t="shared" si="4"/>
        <v>5170230</v>
      </c>
      <c r="N26" s="47">
        <f t="shared" si="8"/>
        <v>0</v>
      </c>
      <c r="O26" s="43">
        <f t="shared" si="5"/>
        <v>5414500</v>
      </c>
      <c r="P26" s="43">
        <f t="shared" si="6"/>
        <v>0</v>
      </c>
    </row>
    <row r="27" spans="1:16" x14ac:dyDescent="0.25">
      <c r="A27" s="45">
        <v>5</v>
      </c>
      <c r="B27" s="46" t="s">
        <v>4</v>
      </c>
      <c r="C27" s="46" t="s">
        <v>27</v>
      </c>
      <c r="D27" s="46" t="s">
        <v>34</v>
      </c>
      <c r="E27" s="46" t="s">
        <v>22</v>
      </c>
      <c r="F27" s="46"/>
      <c r="G27" s="47">
        <v>0</v>
      </c>
      <c r="H27" s="43">
        <f t="shared" si="0"/>
        <v>0</v>
      </c>
      <c r="I27" s="43">
        <f t="shared" si="1"/>
        <v>0</v>
      </c>
      <c r="J27" s="43">
        <f t="shared" ref="J27" si="17">ROUND(I27/147.5*154.9,0)</f>
        <v>0</v>
      </c>
      <c r="K27" s="47">
        <f t="shared" si="3"/>
        <v>0</v>
      </c>
      <c r="L27" s="47">
        <v>727210</v>
      </c>
      <c r="M27" s="47">
        <f t="shared" si="4"/>
        <v>0</v>
      </c>
      <c r="N27" s="47">
        <f t="shared" si="8"/>
        <v>813510</v>
      </c>
      <c r="O27" s="43">
        <f t="shared" si="5"/>
        <v>0</v>
      </c>
      <c r="P27" s="43">
        <f t="shared" si="6"/>
        <v>844700</v>
      </c>
    </row>
    <row r="28" spans="1:16" ht="13.5" thickBot="1" x14ac:dyDescent="0.3">
      <c r="G28" s="48">
        <v>16857289</v>
      </c>
      <c r="H28" s="48">
        <f t="shared" ref="H28:L28" si="18">SUM(H5:H27)</f>
        <v>18788140</v>
      </c>
      <c r="I28" s="48">
        <f t="shared" si="18"/>
        <v>20198621</v>
      </c>
      <c r="J28" s="48">
        <f t="shared" si="18"/>
        <v>24587200</v>
      </c>
      <c r="K28" s="48">
        <f t="shared" si="18"/>
        <v>25936390</v>
      </c>
      <c r="L28" s="48">
        <f t="shared" si="18"/>
        <v>3193093</v>
      </c>
      <c r="M28" s="48">
        <f t="shared" ref="M28:N28" si="19">SUM(M5:M27)</f>
        <v>28015760</v>
      </c>
      <c r="N28" s="48">
        <f t="shared" si="19"/>
        <v>3572020</v>
      </c>
      <c r="O28" s="48">
        <f t="shared" ref="O28:P28" si="20">SUM(O5:O27)</f>
        <v>29339200</v>
      </c>
      <c r="P28" s="48">
        <f t="shared" si="20"/>
        <v>3708900</v>
      </c>
    </row>
    <row r="29" spans="1:16" ht="13.5" thickTop="1" x14ac:dyDescent="0.25"/>
    <row r="30" spans="1:16" ht="13.5" thickBot="1" x14ac:dyDescent="0.3">
      <c r="L30" s="50">
        <f>K28+L28</f>
        <v>29129483</v>
      </c>
      <c r="N30" s="50">
        <f>M28+N28</f>
        <v>31587780</v>
      </c>
      <c r="P30" s="50">
        <f>O28+P28</f>
        <v>33048100</v>
      </c>
    </row>
    <row r="31" spans="1:16" ht="13.5" thickTop="1" x14ac:dyDescent="0.25">
      <c r="B31" s="51" t="s">
        <v>103</v>
      </c>
    </row>
    <row r="32" spans="1:16" x14ac:dyDescent="0.25">
      <c r="B32" s="52"/>
    </row>
    <row r="33" spans="2:17" x14ac:dyDescent="0.25">
      <c r="B33" s="44" t="s">
        <v>10</v>
      </c>
    </row>
    <row r="34" spans="2:17" x14ac:dyDescent="0.25">
      <c r="B34" s="44" t="s">
        <v>11</v>
      </c>
    </row>
    <row r="35" spans="2:17" x14ac:dyDescent="0.25">
      <c r="B35" s="44" t="s">
        <v>12</v>
      </c>
      <c r="C35" s="44" t="s">
        <v>13</v>
      </c>
    </row>
    <row r="36" spans="2:17" x14ac:dyDescent="0.25">
      <c r="B36" s="44" t="s">
        <v>14</v>
      </c>
    </row>
    <row r="39" spans="2:17" x14ac:dyDescent="0.25">
      <c r="B39" s="52"/>
    </row>
    <row r="41" spans="2:17" s="53" customFormat="1" x14ac:dyDescent="0.25"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5"/>
    </row>
    <row r="42" spans="2:17" s="53" customFormat="1" x14ac:dyDescent="0.25"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5"/>
    </row>
    <row r="43" spans="2:17" s="53" customFormat="1" x14ac:dyDescent="0.25">
      <c r="G43" s="54"/>
      <c r="H43" s="54"/>
      <c r="I43" s="54"/>
      <c r="J43" s="54"/>
      <c r="K43" s="54"/>
      <c r="L43" s="54"/>
      <c r="M43" s="54"/>
      <c r="N43" s="54"/>
      <c r="O43" s="54"/>
      <c r="P43" s="54"/>
    </row>
    <row r="44" spans="2:17" s="53" customFormat="1" x14ac:dyDescent="0.25"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</row>
    <row r="46" spans="2:17" x14ac:dyDescent="0.25">
      <c r="Q46" s="56"/>
    </row>
  </sheetData>
  <sortState xmlns:xlrd2="http://schemas.microsoft.com/office/spreadsheetml/2017/richdata2" ref="A5:T27">
    <sortCondition ref="E5:E27"/>
    <sortCondition ref="C5:C27"/>
  </sortState>
  <mergeCells count="1">
    <mergeCell ref="F1:F4"/>
  </mergeCells>
  <phoneticPr fontId="0" type="noConversion"/>
  <pageMargins left="0.39370078740157483" right="0.39370078740157483" top="1.5748031496062993" bottom="0.94488188976377963" header="0.31496062992125984" footer="0.70866141732283472"/>
  <pageSetup paperSize="9" scale="92" orientation="landscape" r:id="rId1"/>
  <headerFooter>
    <oddFooter>&amp;L&amp;F &amp;A&amp;C&amp;P&amp;R&amp;D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tabSelected="1" topLeftCell="A6" zoomScaleNormal="100" workbookViewId="0">
      <selection activeCell="P37" sqref="P37"/>
    </sheetView>
  </sheetViews>
  <sheetFormatPr defaultRowHeight="12.75" x14ac:dyDescent="0.2"/>
  <cols>
    <col min="1" max="1" width="3.28515625" style="23" bestFit="1" customWidth="1"/>
    <col min="2" max="2" width="37.42578125" style="23" bestFit="1" customWidth="1"/>
    <col min="3" max="3" width="24.5703125" style="23" bestFit="1" customWidth="1"/>
    <col min="4" max="4" width="9.7109375" style="23" bestFit="1" customWidth="1"/>
    <col min="5" max="5" width="10.5703125" style="23" bestFit="1" customWidth="1"/>
    <col min="6" max="6" width="3.7109375" style="23" bestFit="1" customWidth="1"/>
    <col min="7" max="11" width="17.28515625" style="25" hidden="1" customWidth="1"/>
    <col min="12" max="12" width="22" style="25" hidden="1" customWidth="1"/>
    <col min="13" max="13" width="17.28515625" style="23" hidden="1" customWidth="1"/>
    <col min="14" max="14" width="22.28515625" style="23" hidden="1" customWidth="1"/>
    <col min="15" max="15" width="17.5703125" style="23" bestFit="1" customWidth="1"/>
    <col min="16" max="16" width="22.28515625" style="23" bestFit="1" customWidth="1"/>
    <col min="17" max="16384" width="9.140625" style="23"/>
  </cols>
  <sheetData>
    <row r="1" spans="1:16" s="1" customFormat="1" x14ac:dyDescent="0.2">
      <c r="A1" s="5"/>
      <c r="B1" s="6" t="s">
        <v>41</v>
      </c>
      <c r="C1" s="6" t="s">
        <v>42</v>
      </c>
      <c r="D1" s="6" t="s">
        <v>43</v>
      </c>
      <c r="E1" s="6" t="s">
        <v>44</v>
      </c>
      <c r="F1" s="61" t="s">
        <v>112</v>
      </c>
      <c r="G1" s="7" t="s">
        <v>17</v>
      </c>
      <c r="H1" s="7" t="s">
        <v>17</v>
      </c>
      <c r="I1" s="7" t="s">
        <v>17</v>
      </c>
      <c r="J1" s="7" t="s">
        <v>17</v>
      </c>
      <c r="K1" s="7" t="s">
        <v>17</v>
      </c>
      <c r="L1" s="7" t="s">
        <v>17</v>
      </c>
      <c r="M1" s="7" t="s">
        <v>17</v>
      </c>
      <c r="N1" s="9" t="s">
        <v>17</v>
      </c>
      <c r="O1" s="7" t="s">
        <v>17</v>
      </c>
      <c r="P1" s="9" t="s">
        <v>17</v>
      </c>
    </row>
    <row r="2" spans="1:16" s="1" customFormat="1" x14ac:dyDescent="0.2">
      <c r="A2" s="8"/>
      <c r="B2" s="2"/>
      <c r="C2" s="2"/>
      <c r="D2" s="2"/>
      <c r="E2" s="2"/>
      <c r="F2" s="62"/>
      <c r="G2" s="3" t="s">
        <v>18</v>
      </c>
      <c r="H2" s="3" t="s">
        <v>18</v>
      </c>
      <c r="I2" s="3" t="s">
        <v>18</v>
      </c>
      <c r="J2" s="3" t="s">
        <v>18</v>
      </c>
      <c r="K2" s="3" t="s">
        <v>18</v>
      </c>
      <c r="L2" s="3" t="s">
        <v>0</v>
      </c>
      <c r="M2" s="3" t="s">
        <v>18</v>
      </c>
      <c r="N2" s="10" t="s">
        <v>0</v>
      </c>
      <c r="O2" s="3" t="s">
        <v>18</v>
      </c>
      <c r="P2" s="10" t="s">
        <v>0</v>
      </c>
    </row>
    <row r="3" spans="1:16" s="1" customFormat="1" x14ac:dyDescent="0.2">
      <c r="A3" s="8"/>
      <c r="B3" s="2"/>
      <c r="C3" s="2"/>
      <c r="D3" s="2"/>
      <c r="E3" s="2"/>
      <c r="F3" s="62"/>
      <c r="G3" s="3" t="s">
        <v>47</v>
      </c>
      <c r="H3" s="3" t="s">
        <v>92</v>
      </c>
      <c r="I3" s="3" t="s">
        <v>94</v>
      </c>
      <c r="J3" s="3" t="s">
        <v>96</v>
      </c>
      <c r="K3" s="3" t="s">
        <v>110</v>
      </c>
      <c r="L3" s="3"/>
      <c r="M3" s="3" t="s">
        <v>115</v>
      </c>
      <c r="N3" s="10" t="s">
        <v>115</v>
      </c>
      <c r="O3" s="3" t="s">
        <v>118</v>
      </c>
      <c r="P3" s="10" t="s">
        <v>118</v>
      </c>
    </row>
    <row r="4" spans="1:16" s="1" customFormat="1" ht="13.5" thickBot="1" x14ac:dyDescent="0.25">
      <c r="A4" s="11"/>
      <c r="B4" s="12"/>
      <c r="C4" s="12"/>
      <c r="D4" s="12"/>
      <c r="E4" s="12"/>
      <c r="F4" s="63"/>
      <c r="G4" s="13" t="s">
        <v>48</v>
      </c>
      <c r="H4" s="13" t="s">
        <v>93</v>
      </c>
      <c r="I4" s="13" t="s">
        <v>95</v>
      </c>
      <c r="J4" s="13" t="s">
        <v>97</v>
      </c>
      <c r="K4" s="13" t="s">
        <v>111</v>
      </c>
      <c r="L4" s="13"/>
      <c r="M4" s="13" t="s">
        <v>117</v>
      </c>
      <c r="N4" s="20" t="s">
        <v>116</v>
      </c>
      <c r="O4" s="13" t="s">
        <v>119</v>
      </c>
      <c r="P4" s="20" t="s">
        <v>120</v>
      </c>
    </row>
    <row r="5" spans="1:16" x14ac:dyDescent="0.2">
      <c r="A5" s="19">
        <v>1</v>
      </c>
      <c r="B5" s="19" t="s">
        <v>100</v>
      </c>
      <c r="C5" s="19" t="s">
        <v>49</v>
      </c>
      <c r="D5" s="19" t="s">
        <v>50</v>
      </c>
      <c r="E5" s="19" t="s">
        <v>40</v>
      </c>
      <c r="F5" s="19" t="s">
        <v>98</v>
      </c>
      <c r="G5" s="15">
        <v>887518</v>
      </c>
      <c r="H5" s="15">
        <f>ROUND(G5/123.6*137.2,0)</f>
        <v>985174</v>
      </c>
      <c r="I5" s="15">
        <f>ROUND(H5/137.2*147.5,0)</f>
        <v>1059134</v>
      </c>
      <c r="J5" s="15">
        <v>1996500</v>
      </c>
      <c r="K5" s="15">
        <f>ROUND(J5/154.9*163.4,-1)</f>
        <v>2106060</v>
      </c>
      <c r="L5" s="15"/>
      <c r="M5" s="15">
        <f>ROUND(K5/163.4*176.5,-1)</f>
        <v>2274910</v>
      </c>
      <c r="N5" s="15"/>
      <c r="O5" s="15">
        <f>ROUND(M5/124.9*130.8,-2)</f>
        <v>2382400</v>
      </c>
      <c r="P5" s="15">
        <f>ROUND(N5/122.5*127.2,-2)</f>
        <v>0</v>
      </c>
    </row>
    <row r="6" spans="1:16" x14ac:dyDescent="0.2">
      <c r="A6" s="17">
        <v>2</v>
      </c>
      <c r="B6" s="17" t="s">
        <v>51</v>
      </c>
      <c r="C6" s="19" t="s">
        <v>49</v>
      </c>
      <c r="D6" s="19" t="s">
        <v>50</v>
      </c>
      <c r="E6" s="17" t="s">
        <v>40</v>
      </c>
      <c r="F6" s="17" t="s">
        <v>98</v>
      </c>
      <c r="G6" s="15">
        <v>30213</v>
      </c>
      <c r="H6" s="15">
        <f t="shared" ref="H6" si="0">ROUND(G6/123.6*137.2,0)</f>
        <v>33537</v>
      </c>
      <c r="I6" s="15">
        <f t="shared" ref="I6" si="1">ROUND(H6/137.2*147.5,0)</f>
        <v>36055</v>
      </c>
      <c r="J6" s="15">
        <v>36300</v>
      </c>
      <c r="K6" s="14">
        <f t="shared" ref="K6:K29" si="2">ROUND(J6/154.9*163.4,-1)</f>
        <v>38290</v>
      </c>
      <c r="L6" s="14"/>
      <c r="M6" s="14">
        <f t="shared" ref="M6" si="3">ROUND(K6/163.4*176.5,-1)</f>
        <v>41360</v>
      </c>
      <c r="N6" s="14"/>
      <c r="O6" s="15">
        <f t="shared" ref="O6:O29" si="4">ROUND(M6/124.9*130.8,-2)</f>
        <v>43300</v>
      </c>
      <c r="P6" s="15">
        <f t="shared" ref="P6:P29" si="5">ROUND(N6/122.5*127.2,-2)</f>
        <v>0</v>
      </c>
    </row>
    <row r="7" spans="1:16" s="22" customFormat="1" x14ac:dyDescent="0.2">
      <c r="A7" s="17">
        <v>2</v>
      </c>
      <c r="B7" s="17" t="s">
        <v>51</v>
      </c>
      <c r="C7" s="19" t="s">
        <v>49</v>
      </c>
      <c r="D7" s="19" t="s">
        <v>50</v>
      </c>
      <c r="E7" s="17" t="s">
        <v>40</v>
      </c>
      <c r="F7" s="17" t="s">
        <v>99</v>
      </c>
      <c r="G7" s="15"/>
      <c r="H7" s="15"/>
      <c r="I7" s="15"/>
      <c r="J7" s="15"/>
      <c r="K7" s="14">
        <f t="shared" si="2"/>
        <v>0</v>
      </c>
      <c r="L7" s="14">
        <v>9075</v>
      </c>
      <c r="M7" s="14"/>
      <c r="N7" s="14">
        <f t="shared" ref="N7:N28" si="6">ROUND(L7/132.3*148,-1)</f>
        <v>10150</v>
      </c>
      <c r="O7" s="15">
        <f t="shared" si="4"/>
        <v>0</v>
      </c>
      <c r="P7" s="15">
        <f t="shared" si="5"/>
        <v>10500</v>
      </c>
    </row>
    <row r="8" spans="1:16" x14ac:dyDescent="0.2">
      <c r="A8" s="17">
        <v>3</v>
      </c>
      <c r="B8" s="17" t="s">
        <v>52</v>
      </c>
      <c r="C8" s="17" t="s">
        <v>53</v>
      </c>
      <c r="D8" s="17" t="s">
        <v>38</v>
      </c>
      <c r="E8" s="17" t="s">
        <v>21</v>
      </c>
      <c r="F8" s="17" t="s">
        <v>98</v>
      </c>
      <c r="G8" s="15">
        <v>635739</v>
      </c>
      <c r="H8" s="15">
        <f t="shared" ref="H8:H24" si="7">ROUND(G8/123.6*137.2,0)</f>
        <v>705691</v>
      </c>
      <c r="I8" s="15">
        <f t="shared" ref="I8:I24" si="8">ROUND(H8/137.2*147.5,0)</f>
        <v>758669</v>
      </c>
      <c r="J8" s="15">
        <v>889350</v>
      </c>
      <c r="K8" s="14">
        <f t="shared" si="2"/>
        <v>938150</v>
      </c>
      <c r="L8" s="14"/>
      <c r="M8" s="14">
        <f t="shared" ref="M8:M29" si="9">ROUND(K8/163.4*176.5,-1)</f>
        <v>1013360</v>
      </c>
      <c r="N8" s="14"/>
      <c r="O8" s="15">
        <f t="shared" si="4"/>
        <v>1061200</v>
      </c>
      <c r="P8" s="15">
        <f t="shared" si="5"/>
        <v>0</v>
      </c>
    </row>
    <row r="9" spans="1:16" x14ac:dyDescent="0.2">
      <c r="A9" s="17">
        <v>4</v>
      </c>
      <c r="B9" s="17" t="s">
        <v>54</v>
      </c>
      <c r="C9" s="17" t="s">
        <v>107</v>
      </c>
      <c r="D9" s="17" t="s">
        <v>38</v>
      </c>
      <c r="E9" s="17" t="s">
        <v>21</v>
      </c>
      <c r="F9" s="17" t="s">
        <v>98</v>
      </c>
      <c r="G9" s="15">
        <v>226600</v>
      </c>
      <c r="H9" s="15">
        <f t="shared" si="7"/>
        <v>251533</v>
      </c>
      <c r="I9" s="15">
        <f t="shared" si="8"/>
        <v>270416</v>
      </c>
      <c r="J9" s="15">
        <v>314600</v>
      </c>
      <c r="K9" s="14">
        <f t="shared" si="2"/>
        <v>331860</v>
      </c>
      <c r="L9" s="14"/>
      <c r="M9" s="14">
        <f t="shared" si="9"/>
        <v>358470</v>
      </c>
      <c r="N9" s="14"/>
      <c r="O9" s="15">
        <f t="shared" si="4"/>
        <v>375400</v>
      </c>
      <c r="P9" s="15">
        <f t="shared" si="5"/>
        <v>0</v>
      </c>
    </row>
    <row r="10" spans="1:16" x14ac:dyDescent="0.2">
      <c r="A10" s="17">
        <v>7</v>
      </c>
      <c r="B10" s="17" t="s">
        <v>58</v>
      </c>
      <c r="C10" s="17" t="s">
        <v>59</v>
      </c>
      <c r="D10" s="17" t="s">
        <v>60</v>
      </c>
      <c r="E10" s="17" t="s">
        <v>20</v>
      </c>
      <c r="F10" s="17" t="s">
        <v>98</v>
      </c>
      <c r="G10" s="15">
        <v>761628</v>
      </c>
      <c r="H10" s="15">
        <f t="shared" si="7"/>
        <v>845432</v>
      </c>
      <c r="I10" s="15">
        <f t="shared" si="8"/>
        <v>908901</v>
      </c>
      <c r="J10" s="15">
        <v>1234200</v>
      </c>
      <c r="K10" s="14">
        <f t="shared" si="2"/>
        <v>1301930</v>
      </c>
      <c r="L10" s="14"/>
      <c r="M10" s="14">
        <f t="shared" si="9"/>
        <v>1406310</v>
      </c>
      <c r="N10" s="14"/>
      <c r="O10" s="15">
        <f t="shared" si="4"/>
        <v>1472700</v>
      </c>
      <c r="P10" s="15">
        <f t="shared" si="5"/>
        <v>0</v>
      </c>
    </row>
    <row r="11" spans="1:16" x14ac:dyDescent="0.2">
      <c r="A11" s="17">
        <v>7</v>
      </c>
      <c r="B11" s="17" t="s">
        <v>58</v>
      </c>
      <c r="C11" s="17" t="s">
        <v>59</v>
      </c>
      <c r="D11" s="17" t="s">
        <v>60</v>
      </c>
      <c r="E11" s="17" t="s">
        <v>20</v>
      </c>
      <c r="F11" s="17" t="s">
        <v>99</v>
      </c>
      <c r="G11" s="15">
        <v>0</v>
      </c>
      <c r="H11" s="15">
        <f t="shared" si="7"/>
        <v>0</v>
      </c>
      <c r="I11" s="15">
        <f t="shared" si="8"/>
        <v>0</v>
      </c>
      <c r="J11" s="15">
        <f t="shared" ref="J11" si="10">ROUND(I11/147.5*154.9,0)</f>
        <v>0</v>
      </c>
      <c r="K11" s="14">
        <f t="shared" si="2"/>
        <v>0</v>
      </c>
      <c r="L11" s="14">
        <v>84700</v>
      </c>
      <c r="M11" s="14"/>
      <c r="N11" s="14">
        <f t="shared" si="6"/>
        <v>94750</v>
      </c>
      <c r="O11" s="15">
        <f t="shared" si="4"/>
        <v>0</v>
      </c>
      <c r="P11" s="15">
        <f t="shared" si="5"/>
        <v>98400</v>
      </c>
    </row>
    <row r="12" spans="1:16" x14ac:dyDescent="0.2">
      <c r="A12" s="17">
        <v>11</v>
      </c>
      <c r="B12" s="17" t="s">
        <v>108</v>
      </c>
      <c r="C12" s="17" t="s">
        <v>68</v>
      </c>
      <c r="D12" s="17" t="s">
        <v>69</v>
      </c>
      <c r="E12" s="17" t="s">
        <v>20</v>
      </c>
      <c r="F12" s="17" t="s">
        <v>98</v>
      </c>
      <c r="G12" s="15">
        <v>453200</v>
      </c>
      <c r="H12" s="15">
        <f t="shared" si="7"/>
        <v>503067</v>
      </c>
      <c r="I12" s="15">
        <f t="shared" si="8"/>
        <v>540834</v>
      </c>
      <c r="J12" s="15">
        <v>1942050</v>
      </c>
      <c r="K12" s="14">
        <f t="shared" si="2"/>
        <v>2048620</v>
      </c>
      <c r="L12" s="14"/>
      <c r="M12" s="14">
        <f t="shared" si="9"/>
        <v>2212860</v>
      </c>
      <c r="N12" s="14"/>
      <c r="O12" s="15">
        <f t="shared" si="4"/>
        <v>2317400</v>
      </c>
      <c r="P12" s="15">
        <f t="shared" si="5"/>
        <v>0</v>
      </c>
    </row>
    <row r="13" spans="1:16" x14ac:dyDescent="0.2">
      <c r="A13" s="17">
        <v>11</v>
      </c>
      <c r="B13" s="17" t="s">
        <v>67</v>
      </c>
      <c r="C13" s="17" t="s">
        <v>68</v>
      </c>
      <c r="D13" s="17" t="s">
        <v>69</v>
      </c>
      <c r="E13" s="17" t="s">
        <v>20</v>
      </c>
      <c r="F13" s="17" t="s">
        <v>99</v>
      </c>
      <c r="G13" s="15">
        <v>0</v>
      </c>
      <c r="H13" s="15">
        <f t="shared" si="7"/>
        <v>0</v>
      </c>
      <c r="I13" s="15">
        <f t="shared" si="8"/>
        <v>0</v>
      </c>
      <c r="J13" s="15">
        <f t="shared" ref="J13" si="11">ROUND(I13/147.5*154.9,0)</f>
        <v>0</v>
      </c>
      <c r="K13" s="14">
        <f t="shared" si="2"/>
        <v>0</v>
      </c>
      <c r="L13" s="14">
        <v>135520</v>
      </c>
      <c r="M13" s="14"/>
      <c r="N13" s="14">
        <f t="shared" si="6"/>
        <v>151600</v>
      </c>
      <c r="O13" s="15">
        <f t="shared" si="4"/>
        <v>0</v>
      </c>
      <c r="P13" s="15">
        <f t="shared" si="5"/>
        <v>157400</v>
      </c>
    </row>
    <row r="14" spans="1:16" x14ac:dyDescent="0.2">
      <c r="A14" s="17">
        <v>13</v>
      </c>
      <c r="B14" s="17" t="s">
        <v>70</v>
      </c>
      <c r="C14" s="17" t="s">
        <v>71</v>
      </c>
      <c r="D14" s="17" t="s">
        <v>69</v>
      </c>
      <c r="E14" s="17" t="s">
        <v>20</v>
      </c>
      <c r="F14" s="17" t="s">
        <v>106</v>
      </c>
      <c r="G14" s="15">
        <v>5148855</v>
      </c>
      <c r="H14" s="15">
        <f t="shared" si="7"/>
        <v>5715396</v>
      </c>
      <c r="I14" s="15">
        <f t="shared" si="8"/>
        <v>6144467</v>
      </c>
      <c r="J14" s="16">
        <v>6957500</v>
      </c>
      <c r="K14" s="14">
        <f t="shared" si="2"/>
        <v>7339290</v>
      </c>
      <c r="L14" s="16"/>
      <c r="M14" s="14">
        <f t="shared" si="9"/>
        <v>7927690</v>
      </c>
      <c r="N14" s="14"/>
      <c r="O14" s="15">
        <f t="shared" si="4"/>
        <v>8302200</v>
      </c>
      <c r="P14" s="15">
        <f t="shared" si="5"/>
        <v>0</v>
      </c>
    </row>
    <row r="15" spans="1:16" x14ac:dyDescent="0.2">
      <c r="A15" s="17">
        <v>9</v>
      </c>
      <c r="B15" s="17" t="s">
        <v>63</v>
      </c>
      <c r="C15" s="17" t="s">
        <v>64</v>
      </c>
      <c r="D15" s="17" t="s">
        <v>65</v>
      </c>
      <c r="E15" s="17" t="s">
        <v>20</v>
      </c>
      <c r="F15" s="17" t="s">
        <v>98</v>
      </c>
      <c r="G15" s="15">
        <v>793100</v>
      </c>
      <c r="H15" s="15">
        <f t="shared" si="7"/>
        <v>880367</v>
      </c>
      <c r="I15" s="15">
        <f t="shared" si="8"/>
        <v>946459</v>
      </c>
      <c r="J15" s="15">
        <v>1397550</v>
      </c>
      <c r="K15" s="14">
        <f t="shared" si="2"/>
        <v>1474240</v>
      </c>
      <c r="L15" s="14"/>
      <c r="M15" s="14">
        <f t="shared" si="9"/>
        <v>1592430</v>
      </c>
      <c r="N15" s="14"/>
      <c r="O15" s="15">
        <f t="shared" si="4"/>
        <v>1667700</v>
      </c>
      <c r="P15" s="15">
        <f t="shared" si="5"/>
        <v>0</v>
      </c>
    </row>
    <row r="16" spans="1:16" x14ac:dyDescent="0.2">
      <c r="A16" s="17">
        <v>5</v>
      </c>
      <c r="B16" s="17" t="s">
        <v>55</v>
      </c>
      <c r="C16" s="17" t="s">
        <v>56</v>
      </c>
      <c r="D16" s="17" t="s">
        <v>57</v>
      </c>
      <c r="E16" s="17" t="s">
        <v>20</v>
      </c>
      <c r="F16" s="17" t="s">
        <v>98</v>
      </c>
      <c r="G16" s="15">
        <v>88122</v>
      </c>
      <c r="H16" s="15">
        <f t="shared" si="7"/>
        <v>97818</v>
      </c>
      <c r="I16" s="15">
        <f t="shared" si="8"/>
        <v>105161</v>
      </c>
      <c r="J16" s="15">
        <v>110110</v>
      </c>
      <c r="K16" s="14">
        <f t="shared" si="2"/>
        <v>116150</v>
      </c>
      <c r="L16" s="14"/>
      <c r="M16" s="14">
        <f t="shared" si="9"/>
        <v>125460</v>
      </c>
      <c r="N16" s="14"/>
      <c r="O16" s="15">
        <f t="shared" si="4"/>
        <v>131400</v>
      </c>
      <c r="P16" s="15">
        <f t="shared" si="5"/>
        <v>0</v>
      </c>
    </row>
    <row r="17" spans="1:16" x14ac:dyDescent="0.2">
      <c r="A17" s="17">
        <v>28</v>
      </c>
      <c r="B17" s="17" t="s">
        <v>89</v>
      </c>
      <c r="C17" s="17" t="s">
        <v>90</v>
      </c>
      <c r="D17" s="17" t="s">
        <v>91</v>
      </c>
      <c r="E17" s="17" t="s">
        <v>20</v>
      </c>
      <c r="F17" s="17" t="s">
        <v>98</v>
      </c>
      <c r="G17" s="15">
        <v>141604</v>
      </c>
      <c r="H17" s="15">
        <f t="shared" si="7"/>
        <v>157185</v>
      </c>
      <c r="I17" s="15">
        <f t="shared" si="8"/>
        <v>168985</v>
      </c>
      <c r="J17" s="15">
        <v>157300</v>
      </c>
      <c r="K17" s="14">
        <f t="shared" si="2"/>
        <v>165930</v>
      </c>
      <c r="L17" s="14"/>
      <c r="M17" s="14">
        <f t="shared" si="9"/>
        <v>179230</v>
      </c>
      <c r="N17" s="14"/>
      <c r="O17" s="15">
        <f t="shared" si="4"/>
        <v>187700</v>
      </c>
      <c r="P17" s="15">
        <f t="shared" si="5"/>
        <v>0</v>
      </c>
    </row>
    <row r="18" spans="1:16" x14ac:dyDescent="0.2">
      <c r="A18" s="17">
        <v>8</v>
      </c>
      <c r="B18" s="17" t="s">
        <v>101</v>
      </c>
      <c r="C18" s="17" t="s">
        <v>61</v>
      </c>
      <c r="D18" s="17" t="s">
        <v>62</v>
      </c>
      <c r="E18" s="17" t="s">
        <v>20</v>
      </c>
      <c r="F18" s="17" t="s">
        <v>98</v>
      </c>
      <c r="G18" s="15">
        <v>786806</v>
      </c>
      <c r="H18" s="15">
        <f t="shared" si="7"/>
        <v>873380</v>
      </c>
      <c r="I18" s="15">
        <f t="shared" si="8"/>
        <v>938947</v>
      </c>
      <c r="J18" s="15">
        <v>2014650</v>
      </c>
      <c r="K18" s="14">
        <f t="shared" si="2"/>
        <v>2125200</v>
      </c>
      <c r="L18" s="14"/>
      <c r="M18" s="14">
        <f t="shared" si="9"/>
        <v>2295580</v>
      </c>
      <c r="N18" s="14"/>
      <c r="O18" s="15">
        <f t="shared" si="4"/>
        <v>2404000</v>
      </c>
      <c r="P18" s="15">
        <f t="shared" si="5"/>
        <v>0</v>
      </c>
    </row>
    <row r="19" spans="1:16" x14ac:dyDescent="0.2">
      <c r="A19" s="17">
        <v>10</v>
      </c>
      <c r="B19" s="17" t="s">
        <v>66</v>
      </c>
      <c r="C19" s="17" t="s">
        <v>61</v>
      </c>
      <c r="D19" s="17" t="s">
        <v>62</v>
      </c>
      <c r="E19" s="17" t="s">
        <v>20</v>
      </c>
      <c r="F19" s="17" t="s">
        <v>98</v>
      </c>
      <c r="G19" s="15">
        <v>30213</v>
      </c>
      <c r="H19" s="15">
        <f t="shared" si="7"/>
        <v>33537</v>
      </c>
      <c r="I19" s="15">
        <f t="shared" si="8"/>
        <v>36055</v>
      </c>
      <c r="J19" s="15">
        <v>49610</v>
      </c>
      <c r="K19" s="14">
        <f t="shared" si="2"/>
        <v>52330</v>
      </c>
      <c r="L19" s="14"/>
      <c r="M19" s="14">
        <f t="shared" si="9"/>
        <v>56530</v>
      </c>
      <c r="N19" s="14"/>
      <c r="O19" s="15">
        <f t="shared" si="4"/>
        <v>59200</v>
      </c>
      <c r="P19" s="15">
        <f t="shared" si="5"/>
        <v>0</v>
      </c>
    </row>
    <row r="20" spans="1:16" x14ac:dyDescent="0.2">
      <c r="A20" s="17">
        <v>14</v>
      </c>
      <c r="B20" s="17" t="s">
        <v>72</v>
      </c>
      <c r="C20" s="17" t="s">
        <v>73</v>
      </c>
      <c r="D20" s="17" t="s">
        <v>74</v>
      </c>
      <c r="E20" s="17" t="s">
        <v>19</v>
      </c>
      <c r="F20" s="17" t="s">
        <v>98</v>
      </c>
      <c r="G20" s="15">
        <v>1466606</v>
      </c>
      <c r="H20" s="15">
        <f t="shared" si="7"/>
        <v>1627980</v>
      </c>
      <c r="I20" s="15">
        <f t="shared" si="8"/>
        <v>1750197</v>
      </c>
      <c r="J20" s="15">
        <v>1591150</v>
      </c>
      <c r="K20" s="14">
        <f t="shared" si="2"/>
        <v>1678460</v>
      </c>
      <c r="L20" s="14"/>
      <c r="M20" s="14">
        <f t="shared" si="9"/>
        <v>1813020</v>
      </c>
      <c r="N20" s="14"/>
      <c r="O20" s="15">
        <f t="shared" si="4"/>
        <v>1898700</v>
      </c>
      <c r="P20" s="15">
        <f t="shared" si="5"/>
        <v>0</v>
      </c>
    </row>
    <row r="21" spans="1:16" x14ac:dyDescent="0.2">
      <c r="A21" s="17">
        <v>27</v>
      </c>
      <c r="B21" s="17" t="s">
        <v>109</v>
      </c>
      <c r="C21" s="17" t="s">
        <v>87</v>
      </c>
      <c r="D21" s="17" t="s">
        <v>88</v>
      </c>
      <c r="E21" s="17" t="s">
        <v>19</v>
      </c>
      <c r="F21" s="17" t="s">
        <v>98</v>
      </c>
      <c r="G21" s="15">
        <v>3713722</v>
      </c>
      <c r="H21" s="15">
        <f t="shared" si="7"/>
        <v>4122352</v>
      </c>
      <c r="I21" s="15">
        <f t="shared" si="8"/>
        <v>4431829</v>
      </c>
      <c r="J21" s="15">
        <v>5868500</v>
      </c>
      <c r="K21" s="14">
        <f t="shared" si="2"/>
        <v>6190530</v>
      </c>
      <c r="L21" s="14"/>
      <c r="M21" s="14">
        <f t="shared" si="9"/>
        <v>6686830</v>
      </c>
      <c r="N21" s="14"/>
      <c r="O21" s="15">
        <f t="shared" si="4"/>
        <v>7002700</v>
      </c>
      <c r="P21" s="15">
        <f t="shared" si="5"/>
        <v>0</v>
      </c>
    </row>
    <row r="22" spans="1:16" x14ac:dyDescent="0.2">
      <c r="A22" s="17">
        <v>27</v>
      </c>
      <c r="B22" s="17" t="s">
        <v>86</v>
      </c>
      <c r="C22" s="17" t="s">
        <v>87</v>
      </c>
      <c r="D22" s="17" t="s">
        <v>88</v>
      </c>
      <c r="E22" s="17" t="s">
        <v>19</v>
      </c>
      <c r="F22" s="17" t="s">
        <v>99</v>
      </c>
      <c r="G22" s="15">
        <v>0</v>
      </c>
      <c r="H22" s="15">
        <f t="shared" si="7"/>
        <v>0</v>
      </c>
      <c r="I22" s="15">
        <f t="shared" si="8"/>
        <v>0</v>
      </c>
      <c r="J22" s="15">
        <f t="shared" ref="J22" si="12">ROUND(I22/147.5*154.9,0)</f>
        <v>0</v>
      </c>
      <c r="K22" s="14">
        <f t="shared" si="2"/>
        <v>0</v>
      </c>
      <c r="L22" s="14">
        <v>1827100</v>
      </c>
      <c r="M22" s="14"/>
      <c r="N22" s="14">
        <f t="shared" si="6"/>
        <v>2043920</v>
      </c>
      <c r="O22" s="15">
        <f t="shared" si="4"/>
        <v>0</v>
      </c>
      <c r="P22" s="15">
        <f t="shared" si="5"/>
        <v>2122300</v>
      </c>
    </row>
    <row r="23" spans="1:16" x14ac:dyDescent="0.2">
      <c r="A23" s="17">
        <v>12</v>
      </c>
      <c r="B23" s="17" t="s">
        <v>102</v>
      </c>
      <c r="C23" s="17" t="s">
        <v>23</v>
      </c>
      <c r="D23" s="17" t="s">
        <v>35</v>
      </c>
      <c r="E23" s="17" t="s">
        <v>19</v>
      </c>
      <c r="F23" s="17" t="s">
        <v>98</v>
      </c>
      <c r="G23" s="15">
        <v>390255</v>
      </c>
      <c r="H23" s="15">
        <f t="shared" si="7"/>
        <v>433196</v>
      </c>
      <c r="I23" s="15">
        <f t="shared" si="8"/>
        <v>465717</v>
      </c>
      <c r="J23" s="15">
        <v>405350</v>
      </c>
      <c r="K23" s="14">
        <f t="shared" si="2"/>
        <v>427590</v>
      </c>
      <c r="L23" s="14"/>
      <c r="M23" s="14">
        <f t="shared" si="9"/>
        <v>461870</v>
      </c>
      <c r="N23" s="14"/>
      <c r="O23" s="15">
        <f t="shared" si="4"/>
        <v>483700</v>
      </c>
      <c r="P23" s="15">
        <f t="shared" si="5"/>
        <v>0</v>
      </c>
    </row>
    <row r="24" spans="1:16" x14ac:dyDescent="0.2">
      <c r="A24" s="17">
        <v>15</v>
      </c>
      <c r="B24" s="17" t="s">
        <v>75</v>
      </c>
      <c r="C24" s="17" t="s">
        <v>76</v>
      </c>
      <c r="D24" s="17" t="s">
        <v>35</v>
      </c>
      <c r="E24" s="17" t="s">
        <v>19</v>
      </c>
      <c r="F24" s="17" t="s">
        <v>98</v>
      </c>
      <c r="G24" s="15">
        <v>528734</v>
      </c>
      <c r="H24" s="15">
        <f t="shared" si="7"/>
        <v>586912</v>
      </c>
      <c r="I24" s="15">
        <f t="shared" si="8"/>
        <v>630973</v>
      </c>
      <c r="J24" s="15">
        <v>780450</v>
      </c>
      <c r="K24" s="14">
        <f t="shared" si="2"/>
        <v>823280</v>
      </c>
      <c r="L24" s="14"/>
      <c r="M24" s="14">
        <f t="shared" si="9"/>
        <v>889280</v>
      </c>
      <c r="N24" s="14"/>
      <c r="O24" s="15">
        <f t="shared" si="4"/>
        <v>931300</v>
      </c>
      <c r="P24" s="15">
        <f t="shared" si="5"/>
        <v>0</v>
      </c>
    </row>
    <row r="25" spans="1:16" x14ac:dyDescent="0.2">
      <c r="A25" s="17">
        <v>20</v>
      </c>
      <c r="B25" s="17" t="s">
        <v>77</v>
      </c>
      <c r="C25" s="17" t="s">
        <v>78</v>
      </c>
      <c r="D25" s="17" t="s">
        <v>79</v>
      </c>
      <c r="E25" s="17" t="s">
        <v>22</v>
      </c>
      <c r="F25" s="17" t="s">
        <v>98</v>
      </c>
      <c r="G25" s="15">
        <v>503556</v>
      </c>
      <c r="H25" s="15">
        <f t="shared" ref="H25" si="13">ROUND(G25/123.6*137.2,0)</f>
        <v>558963</v>
      </c>
      <c r="I25" s="15">
        <f t="shared" ref="I25" si="14">ROUND(H25/137.2*147.5,0)</f>
        <v>600926</v>
      </c>
      <c r="J25" s="15">
        <v>629200</v>
      </c>
      <c r="K25" s="14">
        <f t="shared" si="2"/>
        <v>663730</v>
      </c>
      <c r="L25" s="14"/>
      <c r="M25" s="14">
        <f t="shared" si="9"/>
        <v>716940</v>
      </c>
      <c r="N25" s="14"/>
      <c r="O25" s="15">
        <f t="shared" si="4"/>
        <v>750800</v>
      </c>
      <c r="P25" s="15">
        <f t="shared" si="5"/>
        <v>0</v>
      </c>
    </row>
    <row r="26" spans="1:16" s="22" customFormat="1" x14ac:dyDescent="0.2">
      <c r="A26" s="17">
        <v>20</v>
      </c>
      <c r="B26" s="17" t="s">
        <v>77</v>
      </c>
      <c r="C26" s="17" t="s">
        <v>78</v>
      </c>
      <c r="D26" s="17" t="s">
        <v>79</v>
      </c>
      <c r="E26" s="17" t="s">
        <v>22</v>
      </c>
      <c r="F26" s="17" t="s">
        <v>99</v>
      </c>
      <c r="G26" s="15"/>
      <c r="H26" s="15"/>
      <c r="I26" s="15"/>
      <c r="J26" s="15"/>
      <c r="K26" s="14">
        <f t="shared" si="2"/>
        <v>0</v>
      </c>
      <c r="L26" s="14">
        <v>90750</v>
      </c>
      <c r="M26" s="14"/>
      <c r="N26" s="14">
        <f t="shared" si="6"/>
        <v>101520</v>
      </c>
      <c r="O26" s="15">
        <f t="shared" si="4"/>
        <v>0</v>
      </c>
      <c r="P26" s="15">
        <f t="shared" si="5"/>
        <v>105400</v>
      </c>
    </row>
    <row r="27" spans="1:16" x14ac:dyDescent="0.2">
      <c r="A27" s="17">
        <v>21</v>
      </c>
      <c r="B27" s="17" t="s">
        <v>80</v>
      </c>
      <c r="C27" s="17" t="s">
        <v>81</v>
      </c>
      <c r="D27" s="17" t="s">
        <v>82</v>
      </c>
      <c r="E27" s="17" t="s">
        <v>22</v>
      </c>
      <c r="F27" s="17" t="s">
        <v>98</v>
      </c>
      <c r="G27" s="15">
        <v>887518</v>
      </c>
      <c r="H27" s="15">
        <f t="shared" ref="H27" si="15">ROUND(G27/123.6*137.2,0)</f>
        <v>985174</v>
      </c>
      <c r="I27" s="15">
        <f t="shared" ref="I27" si="16">ROUND(H27/137.2*147.5,0)</f>
        <v>1059134</v>
      </c>
      <c r="J27" s="15">
        <v>1167650</v>
      </c>
      <c r="K27" s="14">
        <f t="shared" si="2"/>
        <v>1231720</v>
      </c>
      <c r="L27" s="14"/>
      <c r="M27" s="14">
        <f t="shared" si="9"/>
        <v>1330470</v>
      </c>
      <c r="N27" s="14"/>
      <c r="O27" s="15">
        <f t="shared" si="4"/>
        <v>1393300</v>
      </c>
      <c r="P27" s="15">
        <f t="shared" si="5"/>
        <v>0</v>
      </c>
    </row>
    <row r="28" spans="1:16" s="22" customFormat="1" x14ac:dyDescent="0.2">
      <c r="A28" s="17">
        <v>21</v>
      </c>
      <c r="B28" s="17" t="s">
        <v>80</v>
      </c>
      <c r="C28" s="17" t="s">
        <v>81</v>
      </c>
      <c r="D28" s="17" t="s">
        <v>82</v>
      </c>
      <c r="E28" s="17" t="s">
        <v>22</v>
      </c>
      <c r="F28" s="17" t="s">
        <v>99</v>
      </c>
      <c r="G28" s="15"/>
      <c r="H28" s="15"/>
      <c r="I28" s="15"/>
      <c r="J28" s="15"/>
      <c r="K28" s="14">
        <f t="shared" si="2"/>
        <v>0</v>
      </c>
      <c r="L28" s="14">
        <v>484000</v>
      </c>
      <c r="M28" s="14"/>
      <c r="N28" s="14">
        <f t="shared" si="6"/>
        <v>541440</v>
      </c>
      <c r="O28" s="15">
        <f t="shared" si="4"/>
        <v>0</v>
      </c>
      <c r="P28" s="15">
        <f t="shared" si="5"/>
        <v>562200</v>
      </c>
    </row>
    <row r="29" spans="1:16" x14ac:dyDescent="0.2">
      <c r="A29" s="17">
        <v>24</v>
      </c>
      <c r="B29" s="17" t="s">
        <v>83</v>
      </c>
      <c r="C29" s="17" t="s">
        <v>84</v>
      </c>
      <c r="D29" s="17" t="s">
        <v>85</v>
      </c>
      <c r="E29" s="17" t="s">
        <v>22</v>
      </c>
      <c r="F29" s="17" t="s">
        <v>98</v>
      </c>
      <c r="G29" s="15">
        <v>264366</v>
      </c>
      <c r="H29" s="15">
        <f t="shared" ref="H29" si="17">ROUND(G29/123.6*137.2,0)</f>
        <v>293455</v>
      </c>
      <c r="I29" s="15">
        <f t="shared" ref="I29" si="18">ROUND(H29/137.2*147.5,0)</f>
        <v>315486</v>
      </c>
      <c r="J29" s="15">
        <v>1022450</v>
      </c>
      <c r="K29" s="14">
        <f t="shared" si="2"/>
        <v>1078560</v>
      </c>
      <c r="L29" s="14"/>
      <c r="M29" s="14">
        <f t="shared" si="9"/>
        <v>1165030</v>
      </c>
      <c r="N29" s="14"/>
      <c r="O29" s="15">
        <f t="shared" si="4"/>
        <v>1220100</v>
      </c>
      <c r="P29" s="15">
        <f t="shared" si="5"/>
        <v>0</v>
      </c>
    </row>
    <row r="30" spans="1:16" ht="13.5" thickBot="1" x14ac:dyDescent="0.25">
      <c r="G30" s="24">
        <v>18746969</v>
      </c>
      <c r="H30" s="24">
        <f t="shared" ref="H30:N30" si="19">SUM(H5:H29)</f>
        <v>19690149</v>
      </c>
      <c r="I30" s="24">
        <f t="shared" si="19"/>
        <v>21168345</v>
      </c>
      <c r="J30" s="24">
        <f t="shared" si="19"/>
        <v>28564470</v>
      </c>
      <c r="K30" s="24">
        <f t="shared" si="19"/>
        <v>30131920</v>
      </c>
      <c r="L30" s="24">
        <f t="shared" si="19"/>
        <v>2631145</v>
      </c>
      <c r="M30" s="24">
        <f t="shared" si="19"/>
        <v>32547630</v>
      </c>
      <c r="N30" s="24">
        <f t="shared" si="19"/>
        <v>2943380</v>
      </c>
      <c r="O30" s="24">
        <f t="shared" ref="O30:P30" si="20">SUM(O5:O29)</f>
        <v>34085200</v>
      </c>
      <c r="P30" s="24">
        <f t="shared" si="20"/>
        <v>3056200</v>
      </c>
    </row>
    <row r="31" spans="1:16" ht="13.5" thickTop="1" x14ac:dyDescent="0.2">
      <c r="M31" s="25"/>
      <c r="N31" s="25"/>
      <c r="O31" s="25"/>
      <c r="P31" s="25"/>
    </row>
    <row r="32" spans="1:16" ht="13.5" thickBot="1" x14ac:dyDescent="0.25">
      <c r="L32" s="4">
        <f>K30+L30</f>
        <v>32763065</v>
      </c>
      <c r="M32" s="25"/>
      <c r="N32" s="4">
        <f>M30+N30</f>
        <v>35491010</v>
      </c>
      <c r="O32" s="25"/>
      <c r="P32" s="4">
        <f>O30+P30</f>
        <v>37141400</v>
      </c>
    </row>
    <row r="33" spans="2:16" s="26" customFormat="1" ht="13.5" thickTop="1" x14ac:dyDescent="0.2">
      <c r="G33" s="27"/>
      <c r="H33" s="27"/>
      <c r="I33" s="27"/>
      <c r="J33" s="27"/>
      <c r="K33" s="27"/>
      <c r="L33" s="27"/>
    </row>
    <row r="34" spans="2:16" x14ac:dyDescent="0.2">
      <c r="B34" s="21" t="s">
        <v>103</v>
      </c>
    </row>
    <row r="35" spans="2:16" x14ac:dyDescent="0.2">
      <c r="B35" s="21" t="s">
        <v>104</v>
      </c>
    </row>
    <row r="36" spans="2:16" x14ac:dyDescent="0.2">
      <c r="B36" s="21" t="s">
        <v>105</v>
      </c>
      <c r="P36" s="57"/>
    </row>
  </sheetData>
  <sortState xmlns:xlrd2="http://schemas.microsoft.com/office/spreadsheetml/2017/richdata2" ref="A5:R29">
    <sortCondition ref="E5:E29"/>
    <sortCondition ref="C5:C29"/>
  </sortState>
  <mergeCells count="1">
    <mergeCell ref="F1:F4"/>
  </mergeCells>
  <pageMargins left="0.39370078740157483" right="0.39370078740157483" top="1.5748031496062993" bottom="0.94488188976377963" header="0.31496062992125984" footer="0.70866141732283472"/>
  <pageSetup paperSize="9" scale="92" orientation="landscape" r:id="rId1"/>
  <headerFooter>
    <oddFooter>&amp;L&amp;F &amp;A&amp;C&amp;P&amp;R&amp;D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sub A</vt:lpstr>
      <vt:lpstr>sub B</vt:lpstr>
      <vt:lpstr>'sub A'!Afdrukbereik</vt:lpstr>
      <vt:lpstr>'sub B'!Afdrukbereik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Bakker-Nancy</dc:creator>
  <cp:lastModifiedBy>Petra Cornelisse</cp:lastModifiedBy>
  <cp:lastPrinted>2024-06-07T08:49:43Z</cp:lastPrinted>
  <dcterms:created xsi:type="dcterms:W3CDTF">2012-03-28T18:07:05Z</dcterms:created>
  <dcterms:modified xsi:type="dcterms:W3CDTF">2025-01-31T11:21:46Z</dcterms:modified>
</cp:coreProperties>
</file>