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Q:\SSO-CFD\UG_HKT_Inkoop-UNIT\80-INKOOPDOSSIERS-ICT\IUC25-002 ARBO ergonomische producten en diensten\07 - COMMUNICATIE LEVERANCIERS\NvI\"/>
    </mc:Choice>
  </mc:AlternateContent>
  <xr:revisionPtr revIDLastSave="0" documentId="13_ncr:1_{24FC6AF2-49DF-4D74-AFF6-DD884DBEEEFF}" xr6:coauthVersionLast="47" xr6:coauthVersionMax="47" xr10:uidLastSave="{00000000-0000-0000-0000-000000000000}"/>
  <workbookProtection workbookAlgorithmName="SHA-512" workbookHashValue="NDLtMZkrRKVjsjM+tS/13xtkwCjn9N+2YDjJlErjifFLy3r5hOksEn3fGlIN6vJnfI3/fTkzpxUVwRXEQoyXVA==" workbookSaltValue="cSfBGkch5TFQ89QCABKlxA==" workbookSpinCount="100000" lockStructure="1"/>
  <bookViews>
    <workbookView xWindow="-120" yWindow="-120" windowWidth="22290" windowHeight="13305" tabRatio="771" activeTab="1" xr2:uid="{00000000-000D-0000-FFFF-FFFF00000000}"/>
  </bookViews>
  <sheets>
    <sheet name="Samenvatting" sheetId="4" r:id="rId1"/>
    <sheet name="1. Kernassortiment" sheetId="5" r:id="rId2"/>
    <sheet name="2. Diensten" sheetId="6" r:id="rId3"/>
    <sheet name="BPK-Grafiek" sheetId="7" r:id="rId4"/>
    <sheet name="DATA" sheetId="8" state="hidden" r:id="rId5"/>
  </sheets>
  <externalReferences>
    <externalReference r:id="rId6"/>
    <externalReference r:id="rId7"/>
    <externalReference r:id="rId8"/>
    <externalReference r:id="rId9"/>
  </externalReferences>
  <definedNames>
    <definedName name="A">'[1]HULP-velden'!$D$8</definedName>
    <definedName name="B">'[1]HULP-velden'!$D$9</definedName>
    <definedName name="Exponent">[1]Superformule!$K$19</definedName>
    <definedName name="LAQ" localSheetId="2">[1]Superformule!$K$22</definedName>
    <definedName name="LAQ">[2]Superformule!$K$22</definedName>
    <definedName name="Maximaal" localSheetId="2">'[1]HULP-velden'!$L$20</definedName>
    <definedName name="Maximaal">'[2]HULP-velden'!$L$20</definedName>
    <definedName name="Percentage_Qeisen" localSheetId="2">'[1]HULP-velden'!$J$80</definedName>
    <definedName name="Percentage_Qeisen">'[2]HULP-velden'!$J$80</definedName>
    <definedName name="Pmax">[1]Superformule!$K$16</definedName>
    <definedName name="Pref">[1]Superformule!$K$15</definedName>
    <definedName name="PrimairEenheidY">'[1]HULP-velden'!$P$59</definedName>
    <definedName name="Qmax">[1]Superformule!$K$13</definedName>
    <definedName name="Qmin">[1]Superformule!$K$11</definedName>
    <definedName name="Qref">[1]Superformule!$K$14</definedName>
    <definedName name="Qref_wensen">'[1]HULP-velden'!$J$77</definedName>
    <definedName name="Qwensen">[1]Superformule!$K$12</definedName>
    <definedName name="SOLVERWAARDE">'[1]HULP-velden'!$D$10</definedName>
    <definedName name="Staffel_koop">'[3]2b. Gebruiksrecht Perpetual'!#REF!</definedName>
    <definedName name="Staffel_subscription">#REF!</definedName>
    <definedName name="Xwaarden">[1]Vergelijken!#REF!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5" l="1"/>
  <c r="F83" i="7"/>
  <c r="G20" i="7"/>
  <c r="F20" i="7"/>
  <c r="G19" i="7"/>
  <c r="F19" i="7"/>
  <c r="F21" i="7" s="1"/>
  <c r="G21" i="7" s="1"/>
  <c r="E16" i="7"/>
  <c r="G13" i="7"/>
  <c r="F12" i="7"/>
  <c r="F14" i="7" s="1"/>
  <c r="D7" i="8" s="1"/>
  <c r="F7" i="8" s="1"/>
  <c r="G12" i="7" l="1"/>
  <c r="G14" i="7" s="1"/>
  <c r="J13" i="5"/>
  <c r="L13" i="5" s="1"/>
  <c r="J36" i="5"/>
  <c r="L36" i="5" s="1"/>
  <c r="J37" i="5"/>
  <c r="L37" i="5" s="1"/>
  <c r="J38" i="5"/>
  <c r="L38" i="5" s="1"/>
  <c r="J39" i="5"/>
  <c r="L39" i="5" s="1"/>
  <c r="J40" i="5"/>
  <c r="L40" i="5" s="1"/>
  <c r="J35" i="5"/>
  <c r="L35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12" i="5"/>
  <c r="L12" i="5" s="1"/>
  <c r="J14" i="5"/>
  <c r="L14" i="5" s="1"/>
  <c r="J15" i="5"/>
  <c r="L15" i="5" s="1"/>
  <c r="J16" i="5"/>
  <c r="L16" i="5" s="1"/>
  <c r="L17" i="5"/>
  <c r="J18" i="5"/>
  <c r="L18" i="5" s="1"/>
  <c r="J19" i="5"/>
  <c r="L19" i="5" s="1"/>
  <c r="J20" i="5"/>
  <c r="L20" i="5" s="1"/>
  <c r="J21" i="5"/>
  <c r="L21" i="5" s="1"/>
  <c r="J22" i="5"/>
  <c r="L22" i="5" s="1"/>
  <c r="J23" i="5"/>
  <c r="L23" i="5" s="1"/>
  <c r="J24" i="5"/>
  <c r="L24" i="5" s="1"/>
  <c r="J25" i="5"/>
  <c r="L25" i="5" s="1"/>
  <c r="J32" i="5"/>
  <c r="L32" i="5" s="1"/>
  <c r="J33" i="5"/>
  <c r="L33" i="5" s="1"/>
  <c r="J34" i="5"/>
  <c r="L34" i="5" s="1"/>
  <c r="J41" i="5"/>
  <c r="L41" i="5" s="1"/>
  <c r="J42" i="5"/>
  <c r="L42" i="5" s="1"/>
  <c r="J11" i="5"/>
  <c r="L11" i="5" l="1"/>
  <c r="L44" i="5" s="1"/>
  <c r="C13" i="4"/>
  <c r="C17" i="4"/>
  <c r="C16" i="4"/>
  <c r="C15" i="4"/>
  <c r="F21" i="6"/>
  <c r="D17" i="4" s="1"/>
  <c r="G21" i="6"/>
  <c r="H21" i="6"/>
  <c r="H20" i="6"/>
  <c r="G20" i="6"/>
  <c r="F20" i="6"/>
  <c r="D16" i="4"/>
  <c r="C5" i="6"/>
  <c r="C3" i="6"/>
  <c r="C6" i="6"/>
  <c r="C2" i="6"/>
  <c r="C5" i="5"/>
  <c r="C3" i="5"/>
  <c r="C2" i="5"/>
  <c r="H23" i="6" l="1"/>
  <c r="F13" i="4"/>
  <c r="F15" i="4"/>
  <c r="F20" i="4" l="1"/>
  <c r="F9" i="7" s="1"/>
  <c r="C7" i="8" s="1"/>
  <c r="E7" i="8" s="1"/>
  <c r="F15" i="7" s="1"/>
</calcChain>
</file>

<file path=xl/sharedStrings.xml><?xml version="1.0" encoding="utf-8"?>
<sst xmlns="http://schemas.openxmlformats.org/spreadsheetml/2006/main" count="263" uniqueCount="179">
  <si>
    <t>Europese aanbesteding</t>
  </si>
  <si>
    <t xml:space="preserve"> </t>
  </si>
  <si>
    <t>Samenvatting</t>
  </si>
  <si>
    <t>2a</t>
  </si>
  <si>
    <t>2b</t>
  </si>
  <si>
    <t>(Prijzen exclusief BTW)</t>
  </si>
  <si>
    <r>
      <t>Vergelijkingswaarde t.b.v. BPK-formule (P</t>
    </r>
    <r>
      <rPr>
        <b/>
        <vertAlign val="subscript"/>
        <sz val="14"/>
        <color theme="1"/>
        <rFont val="Verdana"/>
        <family val="2"/>
      </rPr>
      <t>i</t>
    </r>
    <r>
      <rPr>
        <b/>
        <sz val="14"/>
        <color theme="1"/>
        <rFont val="Verdana"/>
        <family val="2"/>
      </rPr>
      <t>)</t>
    </r>
  </si>
  <si>
    <t xml:space="preserve">Naam Inschrijver: </t>
  </si>
  <si>
    <t>ARBO Ergonomische Producten en Diensten</t>
  </si>
  <si>
    <t>IUC25-002</t>
  </si>
  <si>
    <t>Omschrijving / specificatie</t>
  </si>
  <si>
    <t>T.b.v. Vergelijkingswaarde</t>
  </si>
  <si>
    <t>Kernassortiment Producten</t>
  </si>
  <si>
    <t>Dimensionering (indicatief)</t>
  </si>
  <si>
    <t xml:space="preserve">Jaar 1 </t>
  </si>
  <si>
    <t>Jaar 2</t>
  </si>
  <si>
    <t>Jaar 3</t>
  </si>
  <si>
    <t>Jaar 4</t>
  </si>
  <si>
    <t xml:space="preserve">Uurtarief   </t>
  </si>
  <si>
    <t>Diensten</t>
  </si>
  <si>
    <t># Uren Adviseur/Ergonoom</t>
  </si>
  <si>
    <t># Uren Technisch/functioneel productspecialist</t>
  </si>
  <si>
    <t>Adviseur/Ergonoom</t>
  </si>
  <si>
    <t>Technisch/functioneel productspecialist</t>
  </si>
  <si>
    <t>Initiële termijn Raamovereenkomst</t>
  </si>
  <si>
    <t>Verlengingsperiodes Raamovereenkomst</t>
  </si>
  <si>
    <t>2.</t>
  </si>
  <si>
    <t>a.</t>
  </si>
  <si>
    <t>b.</t>
  </si>
  <si>
    <t xml:space="preserve">1. </t>
  </si>
  <si>
    <t>Categorie</t>
  </si>
  <si>
    <t>Artikelnaam</t>
  </si>
  <si>
    <t>Producent</t>
  </si>
  <si>
    <t>Functionaliteit</t>
  </si>
  <si>
    <t>Indicatie aantallen per jaar</t>
  </si>
  <si>
    <t>Prijs Per stuk</t>
  </si>
  <si>
    <t>Prijs totaal</t>
  </si>
  <si>
    <t>Muizen</t>
  </si>
  <si>
    <t>Logitech</t>
  </si>
  <si>
    <t>Bal muis (Bal aan de linkerkant) alleen rechtshandig te gebruiken</t>
  </si>
  <si>
    <t xml:space="preserve">Bal muis (bal in het midden) </t>
  </si>
  <si>
    <t>Fellowes</t>
  </si>
  <si>
    <t>Cherry</t>
  </si>
  <si>
    <t>Mini muis</t>
  </si>
  <si>
    <t>Ergonomisch gevormde  muis</t>
  </si>
  <si>
    <t>Hippus</t>
  </si>
  <si>
    <t>Ergonomisch gevormde muis, in de vorm van een paardenzadel (wetenschappelijk onderbouwd)</t>
  </si>
  <si>
    <t>Verticale muis, minimaal 5 instelbare knoppen.</t>
  </si>
  <si>
    <t>Contour</t>
  </si>
  <si>
    <t>Wacom</t>
  </si>
  <si>
    <t>Toetsenborden</t>
  </si>
  <si>
    <t>Bol toetsenbord</t>
  </si>
  <si>
    <t>Kinesis</t>
  </si>
  <si>
    <t>Hol Toetsenbord</t>
  </si>
  <si>
    <t>Freestyle</t>
  </si>
  <si>
    <t>Low force keypad</t>
  </si>
  <si>
    <t>Los numeriek toetsenbord</t>
  </si>
  <si>
    <t>Bakker en Elkhuizen</t>
  </si>
  <si>
    <t>Artikelnaam Inschrijver</t>
  </si>
  <si>
    <t>Producent Inschrijver</t>
  </si>
  <si>
    <t>Logitech MX Ergo muis draadloos</t>
  </si>
  <si>
    <t>Kensington Orbit Trackball with Scroll Ring</t>
  </si>
  <si>
    <t>DXT 2 precision mouse bedraad</t>
  </si>
  <si>
    <t>DXT 2 precision mouse draadloos</t>
  </si>
  <si>
    <t>Penguin Vertical mouse bedraad</t>
  </si>
  <si>
    <t>Penguin Vertical mouse draadloos</t>
  </si>
  <si>
    <t>Cherry MW 8C Advanced draadloos</t>
  </si>
  <si>
    <t>Logitech  M500S bedraad</t>
  </si>
  <si>
    <t>Ergonomisch gevormde M705 draadloos</t>
  </si>
  <si>
    <t xml:space="preserve">HandshoeMouse Shift </t>
  </si>
  <si>
    <t xml:space="preserve">Evoluent 4 Optical Mouse Rechts bedraad </t>
  </si>
  <si>
    <t xml:space="preserve">Evoluent 4 Optical Mouse Links bedraad </t>
  </si>
  <si>
    <t xml:space="preserve">Evoluent 4 Optical Mouse Rechts  draadloos </t>
  </si>
  <si>
    <t>Rollermouse Red bedraad</t>
  </si>
  <si>
    <t>Rollermouse Red draadloos</t>
  </si>
  <si>
    <t>Kensington</t>
  </si>
  <si>
    <t>City Ergonomics</t>
  </si>
  <si>
    <t>Evoluent</t>
  </si>
  <si>
    <t xml:space="preserve">Muis met ‘pen’ greep </t>
  </si>
  <si>
    <t>Verticale muis in te stellen voor gebruik rechts- en linkshandig.</t>
  </si>
  <si>
    <t>Ergonomisch gevormde grote muis</t>
  </si>
  <si>
    <t>Rollerbalk muis</t>
  </si>
  <si>
    <t>Kinesis Advantage 2 keyboard</t>
  </si>
  <si>
    <t>Deelbaar toetsenbord Freestyle 2 Split</t>
  </si>
  <si>
    <t>Freestyle 2 Split VIP accessoire</t>
  </si>
  <si>
    <t>Goldtouch Go!2 Travel</t>
  </si>
  <si>
    <t xml:space="preserve">Mini toetsenbord S-Board 840 </t>
  </si>
  <si>
    <t>Numeriek toetsenbord S-Board 840</t>
  </si>
  <si>
    <t>Wacom intuos pro Small</t>
  </si>
  <si>
    <t>Goldtouch</t>
  </si>
  <si>
    <t>Toetsenbord deelbaar</t>
  </si>
  <si>
    <t>Hoogtesteunen bij Freestyle 2 Split</t>
  </si>
  <si>
    <t>Deelbaar minitoetsenbord</t>
  </si>
  <si>
    <t>Tekentablet klein formaat</t>
  </si>
  <si>
    <t>Overige artikelen</t>
  </si>
  <si>
    <t>Laptoptrolley  voor 14 en 15 inch laptops</t>
  </si>
  <si>
    <t>Laptoprugzak  voor 14 en 15 inch laptops klein volume</t>
  </si>
  <si>
    <t>Laptoprugzak  voor 14 en 15 inch laptops groot volume</t>
  </si>
  <si>
    <t>Laptoprugzak/-tas voor 14 en 15 inch laptops die zowel als rugzak en als schouder/handtas is te gebruiken</t>
  </si>
  <si>
    <t>Ergo Q 260</t>
  </si>
  <si>
    <t xml:space="preserve">Ergo-Q Hybrid Pro Dark Grey </t>
  </si>
  <si>
    <t xml:space="preserve">Roost laptopstandaard voor 14 en 15 inch laptops </t>
  </si>
  <si>
    <t>The Egg Ergo mouse pad</t>
  </si>
  <si>
    <t>Bakker Elkhuizen</t>
  </si>
  <si>
    <t>Roost</t>
  </si>
  <si>
    <t>Huidig model: Case Logic Ergowork Laptoptrolley CL 17.3</t>
  </si>
  <si>
    <t>Huidig model: Case Logic Ergowork Laptop rugzak 15.6 Small</t>
  </si>
  <si>
    <t>Huidig model: Case Logic Ergowork Laptop rugzak 15.6 Large</t>
  </si>
  <si>
    <t>Huidig model: Case Logic Ergowork Laptoptas CL 15.6</t>
  </si>
  <si>
    <t xml:space="preserve">Laptopstandaard voor 14 en 15 inch laptops met documenthouder </t>
  </si>
  <si>
    <t>Tablet/Laptop Stand Tabletstandaard tbv ipads 11 tot 13 inch</t>
  </si>
  <si>
    <t>Compacte en makkelijk mee te nemen  laptopstandaard</t>
  </si>
  <si>
    <t>Comfortabele muismat  tegen koude handen</t>
  </si>
  <si>
    <t>Europese Aanbesteding</t>
  </si>
  <si>
    <t>BPK-Grafiek</t>
  </si>
  <si>
    <t>Kenmerk: IUC25-002</t>
  </si>
  <si>
    <t>Vergelijkingswaarde</t>
  </si>
  <si>
    <t xml:space="preserve">      Indicatie eigen score</t>
  </si>
  <si>
    <t>Score Kwaliteit</t>
  </si>
  <si>
    <t>Procenten</t>
  </si>
  <si>
    <t xml:space="preserve">Kwaliteit in eisen </t>
  </si>
  <si>
    <t>%</t>
  </si>
  <si>
    <r>
      <t xml:space="preserve">Eigen inschatting score kwaliteit </t>
    </r>
    <r>
      <rPr>
        <vertAlign val="superscript"/>
        <sz val="11"/>
        <color theme="1"/>
        <rFont val="Verdana"/>
        <family val="2"/>
      </rPr>
      <t>*1</t>
    </r>
  </si>
  <si>
    <t>Totaal kwaliteit</t>
  </si>
  <si>
    <t>Indicatie BPK-score</t>
  </si>
  <si>
    <t>*1</t>
  </si>
  <si>
    <t>Opbouw Score voor kwaliteit</t>
  </si>
  <si>
    <t>Punten</t>
  </si>
  <si>
    <t xml:space="preserve">Eisen </t>
  </si>
  <si>
    <t>Wensen</t>
  </si>
  <si>
    <t>Totaal</t>
  </si>
  <si>
    <t>Hulpdata Grafiek Superformule</t>
  </si>
  <si>
    <t>Hulpvelden</t>
  </si>
  <si>
    <t>Uw inschrijving</t>
  </si>
  <si>
    <t>LET OP  !!!</t>
  </si>
  <si>
    <r>
      <t xml:space="preserve">Voordat de TAB-bladen </t>
    </r>
    <r>
      <rPr>
        <i/>
        <sz val="12"/>
        <color theme="0" tint="-0.14996795556505021"/>
        <rFont val="Verdana"/>
        <family val="2"/>
      </rPr>
      <t>"TBV PRIJSMODEL (1)"</t>
    </r>
    <r>
      <rPr>
        <sz val="12"/>
        <color theme="0" tint="-0.14996795556505021"/>
        <rFont val="Verdana"/>
        <family val="2"/>
      </rPr>
      <t xml:space="preserve"> EN </t>
    </r>
    <r>
      <rPr>
        <i/>
        <sz val="12"/>
        <color theme="0" tint="-0.14996795556505021"/>
        <rFont val="Verdana"/>
        <family val="2"/>
      </rPr>
      <t>"TBV PRIJSMODEL (2)"</t>
    </r>
    <r>
      <rPr>
        <sz val="12"/>
        <color theme="0" tint="-0.14996795556505021"/>
        <rFont val="Verdana"/>
        <family val="2"/>
      </rPr>
      <t xml:space="preserve"> gekopieerd worden kan naar het Prijsmodel, moeten eerst onderstaande waarden ( oranje velden ) worden geselecteerd en worden gekopieerd en geplakt worden als WAARDEN (ctrl-C, plakken speciaal "waarden")</t>
    </r>
  </si>
  <si>
    <t>EVMI-punten</t>
  </si>
  <si>
    <t xml:space="preserve">P </t>
  </si>
  <si>
    <t>Q</t>
  </si>
  <si>
    <t>EMVI</t>
  </si>
  <si>
    <t>Ref</t>
  </si>
  <si>
    <t>Ref (boven)</t>
  </si>
  <si>
    <t>Ref (onder)</t>
  </si>
  <si>
    <t>EMVI-lijnen</t>
  </si>
  <si>
    <t>hulp=Q bij P=0</t>
  </si>
  <si>
    <t>Q berekend bij P=0 en EMVI=1</t>
  </si>
  <si>
    <t>P berekend uit Q en EMVI=1</t>
  </si>
  <si>
    <t>Q berekend bij P=0 en EMVI=0,9</t>
  </si>
  <si>
    <t>P berekend uit Q en EMVI=0,9</t>
  </si>
  <si>
    <t>Q berekend bij P=0 en EMVI=0,8</t>
  </si>
  <si>
    <t>P berekend uit Q en EMVI=0,8</t>
  </si>
  <si>
    <t>Q berekend bij P=0 en EMVI=0,7</t>
  </si>
  <si>
    <t>P berekend uit Q en EMVI=0,7</t>
  </si>
  <si>
    <t>Q berekend bij P=0 en EMVI=0,6</t>
  </si>
  <si>
    <t>P berekend uit Q en EMVI=0,6</t>
  </si>
  <si>
    <t>Q berekend bij P=0 en EMVI=1,1</t>
  </si>
  <si>
    <t>P berekend uit Q en EMVI=1,1</t>
  </si>
  <si>
    <t>Hulpvelden t.b.v grafiek</t>
  </si>
  <si>
    <t>Exponent</t>
  </si>
  <si>
    <t>Pref</t>
  </si>
  <si>
    <t>Qref</t>
  </si>
  <si>
    <t>Referentie</t>
  </si>
  <si>
    <t>Referentie (Qmax)</t>
  </si>
  <si>
    <t>Qmax</t>
  </si>
  <si>
    <t>Qmin</t>
  </si>
  <si>
    <t>Qwensen</t>
  </si>
  <si>
    <t>P</t>
  </si>
  <si>
    <t>LAQ</t>
  </si>
  <si>
    <t>genormaliseerd</t>
  </si>
  <si>
    <t>Bonus (extra)</t>
  </si>
  <si>
    <t>LAQ (norm)</t>
  </si>
  <si>
    <t>Qeisen</t>
  </si>
  <si>
    <t>Uw Inschrijving</t>
  </si>
  <si>
    <t>Kenmerk</t>
  </si>
  <si>
    <t>Qbonus</t>
  </si>
  <si>
    <t>Naam</t>
  </si>
  <si>
    <t>20*</t>
  </si>
  <si>
    <t>* Deze uren kan Opdrachtnemer niet in rekening brengen en worden derhalve niet meegenomen in de Vergelijkingswaarde.</t>
  </si>
  <si>
    <t>Indicatie aantallen contractperiode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</si>
</sst>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_-* #,##0.00_-;_-* #,##0.00\-;_-* &quot;-&quot;??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0_ ;\-0\ "/>
    <numFmt numFmtId="169" formatCode="_-* #,##0_-;_-* #,##0\-;_-* &quot;-&quot;??_-;_-@_-"/>
    <numFmt numFmtId="170" formatCode="&quot;€&quot;#,##0.00_);\(&quot;€&quot;#,##0.00\)"/>
    <numFmt numFmtId="171" formatCode="0.0"/>
    <numFmt numFmtId="172" formatCode="#,##0.0"/>
    <numFmt numFmtId="173" formatCode="0.000"/>
    <numFmt numFmtId="174" formatCode="_ &quot;€&quot;\ * #,##0_ ;_ &quot;€&quot;\ * \-#,##0_ ;_ &quot;€&quot;\ * &quot;-&quot;??_ ;_ 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8"/>
      <color theme="1"/>
      <name val="Verdana"/>
      <family val="2"/>
    </font>
    <font>
      <b/>
      <sz val="14"/>
      <color theme="1"/>
      <name val="Verdana"/>
      <family val="2"/>
    </font>
    <font>
      <sz val="10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b/>
      <sz val="18"/>
      <color rgb="FFFF0000"/>
      <name val="Verdana"/>
      <family val="2"/>
    </font>
    <font>
      <i/>
      <sz val="10"/>
      <name val="Verdana"/>
      <family val="2"/>
    </font>
    <font>
      <i/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0"/>
      <name val="Verdana"/>
      <family val="2"/>
    </font>
    <font>
      <b/>
      <vertAlign val="subscript"/>
      <sz val="14"/>
      <color theme="1"/>
      <name val="Verdana"/>
      <family val="2"/>
    </font>
    <font>
      <b/>
      <sz val="10"/>
      <color indexed="10"/>
      <name val="Verdana"/>
      <family val="2"/>
    </font>
    <font>
      <b/>
      <sz val="16"/>
      <color theme="0"/>
      <name val="Verdana"/>
      <family val="2"/>
    </font>
    <font>
      <b/>
      <sz val="10"/>
      <name val="Verdana"/>
      <family val="2"/>
    </font>
    <font>
      <b/>
      <sz val="8"/>
      <color indexed="10"/>
      <name val="Verdana"/>
      <family val="2"/>
    </font>
    <font>
      <b/>
      <sz val="18"/>
      <color indexed="10"/>
      <name val="Verdana"/>
      <family val="2"/>
    </font>
    <font>
      <b/>
      <sz val="8"/>
      <color theme="1"/>
      <name val="Verdan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Verdana"/>
      <family val="2"/>
    </font>
    <font>
      <b/>
      <sz val="20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Arial"/>
      <family val="2"/>
    </font>
    <font>
      <i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1"/>
      <color theme="0" tint="-0.14996795556505021"/>
      <name val="Calibri"/>
      <family val="2"/>
      <scheme val="minor"/>
    </font>
    <font>
      <sz val="11"/>
      <color theme="0" tint="-0.14996795556505021"/>
      <name val="Verdana"/>
      <family val="2"/>
    </font>
    <font>
      <sz val="24"/>
      <color theme="0" tint="-0.14996795556505021"/>
      <name val="Verdana"/>
      <family val="2"/>
    </font>
    <font>
      <b/>
      <sz val="11"/>
      <color theme="0" tint="-0.14996795556505021"/>
      <name val="Verdana"/>
      <family val="2"/>
    </font>
    <font>
      <i/>
      <sz val="11"/>
      <color theme="0" tint="-0.14996795556505021"/>
      <name val="Verdana"/>
      <family val="2"/>
    </font>
    <font>
      <b/>
      <sz val="12"/>
      <color theme="0" tint="-0.14996795556505021"/>
      <name val="Verdana"/>
      <family val="2"/>
    </font>
    <font>
      <sz val="12"/>
      <color theme="0" tint="-0.14996795556505021"/>
      <name val="Verdana"/>
      <family val="2"/>
    </font>
    <font>
      <i/>
      <sz val="12"/>
      <color theme="0" tint="-0.14996795556505021"/>
      <name val="Verdana"/>
      <family val="2"/>
    </font>
    <font>
      <sz val="8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1" fillId="0" borderId="0" xfId="0" applyFont="1" applyAlignment="1" applyProtection="1">
      <protection hidden="1"/>
    </xf>
    <xf numFmtId="0" fontId="10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164" fontId="11" fillId="0" borderId="0" xfId="0" applyNumberFormat="1" applyFont="1" applyAlignment="1" applyProtection="1">
      <protection hidden="1"/>
    </xf>
    <xf numFmtId="44" fontId="11" fillId="0" borderId="0" xfId="1" applyFont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1" fontId="7" fillId="0" borderId="1" xfId="0" applyNumberFormat="1" applyFont="1" applyFill="1" applyBorder="1" applyProtection="1">
      <protection hidden="1"/>
    </xf>
    <xf numFmtId="1" fontId="11" fillId="0" borderId="1" xfId="0" applyNumberFormat="1" applyFont="1" applyFill="1" applyBorder="1" applyProtection="1">
      <protection hidden="1"/>
    </xf>
    <xf numFmtId="1" fontId="11" fillId="0" borderId="1" xfId="0" applyNumberFormat="1" applyFont="1" applyFill="1" applyBorder="1" applyAlignment="1" applyProtection="1">
      <alignment horizontal="right"/>
      <protection hidden="1"/>
    </xf>
    <xf numFmtId="1" fontId="7" fillId="0" borderId="0" xfId="0" applyNumberFormat="1" applyFont="1" applyFill="1" applyBorder="1" applyProtection="1">
      <protection hidden="1"/>
    </xf>
    <xf numFmtId="1" fontId="11" fillId="0" borderId="0" xfId="0" applyNumberFormat="1" applyFont="1" applyFill="1" applyBorder="1" applyProtection="1">
      <protection hidden="1"/>
    </xf>
    <xf numFmtId="1" fontId="11" fillId="0" borderId="0" xfId="0" applyNumberFormat="1" applyFont="1" applyFill="1" applyBorder="1" applyAlignment="1" applyProtection="1">
      <alignment horizontal="right"/>
      <protection hidden="1"/>
    </xf>
    <xf numFmtId="164" fontId="6" fillId="2" borderId="3" xfId="0" applyNumberFormat="1" applyFont="1" applyFill="1" applyBorder="1" applyAlignment="1" applyProtection="1">
      <alignment vertical="center"/>
      <protection hidden="1"/>
    </xf>
    <xf numFmtId="164" fontId="6" fillId="2" borderId="4" xfId="0" applyNumberFormat="1" applyFont="1" applyFill="1" applyBorder="1" applyAlignment="1" applyProtection="1">
      <alignment vertical="center"/>
      <protection hidden="1"/>
    </xf>
    <xf numFmtId="44" fontId="7" fillId="5" borderId="2" xfId="1" applyFont="1" applyFill="1" applyBorder="1" applyAlignment="1" applyProtection="1">
      <alignment vertical="center"/>
      <protection hidden="1"/>
    </xf>
    <xf numFmtId="44" fontId="11" fillId="0" borderId="0" xfId="1" applyFont="1" applyFill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1" fillId="5" borderId="6" xfId="0" applyFont="1" applyFill="1" applyBorder="1" applyAlignment="1" applyProtection="1">
      <protection hidden="1"/>
    </xf>
    <xf numFmtId="44" fontId="15" fillId="5" borderId="7" xfId="0" applyNumberFormat="1" applyFont="1" applyFill="1" applyBorder="1" applyAlignment="1" applyProtection="1">
      <alignment vertical="center"/>
      <protection hidden="1"/>
    </xf>
    <xf numFmtId="1" fontId="3" fillId="2" borderId="0" xfId="0" applyNumberFormat="1" applyFont="1" applyFill="1" applyBorder="1" applyAlignment="1" applyProtection="1">
      <alignment horizontal="left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" fontId="11" fillId="2" borderId="0" xfId="0" applyNumberFormat="1" applyFont="1" applyFill="1" applyAlignment="1" applyProtection="1">
      <alignment horizontal="center"/>
      <protection hidden="1"/>
    </xf>
    <xf numFmtId="1" fontId="7" fillId="0" borderId="1" xfId="0" applyNumberFormat="1" applyFont="1" applyFill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1" fontId="6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Border="1" applyAlignment="1" applyProtection="1">
      <alignment horizontal="center"/>
      <protection hidden="1"/>
    </xf>
    <xf numFmtId="1" fontId="5" fillId="2" borderId="0" xfId="0" applyNumberFormat="1" applyFont="1" applyFill="1" applyBorder="1" applyAlignment="1" applyProtection="1">
      <alignment horizontal="left"/>
      <protection hidden="1"/>
    </xf>
    <xf numFmtId="1" fontId="6" fillId="2" borderId="0" xfId="0" applyNumberFormat="1" applyFont="1" applyFill="1" applyBorder="1" applyAlignment="1" applyProtection="1">
      <alignment horizontal="left"/>
      <protection hidden="1"/>
    </xf>
    <xf numFmtId="0" fontId="11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" fontId="16" fillId="2" borderId="0" xfId="0" applyNumberFormat="1" applyFont="1" applyFill="1" applyAlignment="1" applyProtection="1">
      <alignment horizontal="left"/>
      <protection hidden="1"/>
    </xf>
    <xf numFmtId="0" fontId="10" fillId="2" borderId="4" xfId="0" applyFont="1" applyFill="1" applyBorder="1" applyAlignment="1" applyProtection="1">
      <alignment horizontal="right" vertical="center"/>
      <protection hidden="1"/>
    </xf>
    <xf numFmtId="0" fontId="6" fillId="5" borderId="5" xfId="0" applyFont="1" applyFill="1" applyBorder="1" applyProtection="1">
      <protection hidden="1"/>
    </xf>
    <xf numFmtId="1" fontId="14" fillId="2" borderId="0" xfId="0" applyNumberFormat="1" applyFont="1" applyFill="1" applyBorder="1" applyAlignment="1" applyProtection="1">
      <alignment horizontal="left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1" fontId="3" fillId="2" borderId="0" xfId="0" applyNumberFormat="1" applyFont="1" applyFill="1" applyAlignment="1" applyProtection="1">
      <alignment horizontal="left"/>
      <protection hidden="1"/>
    </xf>
    <xf numFmtId="44" fontId="13" fillId="0" borderId="2" xfId="1" applyFont="1" applyFill="1" applyBorder="1" applyProtection="1">
      <protection hidden="1"/>
    </xf>
    <xf numFmtId="1" fontId="13" fillId="0" borderId="2" xfId="0" applyNumberFormat="1" applyFont="1" applyFill="1" applyBorder="1" applyProtection="1">
      <protection hidden="1"/>
    </xf>
    <xf numFmtId="1" fontId="13" fillId="0" borderId="2" xfId="0" applyNumberFormat="1" applyFont="1" applyBorder="1" applyAlignment="1" applyProtection="1">
      <alignment horizontal="center"/>
      <protection hidden="1"/>
    </xf>
    <xf numFmtId="1" fontId="11" fillId="0" borderId="1" xfId="0" applyNumberFormat="1" applyFont="1" applyBorder="1" applyAlignment="1" applyProtection="1">
      <alignment horizontal="center"/>
      <protection hidden="1"/>
    </xf>
    <xf numFmtId="0" fontId="18" fillId="0" borderId="0" xfId="2" applyFont="1" applyProtection="1">
      <protection hidden="1"/>
    </xf>
    <xf numFmtId="0" fontId="18" fillId="6" borderId="0" xfId="2" applyFont="1" applyFill="1" applyProtection="1">
      <protection hidden="1"/>
    </xf>
    <xf numFmtId="1" fontId="5" fillId="2" borderId="0" xfId="0" applyNumberFormat="1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1" fontId="6" fillId="2" borderId="0" xfId="0" applyNumberFormat="1" applyFont="1" applyFill="1" applyProtection="1">
      <protection hidden="1"/>
    </xf>
    <xf numFmtId="0" fontId="19" fillId="2" borderId="0" xfId="0" applyFont="1" applyFill="1" applyProtection="1">
      <protection hidden="1"/>
    </xf>
    <xf numFmtId="1" fontId="3" fillId="2" borderId="0" xfId="0" applyNumberFormat="1" applyFont="1" applyFill="1" applyAlignment="1" applyProtection="1">
      <alignment horizontal="left" vertical="top"/>
      <protection hidden="1"/>
    </xf>
    <xf numFmtId="0" fontId="14" fillId="2" borderId="0" xfId="0" applyFont="1" applyFill="1" applyProtection="1">
      <protection hidden="1"/>
    </xf>
    <xf numFmtId="3" fontId="3" fillId="2" borderId="0" xfId="0" applyNumberFormat="1" applyFont="1" applyFill="1" applyAlignment="1" applyProtection="1">
      <alignment horizontal="right"/>
      <protection hidden="1"/>
    </xf>
    <xf numFmtId="1" fontId="3" fillId="2" borderId="0" xfId="0" applyNumberFormat="1" applyFont="1" applyFill="1" applyAlignment="1" applyProtection="1">
      <alignment horizontal="right"/>
      <protection hidden="1"/>
    </xf>
    <xf numFmtId="164" fontId="3" fillId="2" borderId="0" xfId="0" applyNumberFormat="1" applyFont="1" applyFill="1" applyAlignment="1" applyProtection="1">
      <alignment horizontal="right"/>
      <protection hidden="1"/>
    </xf>
    <xf numFmtId="0" fontId="7" fillId="0" borderId="0" xfId="2" applyFont="1" applyProtection="1">
      <protection hidden="1"/>
    </xf>
    <xf numFmtId="0" fontId="20" fillId="0" borderId="1" xfId="2" applyFont="1" applyBorder="1" applyProtection="1">
      <protection hidden="1"/>
    </xf>
    <xf numFmtId="164" fontId="7" fillId="0" borderId="1" xfId="2" applyNumberFormat="1" applyFont="1" applyBorder="1" applyProtection="1">
      <protection hidden="1"/>
    </xf>
    <xf numFmtId="168" fontId="7" fillId="0" borderId="1" xfId="3" applyNumberFormat="1" applyFont="1" applyFill="1" applyBorder="1" applyProtection="1">
      <protection hidden="1"/>
    </xf>
    <xf numFmtId="169" fontId="7" fillId="0" borderId="1" xfId="3" applyNumberFormat="1" applyFont="1" applyFill="1" applyBorder="1" applyAlignment="1" applyProtection="1">
      <alignment horizontal="center"/>
      <protection hidden="1"/>
    </xf>
    <xf numFmtId="0" fontId="20" fillId="0" borderId="0" xfId="2" applyFont="1" applyProtection="1">
      <protection hidden="1"/>
    </xf>
    <xf numFmtId="164" fontId="7" fillId="0" borderId="0" xfId="2" applyNumberFormat="1" applyFont="1" applyAlignment="1" applyProtection="1">
      <alignment horizontal="right"/>
      <protection hidden="1"/>
    </xf>
    <xf numFmtId="0" fontId="7" fillId="0" borderId="0" xfId="2" applyFont="1" applyAlignment="1" applyProtection="1">
      <alignment horizontal="right"/>
      <protection hidden="1"/>
    </xf>
    <xf numFmtId="0" fontId="15" fillId="0" borderId="0" xfId="2" applyFont="1" applyProtection="1">
      <protection hidden="1"/>
    </xf>
    <xf numFmtId="164" fontId="4" fillId="2" borderId="8" xfId="0" applyNumberFormat="1" applyFont="1" applyFill="1" applyBorder="1" applyProtection="1">
      <protection hidden="1"/>
    </xf>
    <xf numFmtId="0" fontId="11" fillId="0" borderId="0" xfId="2" applyFont="1" applyProtection="1">
      <protection hidden="1"/>
    </xf>
    <xf numFmtId="164" fontId="7" fillId="0" borderId="0" xfId="2" applyNumberFormat="1" applyFont="1" applyProtection="1">
      <protection hidden="1"/>
    </xf>
    <xf numFmtId="168" fontId="7" fillId="0" borderId="0" xfId="3" applyNumberFormat="1" applyFont="1" applyFill="1" applyBorder="1" applyProtection="1">
      <protection hidden="1"/>
    </xf>
    <xf numFmtId="164" fontId="3" fillId="2" borderId="13" xfId="0" applyNumberFormat="1" applyFont="1" applyFill="1" applyBorder="1" applyAlignment="1" applyProtection="1">
      <alignment horizontal="right" wrapText="1"/>
      <protection hidden="1"/>
    </xf>
    <xf numFmtId="0" fontId="21" fillId="0" borderId="0" xfId="2" applyFont="1" applyProtection="1">
      <protection hidden="1"/>
    </xf>
    <xf numFmtId="0" fontId="21" fillId="6" borderId="0" xfId="2" applyFont="1" applyFill="1" applyProtection="1">
      <protection hidden="1"/>
    </xf>
    <xf numFmtId="0" fontId="22" fillId="0" borderId="0" xfId="2" applyFont="1" applyAlignment="1" applyProtection="1">
      <alignment vertical="center"/>
      <protection hidden="1"/>
    </xf>
    <xf numFmtId="1" fontId="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164" fontId="5" fillId="2" borderId="0" xfId="0" applyNumberFormat="1" applyFont="1" applyFill="1" applyAlignment="1" applyProtection="1">
      <alignment vertical="center"/>
      <protection hidden="1"/>
    </xf>
    <xf numFmtId="0" fontId="22" fillId="6" borderId="0" xfId="2" applyFont="1" applyFill="1" applyAlignment="1" applyProtection="1">
      <alignment vertical="center"/>
      <protection hidden="1"/>
    </xf>
    <xf numFmtId="0" fontId="21" fillId="0" borderId="0" xfId="2" applyFont="1" applyAlignment="1" applyProtection="1">
      <alignment vertical="center"/>
      <protection hidden="1"/>
    </xf>
    <xf numFmtId="1" fontId="6" fillId="2" borderId="0" xfId="0" applyNumberFormat="1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164" fontId="23" fillId="2" borderId="0" xfId="0" applyNumberFormat="1" applyFont="1" applyFill="1" applyAlignment="1" applyProtection="1">
      <alignment vertical="center"/>
      <protection hidden="1"/>
    </xf>
    <xf numFmtId="0" fontId="21" fillId="6" borderId="0" xfId="2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1" fontId="14" fillId="2" borderId="0" xfId="0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3" fontId="23" fillId="2" borderId="0" xfId="0" applyNumberFormat="1" applyFont="1" applyFill="1" applyAlignment="1" applyProtection="1">
      <alignment horizontal="right"/>
      <protection hidden="1"/>
    </xf>
    <xf numFmtId="1" fontId="23" fillId="2" borderId="0" xfId="0" applyNumberFormat="1" applyFont="1" applyFill="1" applyAlignment="1" applyProtection="1">
      <alignment horizontal="right"/>
      <protection hidden="1"/>
    </xf>
    <xf numFmtId="0" fontId="7" fillId="0" borderId="0" xfId="2" applyFont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right"/>
      <protection hidden="1"/>
    </xf>
    <xf numFmtId="0" fontId="20" fillId="0" borderId="1" xfId="2" applyFont="1" applyBorder="1" applyAlignment="1" applyProtection="1">
      <alignment vertical="center"/>
      <protection hidden="1"/>
    </xf>
    <xf numFmtId="164" fontId="7" fillId="0" borderId="1" xfId="2" applyNumberFormat="1" applyFont="1" applyBorder="1" applyAlignment="1" applyProtection="1">
      <alignment horizontal="right" vertical="center"/>
      <protection hidden="1"/>
    </xf>
    <xf numFmtId="0" fontId="20" fillId="0" borderId="0" xfId="2" applyFont="1" applyAlignment="1" applyProtection="1">
      <alignment vertical="center"/>
      <protection hidden="1"/>
    </xf>
    <xf numFmtId="164" fontId="7" fillId="0" borderId="0" xfId="2" applyNumberFormat="1" applyFont="1" applyAlignment="1" applyProtection="1">
      <alignment horizontal="right" vertical="center"/>
      <protection hidden="1"/>
    </xf>
    <xf numFmtId="0" fontId="15" fillId="0" borderId="0" xfId="2" applyFont="1" applyAlignment="1" applyProtection="1">
      <alignment vertical="center"/>
      <protection hidden="1"/>
    </xf>
    <xf numFmtId="164" fontId="3" fillId="2" borderId="15" xfId="0" applyNumberFormat="1" applyFont="1" applyFill="1" applyBorder="1" applyProtection="1">
      <protection hidden="1"/>
    </xf>
    <xf numFmtId="0" fontId="7" fillId="0" borderId="2" xfId="2" quotePrefix="1" applyFont="1" applyBorder="1" applyAlignment="1" applyProtection="1">
      <alignment horizontal="left" vertical="center" wrapText="1"/>
      <protection hidden="1"/>
    </xf>
    <xf numFmtId="44" fontId="7" fillId="4" borderId="16" xfId="2" applyNumberFormat="1" applyFont="1" applyFill="1" applyBorder="1" applyAlignment="1" applyProtection="1">
      <alignment horizontal="right" vertical="center"/>
      <protection locked="0"/>
    </xf>
    <xf numFmtId="0" fontId="7" fillId="0" borderId="0" xfId="2" quotePrefix="1" applyFont="1" applyAlignment="1" applyProtection="1">
      <alignment horizontal="left" vertical="center" wrapText="1"/>
      <protection hidden="1"/>
    </xf>
    <xf numFmtId="164" fontId="15" fillId="5" borderId="14" xfId="2" applyNumberFormat="1" applyFont="1" applyFill="1" applyBorder="1" applyAlignment="1" applyProtection="1">
      <alignment horizontal="right" vertical="center"/>
      <protection hidden="1"/>
    </xf>
    <xf numFmtId="169" fontId="10" fillId="3" borderId="2" xfId="9" applyNumberFormat="1" applyFont="1" applyFill="1" applyBorder="1" applyProtection="1">
      <protection hidden="1"/>
    </xf>
    <xf numFmtId="164" fontId="4" fillId="2" borderId="9" xfId="0" applyNumberFormat="1" applyFont="1" applyFill="1" applyBorder="1" applyProtection="1">
      <protection hidden="1"/>
    </xf>
    <xf numFmtId="0" fontId="13" fillId="0" borderId="0" xfId="2" applyFont="1" applyAlignment="1" applyProtection="1">
      <alignment horizontal="right" vertical="center"/>
      <protection hidden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44" fontId="7" fillId="0" borderId="1" xfId="1" applyFont="1" applyBorder="1" applyAlignment="1" applyProtection="1">
      <alignment vertical="center"/>
      <protection hidden="1"/>
    </xf>
    <xf numFmtId="44" fontId="24" fillId="8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hidden="1"/>
    </xf>
    <xf numFmtId="164" fontId="3" fillId="2" borderId="19" xfId="0" applyNumberFormat="1" applyFont="1" applyFill="1" applyBorder="1" applyAlignment="1" applyProtection="1">
      <alignment horizontal="center" vertical="center"/>
      <protection hidden="1"/>
    </xf>
    <xf numFmtId="0" fontId="25" fillId="8" borderId="4" xfId="0" applyFont="1" applyFill="1" applyBorder="1" applyAlignment="1" applyProtection="1">
      <alignment horizontal="left" vertical="center" wrapText="1"/>
      <protection locked="0"/>
    </xf>
    <xf numFmtId="0" fontId="25" fillId="8" borderId="3" xfId="0" applyFont="1" applyFill="1" applyBorder="1" applyAlignment="1" applyProtection="1">
      <alignment vertical="center" wrapText="1"/>
      <protection locked="0"/>
    </xf>
    <xf numFmtId="44" fontId="15" fillId="5" borderId="14" xfId="2" applyNumberFormat="1" applyFont="1" applyFill="1" applyBorder="1" applyAlignment="1" applyProtection="1">
      <alignment horizontal="right" vertical="center"/>
      <protection hidden="1"/>
    </xf>
    <xf numFmtId="44" fontId="7" fillId="0" borderId="0" xfId="2" applyNumberFormat="1" applyFont="1" applyProtection="1">
      <protection hidden="1"/>
    </xf>
    <xf numFmtId="0" fontId="11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26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1" fontId="7" fillId="0" borderId="1" xfId="0" applyNumberFormat="1" applyFont="1" applyBorder="1" applyProtection="1">
      <protection hidden="1"/>
    </xf>
    <xf numFmtId="1" fontId="11" fillId="0" borderId="1" xfId="0" applyNumberFormat="1" applyFont="1" applyBorder="1" applyAlignment="1" applyProtection="1">
      <alignment horizontal="right"/>
      <protection hidden="1"/>
    </xf>
    <xf numFmtId="1" fontId="11" fillId="0" borderId="1" xfId="0" applyNumberFormat="1" applyFont="1" applyBorder="1" applyProtection="1">
      <protection hidden="1"/>
    </xf>
    <xf numFmtId="1" fontId="29" fillId="0" borderId="1" xfId="0" applyNumberFormat="1" applyFont="1" applyBorder="1" applyProtection="1">
      <protection hidden="1"/>
    </xf>
    <xf numFmtId="166" fontId="11" fillId="0" borderId="0" xfId="7" applyFont="1" applyAlignment="1" applyProtection="1">
      <alignment horizontal="left"/>
      <protection hidden="1"/>
    </xf>
    <xf numFmtId="0" fontId="26" fillId="0" borderId="0" xfId="0" applyFont="1" applyAlignment="1" applyProtection="1">
      <alignment wrapText="1"/>
      <protection hidden="1"/>
    </xf>
    <xf numFmtId="170" fontId="30" fillId="5" borderId="2" xfId="7" quotePrefix="1" applyNumberFormat="1" applyFont="1" applyFill="1" applyBorder="1" applyAlignment="1" applyProtection="1">
      <alignment horizontal="right" vertical="center" wrapText="1"/>
      <protection hidden="1"/>
    </xf>
    <xf numFmtId="3" fontId="30" fillId="3" borderId="2" xfId="0" quotePrefix="1" applyNumberFormat="1" applyFont="1" applyFill="1" applyBorder="1" applyAlignment="1" applyProtection="1">
      <alignment horizontal="right" vertical="center" wrapText="1"/>
      <protection hidden="1"/>
    </xf>
    <xf numFmtId="171" fontId="30" fillId="0" borderId="3" xfId="0" applyNumberFormat="1" applyFont="1" applyBorder="1" applyAlignment="1" applyProtection="1">
      <alignment horizontal="right" vertical="center"/>
      <protection hidden="1"/>
    </xf>
    <xf numFmtId="171" fontId="30" fillId="0" borderId="4" xfId="0" applyNumberFormat="1" applyFont="1" applyBorder="1" applyAlignment="1" applyProtection="1">
      <alignment horizontal="left" vertical="center"/>
      <protection hidden="1"/>
    </xf>
    <xf numFmtId="172" fontId="26" fillId="8" borderId="2" xfId="8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 applyProtection="1">
      <alignment horizontal="center" vertical="center"/>
      <protection hidden="1"/>
    </xf>
    <xf numFmtId="3" fontId="26" fillId="0" borderId="2" xfId="0" applyNumberFormat="1" applyFont="1" applyBorder="1" applyAlignment="1" applyProtection="1">
      <alignment horizontal="right" vertical="center"/>
      <protection hidden="1"/>
    </xf>
    <xf numFmtId="173" fontId="32" fillId="0" borderId="2" xfId="0" applyNumberFormat="1" applyFont="1" applyBorder="1" applyAlignment="1" applyProtection="1">
      <alignment horizontal="right" vertical="center"/>
      <protection hidden="1"/>
    </xf>
    <xf numFmtId="0" fontId="31" fillId="0" borderId="3" xfId="0" applyFont="1" applyBorder="1" applyAlignment="1" applyProtection="1">
      <alignment horizontal="right" vertical="center"/>
      <protection hidden="1"/>
    </xf>
    <xf numFmtId="0" fontId="14" fillId="0" borderId="17" xfId="6" applyFont="1" applyBorder="1" applyAlignment="1" applyProtection="1">
      <alignment vertical="center"/>
      <protection hidden="1"/>
    </xf>
    <xf numFmtId="0" fontId="30" fillId="0" borderId="4" xfId="6" applyFont="1" applyBorder="1" applyAlignment="1" applyProtection="1">
      <alignment vertical="center"/>
      <protection hidden="1"/>
    </xf>
    <xf numFmtId="0" fontId="30" fillId="0" borderId="11" xfId="6" applyFont="1" applyBorder="1" applyAlignment="1" applyProtection="1">
      <alignment vertical="center"/>
      <protection hidden="1"/>
    </xf>
    <xf numFmtId="0" fontId="30" fillId="0" borderId="0" xfId="6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right" vertical="center"/>
      <protection hidden="1"/>
    </xf>
    <xf numFmtId="0" fontId="28" fillId="2" borderId="9" xfId="0" applyFont="1" applyFill="1" applyBorder="1" applyAlignment="1" applyProtection="1">
      <alignment horizontal="right" vertical="center" wrapText="1"/>
      <protection hidden="1"/>
    </xf>
    <xf numFmtId="0" fontId="30" fillId="0" borderId="0" xfId="0" applyFont="1" applyProtection="1">
      <protection hidden="1"/>
    </xf>
    <xf numFmtId="3" fontId="26" fillId="0" borderId="9" xfId="0" applyNumberFormat="1" applyFont="1" applyBorder="1" applyAlignment="1" applyProtection="1">
      <alignment horizontal="right" vertical="center"/>
      <protection hidden="1"/>
    </xf>
    <xf numFmtId="171" fontId="30" fillId="0" borderId="9" xfId="0" applyNumberFormat="1" applyFont="1" applyBorder="1" applyAlignment="1" applyProtection="1">
      <alignment horizontal="right" vertical="center"/>
      <protection hidden="1"/>
    </xf>
    <xf numFmtId="171" fontId="30" fillId="0" borderId="9" xfId="0" applyNumberFormat="1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right" vertical="center"/>
      <protection hidden="1"/>
    </xf>
    <xf numFmtId="0" fontId="30" fillId="0" borderId="3" xfId="11" applyNumberFormat="1" applyFont="1" applyBorder="1" applyAlignment="1" applyProtection="1">
      <alignment vertical="center"/>
      <protection hidden="1"/>
    </xf>
    <xf numFmtId="0" fontId="33" fillId="3" borderId="0" xfId="0" applyFont="1" applyFill="1" applyProtection="1">
      <protection hidden="1"/>
    </xf>
    <xf numFmtId="0" fontId="34" fillId="3" borderId="0" xfId="0" applyFont="1" applyFill="1" applyProtection="1">
      <protection hidden="1"/>
    </xf>
    <xf numFmtId="0" fontId="34" fillId="3" borderId="0" xfId="0" applyFont="1" applyFill="1" applyAlignment="1" applyProtection="1">
      <alignment wrapText="1"/>
      <protection hidden="1"/>
    </xf>
    <xf numFmtId="0" fontId="36" fillId="3" borderId="0" xfId="0" applyFont="1" applyFill="1" applyAlignment="1" applyProtection="1">
      <alignment horizontal="left" vertical="center"/>
      <protection hidden="1"/>
    </xf>
    <xf numFmtId="0" fontId="34" fillId="3" borderId="0" xfId="0" applyFont="1" applyFill="1" applyAlignment="1" applyProtection="1">
      <alignment horizontal="center" vertical="center"/>
      <protection hidden="1"/>
    </xf>
    <xf numFmtId="166" fontId="34" fillId="3" borderId="0" xfId="7" applyFont="1" applyFill="1" applyBorder="1" applyAlignment="1" applyProtection="1">
      <alignment horizontal="right" vertical="center" wrapText="1"/>
      <protection hidden="1"/>
    </xf>
    <xf numFmtId="171" fontId="34" fillId="3" borderId="0" xfId="0" applyNumberFormat="1" applyFont="1" applyFill="1" applyAlignment="1" applyProtection="1">
      <alignment horizontal="right" vertical="center" wrapText="1"/>
      <protection hidden="1"/>
    </xf>
    <xf numFmtId="173" fontId="37" fillId="3" borderId="0" xfId="0" applyNumberFormat="1" applyFont="1" applyFill="1" applyAlignment="1" applyProtection="1">
      <alignment horizontal="right" vertical="center"/>
      <protection hidden="1"/>
    </xf>
    <xf numFmtId="1" fontId="37" fillId="3" borderId="0" xfId="0" applyNumberFormat="1" applyFont="1" applyFill="1" applyAlignment="1" applyProtection="1">
      <alignment horizontal="right" vertical="center"/>
      <protection hidden="1"/>
    </xf>
    <xf numFmtId="0" fontId="38" fillId="3" borderId="0" xfId="0" applyFont="1" applyFill="1" applyAlignment="1" applyProtection="1">
      <alignment vertical="center"/>
      <protection hidden="1"/>
    </xf>
    <xf numFmtId="0" fontId="39" fillId="3" borderId="0" xfId="0" applyFont="1" applyFill="1" applyAlignment="1" applyProtection="1">
      <alignment vertical="center"/>
      <protection hidden="1"/>
    </xf>
    <xf numFmtId="0" fontId="34" fillId="3" borderId="0" xfId="0" applyFont="1" applyFill="1" applyAlignment="1" applyProtection="1">
      <alignment vertical="center"/>
      <protection hidden="1"/>
    </xf>
    <xf numFmtId="0" fontId="36" fillId="3" borderId="0" xfId="0" applyFont="1" applyFill="1" applyAlignment="1" applyProtection="1">
      <alignment horizontal="left" vertical="center"/>
      <protection locked="0"/>
    </xf>
    <xf numFmtId="0" fontId="36" fillId="3" borderId="0" xfId="0" applyFont="1" applyFill="1" applyAlignment="1" applyProtection="1">
      <alignment horizontal="right" vertical="center"/>
      <protection locked="0"/>
    </xf>
    <xf numFmtId="0" fontId="34" fillId="3" borderId="0" xfId="0" applyFont="1" applyFill="1" applyProtection="1">
      <protection locked="0"/>
    </xf>
    <xf numFmtId="0" fontId="37" fillId="3" borderId="0" xfId="0" applyFont="1" applyFill="1" applyAlignment="1" applyProtection="1">
      <alignment horizontal="center" vertical="center"/>
      <protection locked="0"/>
    </xf>
    <xf numFmtId="170" fontId="37" fillId="3" borderId="0" xfId="7" applyNumberFormat="1" applyFont="1" applyFill="1" applyBorder="1" applyAlignment="1" applyProtection="1">
      <alignment horizontal="right" vertical="center"/>
      <protection locked="0"/>
    </xf>
    <xf numFmtId="171" fontId="37" fillId="3" borderId="0" xfId="0" applyNumberFormat="1" applyFont="1" applyFill="1" applyAlignment="1" applyProtection="1">
      <alignment horizontal="right" vertical="center"/>
      <protection locked="0"/>
    </xf>
    <xf numFmtId="173" fontId="37" fillId="3" borderId="0" xfId="0" applyNumberFormat="1" applyFont="1" applyFill="1" applyAlignment="1" applyProtection="1">
      <alignment horizontal="right" vertical="center"/>
      <protection locked="0"/>
    </xf>
    <xf numFmtId="0" fontId="36" fillId="3" borderId="0" xfId="0" applyFont="1" applyFill="1" applyAlignment="1" applyProtection="1">
      <alignment vertical="center"/>
      <protection locked="0"/>
    </xf>
    <xf numFmtId="167" fontId="34" fillId="3" borderId="0" xfId="8" applyFont="1" applyFill="1" applyBorder="1" applyAlignment="1" applyProtection="1">
      <alignment vertical="center"/>
      <protection locked="0"/>
    </xf>
    <xf numFmtId="167" fontId="36" fillId="3" borderId="0" xfId="8" applyFont="1" applyFill="1" applyBorder="1" applyAlignment="1" applyProtection="1">
      <alignment vertical="center"/>
      <protection locked="0"/>
    </xf>
    <xf numFmtId="0" fontId="34" fillId="3" borderId="0" xfId="0" applyFont="1" applyFill="1" applyAlignment="1" applyProtection="1">
      <alignment vertical="center" wrapText="1"/>
      <protection locked="0"/>
    </xf>
    <xf numFmtId="0" fontId="34" fillId="3" borderId="0" xfId="0" applyFont="1" applyFill="1" applyAlignment="1" applyProtection="1">
      <alignment vertical="center"/>
      <protection locked="0"/>
    </xf>
    <xf numFmtId="0" fontId="34" fillId="3" borderId="0" xfId="0" applyFont="1" applyFill="1" applyAlignment="1" applyProtection="1">
      <alignment wrapText="1"/>
      <protection locked="0"/>
    </xf>
    <xf numFmtId="2" fontId="34" fillId="3" borderId="0" xfId="0" applyNumberFormat="1" applyFont="1" applyFill="1" applyProtection="1">
      <protection locked="0"/>
    </xf>
    <xf numFmtId="167" fontId="34" fillId="3" borderId="0" xfId="8" applyFont="1" applyFill="1" applyBorder="1" applyAlignment="1" applyProtection="1">
      <alignment horizontal="right"/>
      <protection locked="0"/>
    </xf>
    <xf numFmtId="0" fontId="33" fillId="3" borderId="0" xfId="0" applyFont="1" applyFill="1" applyProtection="1">
      <protection locked="0"/>
    </xf>
    <xf numFmtId="0" fontId="34" fillId="3" borderId="0" xfId="0" applyFont="1" applyFill="1" applyAlignment="1" applyProtection="1">
      <alignment horizontal="center" vertical="center"/>
      <protection locked="0"/>
    </xf>
    <xf numFmtId="174" fontId="34" fillId="3" borderId="0" xfId="7" applyNumberFormat="1" applyFont="1" applyFill="1" applyBorder="1" applyAlignment="1" applyProtection="1">
      <alignment horizontal="right" vertical="center"/>
      <protection locked="0"/>
    </xf>
    <xf numFmtId="1" fontId="34" fillId="3" borderId="0" xfId="0" applyNumberFormat="1" applyFont="1" applyFill="1" applyAlignment="1" applyProtection="1">
      <alignment horizontal="right" vertical="center"/>
      <protection locked="0"/>
    </xf>
    <xf numFmtId="166" fontId="34" fillId="3" borderId="0" xfId="7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Alignment="1" applyProtection="1">
      <alignment horizontal="right" vertical="center"/>
      <protection locked="0"/>
    </xf>
    <xf numFmtId="1" fontId="34" fillId="3" borderId="0" xfId="8" applyNumberFormat="1" applyFont="1" applyFill="1" applyBorder="1" applyAlignment="1" applyProtection="1">
      <alignment horizontal="center" vertical="center"/>
      <protection locked="0"/>
    </xf>
    <xf numFmtId="1" fontId="34" fillId="3" borderId="0" xfId="0" applyNumberFormat="1" applyFont="1" applyFill="1" applyAlignment="1" applyProtection="1">
      <alignment horizontal="center" vertical="center"/>
      <protection locked="0"/>
    </xf>
    <xf numFmtId="166" fontId="34" fillId="3" borderId="0" xfId="7" applyFont="1" applyFill="1" applyBorder="1" applyAlignment="1" applyProtection="1">
      <alignment horizontal="right" vertical="center"/>
      <protection locked="0"/>
    </xf>
    <xf numFmtId="0" fontId="33" fillId="3" borderId="0" xfId="0" applyFont="1" applyFill="1" applyAlignment="1" applyProtection="1">
      <alignment horizontal="center" vertical="center"/>
      <protection locked="0"/>
    </xf>
    <xf numFmtId="0" fontId="34" fillId="3" borderId="0" xfId="0" quotePrefix="1" applyFont="1" applyFill="1" applyAlignment="1" applyProtection="1">
      <alignment vertical="center"/>
      <protection locked="0"/>
    </xf>
    <xf numFmtId="0" fontId="28" fillId="2" borderId="4" xfId="0" applyFont="1" applyFill="1" applyBorder="1" applyAlignment="1" applyProtection="1">
      <alignment horizontal="right" vertical="center" wrapText="1"/>
      <protection hidden="1"/>
    </xf>
    <xf numFmtId="0" fontId="26" fillId="0" borderId="4" xfId="0" applyFont="1" applyBorder="1" applyAlignment="1" applyProtection="1">
      <alignment horizontal="right" vertical="center"/>
      <protection hidden="1"/>
    </xf>
    <xf numFmtId="169" fontId="10" fillId="3" borderId="2" xfId="9" applyNumberFormat="1" applyFont="1" applyFill="1" applyBorder="1" applyAlignment="1" applyProtection="1">
      <alignment horizontal="right"/>
      <protection hidden="1"/>
    </xf>
    <xf numFmtId="169" fontId="10" fillId="3" borderId="0" xfId="9" applyNumberFormat="1" applyFont="1" applyFill="1" applyBorder="1" applyAlignment="1" applyProtection="1">
      <alignment horizontal="right"/>
      <protection hidden="1"/>
    </xf>
    <xf numFmtId="169" fontId="10" fillId="3" borderId="0" xfId="9" applyNumberFormat="1" applyFont="1" applyFill="1" applyBorder="1" applyProtection="1">
      <protection hidden="1"/>
    </xf>
    <xf numFmtId="0" fontId="10" fillId="3" borderId="0" xfId="0" applyFont="1" applyFill="1" applyBorder="1" applyAlignment="1" applyProtection="1">
      <alignment horizontal="right"/>
      <protection hidden="1"/>
    </xf>
    <xf numFmtId="0" fontId="41" fillId="3" borderId="0" xfId="0" applyFont="1" applyFill="1" applyBorder="1" applyAlignment="1" applyProtection="1">
      <alignment horizontal="left"/>
      <protection hidden="1"/>
    </xf>
    <xf numFmtId="0" fontId="9" fillId="4" borderId="2" xfId="0" applyFont="1" applyFill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vertical="center" wrapText="1"/>
      <protection hidden="1"/>
    </xf>
    <xf numFmtId="0" fontId="25" fillId="0" borderId="2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44" fontId="24" fillId="0" borderId="18" xfId="0" applyNumberFormat="1" applyFont="1" applyBorder="1" applyAlignment="1" applyProtection="1">
      <alignment horizontal="center" vertical="center" wrapText="1"/>
      <protection hidden="1"/>
    </xf>
    <xf numFmtId="0" fontId="24" fillId="0" borderId="16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2" xfId="10" applyFont="1" applyBorder="1" applyAlignment="1" applyProtection="1">
      <alignment horizontal="center" vertical="center"/>
      <protection hidden="1"/>
    </xf>
    <xf numFmtId="164" fontId="3" fillId="7" borderId="14" xfId="0" applyNumberFormat="1" applyFont="1" applyFill="1" applyBorder="1" applyProtection="1">
      <protection hidden="1"/>
    </xf>
    <xf numFmtId="0" fontId="15" fillId="0" borderId="3" xfId="2" applyFont="1" applyBorder="1" applyAlignment="1" applyProtection="1">
      <alignment horizontal="right" vertical="center"/>
      <protection hidden="1"/>
    </xf>
    <xf numFmtId="0" fontId="15" fillId="0" borderId="17" xfId="2" applyFont="1" applyBorder="1" applyAlignment="1" applyProtection="1">
      <alignment horizontal="right" vertical="center"/>
      <protection hidden="1"/>
    </xf>
    <xf numFmtId="0" fontId="15" fillId="0" borderId="4" xfId="2" applyFont="1" applyBorder="1" applyAlignment="1" applyProtection="1">
      <alignment horizontal="right" vertical="center"/>
      <protection hidden="1"/>
    </xf>
    <xf numFmtId="164" fontId="10" fillId="2" borderId="3" xfId="0" applyNumberFormat="1" applyFont="1" applyFill="1" applyBorder="1" applyAlignment="1" applyProtection="1">
      <alignment horizontal="center"/>
      <protection hidden="1"/>
    </xf>
    <xf numFmtId="164" fontId="10" fillId="2" borderId="4" xfId="0" applyNumberFormat="1" applyFont="1" applyFill="1" applyBorder="1" applyAlignment="1" applyProtection="1">
      <alignment horizontal="center"/>
      <protection hidden="1"/>
    </xf>
    <xf numFmtId="0" fontId="15" fillId="0" borderId="0" xfId="2" applyFont="1" applyBorder="1" applyAlignment="1" applyProtection="1">
      <alignment horizontal="right" vertical="center"/>
      <protection hidden="1"/>
    </xf>
    <xf numFmtId="169" fontId="10" fillId="3" borderId="3" xfId="9" applyNumberFormat="1" applyFont="1" applyFill="1" applyBorder="1" applyAlignment="1" applyProtection="1">
      <alignment horizontal="center"/>
      <protection hidden="1"/>
    </xf>
    <xf numFmtId="169" fontId="10" fillId="3" borderId="17" xfId="9" applyNumberFormat="1" applyFont="1" applyFill="1" applyBorder="1" applyAlignment="1" applyProtection="1">
      <alignment horizontal="center"/>
      <protection hidden="1"/>
    </xf>
    <xf numFmtId="169" fontId="10" fillId="3" borderId="4" xfId="9" applyNumberFormat="1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right" vertical="center"/>
      <protection hidden="1"/>
    </xf>
    <xf numFmtId="0" fontId="3" fillId="2" borderId="12" xfId="0" applyFont="1" applyFill="1" applyBorder="1" applyAlignment="1" applyProtection="1">
      <alignment horizontal="right" vertical="center"/>
      <protection hidden="1"/>
    </xf>
    <xf numFmtId="0" fontId="10" fillId="2" borderId="11" xfId="0" applyFont="1" applyFill="1" applyBorder="1" applyAlignment="1" applyProtection="1">
      <alignment horizontal="right"/>
      <protection hidden="1"/>
    </xf>
    <xf numFmtId="0" fontId="10" fillId="2" borderId="12" xfId="0" applyFont="1" applyFill="1" applyBorder="1" applyAlignment="1" applyProtection="1">
      <alignment horizontal="right"/>
      <protection hidden="1"/>
    </xf>
    <xf numFmtId="0" fontId="10" fillId="2" borderId="15" xfId="0" applyFont="1" applyFill="1" applyBorder="1" applyAlignment="1" applyProtection="1">
      <alignment horizontal="right"/>
      <protection hidden="1"/>
    </xf>
    <xf numFmtId="0" fontId="10" fillId="2" borderId="20" xfId="0" applyFont="1" applyFill="1" applyBorder="1" applyAlignment="1" applyProtection="1">
      <alignment horizontal="right"/>
      <protection hidden="1"/>
    </xf>
    <xf numFmtId="0" fontId="4" fillId="2" borderId="8" xfId="0" applyFont="1" applyFill="1" applyBorder="1" applyAlignment="1" applyProtection="1">
      <alignment horizontal="left" vertical="top"/>
      <protection hidden="1"/>
    </xf>
    <xf numFmtId="0" fontId="4" fillId="2" borderId="10" xfId="0" applyFont="1" applyFill="1" applyBorder="1" applyAlignment="1" applyProtection="1">
      <alignment horizontal="left" vertical="top"/>
      <protection hidden="1"/>
    </xf>
    <xf numFmtId="0" fontId="4" fillId="2" borderId="11" xfId="0" applyFont="1" applyFill="1" applyBorder="1" applyAlignment="1" applyProtection="1">
      <alignment horizontal="left" vertical="top"/>
      <protection hidden="1"/>
    </xf>
    <xf numFmtId="0" fontId="4" fillId="2" borderId="12" xfId="0" applyFont="1" applyFill="1" applyBorder="1" applyAlignment="1" applyProtection="1">
      <alignment horizontal="left" vertical="top"/>
      <protection hidden="1"/>
    </xf>
    <xf numFmtId="0" fontId="28" fillId="0" borderId="9" xfId="0" applyFont="1" applyBorder="1" applyAlignment="1" applyProtection="1">
      <alignment horizontal="right" vertical="center"/>
      <protection hidden="1"/>
    </xf>
    <xf numFmtId="0" fontId="28" fillId="0" borderId="2" xfId="0" applyFont="1" applyBorder="1" applyAlignment="1" applyProtection="1">
      <alignment horizontal="right" vertical="center"/>
      <protection hidden="1"/>
    </xf>
    <xf numFmtId="0" fontId="28" fillId="2" borderId="3" xfId="0" applyFont="1" applyFill="1" applyBorder="1" applyAlignment="1" applyProtection="1">
      <alignment horizontal="left" vertical="center" wrapText="1"/>
      <protection hidden="1"/>
    </xf>
    <xf numFmtId="0" fontId="28" fillId="2" borderId="4" xfId="0" applyFont="1" applyFill="1" applyBorder="1" applyAlignment="1" applyProtection="1">
      <alignment horizontal="left" vertical="center" wrapText="1"/>
      <protection hidden="1"/>
    </xf>
    <xf numFmtId="0" fontId="28" fillId="2" borderId="3" xfId="0" applyFont="1" applyFill="1" applyBorder="1" applyAlignment="1" applyProtection="1">
      <alignment horizontal="right" vertical="center" wrapText="1"/>
      <protection hidden="1"/>
    </xf>
    <xf numFmtId="0" fontId="28" fillId="2" borderId="4" xfId="0" applyFont="1" applyFill="1" applyBorder="1" applyAlignment="1" applyProtection="1">
      <alignment horizontal="right" vertical="center" wrapText="1"/>
      <protection hidden="1"/>
    </xf>
    <xf numFmtId="0" fontId="26" fillId="0" borderId="3" xfId="0" applyFont="1" applyBorder="1" applyAlignment="1" applyProtection="1">
      <alignment horizontal="right" vertical="center"/>
      <protection hidden="1"/>
    </xf>
    <xf numFmtId="0" fontId="26" fillId="0" borderId="4" xfId="0" applyFont="1" applyBorder="1" applyAlignment="1" applyProtection="1">
      <alignment horizontal="right" vertical="center"/>
      <protection hidden="1"/>
    </xf>
    <xf numFmtId="0" fontId="28" fillId="0" borderId="3" xfId="0" applyFont="1" applyBorder="1" applyAlignment="1" applyProtection="1">
      <alignment horizontal="right" vertical="center"/>
      <protection hidden="1"/>
    </xf>
    <xf numFmtId="0" fontId="28" fillId="0" borderId="4" xfId="0" applyFont="1" applyBorder="1" applyAlignment="1" applyProtection="1">
      <alignment horizontal="right" vertical="center"/>
      <protection hidden="1"/>
    </xf>
    <xf numFmtId="0" fontId="35" fillId="3" borderId="0" xfId="0" applyFont="1" applyFill="1" applyAlignment="1" applyProtection="1">
      <alignment vertical="center"/>
      <protection hidden="1"/>
    </xf>
    <xf numFmtId="0" fontId="39" fillId="3" borderId="0" xfId="0" applyFont="1" applyFill="1" applyAlignment="1" applyProtection="1">
      <alignment horizontal="left" vertical="top" wrapText="1"/>
      <protection hidden="1"/>
    </xf>
  </cellXfs>
  <cellStyles count="12">
    <cellStyle name="Komma" xfId="9" builtinId="3"/>
    <cellStyle name="Komma 2" xfId="3" xr:uid="{00000000-0005-0000-0000-000000000000}"/>
    <cellStyle name="Komma 2 2" xfId="5" xr:uid="{00000000-0005-0000-0000-000001000000}"/>
    <cellStyle name="Komma 3" xfId="8" xr:uid="{00000000-0005-0000-0000-000002000000}"/>
    <cellStyle name="Normal 2" xfId="10" xr:uid="{024E93C1-58D4-481F-B034-04776F57716C}"/>
    <cellStyle name="Procent" xfId="11" builtinId="5"/>
    <cellStyle name="Procent 2" xfId="4" xr:uid="{00000000-0005-0000-0000-000003000000}"/>
    <cellStyle name="Standaard" xfId="0" builtinId="0"/>
    <cellStyle name="Standaard 3" xfId="6" xr:uid="{00000000-0005-0000-0000-000005000000}"/>
    <cellStyle name="Standaard 4" xfId="2" xr:uid="{00000000-0005-0000-0000-000006000000}"/>
    <cellStyle name="Valuta" xfId="1" builtinId="4"/>
    <cellStyle name="Valuta 2" xfId="7" xr:uid="{00000000-0005-0000-0000-000008000000}"/>
  </cellStyles>
  <dxfs count="8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000000000000001E-2"/>
          <c:y val="2.8406040868911714E-2"/>
          <c:w val="0.96"/>
          <c:h val="0.94"/>
        </c:manualLayout>
      </c:layout>
      <c:scatterChart>
        <c:scatterStyle val="lineMarker"/>
        <c:varyColors val="0"/>
        <c:ser>
          <c:idx val="26"/>
          <c:order val="0"/>
          <c:tx>
            <c:v>BPK = 1</c:v>
          </c:tx>
          <c:spPr>
            <a:ln w="44450" cap="rnd" cmpd="sng" algn="ctr">
              <a:solidFill>
                <a:srgbClr val="DCA84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DATA!$D$20:$Z$20</c:f>
              <c:numCache>
                <c:formatCode>_(* #,##0.00_);_(* \(#,##0.00\);_(* "-"??_);_(@_)</c:formatCode>
                <c:ptCount val="23"/>
                <c:pt idx="0">
                  <c:v>67.962501320974454</c:v>
                </c:pt>
                <c:pt idx="1">
                  <c:v>68.362970054462281</c:v>
                </c:pt>
                <c:pt idx="2">
                  <c:v>68.763438787950108</c:v>
                </c:pt>
                <c:pt idx="3">
                  <c:v>69.564376254925733</c:v>
                </c:pt>
                <c:pt idx="4">
                  <c:v>71.166251188877013</c:v>
                </c:pt>
                <c:pt idx="5">
                  <c:v>72.768126122828292</c:v>
                </c:pt>
                <c:pt idx="6">
                  <c:v>74.370001056779572</c:v>
                </c:pt>
                <c:pt idx="7">
                  <c:v>75.971875990730837</c:v>
                </c:pt>
                <c:pt idx="8">
                  <c:v>77.573750924682116</c:v>
                </c:pt>
                <c:pt idx="9">
                  <c:v>79.175625858633396</c:v>
                </c:pt>
                <c:pt idx="10">
                  <c:v>80.777500792584661</c:v>
                </c:pt>
                <c:pt idx="11">
                  <c:v>82.379375726535955</c:v>
                </c:pt>
                <c:pt idx="12">
                  <c:v>83.981250660487234</c:v>
                </c:pt>
                <c:pt idx="13">
                  <c:v>85.583125594438499</c:v>
                </c:pt>
                <c:pt idx="14">
                  <c:v>87.185000528389793</c:v>
                </c:pt>
                <c:pt idx="15">
                  <c:v>88.786875462341058</c:v>
                </c:pt>
                <c:pt idx="16">
                  <c:v>90.388750396292338</c:v>
                </c:pt>
                <c:pt idx="17">
                  <c:v>91.990625330243631</c:v>
                </c:pt>
                <c:pt idx="18">
                  <c:v>93.592500264194882</c:v>
                </c:pt>
                <c:pt idx="19">
                  <c:v>95.194375198146162</c:v>
                </c:pt>
                <c:pt idx="20">
                  <c:v>96.796250132097455</c:v>
                </c:pt>
                <c:pt idx="21">
                  <c:v>98.398125066048721</c:v>
                </c:pt>
                <c:pt idx="22">
                  <c:v>100</c:v>
                </c:pt>
              </c:numCache>
            </c:numRef>
          </c:xVal>
          <c:yVal>
            <c:numRef>
              <c:f>DATA!$D$19:$Z$19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188330.68920086659</c:v>
                </c:pt>
                <c:pt idx="2">
                  <c:v>223951.41704934227</c:v>
                </c:pt>
                <c:pt idx="3">
                  <c:v>265909.83859541826</c:v>
                </c:pt>
                <c:pt idx="4">
                  <c:v>314779.88090452924</c:v>
                </c:pt>
                <c:pt idx="5">
                  <c:v>346560.07394988689</c:v>
                </c:pt>
                <c:pt idx="6">
                  <c:v>370381.65073889628</c:v>
                </c:pt>
                <c:pt idx="7">
                  <c:v>389447.75302052364</c:v>
                </c:pt>
                <c:pt idx="8">
                  <c:v>405298.09913067106</c:v>
                </c:pt>
                <c:pt idx="9">
                  <c:v>418804.16556467896</c:v>
                </c:pt>
                <c:pt idx="10">
                  <c:v>430512.39324080345</c:v>
                </c:pt>
                <c:pt idx="11">
                  <c:v>440790.56884555635</c:v>
                </c:pt>
                <c:pt idx="12">
                  <c:v>449899.49054701492</c:v>
                </c:pt>
                <c:pt idx="13">
                  <c:v>458031.66499583604</c:v>
                </c:pt>
                <c:pt idx="14">
                  <c:v>465333.79847076716</c:v>
                </c:pt>
                <c:pt idx="15">
                  <c:v>471920.64313564514</c:v>
                </c:pt>
                <c:pt idx="16">
                  <c:v>477883.92517522693</c:v>
                </c:pt>
                <c:pt idx="17">
                  <c:v>483298.32533805858</c:v>
                </c:pt>
                <c:pt idx="18">
                  <c:v>488225.61505697784</c:v>
                </c:pt>
                <c:pt idx="19">
                  <c:v>492717.59576657537</c:v>
                </c:pt>
                <c:pt idx="20">
                  <c:v>496818.23717028694</c:v>
                </c:pt>
                <c:pt idx="21">
                  <c:v>500565.26475979533</c:v>
                </c:pt>
                <c:pt idx="22">
                  <c:v>503991.35968962987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E8-4723-8795-4C22FF5CAD82}"/>
            </c:ext>
          </c:extLst>
        </c:ser>
        <c:ser>
          <c:idx val="27"/>
          <c:order val="1"/>
          <c:tx>
            <c:v>BPK = 0,9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DATA!$D$23:$Z$23</c:f>
              <c:numCache>
                <c:formatCode>_(* #,##0.00_);_(* \(#,##0.00\);_(* "-"??_);_(@_)</c:formatCode>
                <c:ptCount val="23"/>
                <c:pt idx="0">
                  <c:v>77.966251188876996</c:v>
                </c:pt>
                <c:pt idx="1">
                  <c:v>78.241673049016043</c:v>
                </c:pt>
                <c:pt idx="2">
                  <c:v>78.517094909155077</c:v>
                </c:pt>
                <c:pt idx="3">
                  <c:v>79.067938629433158</c:v>
                </c:pt>
                <c:pt idx="4">
                  <c:v>80.169626069989306</c:v>
                </c:pt>
                <c:pt idx="5">
                  <c:v>81.271313510545454</c:v>
                </c:pt>
                <c:pt idx="6">
                  <c:v>82.373000951101602</c:v>
                </c:pt>
                <c:pt idx="7">
                  <c:v>83.47468839165775</c:v>
                </c:pt>
                <c:pt idx="8">
                  <c:v>84.576375832213898</c:v>
                </c:pt>
                <c:pt idx="9">
                  <c:v>85.678063272770061</c:v>
                </c:pt>
                <c:pt idx="10">
                  <c:v>86.779750713326195</c:v>
                </c:pt>
                <c:pt idx="11">
                  <c:v>87.881438153882357</c:v>
                </c:pt>
                <c:pt idx="12">
                  <c:v>88.983125594438505</c:v>
                </c:pt>
                <c:pt idx="13">
                  <c:v>90.084813034994653</c:v>
                </c:pt>
                <c:pt idx="14">
                  <c:v>91.186500475550801</c:v>
                </c:pt>
                <c:pt idx="15">
                  <c:v>92.288187916106949</c:v>
                </c:pt>
                <c:pt idx="16">
                  <c:v>93.389875356663111</c:v>
                </c:pt>
                <c:pt idx="17">
                  <c:v>94.49156279721926</c:v>
                </c:pt>
                <c:pt idx="18">
                  <c:v>95.593250237775393</c:v>
                </c:pt>
                <c:pt idx="19">
                  <c:v>96.694937678331556</c:v>
                </c:pt>
                <c:pt idx="20">
                  <c:v>97.796625118887704</c:v>
                </c:pt>
                <c:pt idx="21">
                  <c:v>98.898312559443852</c:v>
                </c:pt>
                <c:pt idx="22">
                  <c:v>100</c:v>
                </c:pt>
              </c:numCache>
            </c:numRef>
          </c:xVal>
          <c:yVal>
            <c:numRef>
              <c:f>DATA!$D$22:$Z$22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158442.2193125695</c:v>
                </c:pt>
                <c:pt idx="2">
                  <c:v>188476.51417948786</c:v>
                </c:pt>
                <c:pt idx="3">
                  <c:v>223947.17170748935</c:v>
                </c:pt>
                <c:pt idx="4">
                  <c:v>265482.38783742313</c:v>
                </c:pt>
                <c:pt idx="5">
                  <c:v>292703.18547636661</c:v>
                </c:pt>
                <c:pt idx="6">
                  <c:v>313271.54335512384</c:v>
                </c:pt>
                <c:pt idx="7">
                  <c:v>329871.9704211136</c:v>
                </c:pt>
                <c:pt idx="8">
                  <c:v>343793.32159370085</c:v>
                </c:pt>
                <c:pt idx="9">
                  <c:v>355764.16047652753</c:v>
                </c:pt>
                <c:pt idx="10">
                  <c:v>366240.69919439155</c:v>
                </c:pt>
                <c:pt idx="11">
                  <c:v>375529.54622949008</c:v>
                </c:pt>
                <c:pt idx="12">
                  <c:v>383847.77195641812</c:v>
                </c:pt>
                <c:pt idx="13">
                  <c:v>391355.32617214246</c:v>
                </c:pt>
                <c:pt idx="14">
                  <c:v>398173.87048207654</c:v>
                </c:pt>
                <c:pt idx="15">
                  <c:v>404398.36660792987</c:v>
                </c:pt>
                <c:pt idx="16">
                  <c:v>410104.5451013546</c:v>
                </c:pt>
                <c:pt idx="17">
                  <c:v>415353.90601191547</c:v>
                </c:pt>
                <c:pt idx="18">
                  <c:v>420197.1758147314</c:v>
                </c:pt>
                <c:pt idx="19">
                  <c:v>424676.7630459558</c:v>
                </c:pt>
                <c:pt idx="20">
                  <c:v>428828.54402875912</c:v>
                </c:pt>
                <c:pt idx="21">
                  <c:v>432683.18821738206</c:v>
                </c:pt>
                <c:pt idx="22">
                  <c:v>436267.15965211007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E8-4723-8795-4C22FF5CAD82}"/>
            </c:ext>
          </c:extLst>
        </c:ser>
        <c:ser>
          <c:idx val="28"/>
          <c:order val="2"/>
          <c:tx>
            <c:v>BPK = 0,8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DATA!$D$26:$Z$26</c:f>
              <c:numCache>
                <c:formatCode>_(* #,##0.00_);_(* \(#,##0.00\);_(* "-"??_);_(@_)</c:formatCode>
                <c:ptCount val="23"/>
                <c:pt idx="0">
                  <c:v>87.970001056779566</c:v>
                </c:pt>
                <c:pt idx="1">
                  <c:v>88.12037604356982</c:v>
                </c:pt>
                <c:pt idx="2">
                  <c:v>88.270751030360074</c:v>
                </c:pt>
                <c:pt idx="3">
                  <c:v>88.571501003940583</c:v>
                </c:pt>
                <c:pt idx="4">
                  <c:v>89.173000951101614</c:v>
                </c:pt>
                <c:pt idx="5">
                  <c:v>89.774500898262616</c:v>
                </c:pt>
                <c:pt idx="6">
                  <c:v>90.376000845423647</c:v>
                </c:pt>
                <c:pt idx="7">
                  <c:v>90.977500792584664</c:v>
                </c:pt>
                <c:pt idx="8">
                  <c:v>91.579000739745695</c:v>
                </c:pt>
                <c:pt idx="9">
                  <c:v>92.180500686906726</c:v>
                </c:pt>
                <c:pt idx="10">
                  <c:v>92.782000634067742</c:v>
                </c:pt>
                <c:pt idx="11">
                  <c:v>93.383500581228759</c:v>
                </c:pt>
                <c:pt idx="12">
                  <c:v>93.98500052838979</c:v>
                </c:pt>
                <c:pt idx="13">
                  <c:v>94.586500475550807</c:v>
                </c:pt>
                <c:pt idx="14">
                  <c:v>95.188000422711809</c:v>
                </c:pt>
                <c:pt idx="15">
                  <c:v>95.789500369872854</c:v>
                </c:pt>
                <c:pt idx="16">
                  <c:v>96.391000317033871</c:v>
                </c:pt>
                <c:pt idx="17">
                  <c:v>96.992500264194888</c:v>
                </c:pt>
                <c:pt idx="18">
                  <c:v>97.594000211355919</c:v>
                </c:pt>
                <c:pt idx="19">
                  <c:v>98.195500158516936</c:v>
                </c:pt>
                <c:pt idx="20">
                  <c:v>98.797000105677952</c:v>
                </c:pt>
                <c:pt idx="21">
                  <c:v>99.398500052838969</c:v>
                </c:pt>
                <c:pt idx="22">
                  <c:v>100</c:v>
                </c:pt>
              </c:numCache>
            </c:numRef>
          </c:xVal>
          <c:yVal>
            <c:numRef>
              <c:f>DATA!$D$25:$Z$25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124609.84742538589</c:v>
                </c:pt>
                <c:pt idx="2">
                  <c:v>148296.39424328975</c:v>
                </c:pt>
                <c:pt idx="3">
                  <c:v>176361.26910216652</c:v>
                </c:pt>
                <c:pt idx="4">
                  <c:v>209441.99693564579</c:v>
                </c:pt>
                <c:pt idx="5">
                  <c:v>231328.05154808293</c:v>
                </c:pt>
                <c:pt idx="6">
                  <c:v>248025.79136226443</c:v>
                </c:pt>
                <c:pt idx="7">
                  <c:v>261636.58885960773</c:v>
                </c:pt>
                <c:pt idx="8">
                  <c:v>273167.89106526243</c:v>
                </c:pt>
                <c:pt idx="9">
                  <c:v>283188.36159656092</c:v>
                </c:pt>
                <c:pt idx="10">
                  <c:v>292053.55352373671</c:v>
                </c:pt>
                <c:pt idx="11">
                  <c:v>300002.05248899298</c:v>
                </c:pt>
                <c:pt idx="12">
                  <c:v>307202.49442535045</c:v>
                </c:pt>
                <c:pt idx="13">
                  <c:v>313778.92566253885</c:v>
                </c:pt>
                <c:pt idx="14">
                  <c:v>319825.52651119622</c:v>
                </c:pt>
                <c:pt idx="15">
                  <c:v>325415.66581343836</c:v>
                </c:pt>
                <c:pt idx="16">
                  <c:v>330607.73314796307</c:v>
                </c:pt>
                <c:pt idx="17">
                  <c:v>335449.04145261709</c:v>
                </c:pt>
                <c:pt idx="18">
                  <c:v>339978.523286068</c:v>
                </c:pt>
                <c:pt idx="19">
                  <c:v>344228.64499981474</c:v>
                </c:pt>
                <c:pt idx="20">
                  <c:v>348226.79790738324</c:v>
                </c:pt>
                <c:pt idx="21">
                  <c:v>351996.3302031802</c:v>
                </c:pt>
                <c:pt idx="22">
                  <c:v>355557.32626326254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E8-4723-8795-4C22FF5CAD82}"/>
            </c:ext>
          </c:extLst>
        </c:ser>
        <c:ser>
          <c:idx val="29"/>
          <c:order val="3"/>
          <c:tx>
            <c:v>BPK = 0,7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DATA!$D$29:$Z$29</c:f>
              <c:numCache>
                <c:formatCode>_(* #,##0.00_);_(* \(#,##0.00\);_(* "-"??_);_(@_)</c:formatCode>
                <c:ptCount val="23"/>
                <c:pt idx="0">
                  <c:v>97.973750924682122</c:v>
                </c:pt>
                <c:pt idx="1">
                  <c:v>97.999079038123597</c:v>
                </c:pt>
                <c:pt idx="2">
                  <c:v>98.024407151565072</c:v>
                </c:pt>
                <c:pt idx="3">
                  <c:v>98.075063378448021</c:v>
                </c:pt>
                <c:pt idx="4">
                  <c:v>98.176375832213907</c:v>
                </c:pt>
                <c:pt idx="5">
                  <c:v>98.277688285979806</c:v>
                </c:pt>
                <c:pt idx="6">
                  <c:v>98.379000739745692</c:v>
                </c:pt>
                <c:pt idx="7">
                  <c:v>98.480313193511591</c:v>
                </c:pt>
                <c:pt idx="8">
                  <c:v>98.581625647277477</c:v>
                </c:pt>
                <c:pt idx="9">
                  <c:v>98.682938101043376</c:v>
                </c:pt>
                <c:pt idx="10">
                  <c:v>98.784250554809276</c:v>
                </c:pt>
                <c:pt idx="11">
                  <c:v>98.885563008575176</c:v>
                </c:pt>
                <c:pt idx="12">
                  <c:v>98.986875462341061</c:v>
                </c:pt>
                <c:pt idx="13">
                  <c:v>99.088187916106961</c:v>
                </c:pt>
                <c:pt idx="14">
                  <c:v>99.189500369872846</c:v>
                </c:pt>
                <c:pt idx="15">
                  <c:v>99.290812823638745</c:v>
                </c:pt>
                <c:pt idx="16">
                  <c:v>99.392125277404645</c:v>
                </c:pt>
                <c:pt idx="17">
                  <c:v>99.493437731170516</c:v>
                </c:pt>
                <c:pt idx="18">
                  <c:v>99.594750184936416</c:v>
                </c:pt>
                <c:pt idx="19">
                  <c:v>99.696062638702315</c:v>
                </c:pt>
                <c:pt idx="20">
                  <c:v>99.797375092468215</c:v>
                </c:pt>
                <c:pt idx="21">
                  <c:v>99.8986875462341</c:v>
                </c:pt>
                <c:pt idx="22">
                  <c:v>100</c:v>
                </c:pt>
              </c:numCache>
            </c:numRef>
          </c:xVal>
          <c:yVal>
            <c:numRef>
              <c:f>DATA!$D$28:$Z$28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72015.091998997726</c:v>
                </c:pt>
                <c:pt idx="2">
                  <c:v>85752.800105866321</c:v>
                </c:pt>
                <c:pt idx="3">
                  <c:v>102097.31981887516</c:v>
                </c:pt>
                <c:pt idx="4">
                  <c:v>121524.21447001434</c:v>
                </c:pt>
                <c:pt idx="5">
                  <c:v>134529.25326778521</c:v>
                </c:pt>
                <c:pt idx="6">
                  <c:v>144569.29810903294</c:v>
                </c:pt>
                <c:pt idx="7">
                  <c:v>152851.56329474263</c:v>
                </c:pt>
                <c:pt idx="8">
                  <c:v>159953.80602256604</c:v>
                </c:pt>
                <c:pt idx="9">
                  <c:v>166201.58349406716</c:v>
                </c:pt>
                <c:pt idx="10">
                  <c:v>171798.09570789116</c:v>
                </c:pt>
                <c:pt idx="11">
                  <c:v>176879.45750670737</c:v>
                </c:pt>
                <c:pt idx="12">
                  <c:v>181541.70730559152</c:v>
                </c:pt>
                <c:pt idx="13">
                  <c:v>185855.3634500214</c:v>
                </c:pt>
                <c:pt idx="14">
                  <c:v>189873.86877142783</c:v>
                </c:pt>
                <c:pt idx="15">
                  <c:v>193638.77970436649</c:v>
                </c:pt>
                <c:pt idx="16">
                  <c:v>197183.10611339789</c:v>
                </c:pt>
                <c:pt idx="17">
                  <c:v>200533.54441927848</c:v>
                </c:pt>
                <c:pt idx="18">
                  <c:v>203712.01924634931</c:v>
                </c:pt>
                <c:pt idx="19">
                  <c:v>206736.7770537312</c:v>
                </c:pt>
                <c:pt idx="20">
                  <c:v>209623.18034893696</c:v>
                </c:pt>
                <c:pt idx="21">
                  <c:v>212384.29635641992</c:v>
                </c:pt>
                <c:pt idx="22">
                  <c:v>215031.34123823687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E8-4723-8795-4C22FF5CAD82}"/>
            </c:ext>
          </c:extLst>
        </c:ser>
        <c:ser>
          <c:idx val="13"/>
          <c:order val="4"/>
          <c:tx>
            <c:v>min</c:v>
          </c:tx>
          <c:spPr>
            <a:ln w="44450" cap="rnd" cmpd="sng" algn="ctr">
              <a:solidFill>
                <a:srgbClr val="4F81B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DATA!$C$41:$D$41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900000.00000000023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2E8-4723-8795-4C22FF5CAD82}"/>
            </c:ext>
          </c:extLst>
        </c:ser>
        <c:ser>
          <c:idx val="14"/>
          <c:order val="5"/>
          <c:tx>
            <c:v>max</c:v>
          </c:tx>
          <c:spPr>
            <a:ln w="44450" cap="rnd" cmpd="sng" algn="ctr">
              <a:solidFill>
                <a:srgbClr val="1F497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DATA!$C$40:$D$40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900000.00000000023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E8-4723-8795-4C22FF5CAD82}"/>
            </c:ext>
          </c:extLst>
        </c:ser>
        <c:ser>
          <c:idx val="15"/>
          <c:order val="6"/>
          <c:tx>
            <c:strRef>
              <c:f>DATA!$B$38</c:f>
              <c:strCache>
                <c:ptCount val="1"/>
                <c:pt idx="0">
                  <c:v>Referentie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0183826159556043"/>
                  <c:y val="-3.48277552262002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DATA!$D$38</c:f>
              <c:numCache>
                <c:formatCode>0</c:formatCode>
                <c:ptCount val="1"/>
                <c:pt idx="0">
                  <c:v>84</c:v>
                </c:pt>
              </c:numCache>
            </c:numRef>
          </c:xVal>
          <c:yVal>
            <c:numRef>
              <c:f>DATA!$C$38</c:f>
              <c:numCache>
                <c:formatCode>_ "€"\ * #,##0_ ;_ "€"\ * \-#,##0_ ;_ "€"\ * "-"??_ ;_ @_ </c:formatCode>
                <c:ptCount val="1"/>
                <c:pt idx="0">
                  <c:v>450000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2E8-4723-8795-4C22FF5CAD82}"/>
            </c:ext>
          </c:extLst>
        </c:ser>
        <c:ser>
          <c:idx val="16"/>
          <c:order val="7"/>
          <c:tx>
            <c:strRef>
              <c:f>DATA!$B$39</c:f>
              <c:strCache>
                <c:ptCount val="1"/>
                <c:pt idx="0">
                  <c:v>Referentie (Qmax)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53887880429271E-2"/>
                  <c:y val="-1.5207296997459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 i="1"/>
                  </a:pPr>
                  <a:endParaRPr lang="nl-NL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46139006003851"/>
                      <c:h val="8.36051451679694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DATA!$D$39</c:f>
              <c:numCache>
                <c:formatCode>0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DATA!$C$39</c:f>
              <c:numCache>
                <c:formatCode>_ "€"\ * #,##0_ ;_ "€"\ * \-#,##0_ ;_ "€"\ * "-"??_ ;_ @_ </c:formatCode>
                <c:ptCount val="1"/>
                <c:pt idx="0">
                  <c:v>504000.00000000006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2E8-4723-8795-4C22FF5CAD82}"/>
            </c:ext>
          </c:extLst>
        </c:ser>
        <c:ser>
          <c:idx val="1"/>
          <c:order val="8"/>
          <c:tx>
            <c:strRef>
              <c:f>DATA!$B$7</c:f>
              <c:strCache>
                <c:ptCount val="1"/>
                <c:pt idx="0">
                  <c:v>Uw inschrijving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76E17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7"/>
                  <c:y val="-0.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DATA!$F$7</c:f>
              <c:numCache>
                <c:formatCode>0</c:formatCode>
                <c:ptCount val="1"/>
                <c:pt idx="0">
                  <c:v>60</c:v>
                </c:pt>
              </c:numCache>
            </c:numRef>
          </c:xVal>
          <c:yVal>
            <c:numRef>
              <c:f>DATA!$C$7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2E8-4723-8795-4C22FF5CAD82}"/>
            </c:ext>
          </c:extLst>
        </c:ser>
        <c:ser>
          <c:idx val="3"/>
          <c:order val="9"/>
          <c:tx>
            <c:strRef>
              <c:f>DATA!$G$41</c:f>
              <c:strCache>
                <c:ptCount val="1"/>
                <c:pt idx="0">
                  <c:v>150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5936535433070869E-2"/>
                  <c:y val="5.533795275590536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DATA!$C$41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2E8-4723-8795-4C22FF5CAD82}"/>
            </c:ext>
          </c:extLst>
        </c:ser>
        <c:ser>
          <c:idx val="5"/>
          <c:order val="10"/>
          <c:tx>
            <c:strRef>
              <c:f>DATA!$G$40</c:f>
              <c:strCache>
                <c:ptCount val="1"/>
                <c:pt idx="0">
                  <c:v>250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4000000000000002E-2"/>
                  <c:y val="5.2754075899407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DATA!$C$40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2E8-4723-8795-4C22FF5CAD82}"/>
            </c:ext>
          </c:extLst>
        </c:ser>
        <c:ser>
          <c:idx val="4"/>
          <c:order val="11"/>
          <c:tx>
            <c:v>Vergelijkingswaarde x1000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100"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Ref>
              <c:f>DATA!$D$43</c:f>
              <c:numCache>
                <c:formatCode>_ "€"\ * #,##0_ ;_ "€"\ * \-#,##0_ ;_ "€"\ * "-"??_ ;_ @_ </c:formatCode>
                <c:ptCount val="1"/>
                <c:pt idx="0">
                  <c:v>900000.00000000023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2E8-4723-8795-4C22FF5CAD82}"/>
            </c:ext>
          </c:extLst>
        </c:ser>
        <c:ser>
          <c:idx val="0"/>
          <c:order val="12"/>
          <c:tx>
            <c:v>QKnockOut</c:v>
          </c:tx>
          <c:spPr>
            <a:ln w="44450" cap="rnd" cmpd="sng" algn="ctr">
              <a:solidFill>
                <a:srgbClr val="C0504D"/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DATA!$G$44:$H$44</c:f>
              <c:numCache>
                <c:formatCode>0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900000.00000000023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2E8-4723-8795-4C22FF5CAD82}"/>
            </c:ext>
          </c:extLst>
        </c:ser>
        <c:ser>
          <c:idx val="2"/>
          <c:order val="13"/>
          <c:tx>
            <c:v>Alternatieve propositie</c:v>
          </c:tx>
          <c:spPr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12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Pt>
            <c:idx val="0"/>
            <c:marker>
              <c:spPr>
                <a:gradFill rotWithShape="1">
                  <a:gsLst>
                    <a:gs pos="0">
                      <a:schemeClr val="accent5">
                        <a:shade val="51000"/>
                        <a:satMod val="130000"/>
                      </a:schemeClr>
                    </a:gs>
                    <a:gs pos="80000">
                      <a:schemeClr val="accent5"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>
                  <a:noFill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2E8-4723-8795-4C22FF5CAD8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66C4F72-F922-4A02-B3FD-71A8C051CCCC}" type="CELLRANGE">
                      <a:rPr lang="en-US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2E8-4723-8795-4C22FF5CAD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DATA!$F$8</c:f>
              <c:numCache>
                <c:formatCode>General</c:formatCode>
                <c:ptCount val="1"/>
              </c:numCache>
            </c:numRef>
          </c:xVal>
          <c:yVal>
            <c:numRef>
              <c:f>DATA!$C$8</c:f>
              <c:numCache>
                <c:formatCode>General</c:formatCode>
                <c:ptCount val="1"/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DATA!$B$8</c15:f>
                <c15:dlblRangeCache>
                  <c:ptCount val="1"/>
                </c15:dlblRangeCache>
              </c15:datalabelsRange>
            </c:ext>
            <c:ext xmlns:c16="http://schemas.microsoft.com/office/drawing/2014/chart" uri="{C3380CC4-5D6E-409C-BE32-E72D297353CC}">
              <c16:uniqueId val="{00000014-D2E8-4723-8795-4C22FF5C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16416"/>
        <c:axId val="543016808"/>
        <c:extLst/>
      </c:scatterChart>
      <c:valAx>
        <c:axId val="543016416"/>
        <c:scaling>
          <c:orientation val="minMax"/>
          <c:max val="120"/>
          <c:min val="0"/>
        </c:scaling>
        <c:delete val="0"/>
        <c:axPos val="b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543016808"/>
        <c:crosses val="autoZero"/>
        <c:crossBetween val="midCat"/>
        <c:majorUnit val="10"/>
      </c:valAx>
      <c:valAx>
        <c:axId val="543016808"/>
        <c:scaling>
          <c:orientation val="minMax"/>
          <c:max val="900000.00000000023"/>
          <c:min val="0"/>
        </c:scaling>
        <c:delete val="0"/>
        <c:axPos val="l"/>
        <c:numFmt formatCode="&quot;€&quot;\ 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543016416"/>
        <c:crosses val="autoZero"/>
        <c:crossBetween val="midCat"/>
        <c:majorUnit val="45000"/>
        <c:dispUnits>
          <c:builtInUnit val="thousands"/>
          <c:dispUnitsLbl/>
        </c:dispUnits>
      </c:valAx>
      <c:spPr>
        <a:solidFill>
          <a:srgbClr val="8FCAE7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8FCAE7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222885</xdr:colOff>
      <xdr:row>2</xdr:row>
      <xdr:rowOff>57150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6638925" y="514350"/>
          <a:ext cx="1076325" cy="801902"/>
        </a:xfrm>
        <a:prstGeom prst="rect">
          <a:avLst/>
        </a:prstGeom>
      </xdr:spPr>
    </xdr:pic>
    <xdr:clientData/>
  </xdr:oneCellAnchor>
  <xdr:oneCellAnchor>
    <xdr:from>
      <xdr:col>3</xdr:col>
      <xdr:colOff>1196340</xdr:colOff>
      <xdr:row>7</xdr:row>
      <xdr:rowOff>185732</xdr:rowOff>
    </xdr:from>
    <xdr:ext cx="1600200" cy="231463"/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675" b="22940"/>
        <a:stretch/>
      </xdr:blipFill>
      <xdr:spPr>
        <a:xfrm>
          <a:off x="6248400" y="1785932"/>
          <a:ext cx="1600200" cy="23146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</xdr:colOff>
      <xdr:row>4</xdr:row>
      <xdr:rowOff>6596</xdr:rowOff>
    </xdr:from>
    <xdr:to>
      <xdr:col>4</xdr:col>
      <xdr:colOff>377614</xdr:colOff>
      <xdr:row>6</xdr:row>
      <xdr:rowOff>110417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8E6A973-F2C7-474A-8B7B-C37E6AEE8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905756"/>
          <a:ext cx="1680634" cy="410526"/>
        </a:xfrm>
        <a:prstGeom prst="rect">
          <a:avLst/>
        </a:prstGeom>
      </xdr:spPr>
    </xdr:pic>
    <xdr:clientData/>
  </xdr:twoCellAnchor>
  <xdr:twoCellAnchor editAs="oneCell">
    <xdr:from>
      <xdr:col>10</xdr:col>
      <xdr:colOff>64346</xdr:colOff>
      <xdr:row>1</xdr:row>
      <xdr:rowOff>175894</xdr:rowOff>
    </xdr:from>
    <xdr:to>
      <xdr:col>11</xdr:col>
      <xdr:colOff>33866</xdr:colOff>
      <xdr:row>5</xdr:row>
      <xdr:rowOff>71863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1DA55F7-9A2C-4582-9B30-675BBEACBB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4567746" y="328294"/>
          <a:ext cx="1067224" cy="7923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</xdr:colOff>
      <xdr:row>1</xdr:row>
      <xdr:rowOff>267946</xdr:rowOff>
    </xdr:from>
    <xdr:to>
      <xdr:col>7</xdr:col>
      <xdr:colOff>900643</xdr:colOff>
      <xdr:row>5</xdr:row>
      <xdr:rowOff>80244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C18FE12-3881-40CB-BE81-A7F4DB569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8678333" y="420346"/>
          <a:ext cx="849843" cy="811365"/>
        </a:xfrm>
        <a:prstGeom prst="rect">
          <a:avLst/>
        </a:prstGeom>
      </xdr:spPr>
    </xdr:pic>
    <xdr:clientData/>
  </xdr:twoCellAnchor>
  <xdr:oneCellAnchor>
    <xdr:from>
      <xdr:col>2</xdr:col>
      <xdr:colOff>3217333</xdr:colOff>
      <xdr:row>3</xdr:row>
      <xdr:rowOff>186266</xdr:rowOff>
    </xdr:from>
    <xdr:ext cx="1192162" cy="352011"/>
    <xdr:pic>
      <xdr:nvPicPr>
        <xdr:cNvPr id="3" name="Afbeelding 2">
          <a:extLst>
            <a:ext uri="{FF2B5EF4-FFF2-40B4-BE49-F238E27FC236}">
              <a16:creationId xmlns:a16="http://schemas.microsoft.com/office/drawing/2014/main" id="{7D97F6BA-C477-4E11-BB5A-9F68E8B7E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6133" y="897466"/>
          <a:ext cx="1192162" cy="35201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2988</xdr:colOff>
      <xdr:row>6</xdr:row>
      <xdr:rowOff>34439</xdr:rowOff>
    </xdr:from>
    <xdr:to>
      <xdr:col>1</xdr:col>
      <xdr:colOff>6356798</xdr:colOff>
      <xdr:row>25</xdr:row>
      <xdr:rowOff>239246</xdr:rowOff>
    </xdr:to>
    <xdr:graphicFrame macro="">
      <xdr:nvGraphicFramePr>
        <xdr:cNvPr id="2" name="Grafiek1">
          <a:extLst>
            <a:ext uri="{FF2B5EF4-FFF2-40B4-BE49-F238E27FC236}">
              <a16:creationId xmlns:a16="http://schemas.microsoft.com/office/drawing/2014/main" id="{96C52989-B224-4A9B-8A74-BCACBB24D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862853</xdr:colOff>
      <xdr:row>10</xdr:row>
      <xdr:rowOff>11206</xdr:rowOff>
    </xdr:from>
    <xdr:to>
      <xdr:col>1</xdr:col>
      <xdr:colOff>2364442</xdr:colOff>
      <xdr:row>15</xdr:row>
      <xdr:rowOff>117549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12464F1-174B-4F1A-9D09-A5B2D5E1D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8FCAE7"/>
            </a:clrFrom>
            <a:clrTo>
              <a:srgbClr val="8FCAE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218" y="2546761"/>
          <a:ext cx="1499684" cy="1860848"/>
        </a:xfrm>
        <a:prstGeom prst="rect">
          <a:avLst/>
        </a:prstGeom>
      </xdr:spPr>
    </xdr:pic>
    <xdr:clientData/>
  </xdr:twoCellAnchor>
  <xdr:oneCellAnchor>
    <xdr:from>
      <xdr:col>4</xdr:col>
      <xdr:colOff>3384610</xdr:colOff>
      <xdr:row>4</xdr:row>
      <xdr:rowOff>134471</xdr:rowOff>
    </xdr:from>
    <xdr:ext cx="2529854" cy="365934"/>
    <xdr:pic>
      <xdr:nvPicPr>
        <xdr:cNvPr id="4" name="Afbeelding 3">
          <a:extLst>
            <a:ext uri="{FF2B5EF4-FFF2-40B4-BE49-F238E27FC236}">
              <a16:creationId xmlns:a16="http://schemas.microsoft.com/office/drawing/2014/main" id="{F8F224B6-51C5-493E-9271-EDD46A2C9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675" b="22940"/>
        <a:stretch/>
      </xdr:blipFill>
      <xdr:spPr>
        <a:xfrm>
          <a:off x="10404535" y="1250801"/>
          <a:ext cx="2529854" cy="365934"/>
        </a:xfrm>
        <a:prstGeom prst="rect">
          <a:avLst/>
        </a:prstGeom>
      </xdr:spPr>
    </xdr:pic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0.8518</cdr:x>
      <cdr:y>0.90326</cdr:y>
    </cdr:from>
    <cdr:to>
      <cdr:x>0.99625</cdr:x>
      <cdr:y>0.98466</cdr:y>
    </cdr:to>
    <cdr:sp macro="" textlink="">
      <cdr:nvSpPr>
        <cdr:cNvPr id="4" name="Rechthoek 3"/>
        <cdr:cNvSpPr/>
      </cdr:nvSpPr>
      <cdr:spPr>
        <a:xfrm xmlns:a="http://schemas.openxmlformats.org/drawingml/2006/main">
          <a:off x="5408915" y="5690152"/>
          <a:ext cx="917258" cy="512786"/>
        </a:xfrm>
        <a:prstGeom xmlns:a="http://schemas.openxmlformats.org/drawingml/2006/main" prst="rect">
          <a:avLst/>
        </a:prstGeom>
        <a:solidFill xmlns:a="http://schemas.openxmlformats.org/drawingml/2006/main">
          <a:srgbClr val="8FCAE7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100" b="1">
              <a:solidFill>
                <a:schemeClr val="tx1"/>
              </a:solidFill>
            </a:rPr>
            <a:t>Kwaliteit </a:t>
          </a:r>
          <a:r>
            <a:rPr lang="nl-NL" sz="1100" b="1" baseline="0">
              <a:solidFill>
                <a:schemeClr val="tx1"/>
              </a:solidFill>
            </a:rPr>
            <a:t>in procenten en punten</a:t>
          </a:r>
          <a:endParaRPr lang="nl-NL" sz="11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EN\AANBESTEDINGEN\IUC19-029%20Robotic%20Process%20Automation%20(RPA)\Gunningsmodel\UiTGANGSPUNTEN%20RPA%20-%20TOOL%20Argitec%20versie%200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jn%20Documenten\AANBESTEDINGEN\IUC%2019-015%20FMIS\Gunningssystematiek\UITGANGSPUNTEN%20-%20IUC19-015%20def%20-%20FMI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SSO-CFD\UG_HKT_Inkoop-UNIT\80-INKOOPDOSSIERS-ICT\00%20Bibliotheek%20Prijzenformulieren\00%20Voorbeelden%20geintegreerd\IUC20-016%20Workflow%20engine%20voor%20hoog%20volume%20geautomatiseerde%20transactie%20verwerking.xlsx" TargetMode="External"/><Relationship Id="rId1" Type="http://schemas.openxmlformats.org/officeDocument/2006/relationships/externalLinkPath" Target="/SSO-CFD/UG_HKT_Inkoop-UNIT/80-INKOOPDOSSIERS-ICT/00%20Bibliotheek%20Prijzenformulieren/00%20Voorbeelden%20geintegreerd/IUC20-016%20Workflow%20engine%20voor%20hoog%20volume%20geautomatiseerde%20transactie%20verwerki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SSO-CFD\UG_HKT_Inkoop-UNIT\80-INKOOPDOSSIERS-ICT\IUC24-019%20API%20management\04%20-%20BESCHRIJVENDE%20DOCUMENTEN\Prijzenformulier%20en%20Superformule\BIJLAGE%20XX%20Prijzenformulier%20IUC24-019_zonder%20vaste%20vergoeding%20per%20jaar.xlsx" TargetMode="External"/><Relationship Id="rId1" Type="http://schemas.openxmlformats.org/officeDocument/2006/relationships/externalLinkPath" Target="/SSO-CFD/UG_HKT_Inkoop-UNIT/80-INKOOPDOSSIERS-ICT/IUC24-019%20API%20management/04%20-%20BESCHRIJVENDE%20DOCUMENTEN/Prijzenformulier%20en%20Superformule/BIJLAGE%20XX%20Prijzenformulier%20IUC24-019_zonder%20vaste%20vergoeding%20per%20ja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Vergelijken"/>
      <sheetName val="BPK-Grafiek"/>
      <sheetName val="DATA"/>
      <sheetName val="HULP-velden"/>
      <sheetName val="HULP-data"/>
    </sheetNames>
    <sheetDataSet>
      <sheetData sheetId="0"/>
      <sheetData sheetId="1">
        <row r="11">
          <cell r="K11">
            <v>100</v>
          </cell>
        </row>
        <row r="12">
          <cell r="K12">
            <v>100</v>
          </cell>
        </row>
        <row r="13">
          <cell r="K13">
            <v>200</v>
          </cell>
        </row>
        <row r="14">
          <cell r="K14">
            <v>140</v>
          </cell>
        </row>
        <row r="15">
          <cell r="K15">
            <v>1600000</v>
          </cell>
        </row>
        <row r="16">
          <cell r="K16">
            <v>1835789.4736842106</v>
          </cell>
        </row>
        <row r="19">
          <cell r="K19">
            <v>4.79</v>
          </cell>
        </row>
        <row r="22">
          <cell r="K22">
            <v>140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D8">
            <v>1.1473684210526316</v>
          </cell>
        </row>
        <row r="9">
          <cell r="D9">
            <v>1.4285714285714286</v>
          </cell>
        </row>
        <row r="10">
          <cell r="D10">
            <v>4.7897999999999996</v>
          </cell>
        </row>
        <row r="20">
          <cell r="L20">
            <v>1.4285714285714286</v>
          </cell>
        </row>
        <row r="59">
          <cell r="P59">
            <v>160000</v>
          </cell>
        </row>
        <row r="77">
          <cell r="J77">
            <v>0.5</v>
          </cell>
        </row>
        <row r="80">
          <cell r="J80">
            <v>0.5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L20">
            <v>1.2820512820512822</v>
          </cell>
        </row>
        <row r="80">
          <cell r="J80">
            <v>0.6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1. Technische Implementatie"/>
      <sheetName val="0. Dimensionering"/>
      <sheetName val="2a. Gebruiksrecht Subscription"/>
      <sheetName val="2b. Gebruiksrecht Perpetual"/>
      <sheetName val="3a. Consultancy"/>
      <sheetName val="3b. Opleiding"/>
      <sheetName val="BPK-Grafiek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0. Dimensionering"/>
      <sheetName val="1. Realisatie"/>
      <sheetName val="2a. Gebruiksrecht - Staffel"/>
      <sheetName val="2b. Gebruiksrecht - Enterprise"/>
      <sheetName val="3. Additionele diensten"/>
      <sheetName val="BPK-Grafiek"/>
      <sheetName val="DATA"/>
    </sheetNames>
    <sheetDataSet>
      <sheetData sheetId="0">
        <row r="2">
          <cell r="B2" t="str">
            <v>Europese aanbesteding</v>
          </cell>
        </row>
        <row r="6">
          <cell r="B6" t="str">
            <v>(Prijzen exclusief BTW)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N22"/>
  <sheetViews>
    <sheetView showGridLines="0" topLeftCell="C16" zoomScale="80" zoomScaleNormal="80" workbookViewId="0">
      <selection activeCell="C9" sqref="C9"/>
    </sheetView>
  </sheetViews>
  <sheetFormatPr defaultColWidth="0" defaultRowHeight="18" customHeight="1" x14ac:dyDescent="0.15"/>
  <cols>
    <col min="1" max="1" width="2.7109375" style="1" customWidth="1"/>
    <col min="2" max="2" width="7.42578125" style="25" bestFit="1" customWidth="1"/>
    <col min="3" max="3" width="63.42578125" style="1" customWidth="1"/>
    <col min="4" max="4" width="18.140625" style="1" bestFit="1" customWidth="1"/>
    <col min="5" max="5" width="1.7109375" style="1" customWidth="1"/>
    <col min="6" max="6" width="24.7109375" style="1" customWidth="1"/>
    <col min="7" max="7" width="2.7109375" style="1" customWidth="1"/>
    <col min="8" max="8" width="18.140625" style="1" hidden="1" customWidth="1"/>
    <col min="9" max="9" width="13.140625" style="1" hidden="1" customWidth="1"/>
    <col min="10" max="14" width="37.5703125" style="1" hidden="1" customWidth="1"/>
    <col min="15" max="16384" width="19.5703125" style="1" hidden="1"/>
  </cols>
  <sheetData>
    <row r="1" spans="2:10" ht="18" customHeight="1" x14ac:dyDescent="0.15">
      <c r="B1" s="26"/>
      <c r="C1" s="33"/>
      <c r="D1" s="33"/>
      <c r="E1" s="33"/>
      <c r="F1" s="33"/>
    </row>
    <row r="2" spans="2:10" ht="18" customHeight="1" x14ac:dyDescent="0.3">
      <c r="B2" s="31" t="s">
        <v>0</v>
      </c>
      <c r="C2" s="2"/>
      <c r="D2" s="2"/>
      <c r="E2" s="2"/>
      <c r="F2" s="2"/>
    </row>
    <row r="3" spans="2:10" ht="18" customHeight="1" x14ac:dyDescent="0.3">
      <c r="B3" s="32" t="s">
        <v>8</v>
      </c>
      <c r="C3" s="2"/>
      <c r="D3" s="3"/>
      <c r="E3" s="3"/>
      <c r="F3" s="2"/>
    </row>
    <row r="4" spans="2:10" ht="18" customHeight="1" x14ac:dyDescent="0.2">
      <c r="B4" s="35" t="s">
        <v>2</v>
      </c>
      <c r="C4" s="2"/>
      <c r="D4" s="2"/>
      <c r="E4" s="2"/>
      <c r="F4" s="2"/>
    </row>
    <row r="5" spans="2:10" ht="18" customHeight="1" x14ac:dyDescent="0.2">
      <c r="B5" s="40" t="s">
        <v>9</v>
      </c>
      <c r="C5" s="2"/>
      <c r="D5" s="2"/>
      <c r="E5" s="2"/>
      <c r="F5" s="2"/>
    </row>
    <row r="6" spans="2:10" ht="18" customHeight="1" x14ac:dyDescent="0.2">
      <c r="B6" s="38" t="s">
        <v>5</v>
      </c>
      <c r="C6" s="2"/>
      <c r="D6" s="2"/>
      <c r="E6" s="2"/>
      <c r="F6" s="2"/>
    </row>
    <row r="7" spans="2:10" ht="18" customHeight="1" x14ac:dyDescent="0.2">
      <c r="B7" s="24"/>
      <c r="C7" s="2"/>
      <c r="D7" s="2"/>
      <c r="E7" s="2"/>
      <c r="F7" s="2"/>
    </row>
    <row r="8" spans="2:10" ht="18" customHeight="1" x14ac:dyDescent="0.2">
      <c r="B8" s="26"/>
      <c r="C8" s="34" t="s">
        <v>7</v>
      </c>
      <c r="D8" s="33"/>
      <c r="E8" s="33"/>
      <c r="F8" s="2"/>
      <c r="H8" s="4"/>
      <c r="J8" s="5"/>
    </row>
    <row r="9" spans="2:10" ht="18" customHeight="1" x14ac:dyDescent="0.2">
      <c r="B9" s="26"/>
      <c r="C9" s="196"/>
      <c r="D9" s="7"/>
      <c r="E9" s="39"/>
      <c r="F9" s="2"/>
      <c r="H9" s="4"/>
      <c r="J9" s="5"/>
    </row>
    <row r="10" spans="2:10" ht="18" customHeight="1" x14ac:dyDescent="0.2">
      <c r="B10" s="26"/>
      <c r="C10" s="6"/>
      <c r="D10" s="7"/>
      <c r="E10" s="7"/>
      <c r="F10" s="7"/>
      <c r="H10" s="4"/>
      <c r="J10" s="5"/>
    </row>
    <row r="11" spans="2:10" ht="18" customHeight="1" thickBot="1" x14ac:dyDescent="0.25">
      <c r="B11" s="27"/>
      <c r="C11" s="8"/>
      <c r="D11" s="9"/>
      <c r="E11" s="9"/>
      <c r="F11" s="10"/>
    </row>
    <row r="12" spans="2:10" ht="18" customHeight="1" x14ac:dyDescent="0.2">
      <c r="B12" s="28"/>
      <c r="C12" s="11"/>
      <c r="D12" s="12"/>
      <c r="E12" s="12"/>
      <c r="F12" s="13"/>
    </row>
    <row r="13" spans="2:10" ht="18" customHeight="1" x14ac:dyDescent="0.15">
      <c r="B13" s="29">
        <v>1</v>
      </c>
      <c r="C13" s="14" t="str">
        <f>'1. Kernassortiment'!C4</f>
        <v>Kernassortiment Producten</v>
      </c>
      <c r="D13" s="15"/>
      <c r="E13" s="12"/>
      <c r="F13" s="16">
        <f>'1. Kernassortiment'!L44</f>
        <v>0</v>
      </c>
    </row>
    <row r="14" spans="2:10" s="18" customFormat="1" ht="18" customHeight="1" x14ac:dyDescent="0.2">
      <c r="B14" s="30"/>
      <c r="C14" s="11"/>
      <c r="D14" s="11"/>
      <c r="E14" s="12"/>
      <c r="F14" s="17"/>
    </row>
    <row r="15" spans="2:10" ht="18" customHeight="1" x14ac:dyDescent="0.25">
      <c r="B15" s="29">
        <v>2</v>
      </c>
      <c r="C15" s="14" t="str">
        <f>'2. Diensten'!C4</f>
        <v>Diensten</v>
      </c>
      <c r="D15" s="36"/>
      <c r="E15" s="19"/>
      <c r="F15" s="16">
        <f>SUM(D16:D17)</f>
        <v>0</v>
      </c>
    </row>
    <row r="16" spans="2:10" ht="18" customHeight="1" x14ac:dyDescent="0.2">
      <c r="B16" s="43" t="s">
        <v>3</v>
      </c>
      <c r="C16" s="42" t="str">
        <f>'2. Diensten'!C20</f>
        <v>Adviseur/Ergonoom</v>
      </c>
      <c r="D16" s="41">
        <f>SUM('2. Diensten'!E20:H20)</f>
        <v>0</v>
      </c>
    </row>
    <row r="17" spans="2:6" ht="18" customHeight="1" x14ac:dyDescent="0.2">
      <c r="B17" s="43" t="s">
        <v>4</v>
      </c>
      <c r="C17" s="42" t="str">
        <f>'2. Diensten'!C21</f>
        <v>Technisch/functioneel productspecialist</v>
      </c>
      <c r="D17" s="41">
        <f>SUM('2. Diensten'!E21:H21)</f>
        <v>0</v>
      </c>
    </row>
    <row r="18" spans="2:6" ht="18" customHeight="1" thickBot="1" x14ac:dyDescent="0.25">
      <c r="B18" s="44"/>
      <c r="C18" s="8"/>
      <c r="D18" s="8"/>
      <c r="E18" s="104"/>
      <c r="F18" s="105"/>
    </row>
    <row r="19" spans="2:6" ht="18" customHeight="1" thickBot="1" x14ac:dyDescent="0.2">
      <c r="C19" s="20"/>
      <c r="D19" s="20"/>
      <c r="E19" s="20"/>
      <c r="F19" s="21"/>
    </row>
    <row r="20" spans="2:6" ht="25.15" customHeight="1" thickBot="1" x14ac:dyDescent="0.4">
      <c r="C20" s="37" t="s">
        <v>6</v>
      </c>
      <c r="D20" s="22"/>
      <c r="E20" s="22"/>
      <c r="F20" s="23">
        <f>SUM(F13:F18)</f>
        <v>0</v>
      </c>
    </row>
    <row r="21" spans="2:6" ht="18" customHeight="1" thickBot="1" x14ac:dyDescent="0.25">
      <c r="B21" s="44"/>
      <c r="C21" s="8"/>
      <c r="D21" s="9"/>
      <c r="E21" s="9"/>
      <c r="F21" s="10"/>
    </row>
    <row r="22" spans="2:6" ht="18" customHeight="1" x14ac:dyDescent="0.2">
      <c r="C22" s="11"/>
      <c r="D22" s="12"/>
      <c r="E22" s="12"/>
      <c r="F22" s="13"/>
    </row>
  </sheetData>
  <sheetProtection algorithmName="SHA-512" hashValue="z0vx2lIk6YBqkKJgC/F8N4rE5JIrpL4c4TbICQDoqSd78tdfF4wD+3i67HKn1Kc/U/6bjvfk3tWfJO3Yecc1XQ==" saltValue="Z+4CJdf+SpGkAMU9Ah8sP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15EF0-229A-4AAE-A120-ED1FB2275A71}">
  <sheetPr>
    <pageSetUpPr fitToPage="1"/>
  </sheetPr>
  <dimension ref="A1:XEV174"/>
  <sheetViews>
    <sheetView showGridLines="0" showZeros="0" tabSelected="1" topLeftCell="B1" zoomScaleNormal="100" workbookViewId="0">
      <selection activeCell="G11" sqref="G11"/>
    </sheetView>
  </sheetViews>
  <sheetFormatPr defaultColWidth="0" defaultRowHeight="0" customHeight="1" zeroHeight="1" x14ac:dyDescent="0.2"/>
  <cols>
    <col min="1" max="1" width="2.7109375" style="56" hidden="1" customWidth="1"/>
    <col min="2" max="2" width="6.28515625" style="56" customWidth="1"/>
    <col min="3" max="3" width="36.28515625" style="56" customWidth="1"/>
    <col min="4" max="4" width="21.140625" style="56" customWidth="1"/>
    <col min="5" max="5" width="13.140625" style="67" customWidth="1"/>
    <col min="6" max="6" width="26.7109375" style="67" customWidth="1"/>
    <col min="7" max="7" width="26.42578125" style="56" bestFit="1" customWidth="1"/>
    <col min="8" max="8" width="25.5703125" style="56" bestFit="1" customWidth="1"/>
    <col min="9" max="9" width="29.85546875" style="56" bestFit="1" customWidth="1"/>
    <col min="10" max="10" width="47.7109375" style="56" bestFit="1" customWidth="1"/>
    <col min="11" max="11" width="16.140625" style="56" bestFit="1" customWidth="1"/>
    <col min="12" max="12" width="21.140625" style="56" customWidth="1"/>
    <col min="13" max="13" width="8.85546875" style="56" customWidth="1"/>
    <col min="14" max="62" width="0" style="56" hidden="1" customWidth="1"/>
    <col min="63" max="16375" width="8.85546875" style="56" hidden="1"/>
    <col min="16376" max="16376" width="0" style="56" hidden="1"/>
    <col min="16377" max="16384" width="8.85546875" style="56" hidden="1"/>
  </cols>
  <sheetData>
    <row r="1" spans="1:12" s="46" customFormat="1" ht="12" customHeight="1" x14ac:dyDescent="0.2">
      <c r="A1" s="45"/>
      <c r="B1" s="45"/>
      <c r="C1" s="45"/>
      <c r="D1" s="45"/>
      <c r="E1" s="45"/>
      <c r="F1" s="45"/>
      <c r="G1" s="45"/>
    </row>
    <row r="2" spans="1:12" s="46" customFormat="1" ht="22.5" x14ac:dyDescent="0.3">
      <c r="A2" s="45"/>
      <c r="B2" s="45"/>
      <c r="C2" s="47" t="str">
        <f>[4]Samenvatting!B2</f>
        <v>Europese aanbesteding</v>
      </c>
      <c r="D2" s="6"/>
      <c r="E2" s="48"/>
      <c r="F2" s="6"/>
      <c r="G2" s="6"/>
      <c r="H2" s="6"/>
      <c r="I2" s="6"/>
      <c r="J2" s="6"/>
      <c r="K2" s="6"/>
      <c r="L2" s="6"/>
    </row>
    <row r="3" spans="1:12" s="46" customFormat="1" ht="16.149999999999999" customHeight="1" x14ac:dyDescent="0.25">
      <c r="A3" s="45"/>
      <c r="B3" s="45"/>
      <c r="C3" s="49" t="str">
        <f>Samenvatting!B3</f>
        <v>ARBO Ergonomische Producten en Diensten</v>
      </c>
      <c r="D3" s="48"/>
      <c r="E3" s="48"/>
      <c r="F3" s="48"/>
      <c r="G3" s="48"/>
      <c r="H3" s="48"/>
      <c r="I3" s="48"/>
      <c r="J3" s="48"/>
      <c r="K3" s="48"/>
      <c r="L3" s="48"/>
    </row>
    <row r="4" spans="1:12" s="46" customFormat="1" ht="20.45" customHeight="1" x14ac:dyDescent="0.25">
      <c r="A4" s="45"/>
      <c r="B4" s="45"/>
      <c r="C4" s="50" t="s">
        <v>12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s="46" customFormat="1" ht="12.6" customHeight="1" x14ac:dyDescent="0.2">
      <c r="A5" s="45"/>
      <c r="B5" s="45"/>
      <c r="C5" s="51" t="str">
        <f>Samenvatting!B5</f>
        <v>IUC25-002</v>
      </c>
      <c r="D5" s="48"/>
      <c r="E5" s="48"/>
      <c r="F5" s="48"/>
      <c r="G5" s="48"/>
      <c r="H5" s="48"/>
      <c r="I5" s="48"/>
      <c r="J5" s="48"/>
      <c r="K5" s="48"/>
      <c r="L5" s="48"/>
    </row>
    <row r="6" spans="1:12" s="46" customFormat="1" ht="12.75" x14ac:dyDescent="0.2">
      <c r="A6" s="45"/>
      <c r="B6" s="45"/>
      <c r="C6" s="52" t="s">
        <v>5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s="46" customFormat="1" ht="12.75" x14ac:dyDescent="0.2">
      <c r="A7" s="45"/>
      <c r="B7" s="45"/>
      <c r="C7" s="6"/>
      <c r="D7" s="53"/>
      <c r="E7" s="54"/>
      <c r="F7" s="55"/>
      <c r="G7" s="55"/>
      <c r="H7" s="54"/>
      <c r="I7" s="54"/>
      <c r="J7" s="54"/>
      <c r="K7" s="54"/>
      <c r="L7" s="54"/>
    </row>
    <row r="8" spans="1:12" ht="13.5" thickBot="1" x14ac:dyDescent="0.25">
      <c r="C8" s="57"/>
      <c r="D8" s="57"/>
      <c r="E8" s="58"/>
      <c r="F8" s="59"/>
      <c r="G8" s="59"/>
      <c r="H8" s="60"/>
      <c r="I8" s="60"/>
      <c r="J8" s="60"/>
      <c r="K8" s="60"/>
      <c r="L8" s="60"/>
    </row>
    <row r="9" spans="1:12" ht="12.75" x14ac:dyDescent="0.2">
      <c r="C9" s="61"/>
      <c r="D9" s="62"/>
      <c r="E9" s="62"/>
      <c r="F9" s="62"/>
      <c r="G9" s="62"/>
      <c r="H9" s="63"/>
      <c r="I9" s="46"/>
    </row>
    <row r="10" spans="1:12" ht="16.149999999999999" customHeight="1" x14ac:dyDescent="0.2">
      <c r="B10" s="64" t="s">
        <v>29</v>
      </c>
      <c r="C10" s="107" t="s">
        <v>30</v>
      </c>
      <c r="D10" s="108" t="s">
        <v>31</v>
      </c>
      <c r="E10" s="108" t="s">
        <v>32</v>
      </c>
      <c r="F10" s="108" t="s">
        <v>33</v>
      </c>
      <c r="G10" s="107" t="s">
        <v>58</v>
      </c>
      <c r="H10" s="107" t="s">
        <v>59</v>
      </c>
      <c r="I10" s="108" t="s">
        <v>34</v>
      </c>
      <c r="J10" s="107" t="s">
        <v>178</v>
      </c>
      <c r="K10" s="107" t="s">
        <v>35</v>
      </c>
      <c r="L10" s="107" t="s">
        <v>36</v>
      </c>
    </row>
    <row r="11" spans="1:12" ht="38.25" x14ac:dyDescent="0.2">
      <c r="C11" s="197" t="s">
        <v>37</v>
      </c>
      <c r="D11" s="197" t="s">
        <v>60</v>
      </c>
      <c r="E11" s="197" t="s">
        <v>38</v>
      </c>
      <c r="F11" s="197" t="s">
        <v>39</v>
      </c>
      <c r="G11" s="109"/>
      <c r="H11" s="110"/>
      <c r="I11" s="198">
        <v>15</v>
      </c>
      <c r="J11" s="199">
        <f>4*I11</f>
        <v>60</v>
      </c>
      <c r="K11" s="106"/>
      <c r="L11" s="200">
        <f>J11*K11</f>
        <v>0</v>
      </c>
    </row>
    <row r="12" spans="1:12" ht="38.25" x14ac:dyDescent="0.2">
      <c r="C12" s="197" t="s">
        <v>37</v>
      </c>
      <c r="D12" s="197" t="s">
        <v>61</v>
      </c>
      <c r="E12" s="197" t="s">
        <v>75</v>
      </c>
      <c r="F12" s="197" t="s">
        <v>40</v>
      </c>
      <c r="G12" s="109"/>
      <c r="H12" s="110"/>
      <c r="I12" s="198">
        <v>5</v>
      </c>
      <c r="J12" s="199">
        <f t="shared" ref="J12:J42" si="0">4*I12</f>
        <v>20</v>
      </c>
      <c r="K12" s="106"/>
      <c r="L12" s="200">
        <f t="shared" ref="L12:L42" si="1">J12*K12</f>
        <v>0</v>
      </c>
    </row>
    <row r="13" spans="1:12" ht="25.5" x14ac:dyDescent="0.2">
      <c r="C13" s="197" t="s">
        <v>37</v>
      </c>
      <c r="D13" s="197" t="s">
        <v>62</v>
      </c>
      <c r="E13" s="197" t="s">
        <v>76</v>
      </c>
      <c r="F13" s="197" t="s">
        <v>78</v>
      </c>
      <c r="G13" s="109"/>
      <c r="H13" s="110"/>
      <c r="I13" s="198">
        <v>2</v>
      </c>
      <c r="J13" s="199">
        <f t="shared" si="0"/>
        <v>8</v>
      </c>
      <c r="K13" s="106"/>
      <c r="L13" s="200">
        <f t="shared" si="1"/>
        <v>0</v>
      </c>
    </row>
    <row r="14" spans="1:12" ht="25.5" x14ac:dyDescent="0.2">
      <c r="C14" s="197" t="s">
        <v>37</v>
      </c>
      <c r="D14" s="197" t="s">
        <v>63</v>
      </c>
      <c r="E14" s="197" t="s">
        <v>76</v>
      </c>
      <c r="F14" s="197" t="s">
        <v>78</v>
      </c>
      <c r="G14" s="109"/>
      <c r="H14" s="110"/>
      <c r="I14" s="198">
        <v>1</v>
      </c>
      <c r="J14" s="199">
        <f t="shared" si="0"/>
        <v>4</v>
      </c>
      <c r="K14" s="106"/>
      <c r="L14" s="200">
        <f t="shared" si="1"/>
        <v>0</v>
      </c>
    </row>
    <row r="15" spans="1:12" ht="38.25" x14ac:dyDescent="0.2">
      <c r="C15" s="197" t="s">
        <v>37</v>
      </c>
      <c r="D15" s="197" t="s">
        <v>64</v>
      </c>
      <c r="E15" s="197" t="s">
        <v>41</v>
      </c>
      <c r="F15" s="197" t="s">
        <v>79</v>
      </c>
      <c r="G15" s="109"/>
      <c r="H15" s="110"/>
      <c r="I15" s="198">
        <v>3</v>
      </c>
      <c r="J15" s="199">
        <f t="shared" si="0"/>
        <v>12</v>
      </c>
      <c r="K15" s="106"/>
      <c r="L15" s="200">
        <f t="shared" si="1"/>
        <v>0</v>
      </c>
    </row>
    <row r="16" spans="1:12" ht="38.25" x14ac:dyDescent="0.2">
      <c r="C16" s="197" t="s">
        <v>37</v>
      </c>
      <c r="D16" s="197" t="s">
        <v>65</v>
      </c>
      <c r="E16" s="197" t="s">
        <v>41</v>
      </c>
      <c r="F16" s="197" t="s">
        <v>79</v>
      </c>
      <c r="G16" s="109"/>
      <c r="H16" s="110"/>
      <c r="I16" s="198">
        <v>1</v>
      </c>
      <c r="J16" s="199">
        <f t="shared" si="0"/>
        <v>4</v>
      </c>
      <c r="K16" s="106"/>
      <c r="L16" s="200">
        <f t="shared" si="1"/>
        <v>0</v>
      </c>
    </row>
    <row r="17" spans="3:12" ht="25.5" x14ac:dyDescent="0.2">
      <c r="C17" s="197" t="s">
        <v>37</v>
      </c>
      <c r="D17" s="197" t="s">
        <v>66</v>
      </c>
      <c r="E17" s="197" t="s">
        <v>42</v>
      </c>
      <c r="F17" s="197" t="s">
        <v>43</v>
      </c>
      <c r="G17" s="109"/>
      <c r="H17" s="110"/>
      <c r="I17" s="198">
        <v>30</v>
      </c>
      <c r="J17" s="199">
        <f>4*I17</f>
        <v>120</v>
      </c>
      <c r="K17" s="106"/>
      <c r="L17" s="200">
        <f t="shared" si="1"/>
        <v>0</v>
      </c>
    </row>
    <row r="18" spans="3:12" ht="25.5" x14ac:dyDescent="0.2">
      <c r="C18" s="197" t="s">
        <v>37</v>
      </c>
      <c r="D18" s="197" t="s">
        <v>67</v>
      </c>
      <c r="E18" s="197" t="s">
        <v>38</v>
      </c>
      <c r="F18" s="197" t="s">
        <v>80</v>
      </c>
      <c r="G18" s="109"/>
      <c r="H18" s="110"/>
      <c r="I18" s="198">
        <v>5</v>
      </c>
      <c r="J18" s="199">
        <f t="shared" si="0"/>
        <v>20</v>
      </c>
      <c r="K18" s="106"/>
      <c r="L18" s="200">
        <f t="shared" si="1"/>
        <v>0</v>
      </c>
    </row>
    <row r="19" spans="3:12" ht="25.5" x14ac:dyDescent="0.2">
      <c r="C19" s="197" t="s">
        <v>37</v>
      </c>
      <c r="D19" s="197" t="s">
        <v>68</v>
      </c>
      <c r="E19" s="197" t="s">
        <v>38</v>
      </c>
      <c r="F19" s="197" t="s">
        <v>44</v>
      </c>
      <c r="G19" s="109"/>
      <c r="H19" s="110"/>
      <c r="I19" s="198">
        <v>5</v>
      </c>
      <c r="J19" s="199">
        <f t="shared" si="0"/>
        <v>20</v>
      </c>
      <c r="K19" s="106"/>
      <c r="L19" s="200">
        <f t="shared" si="1"/>
        <v>0</v>
      </c>
    </row>
    <row r="20" spans="3:12" ht="63.75" x14ac:dyDescent="0.2">
      <c r="C20" s="197" t="s">
        <v>37</v>
      </c>
      <c r="D20" s="197" t="s">
        <v>69</v>
      </c>
      <c r="E20" s="197" t="s">
        <v>45</v>
      </c>
      <c r="F20" s="197" t="s">
        <v>46</v>
      </c>
      <c r="G20" s="109"/>
      <c r="H20" s="110"/>
      <c r="I20" s="198">
        <v>88</v>
      </c>
      <c r="J20" s="199">
        <f t="shared" si="0"/>
        <v>352</v>
      </c>
      <c r="K20" s="106"/>
      <c r="L20" s="200">
        <f t="shared" si="1"/>
        <v>0</v>
      </c>
    </row>
    <row r="21" spans="3:12" ht="25.5" x14ac:dyDescent="0.2">
      <c r="C21" s="197" t="s">
        <v>37</v>
      </c>
      <c r="D21" s="197" t="s">
        <v>70</v>
      </c>
      <c r="E21" s="197" t="s">
        <v>77</v>
      </c>
      <c r="F21" s="197" t="s">
        <v>47</v>
      </c>
      <c r="G21" s="109"/>
      <c r="H21" s="110"/>
      <c r="I21" s="198">
        <v>83</v>
      </c>
      <c r="J21" s="199">
        <f t="shared" si="0"/>
        <v>332</v>
      </c>
      <c r="K21" s="106"/>
      <c r="L21" s="200">
        <f t="shared" si="1"/>
        <v>0</v>
      </c>
    </row>
    <row r="22" spans="3:12" ht="25.5" x14ac:dyDescent="0.2">
      <c r="C22" s="197" t="s">
        <v>37</v>
      </c>
      <c r="D22" s="197" t="s">
        <v>71</v>
      </c>
      <c r="E22" s="197" t="s">
        <v>77</v>
      </c>
      <c r="F22" s="197" t="s">
        <v>47</v>
      </c>
      <c r="G22" s="109"/>
      <c r="H22" s="110"/>
      <c r="I22" s="198">
        <v>10</v>
      </c>
      <c r="J22" s="199">
        <f t="shared" si="0"/>
        <v>40</v>
      </c>
      <c r="K22" s="106"/>
      <c r="L22" s="200">
        <f t="shared" si="1"/>
        <v>0</v>
      </c>
    </row>
    <row r="23" spans="3:12" ht="38.25" x14ac:dyDescent="0.2">
      <c r="C23" s="197" t="s">
        <v>37</v>
      </c>
      <c r="D23" s="197" t="s">
        <v>72</v>
      </c>
      <c r="E23" s="197" t="s">
        <v>77</v>
      </c>
      <c r="F23" s="197" t="s">
        <v>47</v>
      </c>
      <c r="G23" s="109"/>
      <c r="H23" s="110"/>
      <c r="I23" s="198">
        <v>83</v>
      </c>
      <c r="J23" s="199">
        <f t="shared" si="0"/>
        <v>332</v>
      </c>
      <c r="K23" s="106"/>
      <c r="L23" s="200">
        <f t="shared" si="1"/>
        <v>0</v>
      </c>
    </row>
    <row r="24" spans="3:12" ht="25.5" x14ac:dyDescent="0.2">
      <c r="C24" s="197" t="s">
        <v>37</v>
      </c>
      <c r="D24" s="197" t="s">
        <v>73</v>
      </c>
      <c r="E24" s="197" t="s">
        <v>48</v>
      </c>
      <c r="F24" s="197" t="s">
        <v>81</v>
      </c>
      <c r="G24" s="109"/>
      <c r="H24" s="110"/>
      <c r="I24" s="198">
        <v>40</v>
      </c>
      <c r="J24" s="199">
        <f t="shared" si="0"/>
        <v>160</v>
      </c>
      <c r="K24" s="106"/>
      <c r="L24" s="200">
        <f t="shared" si="1"/>
        <v>0</v>
      </c>
    </row>
    <row r="25" spans="3:12" ht="25.5" x14ac:dyDescent="0.2">
      <c r="C25" s="197" t="s">
        <v>37</v>
      </c>
      <c r="D25" s="197" t="s">
        <v>74</v>
      </c>
      <c r="E25" s="197" t="s">
        <v>48</v>
      </c>
      <c r="F25" s="197" t="s">
        <v>81</v>
      </c>
      <c r="G25" s="109"/>
      <c r="H25" s="110"/>
      <c r="I25" s="198">
        <v>40</v>
      </c>
      <c r="J25" s="199">
        <f t="shared" si="0"/>
        <v>160</v>
      </c>
      <c r="K25" s="106"/>
      <c r="L25" s="200">
        <f t="shared" si="1"/>
        <v>0</v>
      </c>
    </row>
    <row r="26" spans="3:12" ht="12.75" x14ac:dyDescent="0.2">
      <c r="C26" s="197" t="s">
        <v>50</v>
      </c>
      <c r="D26" s="197" t="s">
        <v>51</v>
      </c>
      <c r="E26" s="197" t="s">
        <v>42</v>
      </c>
      <c r="F26" s="197" t="s">
        <v>51</v>
      </c>
      <c r="G26" s="109"/>
      <c r="H26" s="110"/>
      <c r="I26" s="201">
        <v>22</v>
      </c>
      <c r="J26" s="199">
        <f t="shared" si="0"/>
        <v>88</v>
      </c>
      <c r="K26" s="106"/>
      <c r="L26" s="200">
        <f t="shared" si="1"/>
        <v>0</v>
      </c>
    </row>
    <row r="27" spans="3:12" ht="25.5" x14ac:dyDescent="0.2">
      <c r="C27" s="197" t="s">
        <v>50</v>
      </c>
      <c r="D27" s="197" t="s">
        <v>82</v>
      </c>
      <c r="E27" s="197" t="s">
        <v>52</v>
      </c>
      <c r="F27" s="197" t="s">
        <v>53</v>
      </c>
      <c r="G27" s="109"/>
      <c r="H27" s="110"/>
      <c r="I27" s="201">
        <v>1</v>
      </c>
      <c r="J27" s="199">
        <f t="shared" si="0"/>
        <v>4</v>
      </c>
      <c r="K27" s="106"/>
      <c r="L27" s="200">
        <f t="shared" si="1"/>
        <v>0</v>
      </c>
    </row>
    <row r="28" spans="3:12" ht="25.5" x14ac:dyDescent="0.2">
      <c r="C28" s="197" t="s">
        <v>50</v>
      </c>
      <c r="D28" s="197" t="s">
        <v>83</v>
      </c>
      <c r="E28" s="197" t="s">
        <v>54</v>
      </c>
      <c r="F28" s="197" t="s">
        <v>90</v>
      </c>
      <c r="G28" s="109"/>
      <c r="H28" s="110"/>
      <c r="I28" s="201">
        <v>6</v>
      </c>
      <c r="J28" s="199">
        <f t="shared" si="0"/>
        <v>24</v>
      </c>
      <c r="K28" s="106"/>
      <c r="L28" s="200">
        <f t="shared" si="1"/>
        <v>0</v>
      </c>
    </row>
    <row r="29" spans="3:12" ht="12.75" x14ac:dyDescent="0.2">
      <c r="C29" s="197" t="s">
        <v>50</v>
      </c>
      <c r="D29" s="197" t="s">
        <v>55</v>
      </c>
      <c r="E29" s="197" t="s">
        <v>54</v>
      </c>
      <c r="F29" s="197" t="s">
        <v>56</v>
      </c>
      <c r="G29" s="109"/>
      <c r="H29" s="110"/>
      <c r="I29" s="201">
        <v>6</v>
      </c>
      <c r="J29" s="199">
        <f t="shared" si="0"/>
        <v>24</v>
      </c>
      <c r="K29" s="106"/>
      <c r="L29" s="200">
        <f t="shared" si="1"/>
        <v>0</v>
      </c>
    </row>
    <row r="30" spans="3:12" ht="25.5" x14ac:dyDescent="0.2">
      <c r="C30" s="197" t="s">
        <v>50</v>
      </c>
      <c r="D30" s="197" t="s">
        <v>84</v>
      </c>
      <c r="E30" s="197" t="s">
        <v>54</v>
      </c>
      <c r="F30" s="197" t="s">
        <v>91</v>
      </c>
      <c r="G30" s="109"/>
      <c r="H30" s="110"/>
      <c r="I30" s="201">
        <v>4</v>
      </c>
      <c r="J30" s="199">
        <f t="shared" si="0"/>
        <v>16</v>
      </c>
      <c r="K30" s="106"/>
      <c r="L30" s="200">
        <f t="shared" si="1"/>
        <v>0</v>
      </c>
    </row>
    <row r="31" spans="3:12" ht="12.75" x14ac:dyDescent="0.2">
      <c r="C31" s="197" t="s">
        <v>50</v>
      </c>
      <c r="D31" s="197" t="s">
        <v>85</v>
      </c>
      <c r="E31" s="197" t="s">
        <v>89</v>
      </c>
      <c r="F31" s="197" t="s">
        <v>92</v>
      </c>
      <c r="G31" s="109"/>
      <c r="H31" s="110"/>
      <c r="I31" s="201">
        <v>5</v>
      </c>
      <c r="J31" s="199">
        <f t="shared" si="0"/>
        <v>20</v>
      </c>
      <c r="K31" s="106"/>
      <c r="L31" s="200">
        <f t="shared" si="1"/>
        <v>0</v>
      </c>
    </row>
    <row r="32" spans="3:12" ht="25.5" x14ac:dyDescent="0.2">
      <c r="C32" s="197" t="s">
        <v>50</v>
      </c>
      <c r="D32" s="197" t="s">
        <v>86</v>
      </c>
      <c r="E32" s="197" t="s">
        <v>57</v>
      </c>
      <c r="F32" s="197" t="s">
        <v>1</v>
      </c>
      <c r="G32" s="109"/>
      <c r="H32" s="110"/>
      <c r="I32" s="202">
        <v>186</v>
      </c>
      <c r="J32" s="199">
        <f t="shared" si="0"/>
        <v>744</v>
      </c>
      <c r="K32" s="106"/>
      <c r="L32" s="200">
        <f t="shared" si="1"/>
        <v>0</v>
      </c>
    </row>
    <row r="33" spans="3:12" ht="25.5" x14ac:dyDescent="0.2">
      <c r="C33" s="197" t="s">
        <v>50</v>
      </c>
      <c r="D33" s="197" t="s">
        <v>87</v>
      </c>
      <c r="E33" s="197" t="s">
        <v>57</v>
      </c>
      <c r="F33" s="197"/>
      <c r="G33" s="109"/>
      <c r="H33" s="110"/>
      <c r="I33" s="203">
        <v>94</v>
      </c>
      <c r="J33" s="199">
        <f t="shared" si="0"/>
        <v>376</v>
      </c>
      <c r="K33" s="106"/>
      <c r="L33" s="200">
        <f t="shared" si="1"/>
        <v>0</v>
      </c>
    </row>
    <row r="34" spans="3:12" ht="25.5" x14ac:dyDescent="0.2">
      <c r="C34" s="197" t="s">
        <v>50</v>
      </c>
      <c r="D34" s="197" t="s">
        <v>88</v>
      </c>
      <c r="E34" s="197" t="s">
        <v>49</v>
      </c>
      <c r="F34" s="197" t="s">
        <v>93</v>
      </c>
      <c r="G34" s="109"/>
      <c r="H34" s="110"/>
      <c r="I34" s="203">
        <v>6</v>
      </c>
      <c r="J34" s="199">
        <f t="shared" si="0"/>
        <v>24</v>
      </c>
      <c r="K34" s="106"/>
      <c r="L34" s="200">
        <f t="shared" si="1"/>
        <v>0</v>
      </c>
    </row>
    <row r="35" spans="3:12" ht="38.25" x14ac:dyDescent="0.2">
      <c r="C35" s="197" t="s">
        <v>94</v>
      </c>
      <c r="D35" s="197" t="s">
        <v>95</v>
      </c>
      <c r="E35" s="197"/>
      <c r="F35" s="197" t="s">
        <v>105</v>
      </c>
      <c r="G35" s="109"/>
      <c r="H35" s="110"/>
      <c r="I35" s="203">
        <v>51</v>
      </c>
      <c r="J35" s="199">
        <f t="shared" si="0"/>
        <v>204</v>
      </c>
      <c r="K35" s="106"/>
      <c r="L35" s="200">
        <f t="shared" si="1"/>
        <v>0</v>
      </c>
    </row>
    <row r="36" spans="3:12" ht="38.25" x14ac:dyDescent="0.2">
      <c r="C36" s="197" t="s">
        <v>94</v>
      </c>
      <c r="D36" s="197" t="s">
        <v>96</v>
      </c>
      <c r="E36" s="197"/>
      <c r="F36" s="197" t="s">
        <v>106</v>
      </c>
      <c r="G36" s="109"/>
      <c r="H36" s="110"/>
      <c r="I36" s="203">
        <v>17</v>
      </c>
      <c r="J36" s="199">
        <f t="shared" si="0"/>
        <v>68</v>
      </c>
      <c r="K36" s="106"/>
      <c r="L36" s="200">
        <f t="shared" si="1"/>
        <v>0</v>
      </c>
    </row>
    <row r="37" spans="3:12" ht="38.25" x14ac:dyDescent="0.2">
      <c r="C37" s="197" t="s">
        <v>94</v>
      </c>
      <c r="D37" s="197" t="s">
        <v>97</v>
      </c>
      <c r="E37" s="197"/>
      <c r="F37" s="197" t="s">
        <v>107</v>
      </c>
      <c r="G37" s="109"/>
      <c r="H37" s="110"/>
      <c r="I37" s="203">
        <v>61</v>
      </c>
      <c r="J37" s="199">
        <f t="shared" si="0"/>
        <v>244</v>
      </c>
      <c r="K37" s="106"/>
      <c r="L37" s="200">
        <f t="shared" si="1"/>
        <v>0</v>
      </c>
    </row>
    <row r="38" spans="3:12" ht="63.75" x14ac:dyDescent="0.2">
      <c r="C38" s="197" t="s">
        <v>94</v>
      </c>
      <c r="D38" s="197" t="s">
        <v>98</v>
      </c>
      <c r="E38" s="197"/>
      <c r="F38" s="197" t="s">
        <v>108</v>
      </c>
      <c r="G38" s="109"/>
      <c r="H38" s="110"/>
      <c r="I38" s="203">
        <v>16</v>
      </c>
      <c r="J38" s="199">
        <f t="shared" si="0"/>
        <v>64</v>
      </c>
      <c r="K38" s="106"/>
      <c r="L38" s="200">
        <f t="shared" si="1"/>
        <v>0</v>
      </c>
    </row>
    <row r="39" spans="3:12" ht="38.25" x14ac:dyDescent="0.2">
      <c r="C39" s="197" t="s">
        <v>94</v>
      </c>
      <c r="D39" s="197" t="s">
        <v>99</v>
      </c>
      <c r="E39" s="197" t="s">
        <v>103</v>
      </c>
      <c r="F39" s="197" t="s">
        <v>109</v>
      </c>
      <c r="G39" s="109"/>
      <c r="H39" s="110"/>
      <c r="I39" s="203">
        <v>216</v>
      </c>
      <c r="J39" s="199">
        <f t="shared" si="0"/>
        <v>864</v>
      </c>
      <c r="K39" s="106"/>
      <c r="L39" s="200">
        <f t="shared" si="1"/>
        <v>0</v>
      </c>
    </row>
    <row r="40" spans="3:12" ht="38.25" x14ac:dyDescent="0.2">
      <c r="C40" s="197" t="s">
        <v>94</v>
      </c>
      <c r="D40" s="197" t="s">
        <v>100</v>
      </c>
      <c r="E40" s="197" t="s">
        <v>103</v>
      </c>
      <c r="F40" s="197" t="s">
        <v>110</v>
      </c>
      <c r="G40" s="109"/>
      <c r="H40" s="110"/>
      <c r="I40" s="203">
        <v>3</v>
      </c>
      <c r="J40" s="199">
        <f t="shared" si="0"/>
        <v>12</v>
      </c>
      <c r="K40" s="106"/>
      <c r="L40" s="200">
        <f t="shared" si="1"/>
        <v>0</v>
      </c>
    </row>
    <row r="41" spans="3:12" ht="38.25" x14ac:dyDescent="0.2">
      <c r="C41" s="197" t="s">
        <v>94</v>
      </c>
      <c r="D41" s="197" t="s">
        <v>101</v>
      </c>
      <c r="E41" s="197" t="s">
        <v>104</v>
      </c>
      <c r="F41" s="197" t="s">
        <v>111</v>
      </c>
      <c r="G41" s="109"/>
      <c r="H41" s="110"/>
      <c r="I41" s="202">
        <v>92</v>
      </c>
      <c r="J41" s="199">
        <f t="shared" si="0"/>
        <v>368</v>
      </c>
      <c r="K41" s="106"/>
      <c r="L41" s="200">
        <f t="shared" si="1"/>
        <v>0</v>
      </c>
    </row>
    <row r="42" spans="3:12" ht="25.5" x14ac:dyDescent="0.2">
      <c r="C42" s="197" t="s">
        <v>94</v>
      </c>
      <c r="D42" s="197" t="s">
        <v>102</v>
      </c>
      <c r="E42" s="197"/>
      <c r="F42" s="197" t="s">
        <v>112</v>
      </c>
      <c r="G42" s="109"/>
      <c r="H42" s="110"/>
      <c r="I42" s="202">
        <v>4</v>
      </c>
      <c r="J42" s="199">
        <f t="shared" si="0"/>
        <v>16</v>
      </c>
      <c r="K42" s="106"/>
      <c r="L42" s="200">
        <f t="shared" si="1"/>
        <v>0</v>
      </c>
    </row>
    <row r="43" spans="3:12" ht="12.75" x14ac:dyDescent="0.2">
      <c r="C43" s="61"/>
      <c r="D43" s="66"/>
      <c r="F43" s="68"/>
      <c r="G43" s="68"/>
      <c r="H43" s="68"/>
      <c r="I43" s="46"/>
      <c r="L43" s="112"/>
    </row>
    <row r="44" spans="3:12" ht="15.75" thickBot="1" x14ac:dyDescent="0.25">
      <c r="C44" s="61"/>
      <c r="D44" s="66"/>
      <c r="F44" s="68"/>
      <c r="G44" s="68"/>
      <c r="H44" s="68"/>
      <c r="I44" s="205" t="s">
        <v>11</v>
      </c>
      <c r="J44" s="206"/>
      <c r="K44" s="207"/>
      <c r="L44" s="111">
        <f>SUM(L11:L42)</f>
        <v>0</v>
      </c>
    </row>
    <row r="45" spans="3:12" ht="14.25" thickTop="1" thickBot="1" x14ac:dyDescent="0.25">
      <c r="C45" s="57"/>
      <c r="D45" s="57"/>
      <c r="E45" s="58"/>
      <c r="F45" s="59"/>
      <c r="G45" s="60"/>
      <c r="H45" s="60"/>
      <c r="I45" s="60"/>
      <c r="J45" s="60"/>
      <c r="K45" s="60"/>
      <c r="L45" s="60"/>
    </row>
    <row r="46" spans="3:12" ht="12.75" customHeight="1" x14ac:dyDescent="0.2"/>
    <row r="47" spans="3:12" ht="12.75" hidden="1" customHeight="1" x14ac:dyDescent="0.2"/>
    <row r="48" spans="3:12" ht="12.75" hidden="1" customHeight="1" x14ac:dyDescent="0.2"/>
    <row r="49" spans="3:3" ht="12.75" hidden="1" customHeight="1" x14ac:dyDescent="0.2"/>
    <row r="50" spans="3:3" ht="12.75" hidden="1" customHeight="1" x14ac:dyDescent="0.2"/>
    <row r="51" spans="3:3" ht="12.75" hidden="1" customHeight="1" x14ac:dyDescent="0.2">
      <c r="C51" s="61"/>
    </row>
    <row r="52" spans="3:3" ht="12.75" hidden="1" customHeight="1" x14ac:dyDescent="0.2"/>
    <row r="53" spans="3:3" ht="12.75" hidden="1" customHeight="1" x14ac:dyDescent="0.2"/>
    <row r="54" spans="3:3" ht="12.75" hidden="1" customHeight="1" x14ac:dyDescent="0.2"/>
    <row r="55" spans="3:3" ht="12.75" hidden="1" customHeight="1" x14ac:dyDescent="0.2"/>
    <row r="56" spans="3:3" ht="12.75" hidden="1" customHeight="1" x14ac:dyDescent="0.2">
      <c r="C56" s="56" t="s">
        <v>1</v>
      </c>
    </row>
    <row r="57" spans="3:3" ht="12.75" hidden="1" customHeight="1" x14ac:dyDescent="0.2"/>
    <row r="58" spans="3:3" ht="12.75" hidden="1" customHeight="1" x14ac:dyDescent="0.2"/>
    <row r="59" spans="3:3" ht="12.75" hidden="1" customHeight="1" x14ac:dyDescent="0.2"/>
    <row r="60" spans="3:3" ht="12.75" hidden="1" customHeight="1" x14ac:dyDescent="0.2"/>
    <row r="61" spans="3:3" ht="12.75" hidden="1" customHeight="1" x14ac:dyDescent="0.2"/>
    <row r="62" spans="3:3" ht="12.75" hidden="1" customHeight="1" x14ac:dyDescent="0.2"/>
    <row r="63" spans="3:3" ht="12.75" hidden="1" customHeight="1" x14ac:dyDescent="0.2"/>
    <row r="64" spans="3:3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</sheetData>
  <sheetProtection algorithmName="SHA-512" hashValue="b8wQWG6C3DwVPAipjMcv8/nCW8aDIVlJMRE7pLzou4dlKp9yiru+hcFEprqdilScpZYcD9bKnYXVmoshsbFruA==" saltValue="5Y0V/1fZuBkLxzyWxvqftQ==" spinCount="100000" sheet="1" objects="1" scenarios="1"/>
  <protectedRanges>
    <protectedRange algorithmName="SHA-512" hashValue="b3V6cQWnkd9OawAewA35mmmP41HPYkzHIiBuwxDv2d/E1rQymf2NbDfrfhYtDMfWGWvtol0M/ryll73quRvISQ==" saltValue="dGFdn3qCKVr9Ma9v+SF90g==" spinCount="100000" sqref="G11:H42 K11:K42" name="Bereik1"/>
  </protectedRanges>
  <mergeCells count="1">
    <mergeCell ref="I44:K44"/>
  </mergeCells>
  <pageMargins left="0.75" right="0.75" top="0.51" bottom="0.46" header="0.5" footer="0.5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BFB9-9C06-49C1-9ECF-7D98538672C1}">
  <sheetPr>
    <pageSetUpPr fitToPage="1"/>
  </sheetPr>
  <dimension ref="A1:AB110"/>
  <sheetViews>
    <sheetView showGridLines="0" showZeros="0" topLeftCell="B1" zoomScale="90" zoomScaleNormal="90" workbookViewId="0">
      <selection activeCell="D19" sqref="D19"/>
    </sheetView>
  </sheetViews>
  <sheetFormatPr defaultColWidth="0" defaultRowHeight="0" customHeight="1" zeroHeight="1" x14ac:dyDescent="0.2"/>
  <cols>
    <col min="1" max="1" width="2.7109375" style="56" hidden="1" customWidth="1"/>
    <col min="2" max="2" width="5.42578125" style="56" customWidth="1"/>
    <col min="3" max="3" width="53.28515625" style="56" customWidth="1"/>
    <col min="4" max="4" width="20.28515625" style="56" customWidth="1"/>
    <col min="5" max="6" width="20.7109375" style="56" customWidth="1"/>
    <col min="7" max="8" width="20.7109375" style="67" customWidth="1"/>
    <col min="9" max="9" width="3.42578125" style="56" customWidth="1"/>
    <col min="10" max="28" width="10.5703125" style="56" hidden="1" customWidth="1"/>
    <col min="29" max="16384" width="8.85546875" style="56" hidden="1"/>
  </cols>
  <sheetData>
    <row r="1" spans="1:8" s="71" customFormat="1" ht="12" customHeight="1" x14ac:dyDescent="0.15">
      <c r="A1" s="70"/>
      <c r="B1" s="70"/>
      <c r="C1" s="70"/>
      <c r="D1" s="70"/>
      <c r="E1" s="70"/>
      <c r="F1" s="70"/>
      <c r="G1" s="70"/>
      <c r="H1" s="70"/>
    </row>
    <row r="2" spans="1:8" s="76" customFormat="1" ht="22.15" customHeight="1" x14ac:dyDescent="0.25">
      <c r="A2" s="72"/>
      <c r="B2" s="72"/>
      <c r="C2" s="73" t="str">
        <f>[4]Samenvatting!B2</f>
        <v>Europese aanbesteding</v>
      </c>
      <c r="D2" s="73"/>
      <c r="E2" s="74"/>
      <c r="F2" s="74"/>
      <c r="G2" s="75"/>
      <c r="H2" s="75"/>
    </row>
    <row r="3" spans="1:8" s="81" customFormat="1" ht="22.15" customHeight="1" x14ac:dyDescent="0.25">
      <c r="A3" s="77"/>
      <c r="B3" s="77"/>
      <c r="C3" s="78" t="str">
        <f>Samenvatting!B3</f>
        <v>ARBO Ergonomische Producten en Diensten</v>
      </c>
      <c r="D3" s="78"/>
      <c r="E3" s="79"/>
      <c r="F3" s="80"/>
      <c r="G3" s="80"/>
      <c r="H3" s="80"/>
    </row>
    <row r="4" spans="1:8" s="81" customFormat="1" ht="17.45" customHeight="1" x14ac:dyDescent="0.25">
      <c r="A4" s="77"/>
      <c r="B4" s="77"/>
      <c r="C4" s="82" t="s">
        <v>19</v>
      </c>
      <c r="D4" s="82"/>
      <c r="E4" s="82"/>
      <c r="F4" s="80"/>
      <c r="G4" s="80"/>
      <c r="H4" s="80"/>
    </row>
    <row r="5" spans="1:8" s="81" customFormat="1" ht="17.45" customHeight="1" x14ac:dyDescent="0.25">
      <c r="A5" s="77"/>
      <c r="B5" s="77"/>
      <c r="C5" s="83" t="str">
        <f>Samenvatting!B5</f>
        <v>IUC25-002</v>
      </c>
      <c r="D5" s="83"/>
      <c r="E5" s="84"/>
      <c r="F5" s="80"/>
      <c r="G5" s="80"/>
      <c r="H5" s="80"/>
    </row>
    <row r="6" spans="1:8" s="81" customFormat="1" ht="17.45" customHeight="1" x14ac:dyDescent="0.25">
      <c r="A6" s="77"/>
      <c r="B6" s="77"/>
      <c r="C6" s="85" t="str">
        <f>[4]Samenvatting!B6</f>
        <v>(Prijzen exclusief BTW)</v>
      </c>
      <c r="D6" s="85"/>
      <c r="E6" s="86"/>
      <c r="F6" s="80"/>
      <c r="G6" s="80"/>
      <c r="H6" s="80"/>
    </row>
    <row r="7" spans="1:8" s="71" customFormat="1" ht="17.45" customHeight="1" x14ac:dyDescent="0.2">
      <c r="A7" s="70"/>
      <c r="B7" s="70"/>
      <c r="C7" s="6"/>
      <c r="D7" s="6"/>
      <c r="E7" s="6"/>
      <c r="F7" s="87"/>
      <c r="G7" s="88"/>
      <c r="H7" s="88"/>
    </row>
    <row r="8" spans="1:8" ht="13.5" hidden="1" thickBot="1" x14ac:dyDescent="0.25">
      <c r="C8" s="57"/>
      <c r="D8" s="57"/>
      <c r="E8" s="57"/>
      <c r="F8" s="57"/>
      <c r="G8" s="58"/>
      <c r="H8" s="58"/>
    </row>
    <row r="9" spans="1:8" ht="12.75" hidden="1" x14ac:dyDescent="0.2">
      <c r="C9" s="61"/>
      <c r="D9" s="61"/>
      <c r="E9" s="61"/>
      <c r="F9" s="62"/>
      <c r="G9" s="62"/>
      <c r="H9" s="62"/>
    </row>
    <row r="10" spans="1:8" ht="17.45" customHeight="1" x14ac:dyDescent="0.2">
      <c r="C10" s="220" t="s">
        <v>13</v>
      </c>
      <c r="D10" s="221"/>
      <c r="E10" s="208" t="s">
        <v>24</v>
      </c>
      <c r="F10" s="209"/>
      <c r="G10" s="208" t="s">
        <v>25</v>
      </c>
      <c r="H10" s="209"/>
    </row>
    <row r="11" spans="1:8" s="89" customFormat="1" ht="17.45" customHeight="1" x14ac:dyDescent="0.2">
      <c r="C11" s="222"/>
      <c r="D11" s="223"/>
      <c r="E11" s="90" t="s">
        <v>14</v>
      </c>
      <c r="F11" s="90" t="s">
        <v>15</v>
      </c>
      <c r="G11" s="90" t="s">
        <v>16</v>
      </c>
      <c r="H11" s="90" t="s">
        <v>17</v>
      </c>
    </row>
    <row r="12" spans="1:8" s="89" customFormat="1" ht="17.45" customHeight="1" x14ac:dyDescent="0.2">
      <c r="C12" s="214" t="s">
        <v>19</v>
      </c>
      <c r="D12" s="215"/>
      <c r="E12" s="211"/>
      <c r="F12" s="212"/>
      <c r="G12" s="212"/>
      <c r="H12" s="213"/>
    </row>
    <row r="13" spans="1:8" s="89" customFormat="1" ht="12.75" x14ac:dyDescent="0.2">
      <c r="C13" s="216" t="s">
        <v>20</v>
      </c>
      <c r="D13" s="217"/>
      <c r="E13" s="191" t="s">
        <v>176</v>
      </c>
      <c r="F13" s="101">
        <v>20</v>
      </c>
      <c r="G13" s="101">
        <v>20</v>
      </c>
      <c r="H13" s="101">
        <v>20</v>
      </c>
    </row>
    <row r="14" spans="1:8" s="89" customFormat="1" ht="12.75" x14ac:dyDescent="0.2">
      <c r="C14" s="218" t="s">
        <v>21</v>
      </c>
      <c r="D14" s="219"/>
      <c r="E14" s="191" t="s">
        <v>176</v>
      </c>
      <c r="F14" s="101">
        <v>20</v>
      </c>
      <c r="G14" s="101">
        <v>20</v>
      </c>
      <c r="H14" s="101">
        <v>20</v>
      </c>
    </row>
    <row r="15" spans="1:8" s="89" customFormat="1" ht="12.75" x14ac:dyDescent="0.2">
      <c r="C15" s="195" t="s">
        <v>177</v>
      </c>
      <c r="D15" s="194"/>
      <c r="E15" s="192"/>
      <c r="F15" s="193"/>
      <c r="G15" s="193"/>
      <c r="H15" s="193"/>
    </row>
    <row r="16" spans="1:8" s="89" customFormat="1" ht="13.5" thickBot="1" x14ac:dyDescent="0.3">
      <c r="C16" s="91"/>
      <c r="D16" s="91"/>
      <c r="E16" s="92"/>
      <c r="F16" s="92"/>
      <c r="G16" s="92"/>
      <c r="H16" s="92"/>
    </row>
    <row r="17" spans="2:8" s="89" customFormat="1" ht="12.75" x14ac:dyDescent="0.25">
      <c r="C17" s="93"/>
      <c r="D17" s="93"/>
      <c r="E17" s="94"/>
      <c r="F17" s="94"/>
      <c r="G17" s="94"/>
      <c r="H17" s="94"/>
    </row>
    <row r="18" spans="2:8" s="89" customFormat="1" ht="15" x14ac:dyDescent="0.2">
      <c r="B18" s="95" t="s">
        <v>26</v>
      </c>
      <c r="C18" s="65" t="s">
        <v>19</v>
      </c>
      <c r="D18" s="102"/>
      <c r="E18" s="208" t="s">
        <v>24</v>
      </c>
      <c r="F18" s="209"/>
      <c r="G18" s="208" t="s">
        <v>25</v>
      </c>
      <c r="H18" s="209"/>
    </row>
    <row r="19" spans="2:8" s="89" customFormat="1" ht="12.75" x14ac:dyDescent="0.2">
      <c r="C19" s="96" t="s">
        <v>10</v>
      </c>
      <c r="D19" s="69" t="s">
        <v>18</v>
      </c>
      <c r="E19" s="90" t="s">
        <v>14</v>
      </c>
      <c r="F19" s="90" t="s">
        <v>15</v>
      </c>
      <c r="G19" s="90" t="s">
        <v>16</v>
      </c>
      <c r="H19" s="90" t="s">
        <v>17</v>
      </c>
    </row>
    <row r="20" spans="2:8" s="89" customFormat="1" ht="13.5" thickBot="1" x14ac:dyDescent="0.25">
      <c r="B20" s="103" t="s">
        <v>27</v>
      </c>
      <c r="C20" s="97" t="s">
        <v>22</v>
      </c>
      <c r="D20" s="98">
        <v>0</v>
      </c>
      <c r="E20" s="204">
        <v>0</v>
      </c>
      <c r="F20" s="204">
        <f>F13*$D$20</f>
        <v>0</v>
      </c>
      <c r="G20" s="204">
        <f>G13*$D$20</f>
        <v>0</v>
      </c>
      <c r="H20" s="204">
        <f>H13*$D$20</f>
        <v>0</v>
      </c>
    </row>
    <row r="21" spans="2:8" s="89" customFormat="1" ht="14.25" thickTop="1" thickBot="1" x14ac:dyDescent="0.25">
      <c r="B21" s="103" t="s">
        <v>28</v>
      </c>
      <c r="C21" s="97" t="s">
        <v>23</v>
      </c>
      <c r="D21" s="98">
        <v>0</v>
      </c>
      <c r="E21" s="204">
        <v>0</v>
      </c>
      <c r="F21" s="204">
        <f t="shared" ref="F21:H21" si="0">F14*$D$21</f>
        <v>0</v>
      </c>
      <c r="G21" s="204">
        <f t="shared" si="0"/>
        <v>0</v>
      </c>
      <c r="H21" s="204">
        <f t="shared" si="0"/>
        <v>0</v>
      </c>
    </row>
    <row r="22" spans="2:8" s="89" customFormat="1" ht="13.5" thickTop="1" x14ac:dyDescent="0.25">
      <c r="C22" s="99"/>
      <c r="D22" s="99"/>
      <c r="E22" s="99"/>
      <c r="F22" s="99"/>
      <c r="G22" s="99"/>
      <c r="H22" s="99"/>
    </row>
    <row r="23" spans="2:8" s="89" customFormat="1" ht="16.899999999999999" customHeight="1" thickBot="1" x14ac:dyDescent="0.3">
      <c r="C23" s="210"/>
      <c r="D23" s="210"/>
      <c r="E23" s="210"/>
      <c r="F23" s="205" t="s">
        <v>11</v>
      </c>
      <c r="G23" s="206"/>
      <c r="H23" s="100">
        <f>SUM(F20:H21)</f>
        <v>0</v>
      </c>
    </row>
    <row r="24" spans="2:8" s="89" customFormat="1" ht="14.25" thickTop="1" thickBot="1" x14ac:dyDescent="0.3">
      <c r="C24" s="91"/>
      <c r="D24" s="91"/>
      <c r="E24" s="92"/>
      <c r="F24" s="92"/>
      <c r="G24" s="92"/>
      <c r="H24" s="92"/>
    </row>
    <row r="25" spans="2:8" s="89" customFormat="1" ht="12.75" x14ac:dyDescent="0.25">
      <c r="C25" s="93"/>
      <c r="D25" s="93"/>
      <c r="E25" s="94"/>
      <c r="F25" s="94"/>
      <c r="G25" s="94"/>
      <c r="H25" s="94"/>
    </row>
    <row r="26" spans="2:8" ht="17.45" hidden="1" customHeight="1" x14ac:dyDescent="0.2">
      <c r="F26" s="67"/>
    </row>
    <row r="27" spans="2:8" ht="12.6" hidden="1" customHeight="1" x14ac:dyDescent="0.2"/>
    <row r="28" spans="2:8" ht="12.6" hidden="1" customHeight="1" x14ac:dyDescent="0.2"/>
    <row r="29" spans="2:8" ht="12.6" hidden="1" customHeight="1" x14ac:dyDescent="0.2"/>
    <row r="30" spans="2:8" ht="12.6" hidden="1" customHeight="1" x14ac:dyDescent="0.2"/>
    <row r="31" spans="2:8" ht="12.6" hidden="1" customHeight="1" x14ac:dyDescent="0.2"/>
    <row r="32" spans="2:8" ht="12.6" hidden="1" customHeight="1" x14ac:dyDescent="0.2"/>
    <row r="33" ht="12.6" hidden="1" customHeight="1" x14ac:dyDescent="0.2"/>
    <row r="34" ht="12.6" hidden="1" customHeight="1" x14ac:dyDescent="0.2"/>
    <row r="35" ht="12.6" hidden="1" customHeight="1" x14ac:dyDescent="0.2"/>
    <row r="36" ht="12.6" hidden="1" customHeight="1" x14ac:dyDescent="0.2"/>
    <row r="37" ht="12.6" hidden="1" customHeight="1" x14ac:dyDescent="0.2"/>
    <row r="38" ht="12.6" hidden="1" customHeight="1" x14ac:dyDescent="0.2"/>
    <row r="39" ht="12.6" hidden="1" customHeight="1" x14ac:dyDescent="0.2"/>
    <row r="40" ht="12.6" hidden="1" customHeight="1" x14ac:dyDescent="0.2"/>
    <row r="41" ht="12.6" hidden="1" customHeight="1" x14ac:dyDescent="0.2"/>
    <row r="42" ht="12.6" hidden="1" customHeight="1" x14ac:dyDescent="0.2"/>
    <row r="43" ht="12.6" hidden="1" customHeight="1" x14ac:dyDescent="0.2"/>
    <row r="44" ht="12.6" hidden="1" customHeight="1" x14ac:dyDescent="0.2"/>
    <row r="45" ht="12.6" hidden="1" customHeight="1" x14ac:dyDescent="0.2"/>
    <row r="46" ht="12.6" hidden="1" customHeight="1" x14ac:dyDescent="0.2"/>
    <row r="47" ht="12.6" hidden="1" customHeight="1" x14ac:dyDescent="0.2"/>
    <row r="48" ht="12.6" hidden="1" customHeight="1" x14ac:dyDescent="0.2"/>
    <row r="49" ht="12.6" hidden="1" customHeight="1" x14ac:dyDescent="0.2"/>
    <row r="50" ht="12.6" hidden="1" customHeight="1" x14ac:dyDescent="0.2"/>
    <row r="51" ht="12.6" hidden="1" customHeight="1" x14ac:dyDescent="0.2"/>
    <row r="52" ht="12.6" hidden="1" customHeight="1" x14ac:dyDescent="0.2"/>
    <row r="53" ht="12.6" hidden="1" customHeight="1" x14ac:dyDescent="0.2"/>
    <row r="54" ht="12.6" hidden="1" customHeight="1" x14ac:dyDescent="0.2"/>
    <row r="55" ht="12.6" hidden="1" customHeight="1" x14ac:dyDescent="0.2"/>
    <row r="56" ht="12.6" hidden="1" customHeight="1" x14ac:dyDescent="0.2"/>
    <row r="57" ht="12.6" hidden="1" customHeight="1" x14ac:dyDescent="0.2"/>
    <row r="58" ht="12.6" hidden="1" customHeight="1" x14ac:dyDescent="0.2"/>
    <row r="59" ht="12.6" hidden="1" customHeight="1" x14ac:dyDescent="0.2"/>
    <row r="60" ht="12.6" hidden="1" customHeight="1" x14ac:dyDescent="0.2"/>
    <row r="61" ht="12.6" hidden="1" customHeight="1" x14ac:dyDescent="0.2"/>
    <row r="62" ht="12.6" hidden="1" customHeight="1" x14ac:dyDescent="0.2"/>
    <row r="63" ht="12.6" hidden="1" customHeight="1" x14ac:dyDescent="0.2"/>
    <row r="64" ht="12.6" hidden="1" customHeight="1" x14ac:dyDescent="0.2"/>
    <row r="65" ht="12.6" hidden="1" customHeight="1" x14ac:dyDescent="0.2"/>
    <row r="66" ht="12.6" hidden="1" customHeight="1" x14ac:dyDescent="0.2"/>
    <row r="67" ht="12.6" hidden="1" customHeight="1" x14ac:dyDescent="0.2"/>
    <row r="68" ht="12.6" hidden="1" customHeight="1" x14ac:dyDescent="0.2"/>
    <row r="69" ht="12.6" hidden="1" customHeight="1" x14ac:dyDescent="0.2"/>
    <row r="70" ht="12.6" hidden="1" customHeight="1" x14ac:dyDescent="0.2"/>
    <row r="71" ht="12.6" hidden="1" customHeight="1" x14ac:dyDescent="0.2"/>
    <row r="72" ht="12.6" hidden="1" customHeight="1" x14ac:dyDescent="0.2"/>
    <row r="73" ht="12.6" hidden="1" customHeight="1" x14ac:dyDescent="0.2"/>
    <row r="74" ht="12.6" hidden="1" customHeight="1" x14ac:dyDescent="0.2"/>
    <row r="75" ht="12.6" hidden="1" customHeight="1" x14ac:dyDescent="0.2"/>
    <row r="76" ht="12.6" hidden="1" customHeight="1" x14ac:dyDescent="0.2"/>
    <row r="77" ht="12.6" hidden="1" customHeight="1" x14ac:dyDescent="0.2"/>
    <row r="78" ht="12.6" hidden="1" customHeight="1" x14ac:dyDescent="0.2"/>
    <row r="79" ht="12.6" hidden="1" customHeight="1" x14ac:dyDescent="0.2"/>
    <row r="80" ht="12.6" hidden="1" customHeight="1" x14ac:dyDescent="0.2"/>
    <row r="81" ht="12.6" hidden="1" customHeight="1" x14ac:dyDescent="0.2"/>
    <row r="82" ht="12.6" hidden="1" customHeight="1" x14ac:dyDescent="0.2"/>
    <row r="83" ht="12.6" hidden="1" customHeight="1" x14ac:dyDescent="0.2"/>
    <row r="84" ht="12.6" hidden="1" customHeight="1" x14ac:dyDescent="0.2"/>
    <row r="85" ht="12.6" hidden="1" customHeight="1" x14ac:dyDescent="0.2"/>
    <row r="86" ht="12.6" hidden="1" customHeight="1" x14ac:dyDescent="0.2"/>
    <row r="87" ht="12.6" hidden="1" customHeight="1" x14ac:dyDescent="0.2"/>
    <row r="88" ht="12.6" hidden="1" customHeight="1" x14ac:dyDescent="0.2"/>
    <row r="89" ht="12.6" hidden="1" customHeight="1" x14ac:dyDescent="0.2"/>
    <row r="90" ht="12.6" hidden="1" customHeight="1" x14ac:dyDescent="0.2"/>
    <row r="91" ht="12.6" hidden="1" customHeight="1" x14ac:dyDescent="0.2"/>
    <row r="92" ht="12.6" hidden="1" customHeight="1" x14ac:dyDescent="0.2"/>
    <row r="93" ht="12.6" hidden="1" customHeight="1" x14ac:dyDescent="0.2"/>
    <row r="94" ht="12.6" hidden="1" customHeight="1" x14ac:dyDescent="0.2"/>
    <row r="95" ht="12.6" hidden="1" customHeight="1" x14ac:dyDescent="0.2"/>
    <row r="96" ht="12.6" hidden="1" customHeight="1" x14ac:dyDescent="0.2"/>
    <row r="97" ht="12.6" hidden="1" customHeight="1" x14ac:dyDescent="0.2"/>
    <row r="98" ht="12.6" hidden="1" customHeight="1" x14ac:dyDescent="0.2"/>
    <row r="99" ht="12.6" hidden="1" customHeight="1" x14ac:dyDescent="0.2"/>
    <row r="100" ht="12.6" hidden="1" customHeight="1" x14ac:dyDescent="0.2"/>
    <row r="101" ht="12.6" hidden="1" customHeight="1" x14ac:dyDescent="0.2"/>
    <row r="102" ht="12.6" hidden="1" customHeight="1" x14ac:dyDescent="0.2"/>
    <row r="103" ht="12.6" hidden="1" customHeight="1" x14ac:dyDescent="0.2"/>
    <row r="104" ht="12.6" hidden="1" customHeight="1" x14ac:dyDescent="0.2"/>
    <row r="105" ht="12.6" hidden="1" customHeight="1" x14ac:dyDescent="0.2"/>
    <row r="106" ht="12.6" hidden="1" customHeight="1" x14ac:dyDescent="0.2"/>
    <row r="107" ht="12.6" hidden="1" customHeight="1" x14ac:dyDescent="0.2"/>
    <row r="108" ht="12.6" hidden="1" customHeight="1" x14ac:dyDescent="0.2"/>
    <row r="109" ht="12.6" hidden="1" customHeight="1" x14ac:dyDescent="0.2"/>
    <row r="110" ht="12.6" hidden="1" customHeight="1" x14ac:dyDescent="0.2"/>
  </sheetData>
  <sheetProtection algorithmName="SHA-512" hashValue="N+m6HZEWSHf3ddR9yltkhBA7d+HDcmqlod+aRFEmKWbUJxIIf27wjmpNn5CC8DiD8uJHdBFil2QahwxAPA3LoA==" saltValue="gzPvbeVxl0HpCijHZetI2A==" spinCount="100000" sheet="1" objects="1" scenarios="1"/>
  <mergeCells count="11">
    <mergeCell ref="E10:F10"/>
    <mergeCell ref="G10:H10"/>
    <mergeCell ref="C12:D12"/>
    <mergeCell ref="C13:D13"/>
    <mergeCell ref="C14:D14"/>
    <mergeCell ref="C10:D11"/>
    <mergeCell ref="E18:F18"/>
    <mergeCell ref="G18:H18"/>
    <mergeCell ref="C23:E23"/>
    <mergeCell ref="F23:G23"/>
    <mergeCell ref="E12:H12"/>
  </mergeCells>
  <pageMargins left="0.75" right="0.75" top="0.51" bottom="0.46" header="0.5" footer="0.5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7C50-9223-4BF7-83D9-B0DE05F6756B}">
  <sheetPr>
    <tabColor theme="0" tint="-0.499984740745262"/>
    <pageSetUpPr fitToPage="1"/>
  </sheetPr>
  <dimension ref="A1:P95"/>
  <sheetViews>
    <sheetView showGridLines="0" topLeftCell="A8" zoomScaleNormal="100" workbookViewId="0">
      <selection activeCell="F13" sqref="F13"/>
    </sheetView>
  </sheetViews>
  <sheetFormatPr defaultColWidth="0" defaultRowHeight="0" customHeight="1" zeroHeight="1" x14ac:dyDescent="0.25"/>
  <cols>
    <col min="1" max="1" width="3.7109375" style="146" customWidth="1"/>
    <col min="2" max="2" width="95.7109375" style="146" customWidth="1"/>
    <col min="3" max="3" width="1.7109375" style="146" customWidth="1"/>
    <col min="4" max="4" width="4" style="146" customWidth="1"/>
    <col min="5" max="5" width="54.5703125" style="146" customWidth="1"/>
    <col min="6" max="6" width="20.7109375" style="146" customWidth="1"/>
    <col min="7" max="7" width="11.28515625" style="146" customWidth="1"/>
    <col min="8" max="8" width="4.140625" style="146" customWidth="1"/>
    <col min="9" max="9" width="3.7109375" style="146" customWidth="1"/>
    <col min="10" max="16384" width="9.140625" style="146" hidden="1"/>
  </cols>
  <sheetData>
    <row r="1" spans="1:10" s="114" customFormat="1" ht="21" customHeight="1" x14ac:dyDescent="0.2">
      <c r="A1" s="113"/>
      <c r="B1" s="113"/>
      <c r="C1" s="113"/>
      <c r="D1" s="113"/>
      <c r="E1" s="113"/>
      <c r="F1" s="113"/>
      <c r="G1" s="113"/>
      <c r="H1" s="113"/>
    </row>
    <row r="2" spans="1:10" s="114" customFormat="1" ht="21" customHeight="1" x14ac:dyDescent="0.3">
      <c r="A2" s="113"/>
      <c r="B2" s="115" t="s">
        <v>113</v>
      </c>
      <c r="C2" s="2"/>
      <c r="D2" s="2"/>
      <c r="E2" s="2"/>
      <c r="F2" s="2"/>
      <c r="G2" s="116"/>
      <c r="H2" s="116"/>
    </row>
    <row r="3" spans="1:10" s="114" customFormat="1" ht="21" customHeight="1" x14ac:dyDescent="0.25">
      <c r="A3" s="113"/>
      <c r="B3" s="117" t="s">
        <v>8</v>
      </c>
      <c r="C3" s="2"/>
      <c r="D3" s="2"/>
      <c r="E3" s="2"/>
      <c r="F3" s="2"/>
      <c r="G3" s="116"/>
      <c r="H3" s="116"/>
    </row>
    <row r="4" spans="1:10" s="114" customFormat="1" ht="24.75" x14ac:dyDescent="0.3">
      <c r="A4" s="113"/>
      <c r="B4" s="118" t="s">
        <v>114</v>
      </c>
      <c r="C4" s="2"/>
      <c r="D4" s="2"/>
      <c r="E4" s="2"/>
      <c r="F4" s="2"/>
      <c r="G4" s="116"/>
      <c r="H4" s="116"/>
    </row>
    <row r="5" spans="1:10" s="114" customFormat="1" ht="21" customHeight="1" x14ac:dyDescent="0.2">
      <c r="A5" s="113"/>
      <c r="B5" s="119" t="s">
        <v>115</v>
      </c>
      <c r="C5" s="2"/>
      <c r="D5" s="2"/>
      <c r="E5" s="2"/>
      <c r="F5" s="2"/>
      <c r="G5" s="116"/>
      <c r="H5" s="116"/>
    </row>
    <row r="6" spans="1:10" s="114" customFormat="1" ht="21" customHeight="1" x14ac:dyDescent="0.2">
      <c r="A6" s="113"/>
      <c r="B6" s="120" t="s">
        <v>5</v>
      </c>
      <c r="C6" s="2"/>
      <c r="D6" s="2"/>
      <c r="E6" s="2"/>
      <c r="F6" s="2"/>
      <c r="G6" s="116"/>
      <c r="H6" s="116"/>
    </row>
    <row r="7" spans="1:10" s="113" customFormat="1" ht="15" customHeight="1" thickBot="1" x14ac:dyDescent="0.25">
      <c r="B7" s="121"/>
      <c r="C7" s="122"/>
      <c r="D7" s="122"/>
      <c r="E7" s="122"/>
      <c r="F7" s="123"/>
      <c r="G7" s="124"/>
      <c r="H7" s="124"/>
      <c r="J7" s="125"/>
    </row>
    <row r="8" spans="1:10" s="114" customFormat="1" ht="15" customHeight="1" x14ac:dyDescent="0.2">
      <c r="A8" s="113"/>
    </row>
    <row r="9" spans="1:10" s="114" customFormat="1" ht="27.95" customHeight="1" x14ac:dyDescent="0.2">
      <c r="A9" s="126"/>
      <c r="B9" s="126"/>
      <c r="D9" s="225" t="s">
        <v>116</v>
      </c>
      <c r="E9" s="225"/>
      <c r="F9" s="127">
        <f>Samenvatting!F20</f>
        <v>0</v>
      </c>
    </row>
    <row r="10" spans="1:10" s="114" customFormat="1" ht="12.75" customHeight="1" x14ac:dyDescent="0.2">
      <c r="B10" s="126"/>
      <c r="C10" s="126"/>
    </row>
    <row r="11" spans="1:10" s="114" customFormat="1" ht="27.95" customHeight="1" x14ac:dyDescent="0.2">
      <c r="B11" s="126"/>
      <c r="C11" s="126"/>
      <c r="D11" s="226" t="s">
        <v>117</v>
      </c>
      <c r="E11" s="227"/>
      <c r="F11" s="189" t="s">
        <v>118</v>
      </c>
      <c r="G11" s="228" t="s">
        <v>119</v>
      </c>
      <c r="H11" s="229"/>
    </row>
    <row r="12" spans="1:10" s="114" customFormat="1" ht="27.95" customHeight="1" x14ac:dyDescent="0.2">
      <c r="B12" s="126"/>
      <c r="C12" s="126"/>
      <c r="D12" s="230" t="s">
        <v>120</v>
      </c>
      <c r="E12" s="231"/>
      <c r="F12" s="128">
        <f>+DATA!G41</f>
        <v>150</v>
      </c>
      <c r="G12" s="129">
        <f>+F12/DATA!$G$40*100</f>
        <v>60</v>
      </c>
      <c r="H12" s="130" t="s">
        <v>121</v>
      </c>
    </row>
    <row r="13" spans="1:10" s="114" customFormat="1" ht="27.95" customHeight="1" x14ac:dyDescent="0.2">
      <c r="B13" s="126"/>
      <c r="C13" s="126"/>
      <c r="D13" s="230" t="s">
        <v>122</v>
      </c>
      <c r="E13" s="231"/>
      <c r="F13" s="131"/>
      <c r="G13" s="129">
        <f>+F13/DATA!$G$40*100</f>
        <v>0</v>
      </c>
      <c r="H13" s="130" t="s">
        <v>121</v>
      </c>
    </row>
    <row r="14" spans="1:10" s="114" customFormat="1" ht="27.95" customHeight="1" x14ac:dyDescent="0.2">
      <c r="C14" s="126"/>
      <c r="D14" s="132"/>
      <c r="E14" s="190" t="s">
        <v>123</v>
      </c>
      <c r="F14" s="133">
        <f>SUM(F12:F13)</f>
        <v>150</v>
      </c>
      <c r="G14" s="129">
        <f>SUM(G12:G13)</f>
        <v>60</v>
      </c>
      <c r="H14" s="130" t="s">
        <v>121</v>
      </c>
    </row>
    <row r="15" spans="1:10" s="114" customFormat="1" ht="27.95" customHeight="1" x14ac:dyDescent="0.2">
      <c r="C15" s="126"/>
      <c r="D15" s="232" t="s">
        <v>124</v>
      </c>
      <c r="E15" s="233"/>
      <c r="F15" s="134">
        <f>+DATA!E7</f>
        <v>1.0795951660738987</v>
      </c>
    </row>
    <row r="16" spans="1:10" s="114" customFormat="1" ht="27.95" customHeight="1" x14ac:dyDescent="0.2">
      <c r="B16" s="126"/>
      <c r="C16" s="126"/>
      <c r="D16" s="135" t="s">
        <v>125</v>
      </c>
      <c r="E16" s="136" t="str">
        <f>"Eigen inschatting door Inschrijver. Waarde tussen 0 en "&amp;F20&amp;" punten."</f>
        <v>Eigen inschatting door Inschrijver. Waarde tussen 0 en 100 punten.</v>
      </c>
      <c r="F16" s="137"/>
      <c r="G16" s="138"/>
      <c r="H16" s="139"/>
    </row>
    <row r="17" spans="1:12" s="114" customFormat="1" ht="27.95" customHeight="1" x14ac:dyDescent="0.2">
      <c r="C17" s="126"/>
      <c r="D17" s="140"/>
      <c r="E17" s="139"/>
      <c r="F17" s="139"/>
      <c r="G17" s="139"/>
    </row>
    <row r="18" spans="1:12" s="114" customFormat="1" ht="27.95" customHeight="1" x14ac:dyDescent="0.2">
      <c r="C18" s="126"/>
      <c r="D18" s="226" t="s">
        <v>126</v>
      </c>
      <c r="E18" s="227"/>
      <c r="F18" s="141" t="s">
        <v>127</v>
      </c>
      <c r="G18" s="228" t="s">
        <v>119</v>
      </c>
      <c r="H18" s="229"/>
    </row>
    <row r="19" spans="1:12" s="114" customFormat="1" ht="27.95" customHeight="1" x14ac:dyDescent="0.2">
      <c r="C19" s="126"/>
      <c r="D19" s="225" t="s">
        <v>128</v>
      </c>
      <c r="E19" s="225"/>
      <c r="F19" s="133">
        <f>DATA!G41</f>
        <v>150</v>
      </c>
      <c r="G19" s="129">
        <f>+F19/DATA!$G$40*100</f>
        <v>60</v>
      </c>
      <c r="H19" s="130" t="s">
        <v>121</v>
      </c>
    </row>
    <row r="20" spans="1:12" s="114" customFormat="1" ht="27.95" customHeight="1" x14ac:dyDescent="0.2">
      <c r="C20" s="126"/>
      <c r="D20" s="225" t="s">
        <v>129</v>
      </c>
      <c r="E20" s="225"/>
      <c r="F20" s="133">
        <f>DATA!G42</f>
        <v>100</v>
      </c>
      <c r="G20" s="129">
        <f>+F20/DATA!$G$40*100</f>
        <v>40</v>
      </c>
      <c r="H20" s="130" t="s">
        <v>121</v>
      </c>
      <c r="J20" s="142"/>
      <c r="K20" s="142"/>
      <c r="L20" s="142"/>
    </row>
    <row r="21" spans="1:12" s="114" customFormat="1" ht="27.95" customHeight="1" x14ac:dyDescent="0.2">
      <c r="B21" s="126"/>
      <c r="C21" s="126"/>
      <c r="D21" s="225" t="s">
        <v>130</v>
      </c>
      <c r="E21" s="225"/>
      <c r="F21" s="133">
        <f>SUM(F19:F20)</f>
        <v>250</v>
      </c>
      <c r="G21" s="129">
        <f>+F21/DATA!$G$40*100</f>
        <v>100</v>
      </c>
      <c r="H21" s="130" t="s">
        <v>121</v>
      </c>
    </row>
    <row r="22" spans="1:12" s="114" customFormat="1" ht="27.95" customHeight="1" x14ac:dyDescent="0.2">
      <c r="B22" s="126"/>
      <c r="C22" s="126"/>
      <c r="D22" s="224"/>
      <c r="E22" s="224"/>
      <c r="F22" s="143"/>
      <c r="G22" s="144"/>
      <c r="H22" s="145"/>
    </row>
    <row r="23" spans="1:12" s="114" customFormat="1" ht="27.95" customHeight="1" x14ac:dyDescent="0.2">
      <c r="B23" s="126"/>
      <c r="C23" s="126"/>
      <c r="D23" s="126"/>
      <c r="E23" s="126"/>
      <c r="F23" s="126"/>
      <c r="G23" s="126"/>
      <c r="H23" s="126"/>
    </row>
    <row r="24" spans="1:12" s="114" customFormat="1" ht="27.95" customHeight="1" x14ac:dyDescent="0.2">
      <c r="B24" s="126"/>
      <c r="C24" s="126"/>
      <c r="D24" s="126"/>
      <c r="E24" s="126"/>
      <c r="F24" s="126"/>
      <c r="G24" s="126"/>
      <c r="H24" s="126"/>
    </row>
    <row r="25" spans="1:12" s="114" customFormat="1" ht="27.95" customHeight="1" x14ac:dyDescent="0.2">
      <c r="B25" s="126"/>
      <c r="C25" s="126"/>
      <c r="D25" s="126"/>
      <c r="E25" s="126"/>
      <c r="F25" s="126"/>
      <c r="G25" s="126"/>
      <c r="H25" s="126"/>
    </row>
    <row r="26" spans="1:12" s="114" customFormat="1" ht="27.95" customHeight="1" x14ac:dyDescent="0.2">
      <c r="B26" s="126"/>
      <c r="C26" s="126"/>
      <c r="D26" s="126"/>
      <c r="E26" s="126"/>
      <c r="F26" s="126"/>
      <c r="G26" s="126"/>
      <c r="H26" s="126"/>
    </row>
    <row r="27" spans="1:12" s="114" customFormat="1" ht="27.75" customHeight="1" x14ac:dyDescent="0.2">
      <c r="A27" s="113"/>
      <c r="B27" s="126"/>
      <c r="C27" s="126"/>
      <c r="D27" s="126"/>
      <c r="E27" s="126"/>
      <c r="F27" s="126"/>
      <c r="G27" s="126"/>
      <c r="H27" s="126"/>
    </row>
    <row r="28" spans="1:12" s="114" customFormat="1" ht="15" customHeight="1" thickBot="1" x14ac:dyDescent="0.25">
      <c r="A28" s="113"/>
      <c r="B28" s="121"/>
      <c r="C28" s="122"/>
      <c r="D28" s="122"/>
      <c r="E28" s="122"/>
      <c r="F28" s="123"/>
      <c r="G28" s="124"/>
      <c r="H28" s="124"/>
    </row>
    <row r="29" spans="1:12" s="114" customFormat="1" ht="15" customHeight="1" x14ac:dyDescent="0.2"/>
    <row r="30" spans="1:12" s="114" customFormat="1" ht="27.95" hidden="1" customHeight="1" x14ac:dyDescent="0.2">
      <c r="B30" s="126"/>
    </row>
    <row r="31" spans="1:12" s="114" customFormat="1" ht="27.95" hidden="1" customHeight="1" x14ac:dyDescent="0.2">
      <c r="B31" s="126"/>
    </row>
    <row r="32" spans="1:12" s="114" customFormat="1" ht="27.95" hidden="1" customHeight="1" x14ac:dyDescent="0.2">
      <c r="B32" s="126"/>
    </row>
    <row r="33" spans="2:16" s="114" customFormat="1" ht="27.95" hidden="1" customHeight="1" x14ac:dyDescent="0.2">
      <c r="B33" s="126"/>
    </row>
    <row r="34" spans="2:16" s="114" customFormat="1" ht="27.95" hidden="1" customHeight="1" x14ac:dyDescent="0.2">
      <c r="B34" s="126"/>
    </row>
    <row r="35" spans="2:16" s="114" customFormat="1" ht="27.95" hidden="1" customHeight="1" x14ac:dyDescent="0.2">
      <c r="B35" s="126"/>
      <c r="P35" s="114" t="s">
        <v>1</v>
      </c>
    </row>
    <row r="36" spans="2:16" s="114" customFormat="1" ht="27.95" hidden="1" customHeight="1" x14ac:dyDescent="0.2">
      <c r="B36" s="126"/>
    </row>
    <row r="37" spans="2:16" s="114" customFormat="1" ht="27.95" hidden="1" customHeight="1" x14ac:dyDescent="0.25">
      <c r="B37" s="126"/>
      <c r="G37" s="146"/>
    </row>
    <row r="38" spans="2:16" s="114" customFormat="1" ht="27.95" hidden="1" customHeight="1" x14ac:dyDescent="0.25">
      <c r="B38" s="126"/>
      <c r="G38" s="146"/>
    </row>
    <row r="39" spans="2:16" s="114" customFormat="1" ht="27.95" hidden="1" customHeight="1" x14ac:dyDescent="0.25">
      <c r="D39" s="146"/>
      <c r="E39" s="146"/>
      <c r="F39" s="146"/>
      <c r="G39" s="146"/>
    </row>
    <row r="40" spans="2:16" ht="15" hidden="1" customHeight="1" x14ac:dyDescent="0.25"/>
    <row r="41" spans="2:16" ht="15" hidden="1" customHeight="1" x14ac:dyDescent="0.25"/>
    <row r="42" spans="2:16" ht="15" hidden="1" customHeight="1" x14ac:dyDescent="0.25"/>
    <row r="43" spans="2:16" ht="15" hidden="1" customHeight="1" x14ac:dyDescent="0.25"/>
    <row r="44" spans="2:16" ht="15" hidden="1" customHeight="1" x14ac:dyDescent="0.25"/>
    <row r="45" spans="2:16" ht="15" hidden="1" customHeight="1" x14ac:dyDescent="0.25"/>
    <row r="46" spans="2:16" ht="15" hidden="1" customHeight="1" x14ac:dyDescent="0.25"/>
    <row r="47" spans="2:16" ht="15" hidden="1" customHeight="1" x14ac:dyDescent="0.25"/>
    <row r="48" spans="2:16" ht="15" hidden="1" customHeight="1" x14ac:dyDescent="0.25"/>
    <row r="49" s="146" customFormat="1" ht="15" hidden="1" customHeight="1" x14ac:dyDescent="0.25"/>
    <row r="50" s="146" customFormat="1" ht="15" hidden="1" customHeight="1" x14ac:dyDescent="0.25"/>
    <row r="51" s="146" customFormat="1" ht="15" hidden="1" customHeight="1" x14ac:dyDescent="0.25"/>
    <row r="52" s="146" customFormat="1" ht="15" hidden="1" customHeight="1" x14ac:dyDescent="0.25"/>
    <row r="53" s="146" customFormat="1" ht="15" hidden="1" customHeight="1" x14ac:dyDescent="0.25"/>
    <row r="54" s="146" customFormat="1" ht="15" hidden="1" customHeight="1" x14ac:dyDescent="0.25"/>
    <row r="55" s="146" customFormat="1" ht="15" hidden="1" customHeight="1" x14ac:dyDescent="0.25"/>
    <row r="56" s="146" customFormat="1" ht="15" hidden="1" customHeight="1" x14ac:dyDescent="0.25"/>
    <row r="57" s="146" customFormat="1" ht="15" hidden="1" customHeight="1" x14ac:dyDescent="0.25"/>
    <row r="58" s="146" customFormat="1" ht="15" hidden="1" customHeight="1" x14ac:dyDescent="0.25"/>
    <row r="59" s="146" customFormat="1" ht="15" hidden="1" customHeight="1" x14ac:dyDescent="0.25"/>
    <row r="60" s="146" customFormat="1" ht="15" hidden="1" customHeight="1" x14ac:dyDescent="0.25"/>
    <row r="61" s="146" customFormat="1" ht="15" hidden="1" customHeight="1" x14ac:dyDescent="0.25"/>
    <row r="62" s="146" customFormat="1" ht="15" hidden="1" customHeight="1" x14ac:dyDescent="0.25"/>
    <row r="63" s="146" customFormat="1" ht="15" hidden="1" customHeight="1" x14ac:dyDescent="0.25"/>
    <row r="64" s="146" customFormat="1" ht="15" hidden="1" customHeight="1" x14ac:dyDescent="0.25"/>
    <row r="65" s="146" customFormat="1" ht="15" hidden="1" customHeight="1" x14ac:dyDescent="0.25"/>
    <row r="66" s="146" customFormat="1" ht="15" hidden="1" customHeight="1" x14ac:dyDescent="0.25"/>
    <row r="67" s="146" customFormat="1" ht="15" hidden="1" customHeight="1" x14ac:dyDescent="0.25"/>
    <row r="68" s="146" customFormat="1" ht="15" hidden="1" customHeight="1" x14ac:dyDescent="0.25"/>
    <row r="69" s="146" customFormat="1" ht="15" hidden="1" customHeight="1" x14ac:dyDescent="0.25"/>
    <row r="70" s="146" customFormat="1" ht="15" hidden="1" customHeight="1" x14ac:dyDescent="0.25"/>
    <row r="71" s="146" customFormat="1" ht="15" hidden="1" customHeight="1" x14ac:dyDescent="0.25"/>
    <row r="72" s="146" customFormat="1" ht="15" hidden="1" customHeight="1" x14ac:dyDescent="0.25"/>
    <row r="73" s="146" customFormat="1" ht="15" hidden="1" customHeight="1" x14ac:dyDescent="0.25"/>
    <row r="74" s="146" customFormat="1" ht="15" hidden="1" customHeight="1" x14ac:dyDescent="0.25"/>
    <row r="75" s="146" customFormat="1" ht="15" hidden="1" customHeight="1" x14ac:dyDescent="0.25"/>
    <row r="76" s="146" customFormat="1" ht="15" hidden="1" customHeight="1" x14ac:dyDescent="0.25"/>
    <row r="77" s="146" customFormat="1" ht="15" hidden="1" customHeight="1" x14ac:dyDescent="0.25"/>
    <row r="78" s="146" customFormat="1" ht="15" hidden="1" customHeight="1" x14ac:dyDescent="0.25"/>
    <row r="79" s="146" customFormat="1" ht="15" hidden="1" customHeight="1" x14ac:dyDescent="0.25"/>
    <row r="80" s="146" customFormat="1" ht="15" hidden="1" customHeight="1" x14ac:dyDescent="0.25"/>
    <row r="81" spans="3:7" ht="15" hidden="1" customHeight="1" x14ac:dyDescent="0.25"/>
    <row r="82" spans="3:7" ht="15" hidden="1" customHeight="1" x14ac:dyDescent="0.25"/>
    <row r="83" spans="3:7" ht="15" hidden="1" customHeight="1" x14ac:dyDescent="0.25">
      <c r="C83" s="147" t="s">
        <v>123</v>
      </c>
      <c r="D83" s="148"/>
      <c r="E83" s="149">
        <v>1650</v>
      </c>
      <c r="F83" s="150">
        <f>+E83/_xlfn.SINGLE(Qmax)*100</f>
        <v>825</v>
      </c>
      <c r="G83" s="130" t="s">
        <v>121</v>
      </c>
    </row>
    <row r="84" spans="3:7" ht="15" hidden="1" customHeight="1" x14ac:dyDescent="0.25"/>
    <row r="85" spans="3:7" ht="15" hidden="1" customHeight="1" x14ac:dyDescent="0.25"/>
    <row r="86" spans="3:7" ht="15" hidden="1" customHeight="1" x14ac:dyDescent="0.25"/>
    <row r="87" spans="3:7" ht="15" hidden="1" customHeight="1" x14ac:dyDescent="0.25"/>
    <row r="88" spans="3:7" ht="15" hidden="1" customHeight="1" x14ac:dyDescent="0.25"/>
    <row r="89" spans="3:7" ht="15" hidden="1" customHeight="1" x14ac:dyDescent="0.25"/>
    <row r="90" spans="3:7" ht="15" hidden="1" customHeight="1" x14ac:dyDescent="0.25"/>
    <row r="91" spans="3:7" ht="15" hidden="1" customHeight="1" x14ac:dyDescent="0.25"/>
    <row r="92" spans="3:7" ht="15" hidden="1" customHeight="1" x14ac:dyDescent="0.25"/>
    <row r="93" spans="3:7" ht="15" hidden="1" customHeight="1" x14ac:dyDescent="0.25"/>
    <row r="94" spans="3:7" ht="15" hidden="1" customHeight="1" x14ac:dyDescent="0.25"/>
    <row r="95" spans="3:7" ht="15" hidden="1" customHeight="1" x14ac:dyDescent="0.25"/>
  </sheetData>
  <sheetProtection algorithmName="SHA-512" hashValue="xdNgOfshMJMRUsegIo+26jIhJDML4p5gU+s3wUPPRVtVq5ZcYb28zi7ox/NZ3lycZTVJgZp5dElnCCLckJyVNw==" saltValue="G2SFcxtCa98tWxc0RMejog==" spinCount="100000" sheet="1" objects="1" scenarios="1"/>
  <mergeCells count="12">
    <mergeCell ref="D22:E22"/>
    <mergeCell ref="D9:E9"/>
    <mergeCell ref="D11:E11"/>
    <mergeCell ref="G11:H11"/>
    <mergeCell ref="D12:E12"/>
    <mergeCell ref="D13:E13"/>
    <mergeCell ref="D15:E15"/>
    <mergeCell ref="D18:E18"/>
    <mergeCell ref="G18:H18"/>
    <mergeCell ref="D19:E19"/>
    <mergeCell ref="D20:E20"/>
    <mergeCell ref="D21:E21"/>
  </mergeCells>
  <pageMargins left="0.7" right="0.7" top="0.75" bottom="0.75" header="0.3" footer="0.3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4BCF-3DBE-4F55-9E98-5212075381F4}">
  <dimension ref="A1:AE80"/>
  <sheetViews>
    <sheetView showGridLines="0" zoomScaleNormal="100" workbookViewId="0">
      <selection activeCell="F13" sqref="F13"/>
    </sheetView>
  </sheetViews>
  <sheetFormatPr defaultColWidth="0" defaultRowHeight="15" zeroHeight="1" x14ac:dyDescent="0.25"/>
  <cols>
    <col min="1" max="1" width="3.7109375" style="151" customWidth="1"/>
    <col min="2" max="27" width="21.7109375" style="151" customWidth="1"/>
    <col min="28" max="28" width="3.7109375" style="151" customWidth="1"/>
    <col min="29" max="31" width="21.7109375" style="151" hidden="1" customWidth="1"/>
    <col min="32" max="16384" width="9.140625" style="151" hidden="1"/>
  </cols>
  <sheetData>
    <row r="1" spans="2:28" ht="21" customHeight="1" x14ac:dyDescent="0.25">
      <c r="AB1" s="152"/>
    </row>
    <row r="2" spans="2:28" s="152" customFormat="1" ht="21" customHeight="1" x14ac:dyDescent="0.2">
      <c r="B2" s="234" t="s">
        <v>131</v>
      </c>
      <c r="C2" s="234"/>
      <c r="D2" s="234"/>
      <c r="E2" s="234"/>
    </row>
    <row r="3" spans="2:28" s="152" customFormat="1" ht="21" customHeight="1" x14ac:dyDescent="0.2">
      <c r="B3" s="234"/>
      <c r="C3" s="234"/>
      <c r="D3" s="234"/>
      <c r="E3" s="234"/>
    </row>
    <row r="4" spans="2:28" s="152" customFormat="1" ht="21" customHeight="1" x14ac:dyDescent="0.2">
      <c r="B4" s="234"/>
      <c r="C4" s="234"/>
      <c r="D4" s="234"/>
      <c r="E4" s="234"/>
    </row>
    <row r="5" spans="2:28" s="152" customFormat="1" ht="21" customHeight="1" x14ac:dyDescent="0.2">
      <c r="B5" s="153"/>
    </row>
    <row r="6" spans="2:28" s="152" customFormat="1" ht="27.95" customHeight="1" x14ac:dyDescent="0.2">
      <c r="B6" s="154" t="s">
        <v>132</v>
      </c>
    </row>
    <row r="7" spans="2:28" s="152" customFormat="1" ht="27.95" customHeight="1" x14ac:dyDescent="0.2">
      <c r="B7" s="155" t="s">
        <v>133</v>
      </c>
      <c r="C7" s="156">
        <f>+'BPK-Grafiek'!$F$9</f>
        <v>0</v>
      </c>
      <c r="D7" s="157">
        <f>+'BPK-Grafiek'!$F$14</f>
        <v>150</v>
      </c>
      <c r="E7" s="158">
        <f>IFERROR((0.5*($C$7/$G$38)^$F$38+0.5*(2-$D$7/$H$38)^$F$38)^(1/$F$38),0)</f>
        <v>1.0795951660738987</v>
      </c>
      <c r="F7" s="159">
        <f>+D7/G40*100</f>
        <v>60</v>
      </c>
    </row>
    <row r="8" spans="2:28" s="152" customFormat="1" ht="27.95" customHeight="1" x14ac:dyDescent="0.2"/>
    <row r="9" spans="2:28" s="162" customFormat="1" ht="27.95" customHeight="1" x14ac:dyDescent="0.25">
      <c r="B9" s="160" t="s">
        <v>134</v>
      </c>
      <c r="C9" s="235" t="s">
        <v>135</v>
      </c>
      <c r="D9" s="235"/>
      <c r="E9" s="235"/>
      <c r="F9" s="235"/>
      <c r="G9" s="235"/>
      <c r="H9" s="235"/>
      <c r="I9" s="235"/>
      <c r="J9" s="235"/>
      <c r="K9" s="161"/>
      <c r="L9" s="161"/>
    </row>
    <row r="10" spans="2:28" s="162" customFormat="1" ht="27.95" customHeight="1" x14ac:dyDescent="0.25">
      <c r="C10" s="235"/>
      <c r="D10" s="235"/>
      <c r="E10" s="235"/>
      <c r="F10" s="235"/>
      <c r="G10" s="235"/>
      <c r="H10" s="235"/>
      <c r="I10" s="235"/>
      <c r="J10" s="235"/>
    </row>
    <row r="11" spans="2:28" s="152" customFormat="1" ht="27.95" customHeight="1" x14ac:dyDescent="0.2">
      <c r="B11" s="163" t="s">
        <v>136</v>
      </c>
      <c r="C11" s="164" t="s">
        <v>137</v>
      </c>
      <c r="D11" s="164" t="s">
        <v>138</v>
      </c>
      <c r="E11" s="164" t="s">
        <v>139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</row>
    <row r="12" spans="2:28" s="152" customFormat="1" ht="27.95" customHeight="1" x14ac:dyDescent="0.2">
      <c r="B12" s="166" t="s">
        <v>140</v>
      </c>
      <c r="C12" s="167">
        <v>450000</v>
      </c>
      <c r="D12" s="168">
        <v>210</v>
      </c>
      <c r="E12" s="169">
        <v>1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</row>
    <row r="13" spans="2:28" s="152" customFormat="1" ht="27.95" customHeight="1" x14ac:dyDescent="0.2">
      <c r="B13" s="166" t="s">
        <v>141</v>
      </c>
      <c r="C13" s="167">
        <v>504000.00000000006</v>
      </c>
      <c r="D13" s="168">
        <v>250</v>
      </c>
      <c r="E13" s="169">
        <v>1.000013436835637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</row>
    <row r="14" spans="2:28" s="152" customFormat="1" ht="27.95" customHeight="1" x14ac:dyDescent="0.2">
      <c r="B14" s="166" t="s">
        <v>142</v>
      </c>
      <c r="C14" s="167">
        <v>0</v>
      </c>
      <c r="D14" s="168">
        <v>169.90625330243614</v>
      </c>
      <c r="E14" s="169">
        <v>1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</row>
    <row r="15" spans="2:28" s="152" customFormat="1" ht="27.95" customHeight="1" x14ac:dyDescent="0.2"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</row>
    <row r="16" spans="2:28" s="152" customFormat="1" ht="27.95" customHeight="1" x14ac:dyDescent="0.2">
      <c r="B16" s="170" t="s">
        <v>143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</row>
    <row r="17" spans="2:27" s="152" customFormat="1" ht="27.95" customHeight="1" x14ac:dyDescent="0.2">
      <c r="B17" s="165"/>
      <c r="C17" s="164" t="s">
        <v>144</v>
      </c>
      <c r="D17" s="171">
        <v>0</v>
      </c>
      <c r="E17" s="171">
        <v>1.2500000000000001E-2</v>
      </c>
      <c r="F17" s="171">
        <v>2.5000000000000001E-2</v>
      </c>
      <c r="G17" s="171">
        <v>0.05</v>
      </c>
      <c r="H17" s="171">
        <v>0.1</v>
      </c>
      <c r="I17" s="171">
        <v>0.15</v>
      </c>
      <c r="J17" s="171">
        <v>0.2</v>
      </c>
      <c r="K17" s="171">
        <v>0.25</v>
      </c>
      <c r="L17" s="171">
        <v>0.3</v>
      </c>
      <c r="M17" s="171">
        <v>0.35</v>
      </c>
      <c r="N17" s="171">
        <v>0.4</v>
      </c>
      <c r="O17" s="171">
        <v>0.45</v>
      </c>
      <c r="P17" s="171">
        <v>0.5</v>
      </c>
      <c r="Q17" s="171">
        <v>0.55000000000000004</v>
      </c>
      <c r="R17" s="171">
        <v>0.6</v>
      </c>
      <c r="S17" s="171">
        <v>0.65</v>
      </c>
      <c r="T17" s="171">
        <v>0.7</v>
      </c>
      <c r="U17" s="171">
        <v>0.75</v>
      </c>
      <c r="V17" s="171">
        <v>0.8</v>
      </c>
      <c r="W17" s="171">
        <v>0.85</v>
      </c>
      <c r="X17" s="171">
        <v>0.9</v>
      </c>
      <c r="Y17" s="171">
        <v>0.95</v>
      </c>
      <c r="Z17" s="171">
        <v>1</v>
      </c>
      <c r="AA17" s="172">
        <v>0</v>
      </c>
    </row>
    <row r="18" spans="2:27" s="152" customFormat="1" ht="27.95" customHeight="1" x14ac:dyDescent="0.2">
      <c r="B18" s="173" t="s">
        <v>145</v>
      </c>
      <c r="C18" s="171">
        <v>169.90625330243614</v>
      </c>
      <c r="D18" s="171">
        <v>169.90625330243614</v>
      </c>
      <c r="E18" s="171">
        <v>170.90742513615569</v>
      </c>
      <c r="F18" s="171">
        <v>171.90859696987525</v>
      </c>
      <c r="G18" s="171">
        <v>173.91094063731433</v>
      </c>
      <c r="H18" s="171">
        <v>177.91562797219254</v>
      </c>
      <c r="I18" s="171">
        <v>181.92031530707072</v>
      </c>
      <c r="J18" s="171">
        <v>185.92500264194891</v>
      </c>
      <c r="K18" s="171">
        <v>189.92968997682709</v>
      </c>
      <c r="L18" s="171">
        <v>193.9343773117053</v>
      </c>
      <c r="M18" s="171">
        <v>197.93906464658349</v>
      </c>
      <c r="N18" s="171">
        <v>201.94375198146167</v>
      </c>
      <c r="O18" s="171">
        <v>205.94843931633989</v>
      </c>
      <c r="P18" s="171">
        <v>209.95312665121807</v>
      </c>
      <c r="Q18" s="171">
        <v>213.95781398609626</v>
      </c>
      <c r="R18" s="171">
        <v>217.96250132097447</v>
      </c>
      <c r="S18" s="171">
        <v>221.96718865585265</v>
      </c>
      <c r="T18" s="171">
        <v>225.97187599073084</v>
      </c>
      <c r="U18" s="171">
        <v>229.97656332560905</v>
      </c>
      <c r="V18" s="171">
        <v>233.98125066048723</v>
      </c>
      <c r="W18" s="171">
        <v>237.98593799536542</v>
      </c>
      <c r="X18" s="171">
        <v>241.99062533024363</v>
      </c>
      <c r="Y18" s="171">
        <v>245.99531266512179</v>
      </c>
      <c r="Z18" s="171">
        <v>250</v>
      </c>
      <c r="AA18" s="171" t="s">
        <v>139</v>
      </c>
    </row>
    <row r="19" spans="2:27" s="152" customFormat="1" ht="27.95" customHeight="1" x14ac:dyDescent="0.2">
      <c r="B19" s="173" t="s">
        <v>146</v>
      </c>
      <c r="C19" s="171"/>
      <c r="D19" s="171">
        <v>0</v>
      </c>
      <c r="E19" s="171">
        <v>188330.68920086659</v>
      </c>
      <c r="F19" s="171">
        <v>223951.41704934227</v>
      </c>
      <c r="G19" s="171">
        <v>265909.83859541826</v>
      </c>
      <c r="H19" s="171">
        <v>314779.88090452924</v>
      </c>
      <c r="I19" s="171">
        <v>346560.07394988689</v>
      </c>
      <c r="J19" s="171">
        <v>370381.65073889628</v>
      </c>
      <c r="K19" s="171">
        <v>389447.75302052364</v>
      </c>
      <c r="L19" s="171">
        <v>405298.09913067106</v>
      </c>
      <c r="M19" s="171">
        <v>418804.16556467896</v>
      </c>
      <c r="N19" s="171">
        <v>430512.39324080345</v>
      </c>
      <c r="O19" s="171">
        <v>440790.56884555635</v>
      </c>
      <c r="P19" s="171">
        <v>449899.49054701492</v>
      </c>
      <c r="Q19" s="171">
        <v>458031.66499583604</v>
      </c>
      <c r="R19" s="171">
        <v>465333.79847076716</v>
      </c>
      <c r="S19" s="171">
        <v>471920.64313564514</v>
      </c>
      <c r="T19" s="171">
        <v>477883.92517522693</v>
      </c>
      <c r="U19" s="171">
        <v>483298.32533805858</v>
      </c>
      <c r="V19" s="171">
        <v>488225.61505697784</v>
      </c>
      <c r="W19" s="171">
        <v>492717.59576657537</v>
      </c>
      <c r="X19" s="171">
        <v>496818.23717028694</v>
      </c>
      <c r="Y19" s="171">
        <v>500565.26475979533</v>
      </c>
      <c r="Z19" s="171">
        <v>503991.35968962987</v>
      </c>
      <c r="AA19" s="171">
        <v>1</v>
      </c>
    </row>
    <row r="20" spans="2:27" s="152" customFormat="1" ht="27.95" customHeight="1" x14ac:dyDescent="0.2">
      <c r="B20" s="174"/>
      <c r="C20" s="171"/>
      <c r="D20" s="171">
        <v>67.962501320974454</v>
      </c>
      <c r="E20" s="171">
        <v>68.362970054462281</v>
      </c>
      <c r="F20" s="171">
        <v>68.763438787950108</v>
      </c>
      <c r="G20" s="171">
        <v>69.564376254925733</v>
      </c>
      <c r="H20" s="171">
        <v>71.166251188877013</v>
      </c>
      <c r="I20" s="171">
        <v>72.768126122828292</v>
      </c>
      <c r="J20" s="171">
        <v>74.370001056779572</v>
      </c>
      <c r="K20" s="171">
        <v>75.971875990730837</v>
      </c>
      <c r="L20" s="171">
        <v>77.573750924682116</v>
      </c>
      <c r="M20" s="171">
        <v>79.175625858633396</v>
      </c>
      <c r="N20" s="171">
        <v>80.777500792584661</v>
      </c>
      <c r="O20" s="171">
        <v>82.379375726535955</v>
      </c>
      <c r="P20" s="171">
        <v>83.981250660487234</v>
      </c>
      <c r="Q20" s="171">
        <v>85.583125594438499</v>
      </c>
      <c r="R20" s="171">
        <v>87.185000528389793</v>
      </c>
      <c r="S20" s="171">
        <v>88.786875462341058</v>
      </c>
      <c r="T20" s="171">
        <v>90.388750396292338</v>
      </c>
      <c r="U20" s="171">
        <v>91.990625330243631</v>
      </c>
      <c r="V20" s="171">
        <v>93.592500264194882</v>
      </c>
      <c r="W20" s="171">
        <v>95.194375198146162</v>
      </c>
      <c r="X20" s="171">
        <v>96.796250132097455</v>
      </c>
      <c r="Y20" s="171">
        <v>98.398125066048721</v>
      </c>
      <c r="Z20" s="171">
        <v>100</v>
      </c>
      <c r="AA20" s="171">
        <v>0</v>
      </c>
    </row>
    <row r="21" spans="2:27" s="152" customFormat="1" ht="27.95" customHeight="1" x14ac:dyDescent="0.2">
      <c r="B21" s="173" t="s">
        <v>147</v>
      </c>
      <c r="C21" s="171">
        <v>194.91562797219251</v>
      </c>
      <c r="D21" s="171">
        <v>194.91562797219251</v>
      </c>
      <c r="E21" s="171">
        <v>195.60418262254009</v>
      </c>
      <c r="F21" s="171">
        <v>196.29273727288771</v>
      </c>
      <c r="G21" s="171">
        <v>197.66984657358287</v>
      </c>
      <c r="H21" s="171">
        <v>200.42406517497326</v>
      </c>
      <c r="I21" s="171">
        <v>203.17828377636363</v>
      </c>
      <c r="J21" s="171">
        <v>205.93250237775402</v>
      </c>
      <c r="K21" s="171">
        <v>208.68672097914438</v>
      </c>
      <c r="L21" s="171">
        <v>211.44093958053475</v>
      </c>
      <c r="M21" s="171">
        <v>214.19515818192514</v>
      </c>
      <c r="N21" s="171">
        <v>216.9493767833155</v>
      </c>
      <c r="O21" s="171">
        <v>219.70359538470589</v>
      </c>
      <c r="P21" s="171">
        <v>222.45781398609626</v>
      </c>
      <c r="Q21" s="171">
        <v>225.21203258748665</v>
      </c>
      <c r="R21" s="171">
        <v>227.96625118887701</v>
      </c>
      <c r="S21" s="171">
        <v>230.72046979026737</v>
      </c>
      <c r="T21" s="171">
        <v>233.47468839165776</v>
      </c>
      <c r="U21" s="171">
        <v>236.22890699304813</v>
      </c>
      <c r="V21" s="171">
        <v>238.98312559443849</v>
      </c>
      <c r="W21" s="171">
        <v>241.73734419582888</v>
      </c>
      <c r="X21" s="171">
        <v>244.49156279721925</v>
      </c>
      <c r="Y21" s="171">
        <v>247.24578139860961</v>
      </c>
      <c r="Z21" s="171">
        <v>250</v>
      </c>
      <c r="AA21" s="171" t="s">
        <v>139</v>
      </c>
    </row>
    <row r="22" spans="2:27" s="152" customFormat="1" ht="27.95" customHeight="1" x14ac:dyDescent="0.2">
      <c r="B22" s="173" t="s">
        <v>148</v>
      </c>
      <c r="C22" s="171"/>
      <c r="D22" s="171">
        <v>0</v>
      </c>
      <c r="E22" s="171">
        <v>158442.2193125695</v>
      </c>
      <c r="F22" s="171">
        <v>188476.51417948786</v>
      </c>
      <c r="G22" s="171">
        <v>223947.17170748935</v>
      </c>
      <c r="H22" s="171">
        <v>265482.38783742313</v>
      </c>
      <c r="I22" s="171">
        <v>292703.18547636661</v>
      </c>
      <c r="J22" s="171">
        <v>313271.54335512384</v>
      </c>
      <c r="K22" s="171">
        <v>329871.9704211136</v>
      </c>
      <c r="L22" s="171">
        <v>343793.32159370085</v>
      </c>
      <c r="M22" s="171">
        <v>355764.16047652753</v>
      </c>
      <c r="N22" s="171">
        <v>366240.69919439155</v>
      </c>
      <c r="O22" s="171">
        <v>375529.54622949008</v>
      </c>
      <c r="P22" s="171">
        <v>383847.77195641812</v>
      </c>
      <c r="Q22" s="171">
        <v>391355.32617214246</v>
      </c>
      <c r="R22" s="171">
        <v>398173.87048207654</v>
      </c>
      <c r="S22" s="171">
        <v>404398.36660792987</v>
      </c>
      <c r="T22" s="171">
        <v>410104.5451013546</v>
      </c>
      <c r="U22" s="171">
        <v>415353.90601191547</v>
      </c>
      <c r="V22" s="171">
        <v>420197.1758147314</v>
      </c>
      <c r="W22" s="171">
        <v>424676.7630459558</v>
      </c>
      <c r="X22" s="171">
        <v>428828.54402875912</v>
      </c>
      <c r="Y22" s="171">
        <v>432683.18821738206</v>
      </c>
      <c r="Z22" s="171">
        <v>436267.15965211007</v>
      </c>
      <c r="AA22" s="171">
        <v>0.9</v>
      </c>
    </row>
    <row r="23" spans="2:27" s="152" customFormat="1" ht="27.95" customHeight="1" x14ac:dyDescent="0.2">
      <c r="B23" s="174"/>
      <c r="C23" s="171"/>
      <c r="D23" s="171">
        <v>77.966251188876996</v>
      </c>
      <c r="E23" s="171">
        <v>78.241673049016043</v>
      </c>
      <c r="F23" s="171">
        <v>78.517094909155077</v>
      </c>
      <c r="G23" s="171">
        <v>79.067938629433158</v>
      </c>
      <c r="H23" s="171">
        <v>80.169626069989306</v>
      </c>
      <c r="I23" s="171">
        <v>81.271313510545454</v>
      </c>
      <c r="J23" s="171">
        <v>82.373000951101602</v>
      </c>
      <c r="K23" s="171">
        <v>83.47468839165775</v>
      </c>
      <c r="L23" s="171">
        <v>84.576375832213898</v>
      </c>
      <c r="M23" s="171">
        <v>85.678063272770061</v>
      </c>
      <c r="N23" s="171">
        <v>86.779750713326195</v>
      </c>
      <c r="O23" s="171">
        <v>87.881438153882357</v>
      </c>
      <c r="P23" s="171">
        <v>88.983125594438505</v>
      </c>
      <c r="Q23" s="171">
        <v>90.084813034994653</v>
      </c>
      <c r="R23" s="171">
        <v>91.186500475550801</v>
      </c>
      <c r="S23" s="171">
        <v>92.288187916106949</v>
      </c>
      <c r="T23" s="171">
        <v>93.389875356663111</v>
      </c>
      <c r="U23" s="171">
        <v>94.49156279721926</v>
      </c>
      <c r="V23" s="171">
        <v>95.593250237775393</v>
      </c>
      <c r="W23" s="171">
        <v>96.694937678331556</v>
      </c>
      <c r="X23" s="171">
        <v>97.796625118887704</v>
      </c>
      <c r="Y23" s="171">
        <v>98.898312559443852</v>
      </c>
      <c r="Z23" s="171">
        <v>100</v>
      </c>
      <c r="AA23" s="171">
        <v>0</v>
      </c>
    </row>
    <row r="24" spans="2:27" s="152" customFormat="1" ht="27.95" customHeight="1" x14ac:dyDescent="0.2">
      <c r="B24" s="173" t="s">
        <v>149</v>
      </c>
      <c r="C24" s="171">
        <v>219.92500264194891</v>
      </c>
      <c r="D24" s="171">
        <v>219.92500264194891</v>
      </c>
      <c r="E24" s="171">
        <v>220.30094010892455</v>
      </c>
      <c r="F24" s="171">
        <v>220.67687757590019</v>
      </c>
      <c r="G24" s="171">
        <v>221.42875250985145</v>
      </c>
      <c r="H24" s="171">
        <v>222.93250237775402</v>
      </c>
      <c r="I24" s="171">
        <v>224.43625224565656</v>
      </c>
      <c r="J24" s="171">
        <v>225.94000211355913</v>
      </c>
      <c r="K24" s="171">
        <v>227.44375198146167</v>
      </c>
      <c r="L24" s="171">
        <v>228.94750184936424</v>
      </c>
      <c r="M24" s="171">
        <v>230.45125171726679</v>
      </c>
      <c r="N24" s="171">
        <v>231.95500158516936</v>
      </c>
      <c r="O24" s="171">
        <v>233.4587514530719</v>
      </c>
      <c r="P24" s="171">
        <v>234.96250132097447</v>
      </c>
      <c r="Q24" s="171">
        <v>236.46625118887701</v>
      </c>
      <c r="R24" s="171">
        <v>237.97000105677955</v>
      </c>
      <c r="S24" s="171">
        <v>239.47375092468212</v>
      </c>
      <c r="T24" s="171">
        <v>240.97750079258466</v>
      </c>
      <c r="U24" s="171">
        <v>242.48125066048723</v>
      </c>
      <c r="V24" s="171">
        <v>243.98500052838978</v>
      </c>
      <c r="W24" s="171">
        <v>245.48875039629235</v>
      </c>
      <c r="X24" s="171">
        <v>246.99250026419489</v>
      </c>
      <c r="Y24" s="171">
        <v>248.49625013209743</v>
      </c>
      <c r="Z24" s="171">
        <v>250</v>
      </c>
      <c r="AA24" s="171" t="s">
        <v>139</v>
      </c>
    </row>
    <row r="25" spans="2:27" s="152" customFormat="1" ht="27.95" customHeight="1" x14ac:dyDescent="0.2">
      <c r="B25" s="173" t="s">
        <v>150</v>
      </c>
      <c r="C25" s="171"/>
      <c r="D25" s="171">
        <v>0</v>
      </c>
      <c r="E25" s="171">
        <v>124609.84742538589</v>
      </c>
      <c r="F25" s="171">
        <v>148296.39424328975</v>
      </c>
      <c r="G25" s="171">
        <v>176361.26910216652</v>
      </c>
      <c r="H25" s="171">
        <v>209441.99693564579</v>
      </c>
      <c r="I25" s="171">
        <v>231328.05154808293</v>
      </c>
      <c r="J25" s="171">
        <v>248025.79136226443</v>
      </c>
      <c r="K25" s="171">
        <v>261636.58885960773</v>
      </c>
      <c r="L25" s="171">
        <v>273167.89106526243</v>
      </c>
      <c r="M25" s="171">
        <v>283188.36159656092</v>
      </c>
      <c r="N25" s="171">
        <v>292053.55352373671</v>
      </c>
      <c r="O25" s="171">
        <v>300002.05248899298</v>
      </c>
      <c r="P25" s="171">
        <v>307202.49442535045</v>
      </c>
      <c r="Q25" s="171">
        <v>313778.92566253885</v>
      </c>
      <c r="R25" s="171">
        <v>319825.52651119622</v>
      </c>
      <c r="S25" s="171">
        <v>325415.66581343836</v>
      </c>
      <c r="T25" s="171">
        <v>330607.73314796307</v>
      </c>
      <c r="U25" s="171">
        <v>335449.04145261709</v>
      </c>
      <c r="V25" s="171">
        <v>339978.523286068</v>
      </c>
      <c r="W25" s="171">
        <v>344228.64499981474</v>
      </c>
      <c r="X25" s="171">
        <v>348226.79790738324</v>
      </c>
      <c r="Y25" s="171">
        <v>351996.3302031802</v>
      </c>
      <c r="Z25" s="171">
        <v>355557.32626326254</v>
      </c>
      <c r="AA25" s="171">
        <v>0.8</v>
      </c>
    </row>
    <row r="26" spans="2:27" s="152" customFormat="1" ht="27.95" customHeight="1" x14ac:dyDescent="0.2">
      <c r="B26" s="174"/>
      <c r="C26" s="171"/>
      <c r="D26" s="171">
        <v>87.970001056779566</v>
      </c>
      <c r="E26" s="171">
        <v>88.12037604356982</v>
      </c>
      <c r="F26" s="171">
        <v>88.270751030360074</v>
      </c>
      <c r="G26" s="171">
        <v>88.571501003940583</v>
      </c>
      <c r="H26" s="171">
        <v>89.173000951101614</v>
      </c>
      <c r="I26" s="171">
        <v>89.774500898262616</v>
      </c>
      <c r="J26" s="171">
        <v>90.376000845423647</v>
      </c>
      <c r="K26" s="171">
        <v>90.977500792584664</v>
      </c>
      <c r="L26" s="171">
        <v>91.579000739745695</v>
      </c>
      <c r="M26" s="171">
        <v>92.180500686906726</v>
      </c>
      <c r="N26" s="171">
        <v>92.782000634067742</v>
      </c>
      <c r="O26" s="171">
        <v>93.383500581228759</v>
      </c>
      <c r="P26" s="171">
        <v>93.98500052838979</v>
      </c>
      <c r="Q26" s="171">
        <v>94.586500475550807</v>
      </c>
      <c r="R26" s="171">
        <v>95.188000422711809</v>
      </c>
      <c r="S26" s="171">
        <v>95.789500369872854</v>
      </c>
      <c r="T26" s="171">
        <v>96.391000317033871</v>
      </c>
      <c r="U26" s="171">
        <v>96.992500264194888</v>
      </c>
      <c r="V26" s="171">
        <v>97.594000211355919</v>
      </c>
      <c r="W26" s="171">
        <v>98.195500158516936</v>
      </c>
      <c r="X26" s="171">
        <v>98.797000105677952</v>
      </c>
      <c r="Y26" s="171">
        <v>99.398500052838969</v>
      </c>
      <c r="Z26" s="171">
        <v>100</v>
      </c>
      <c r="AA26" s="171" t="s">
        <v>1</v>
      </c>
    </row>
    <row r="27" spans="2:27" s="152" customFormat="1" ht="27.95" customHeight="1" x14ac:dyDescent="0.2">
      <c r="B27" s="173" t="s">
        <v>151</v>
      </c>
      <c r="C27" s="171">
        <v>244.9343773117053</v>
      </c>
      <c r="D27" s="171">
        <v>244.9343773117053</v>
      </c>
      <c r="E27" s="171">
        <v>244.99769759530898</v>
      </c>
      <c r="F27" s="171">
        <v>245.06101787891268</v>
      </c>
      <c r="G27" s="171">
        <v>245.18765844612005</v>
      </c>
      <c r="H27" s="171">
        <v>245.44093958053477</v>
      </c>
      <c r="I27" s="171">
        <v>245.69422071494949</v>
      </c>
      <c r="J27" s="171">
        <v>245.94750184936424</v>
      </c>
      <c r="K27" s="171">
        <v>246.20078298377899</v>
      </c>
      <c r="L27" s="171">
        <v>246.45406411819371</v>
      </c>
      <c r="M27" s="171">
        <v>246.70734525260843</v>
      </c>
      <c r="N27" s="171">
        <v>246.96062638702318</v>
      </c>
      <c r="O27" s="171">
        <v>247.21390752143793</v>
      </c>
      <c r="P27" s="171">
        <v>247.46718865585265</v>
      </c>
      <c r="Q27" s="171">
        <v>247.7204697902674</v>
      </c>
      <c r="R27" s="171">
        <v>247.97375092468212</v>
      </c>
      <c r="S27" s="171">
        <v>248.22703205909687</v>
      </c>
      <c r="T27" s="171">
        <v>248.48031319351159</v>
      </c>
      <c r="U27" s="171">
        <v>248.73359432792631</v>
      </c>
      <c r="V27" s="171">
        <v>248.98687546234106</v>
      </c>
      <c r="W27" s="171">
        <v>249.24015659675581</v>
      </c>
      <c r="X27" s="171">
        <v>249.49343773117053</v>
      </c>
      <c r="Y27" s="171">
        <v>249.74671886558525</v>
      </c>
      <c r="Z27" s="171">
        <v>250</v>
      </c>
      <c r="AA27" s="171" t="s">
        <v>139</v>
      </c>
    </row>
    <row r="28" spans="2:27" s="152" customFormat="1" ht="27.95" customHeight="1" x14ac:dyDescent="0.2">
      <c r="B28" s="173" t="s">
        <v>152</v>
      </c>
      <c r="C28" s="171"/>
      <c r="D28" s="171">
        <v>0</v>
      </c>
      <c r="E28" s="171">
        <v>72015.091998997726</v>
      </c>
      <c r="F28" s="171">
        <v>85752.800105866321</v>
      </c>
      <c r="G28" s="171">
        <v>102097.31981887516</v>
      </c>
      <c r="H28" s="171">
        <v>121524.21447001434</v>
      </c>
      <c r="I28" s="171">
        <v>134529.25326778521</v>
      </c>
      <c r="J28" s="171">
        <v>144569.29810903294</v>
      </c>
      <c r="K28" s="171">
        <v>152851.56329474263</v>
      </c>
      <c r="L28" s="171">
        <v>159953.80602256604</v>
      </c>
      <c r="M28" s="171">
        <v>166201.58349406716</v>
      </c>
      <c r="N28" s="171">
        <v>171798.09570789116</v>
      </c>
      <c r="O28" s="171">
        <v>176879.45750670737</v>
      </c>
      <c r="P28" s="171">
        <v>181541.70730559152</v>
      </c>
      <c r="Q28" s="171">
        <v>185855.3634500214</v>
      </c>
      <c r="R28" s="171">
        <v>189873.86877142783</v>
      </c>
      <c r="S28" s="171">
        <v>193638.77970436649</v>
      </c>
      <c r="T28" s="171">
        <v>197183.10611339789</v>
      </c>
      <c r="U28" s="171">
        <v>200533.54441927848</v>
      </c>
      <c r="V28" s="171">
        <v>203712.01924634931</v>
      </c>
      <c r="W28" s="171">
        <v>206736.7770537312</v>
      </c>
      <c r="X28" s="171">
        <v>209623.18034893696</v>
      </c>
      <c r="Y28" s="171">
        <v>212384.29635641992</v>
      </c>
      <c r="Z28" s="171">
        <v>215031.34123823687</v>
      </c>
      <c r="AA28" s="171">
        <v>0.7</v>
      </c>
    </row>
    <row r="29" spans="2:27" s="152" customFormat="1" ht="27.95" customHeight="1" x14ac:dyDescent="0.2">
      <c r="B29" s="175"/>
      <c r="C29" s="165"/>
      <c r="D29" s="171">
        <v>97.973750924682122</v>
      </c>
      <c r="E29" s="171">
        <v>97.999079038123597</v>
      </c>
      <c r="F29" s="171">
        <v>98.024407151565072</v>
      </c>
      <c r="G29" s="171">
        <v>98.075063378448021</v>
      </c>
      <c r="H29" s="171">
        <v>98.176375832213907</v>
      </c>
      <c r="I29" s="171">
        <v>98.277688285979806</v>
      </c>
      <c r="J29" s="171">
        <v>98.379000739745692</v>
      </c>
      <c r="K29" s="171">
        <v>98.480313193511591</v>
      </c>
      <c r="L29" s="171">
        <v>98.581625647277477</v>
      </c>
      <c r="M29" s="171">
        <v>98.682938101043376</v>
      </c>
      <c r="N29" s="171">
        <v>98.784250554809276</v>
      </c>
      <c r="O29" s="171">
        <v>98.885563008575176</v>
      </c>
      <c r="P29" s="171">
        <v>98.986875462341061</v>
      </c>
      <c r="Q29" s="171">
        <v>99.088187916106961</v>
      </c>
      <c r="R29" s="171">
        <v>99.189500369872846</v>
      </c>
      <c r="S29" s="171">
        <v>99.290812823638745</v>
      </c>
      <c r="T29" s="171">
        <v>99.392125277404645</v>
      </c>
      <c r="U29" s="171">
        <v>99.493437731170516</v>
      </c>
      <c r="V29" s="171">
        <v>99.594750184936416</v>
      </c>
      <c r="W29" s="171">
        <v>99.696062638702315</v>
      </c>
      <c r="X29" s="171">
        <v>99.797375092468215</v>
      </c>
      <c r="Y29" s="171">
        <v>99.8986875462341</v>
      </c>
      <c r="Z29" s="171">
        <v>100</v>
      </c>
      <c r="AA29" s="171">
        <v>0</v>
      </c>
    </row>
    <row r="30" spans="2:27" s="152" customFormat="1" ht="27.95" customHeight="1" x14ac:dyDescent="0.2">
      <c r="B30" s="173" t="s">
        <v>153</v>
      </c>
      <c r="C30" s="171">
        <v>269.94375198146167</v>
      </c>
      <c r="D30" s="171">
        <v>269.94375198146167</v>
      </c>
      <c r="E30" s="171">
        <v>269.69445508169338</v>
      </c>
      <c r="F30" s="171">
        <v>269.44515818192514</v>
      </c>
      <c r="G30" s="171">
        <v>268.9465643823886</v>
      </c>
      <c r="H30" s="171">
        <v>267.94937678331553</v>
      </c>
      <c r="I30" s="171">
        <v>266.9521891842424</v>
      </c>
      <c r="J30" s="171">
        <v>265.95500158516933</v>
      </c>
      <c r="K30" s="171">
        <v>264.95781398609626</v>
      </c>
      <c r="L30" s="171">
        <v>263.96062638702318</v>
      </c>
      <c r="M30" s="171">
        <v>262.96343878795011</v>
      </c>
      <c r="N30" s="171">
        <v>261.96625118887698</v>
      </c>
      <c r="O30" s="171">
        <v>260.96906358980391</v>
      </c>
      <c r="P30" s="171">
        <v>259.97187599073084</v>
      </c>
      <c r="Q30" s="171">
        <v>258.97468839165776</v>
      </c>
      <c r="R30" s="171">
        <v>257.97750079258469</v>
      </c>
      <c r="S30" s="171">
        <v>256.98031319351156</v>
      </c>
      <c r="T30" s="171">
        <v>255.98312559443849</v>
      </c>
      <c r="U30" s="171">
        <v>254.98593799536542</v>
      </c>
      <c r="V30" s="171">
        <v>253.98875039629235</v>
      </c>
      <c r="W30" s="171">
        <v>252.99156279721925</v>
      </c>
      <c r="X30" s="171">
        <v>251.99437519814617</v>
      </c>
      <c r="Y30" s="171">
        <v>250.99718759907307</v>
      </c>
      <c r="Z30" s="171">
        <v>250</v>
      </c>
      <c r="AA30" s="171" t="s">
        <v>139</v>
      </c>
    </row>
    <row r="31" spans="2:27" s="152" customFormat="1" ht="27.75" customHeight="1" x14ac:dyDescent="0.2">
      <c r="B31" s="173" t="s">
        <v>154</v>
      </c>
      <c r="C31" s="171"/>
      <c r="D31" s="171">
        <v>0</v>
      </c>
      <c r="E31" s="171">
        <v>0</v>
      </c>
      <c r="F31" s="171">
        <v>0</v>
      </c>
      <c r="G31" s="171">
        <v>0</v>
      </c>
      <c r="H31" s="171">
        <v>0</v>
      </c>
      <c r="I31" s="171">
        <v>0</v>
      </c>
      <c r="J31" s="171">
        <v>0</v>
      </c>
      <c r="K31" s="171">
        <v>0</v>
      </c>
      <c r="L31" s="171">
        <v>0</v>
      </c>
      <c r="M31" s="171">
        <v>0</v>
      </c>
      <c r="N31" s="171">
        <v>0</v>
      </c>
      <c r="O31" s="171">
        <v>0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0</v>
      </c>
      <c r="V31" s="171">
        <v>0</v>
      </c>
      <c r="W31" s="171">
        <v>0</v>
      </c>
      <c r="X31" s="171">
        <v>0</v>
      </c>
      <c r="Y31" s="171">
        <v>0</v>
      </c>
      <c r="Z31" s="171">
        <v>0</v>
      </c>
      <c r="AA31" s="171">
        <v>0.6</v>
      </c>
    </row>
    <row r="32" spans="2:27" s="152" customFormat="1" ht="27.95" customHeight="1" x14ac:dyDescent="0.2">
      <c r="B32" s="174"/>
      <c r="C32" s="171"/>
      <c r="D32" s="171">
        <v>107.97750079258468</v>
      </c>
      <c r="E32" s="171">
        <v>107.87778203267735</v>
      </c>
      <c r="F32" s="171">
        <v>107.77806327277007</v>
      </c>
      <c r="G32" s="171">
        <v>107.57862575295545</v>
      </c>
      <c r="H32" s="171">
        <v>107.17975071332621</v>
      </c>
      <c r="I32" s="171">
        <v>106.78087567369697</v>
      </c>
      <c r="J32" s="171">
        <v>106.38200063406774</v>
      </c>
      <c r="K32" s="171">
        <v>105.9831255944385</v>
      </c>
      <c r="L32" s="171">
        <v>105.58425055480927</v>
      </c>
      <c r="M32" s="171">
        <v>105.18537551518004</v>
      </c>
      <c r="N32" s="171">
        <v>104.78650047555081</v>
      </c>
      <c r="O32" s="171">
        <v>104.38762543592158</v>
      </c>
      <c r="P32" s="171">
        <v>103.98875039629235</v>
      </c>
      <c r="Q32" s="171">
        <v>103.58987535666311</v>
      </c>
      <c r="R32" s="171">
        <v>103.19100031703388</v>
      </c>
      <c r="S32" s="171">
        <v>102.79212527740462</v>
      </c>
      <c r="T32" s="171">
        <v>102.39325023777539</v>
      </c>
      <c r="U32" s="171">
        <v>101.99437519814616</v>
      </c>
      <c r="V32" s="171">
        <v>101.59550015851696</v>
      </c>
      <c r="W32" s="171">
        <v>101.1966251188877</v>
      </c>
      <c r="X32" s="171">
        <v>100.79775007925846</v>
      </c>
      <c r="Y32" s="171">
        <v>100.39887503962923</v>
      </c>
      <c r="Z32" s="171">
        <v>100</v>
      </c>
      <c r="AA32" s="171" t="s">
        <v>1</v>
      </c>
    </row>
    <row r="33" spans="2:27" s="152" customFormat="1" ht="27.95" customHeight="1" x14ac:dyDescent="0.2">
      <c r="B33" s="173" t="s">
        <v>155</v>
      </c>
      <c r="C33" s="171">
        <v>144.89687863267974</v>
      </c>
      <c r="D33" s="171">
        <v>144.89687863267974</v>
      </c>
      <c r="E33" s="171">
        <v>146.21066764977124</v>
      </c>
      <c r="F33" s="171">
        <v>147.52445666686276</v>
      </c>
      <c r="G33" s="171">
        <v>150.15203470104575</v>
      </c>
      <c r="H33" s="171">
        <v>155.40719076941178</v>
      </c>
      <c r="I33" s="171">
        <v>160.66234683777779</v>
      </c>
      <c r="J33" s="171">
        <v>165.9175029061438</v>
      </c>
      <c r="K33" s="171">
        <v>171.1726589745098</v>
      </c>
      <c r="L33" s="171">
        <v>176.42781504287581</v>
      </c>
      <c r="M33" s="171">
        <v>181.68297111124184</v>
      </c>
      <c r="N33" s="171">
        <v>186.93812717960785</v>
      </c>
      <c r="O33" s="171">
        <v>192.19328324797385</v>
      </c>
      <c r="P33" s="171">
        <v>197.44843931633989</v>
      </c>
      <c r="Q33" s="171">
        <v>202.70359538470589</v>
      </c>
      <c r="R33" s="171">
        <v>207.9587514530719</v>
      </c>
      <c r="S33" s="171">
        <v>213.21390752143793</v>
      </c>
      <c r="T33" s="171">
        <v>218.46906358980391</v>
      </c>
      <c r="U33" s="171">
        <v>223.72421965816994</v>
      </c>
      <c r="V33" s="171">
        <v>228.97937572653595</v>
      </c>
      <c r="W33" s="171">
        <v>234.23453179490195</v>
      </c>
      <c r="X33" s="171">
        <v>239.48968786326799</v>
      </c>
      <c r="Y33" s="171">
        <v>244.74484393163397</v>
      </c>
      <c r="Z33" s="171">
        <v>250</v>
      </c>
      <c r="AA33" s="171" t="s">
        <v>139</v>
      </c>
    </row>
    <row r="34" spans="2:27" s="152" customFormat="1" ht="27.95" customHeight="1" x14ac:dyDescent="0.2">
      <c r="B34" s="173" t="s">
        <v>156</v>
      </c>
      <c r="C34" s="171"/>
      <c r="D34" s="171">
        <v>0</v>
      </c>
      <c r="E34" s="171">
        <v>216522.81664386476</v>
      </c>
      <c r="F34" s="171">
        <v>257401.25265640853</v>
      </c>
      <c r="G34" s="171">
        <v>305449.37598121585</v>
      </c>
      <c r="H34" s="171">
        <v>361165.05554273771</v>
      </c>
      <c r="I34" s="171">
        <v>397162.89001300657</v>
      </c>
      <c r="J34" s="171">
        <v>423963.73239813448</v>
      </c>
      <c r="K34" s="171">
        <v>445261.9493548937</v>
      </c>
      <c r="L34" s="171">
        <v>462835.25306605885</v>
      </c>
      <c r="M34" s="171">
        <v>477690.96454378718</v>
      </c>
      <c r="N34" s="171">
        <v>490461.49155343283</v>
      </c>
      <c r="O34" s="171">
        <v>501573.07372122316</v>
      </c>
      <c r="P34" s="171">
        <v>511328.43034350203</v>
      </c>
      <c r="Q34" s="171">
        <v>519951.40492262947</v>
      </c>
      <c r="R34" s="171">
        <v>527612.92307312763</v>
      </c>
      <c r="S34" s="171">
        <v>534446.97896185343</v>
      </c>
      <c r="T34" s="171">
        <v>540560.94706192391</v>
      </c>
      <c r="U34" s="171">
        <v>546042.49172125175</v>
      </c>
      <c r="V34" s="171">
        <v>550964.34708822879</v>
      </c>
      <c r="W34" s="171">
        <v>555387.71462518931</v>
      </c>
      <c r="X34" s="171">
        <v>559364.73494016472</v>
      </c>
      <c r="Y34" s="171">
        <v>562940.32287044043</v>
      </c>
      <c r="Z34" s="171">
        <v>566153.55413248739</v>
      </c>
      <c r="AA34" s="171">
        <v>1.1000000000000001</v>
      </c>
    </row>
    <row r="35" spans="2:27" s="152" customFormat="1" ht="27.95" customHeight="1" x14ac:dyDescent="0.2">
      <c r="B35" s="175"/>
      <c r="C35" s="165"/>
      <c r="D35" s="171">
        <v>57.958751453071898</v>
      </c>
      <c r="E35" s="171">
        <v>58.48426705990849</v>
      </c>
      <c r="F35" s="171">
        <v>59.009782666745103</v>
      </c>
      <c r="G35" s="171">
        <v>60.060813880418294</v>
      </c>
      <c r="H35" s="171">
        <v>62.162876307764712</v>
      </c>
      <c r="I35" s="171">
        <v>64.264938735111116</v>
      </c>
      <c r="J35" s="171">
        <v>66.367001162457512</v>
      </c>
      <c r="K35" s="171">
        <v>68.469063589803923</v>
      </c>
      <c r="L35" s="171">
        <v>70.57112601715032</v>
      </c>
      <c r="M35" s="171">
        <v>72.673188444496745</v>
      </c>
      <c r="N35" s="171">
        <v>74.775250871843141</v>
      </c>
      <c r="O35" s="171">
        <v>76.877313299189538</v>
      </c>
      <c r="P35" s="171">
        <v>78.979375726535949</v>
      </c>
      <c r="Q35" s="171">
        <v>81.08143815388236</v>
      </c>
      <c r="R35" s="171">
        <v>83.18350058122877</v>
      </c>
      <c r="S35" s="171">
        <v>85.285563008575167</v>
      </c>
      <c r="T35" s="171">
        <v>87.387625435921564</v>
      </c>
      <c r="U35" s="171">
        <v>89.489687863267974</v>
      </c>
      <c r="V35" s="171">
        <v>91.591750290614385</v>
      </c>
      <c r="W35" s="171">
        <v>93.693812717960782</v>
      </c>
      <c r="X35" s="171">
        <v>95.795875145307193</v>
      </c>
      <c r="Y35" s="171">
        <v>97.897937572653575</v>
      </c>
      <c r="Z35" s="171">
        <v>100</v>
      </c>
      <c r="AA35" s="171">
        <v>0</v>
      </c>
    </row>
    <row r="36" spans="2:27" s="152" customFormat="1" ht="27.95" customHeight="1" x14ac:dyDescent="0.2">
      <c r="B36" s="175"/>
      <c r="C36" s="165"/>
      <c r="D36" s="175"/>
      <c r="E36" s="176"/>
      <c r="F36" s="165"/>
      <c r="G36" s="177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</row>
    <row r="37" spans="2:27" ht="27.95" customHeight="1" x14ac:dyDescent="0.25">
      <c r="B37" s="163" t="s">
        <v>157</v>
      </c>
      <c r="C37" s="165"/>
      <c r="D37" s="165"/>
      <c r="E37" s="178"/>
      <c r="F37" s="163" t="s">
        <v>158</v>
      </c>
      <c r="G37" s="163" t="s">
        <v>159</v>
      </c>
      <c r="H37" s="163" t="s">
        <v>160</v>
      </c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</row>
    <row r="38" spans="2:27" ht="27.95" customHeight="1" x14ac:dyDescent="0.25">
      <c r="B38" s="179" t="s">
        <v>161</v>
      </c>
      <c r="C38" s="180">
        <v>450000</v>
      </c>
      <c r="D38" s="181">
        <v>84</v>
      </c>
      <c r="E38" s="178"/>
      <c r="F38" s="179">
        <v>3.9670000000000001</v>
      </c>
      <c r="G38" s="182">
        <v>450000</v>
      </c>
      <c r="H38" s="179">
        <v>210</v>
      </c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</row>
    <row r="39" spans="2:27" ht="27.95" customHeight="1" x14ac:dyDescent="0.25">
      <c r="B39" s="179" t="s">
        <v>162</v>
      </c>
      <c r="C39" s="180">
        <v>504000.00000000006</v>
      </c>
      <c r="D39" s="181">
        <v>100</v>
      </c>
      <c r="E39" s="178"/>
      <c r="F39" s="163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</row>
    <row r="40" spans="2:27" ht="27.95" customHeight="1" x14ac:dyDescent="0.25">
      <c r="B40" s="179" t="s">
        <v>163</v>
      </c>
      <c r="C40" s="183">
        <v>100</v>
      </c>
      <c r="D40" s="183">
        <v>100</v>
      </c>
      <c r="E40" s="178"/>
      <c r="F40" s="179" t="s">
        <v>163</v>
      </c>
      <c r="G40" s="184">
        <v>250</v>
      </c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</row>
    <row r="41" spans="2:27" ht="27.95" customHeight="1" x14ac:dyDescent="0.25">
      <c r="B41" s="179" t="s">
        <v>164</v>
      </c>
      <c r="C41" s="183">
        <v>60</v>
      </c>
      <c r="D41" s="183">
        <v>60</v>
      </c>
      <c r="E41" s="178"/>
      <c r="F41" s="179" t="s">
        <v>164</v>
      </c>
      <c r="G41" s="179">
        <v>150</v>
      </c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</row>
    <row r="42" spans="2:27" ht="27.95" customHeight="1" x14ac:dyDescent="0.25">
      <c r="B42" s="179" t="s">
        <v>160</v>
      </c>
      <c r="C42" s="183">
        <v>84</v>
      </c>
      <c r="D42" s="183">
        <v>84</v>
      </c>
      <c r="E42" s="178"/>
      <c r="F42" s="179" t="s">
        <v>165</v>
      </c>
      <c r="G42" s="185">
        <v>100</v>
      </c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</row>
    <row r="43" spans="2:27" ht="27.95" customHeight="1" x14ac:dyDescent="0.25">
      <c r="B43" s="179" t="s">
        <v>166</v>
      </c>
      <c r="C43" s="186">
        <v>0</v>
      </c>
      <c r="D43" s="180">
        <v>900000.00000000023</v>
      </c>
      <c r="E43" s="178"/>
      <c r="F43" s="179" t="s">
        <v>167</v>
      </c>
      <c r="G43" s="185">
        <v>-10</v>
      </c>
      <c r="H43" s="185">
        <v>-10</v>
      </c>
      <c r="I43" s="187" t="s">
        <v>168</v>
      </c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</row>
    <row r="44" spans="2:27" ht="27.95" customHeight="1" x14ac:dyDescent="0.25">
      <c r="B44" s="179" t="s">
        <v>169</v>
      </c>
      <c r="C44" s="183">
        <v>160</v>
      </c>
      <c r="D44" s="181">
        <v>160</v>
      </c>
      <c r="E44" s="178"/>
      <c r="F44" s="179" t="s">
        <v>170</v>
      </c>
      <c r="G44" s="185">
        <v>-4</v>
      </c>
      <c r="H44" s="185">
        <v>-4</v>
      </c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</row>
    <row r="45" spans="2:27" ht="27.95" customHeight="1" x14ac:dyDescent="0.25">
      <c r="B45" s="179" t="s">
        <v>171</v>
      </c>
      <c r="C45" s="183">
        <v>30</v>
      </c>
      <c r="D45" s="186">
        <v>45000</v>
      </c>
      <c r="E45" s="178"/>
      <c r="F45" s="179" t="s">
        <v>172</v>
      </c>
      <c r="G45" s="185">
        <v>60</v>
      </c>
      <c r="H45" s="182">
        <v>0</v>
      </c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</row>
    <row r="46" spans="2:27" ht="27.95" customHeight="1" x14ac:dyDescent="0.25">
      <c r="B46" s="179" t="s">
        <v>165</v>
      </c>
      <c r="C46" s="183">
        <v>80</v>
      </c>
      <c r="D46" s="186">
        <v>45000</v>
      </c>
      <c r="E46" s="178"/>
      <c r="F46" s="179" t="s">
        <v>173</v>
      </c>
      <c r="G46" s="174" t="s">
        <v>9</v>
      </c>
      <c r="H46" s="174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</row>
    <row r="47" spans="2:27" ht="27.95" customHeight="1" x14ac:dyDescent="0.25">
      <c r="B47" s="179" t="s">
        <v>174</v>
      </c>
      <c r="C47" s="183">
        <v>130</v>
      </c>
      <c r="D47" s="186">
        <v>45000</v>
      </c>
      <c r="E47" s="178"/>
      <c r="F47" s="179" t="s">
        <v>175</v>
      </c>
      <c r="G47" s="188" t="s">
        <v>8</v>
      </c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</row>
    <row r="48" spans="2:27" ht="27.95" customHeight="1" x14ac:dyDescent="0.25"/>
    <row r="49" s="151" customFormat="1" ht="15" hidden="1" customHeight="1" x14ac:dyDescent="0.25"/>
    <row r="50" s="151" customFormat="1" ht="15" hidden="1" customHeight="1" x14ac:dyDescent="0.25"/>
    <row r="51" s="151" customFormat="1" ht="15" hidden="1" customHeight="1" x14ac:dyDescent="0.25"/>
    <row r="52" s="151" customFormat="1" ht="15" hidden="1" customHeight="1" x14ac:dyDescent="0.25"/>
    <row r="53" s="151" customFormat="1" ht="15" hidden="1" customHeight="1" x14ac:dyDescent="0.25"/>
    <row r="54" s="151" customFormat="1" ht="15" hidden="1" customHeight="1" x14ac:dyDescent="0.25"/>
    <row r="55" s="151" customFormat="1" ht="15" hidden="1" customHeight="1" x14ac:dyDescent="0.25"/>
    <row r="56" s="151" customFormat="1" ht="15" hidden="1" customHeight="1" x14ac:dyDescent="0.25"/>
    <row r="57" s="151" customFormat="1" ht="15" hidden="1" customHeight="1" x14ac:dyDescent="0.25"/>
    <row r="58" s="151" customFormat="1" ht="15" hidden="1" customHeight="1" x14ac:dyDescent="0.25"/>
    <row r="59" s="151" customFormat="1" ht="15" hidden="1" customHeight="1" x14ac:dyDescent="0.25"/>
    <row r="60" s="151" customFormat="1" ht="15" hidden="1" customHeight="1" x14ac:dyDescent="0.25"/>
    <row r="61" s="151" customFormat="1" ht="15" hidden="1" customHeight="1" x14ac:dyDescent="0.25"/>
    <row r="62" s="151" customFormat="1" ht="15" hidden="1" customHeight="1" x14ac:dyDescent="0.25"/>
    <row r="63" s="151" customFormat="1" ht="15" hidden="1" customHeight="1" x14ac:dyDescent="0.25"/>
    <row r="64" s="151" customFormat="1" ht="15" hidden="1" customHeight="1" x14ac:dyDescent="0.25"/>
    <row r="65" s="151" customFormat="1" ht="15" hidden="1" customHeight="1" x14ac:dyDescent="0.25"/>
    <row r="66" s="151" customFormat="1" ht="15" hidden="1" customHeight="1" x14ac:dyDescent="0.25"/>
    <row r="67" s="151" customFormat="1" ht="15" hidden="1" customHeight="1" x14ac:dyDescent="0.25"/>
    <row r="68" s="151" customFormat="1" ht="15" hidden="1" customHeight="1" x14ac:dyDescent="0.25"/>
    <row r="69" s="151" customFormat="1" ht="15" hidden="1" customHeight="1" x14ac:dyDescent="0.25"/>
    <row r="70" s="151" customFormat="1" ht="15" hidden="1" customHeight="1" x14ac:dyDescent="0.25"/>
    <row r="71" s="151" customFormat="1" ht="15" hidden="1" customHeight="1" x14ac:dyDescent="0.25"/>
    <row r="72" s="151" customFormat="1" ht="15" hidden="1" customHeight="1" x14ac:dyDescent="0.25"/>
    <row r="73" s="151" customFormat="1" ht="15" hidden="1" customHeight="1" x14ac:dyDescent="0.25"/>
    <row r="74" s="151" customFormat="1" ht="15" hidden="1" customHeight="1" x14ac:dyDescent="0.25"/>
    <row r="75" s="151" customFormat="1" ht="15" hidden="1" customHeight="1" x14ac:dyDescent="0.25"/>
    <row r="76" s="151" customFormat="1" ht="15" hidden="1" customHeight="1" x14ac:dyDescent="0.25"/>
    <row r="77" s="151" customFormat="1" ht="15" hidden="1" customHeight="1" x14ac:dyDescent="0.25"/>
    <row r="78" s="151" customFormat="1" ht="15" hidden="1" customHeight="1" x14ac:dyDescent="0.25"/>
    <row r="79" s="151" customFormat="1" ht="15" hidden="1" customHeight="1" x14ac:dyDescent="0.25"/>
    <row r="80" s="151" customFormat="1" ht="15" hidden="1" customHeight="1" x14ac:dyDescent="0.25"/>
  </sheetData>
  <mergeCells count="2">
    <mergeCell ref="B2:E4"/>
    <mergeCell ref="C9:J10"/>
  </mergeCells>
  <conditionalFormatting sqref="C18">
    <cfRule type="expression" dxfId="7" priority="6">
      <formula>ISERROR(C18)</formula>
    </cfRule>
  </conditionalFormatting>
  <conditionalFormatting sqref="C21">
    <cfRule type="expression" dxfId="6" priority="5">
      <formula>ISERROR(C21)</formula>
    </cfRule>
  </conditionalFormatting>
  <conditionalFormatting sqref="C24">
    <cfRule type="expression" dxfId="5" priority="4">
      <formula>ISERROR(C24)</formula>
    </cfRule>
  </conditionalFormatting>
  <conditionalFormatting sqref="C27">
    <cfRule type="expression" dxfId="4" priority="3">
      <formula>ISERROR(C27)</formula>
    </cfRule>
  </conditionalFormatting>
  <conditionalFormatting sqref="C30">
    <cfRule type="expression" dxfId="3" priority="2">
      <formula>ISERROR(C30)</formula>
    </cfRule>
  </conditionalFormatting>
  <conditionalFormatting sqref="C33">
    <cfRule type="expression" dxfId="2" priority="1">
      <formula>ISERROR(C33)</formula>
    </cfRule>
  </conditionalFormatting>
  <conditionalFormatting sqref="D18:D35">
    <cfRule type="expression" dxfId="1" priority="8">
      <formula>ISERROR(D18)</formula>
    </cfRule>
  </conditionalFormatting>
  <conditionalFormatting sqref="D17:AA35">
    <cfRule type="expression" dxfId="0" priority="7">
      <formula>ISERROR(D17)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Samenvatting</vt:lpstr>
      <vt:lpstr>1. Kernassortiment</vt:lpstr>
      <vt:lpstr>2. Diensten</vt:lpstr>
      <vt:lpstr>BPK-Grafiek</vt:lpstr>
      <vt:lpstr>DATA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P.C. van Dorth</dc:creator>
  <cp:lastModifiedBy>Yvo Y. Bakker</cp:lastModifiedBy>
  <dcterms:created xsi:type="dcterms:W3CDTF">2019-08-27T11:41:48Z</dcterms:created>
  <dcterms:modified xsi:type="dcterms:W3CDTF">2025-06-24T08:43:54Z</dcterms:modified>
</cp:coreProperties>
</file>