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marco_koopal_coppa_nl/Documents/Klanten/Bibliotheek Utrecht/3. Aanbestedingsdocumenten/Concept/"/>
    </mc:Choice>
  </mc:AlternateContent>
  <xr:revisionPtr revIDLastSave="18" documentId="8_{91C75E34-FCF2-4F2D-B660-194A685DD94F}" xr6:coauthVersionLast="47" xr6:coauthVersionMax="47" xr10:uidLastSave="{79E06063-9F51-43FA-B563-0F9F74D4A1AE}"/>
  <bookViews>
    <workbookView xWindow="-108" yWindow="-108" windowWidth="23256" windowHeight="12456" tabRatio="934" xr2:uid="{00000000-000D-0000-FFFF-FFFF00000000}"/>
  </bookViews>
  <sheets>
    <sheet name="Beoordeling prijs" sheetId="25" r:id="rId1"/>
    <sheet name="FASE B -Prijsformulier" sheetId="27" state="hidden" r:id="rId2"/>
  </sheets>
  <calcPr calcId="191028"/>
  <customWorkbookViews>
    <customWorkbookView name="Maurice Zandbelt - Persoonlijke weergave" guid="{C99535C1-CC69-4CAF-855E-4A84FA871FA2}" mergeInterval="0" personalView="1" maximized="1" xWindow="1" yWindow="1" windowWidth="1920" windowHeight="891" tabRatio="934" activeSheetId="2" showComments="commIndAndComment"/>
  </customWorkbookViews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5" l="1"/>
  <c r="F103" i="27" l="1"/>
  <c r="H103" i="27" s="1"/>
  <c r="F102" i="27"/>
  <c r="H102" i="27" s="1"/>
  <c r="F101" i="27"/>
  <c r="H101" i="27" s="1"/>
  <c r="F100" i="27"/>
  <c r="H100" i="27" s="1"/>
  <c r="F99" i="27"/>
  <c r="H99" i="27" s="1"/>
  <c r="D94" i="27"/>
  <c r="D95" i="27" s="1"/>
  <c r="D80" i="27"/>
  <c r="D81" i="27" s="1"/>
  <c r="D28" i="27"/>
  <c r="G29" i="27" s="1"/>
  <c r="D22" i="27"/>
  <c r="D21" i="27"/>
  <c r="D20" i="27"/>
  <c r="D16" i="27"/>
  <c r="G17" i="27" s="1"/>
  <c r="G15" i="27"/>
  <c r="D23" i="27" l="1"/>
  <c r="D24" i="27" s="1"/>
  <c r="D30" i="27" s="1"/>
  <c r="E20" i="27"/>
  <c r="G20" i="27" s="1"/>
  <c r="E22" i="27"/>
  <c r="G22" i="27" s="1"/>
  <c r="E21" i="27"/>
  <c r="G21" i="27" s="1"/>
  <c r="G16" i="27"/>
  <c r="G23" i="27" l="1"/>
  <c r="D25" i="27" l="1"/>
  <c r="G25" i="27"/>
  <c r="E28" i="27" l="1"/>
  <c r="G28" i="27" s="1"/>
  <c r="G31" i="27"/>
  <c r="E36" i="27" l="1"/>
  <c r="G36" i="27" s="1"/>
  <c r="E37" i="27"/>
  <c r="G37" i="27" s="1"/>
  <c r="E38" i="27"/>
  <c r="G38" i="27" s="1"/>
  <c r="E35" i="27"/>
  <c r="G35" i="27" s="1"/>
  <c r="E34" i="27"/>
  <c r="G34" i="27" s="1"/>
  <c r="G39" i="27" l="1"/>
  <c r="G41" i="27" s="1"/>
  <c r="E45" i="27" s="1"/>
  <c r="G45" i="27" s="1"/>
  <c r="E49" i="27" l="1"/>
  <c r="G49" i="27" s="1"/>
  <c r="E50" i="27"/>
  <c r="G50" i="27" s="1"/>
  <c r="E46" i="27"/>
  <c r="G46" i="27" s="1"/>
  <c r="E47" i="27"/>
  <c r="G47" i="27" s="1"/>
  <c r="E51" i="27"/>
  <c r="G51" i="27" s="1"/>
  <c r="E44" i="27"/>
  <c r="G44" i="27" s="1"/>
  <c r="E48" i="27"/>
  <c r="G48" i="27" s="1"/>
  <c r="G52" i="27" l="1"/>
  <c r="G54" i="27" s="1"/>
  <c r="E87" i="27" s="1"/>
  <c r="G87" i="27" s="1"/>
  <c r="E91" i="27"/>
  <c r="G91" i="27" s="1"/>
  <c r="E72" i="27"/>
  <c r="G72" i="27" s="1"/>
  <c r="E86" i="27"/>
  <c r="G86" i="27" s="1"/>
  <c r="E58" i="27"/>
  <c r="G58" i="27" s="1"/>
  <c r="E63" i="27"/>
  <c r="G63" i="27" s="1"/>
  <c r="E59" i="27"/>
  <c r="G59" i="27" s="1"/>
  <c r="E89" i="27"/>
  <c r="G89" i="27" s="1"/>
  <c r="E85" i="27"/>
  <c r="G85" i="27" s="1"/>
  <c r="E61" i="27" l="1"/>
  <c r="G61" i="27" s="1"/>
  <c r="E75" i="27"/>
  <c r="G75" i="27" s="1"/>
  <c r="E60" i="27"/>
  <c r="G60" i="27" s="1"/>
  <c r="E77" i="27"/>
  <c r="G77" i="27" s="1"/>
  <c r="E79" i="27"/>
  <c r="G79" i="27" s="1"/>
  <c r="E64" i="27"/>
  <c r="G64" i="27" s="1"/>
  <c r="E93" i="27"/>
  <c r="G93" i="27" s="1"/>
  <c r="E71" i="27"/>
  <c r="G71" i="27" s="1"/>
  <c r="G80" i="27" s="1"/>
  <c r="E90" i="27"/>
  <c r="G90" i="27" s="1"/>
  <c r="E62" i="27"/>
  <c r="G62" i="27" s="1"/>
  <c r="E57" i="27"/>
  <c r="G57" i="27" s="1"/>
  <c r="E88" i="27"/>
  <c r="G88" i="27" s="1"/>
  <c r="E74" i="27"/>
  <c r="G74" i="27" s="1"/>
  <c r="E65" i="27"/>
  <c r="G65" i="27" s="1"/>
  <c r="E76" i="27"/>
  <c r="G76" i="27" s="1"/>
  <c r="E92" i="27"/>
  <c r="G92" i="27" s="1"/>
  <c r="E78" i="27"/>
  <c r="G78" i="27" s="1"/>
  <c r="E73" i="27"/>
  <c r="G73" i="27" s="1"/>
  <c r="G94" i="27" l="1"/>
  <c r="G66" i="27"/>
  <c r="G68" i="27" s="1"/>
  <c r="D82" i="27"/>
  <c r="G82" i="27"/>
  <c r="C100" i="27"/>
  <c r="E100" i="27" s="1"/>
  <c r="G100" i="27" s="1"/>
  <c r="C99" i="27"/>
  <c r="E99" i="27" s="1"/>
  <c r="G99" i="27" s="1"/>
  <c r="D96" i="27"/>
  <c r="G96" i="27"/>
  <c r="C103" i="27" s="1"/>
  <c r="E103" i="27" s="1"/>
  <c r="G103" i="27" s="1"/>
  <c r="C102" i="27" l="1"/>
  <c r="E102" i="27" s="1"/>
  <c r="G102" i="27" s="1"/>
  <c r="C101" i="27"/>
  <c r="E101" i="27" s="1"/>
  <c r="G101" i="27" s="1"/>
  <c r="G105" i="27" l="1"/>
</calcChain>
</file>

<file path=xl/sharedStrings.xml><?xml version="1.0" encoding="utf-8"?>
<sst xmlns="http://schemas.openxmlformats.org/spreadsheetml/2006/main" count="350" uniqueCount="160">
  <si>
    <t>Bijlage 3 - Prijsformulier IT Hardware - Bibliotheek Utrecht</t>
  </si>
  <si>
    <t>Naam inschrijver</t>
  </si>
  <si>
    <t>A1</t>
  </si>
  <si>
    <t>A2</t>
  </si>
  <si>
    <t>B1</t>
  </si>
  <si>
    <t>Wachtdagcompensatie</t>
  </si>
  <si>
    <t>ABU</t>
  </si>
  <si>
    <t>NBBU</t>
  </si>
  <si>
    <t>Vakantiedagen</t>
  </si>
  <si>
    <t>Feestdagen</t>
  </si>
  <si>
    <t>Kortverzuim/bijzonder verlof</t>
  </si>
  <si>
    <t>Vakantiegeld</t>
  </si>
  <si>
    <t>Aanvulling ziektewet van 70 naar 90/91%</t>
  </si>
  <si>
    <t>Pensioenpremie</t>
  </si>
  <si>
    <t>Scholing</t>
  </si>
  <si>
    <t>B.</t>
  </si>
  <si>
    <t>Ondertekening</t>
  </si>
  <si>
    <t>Naam ondertekenaar</t>
  </si>
  <si>
    <t>Datum ondertekening</t>
  </si>
  <si>
    <t>Handtekening</t>
  </si>
  <si>
    <r>
      <t xml:space="preserve">Bijlage 2 - Prijsformulier inhuur personeel HMS </t>
    </r>
    <r>
      <rPr>
        <b/>
        <sz val="10"/>
        <color rgb="FFFFFF00"/>
        <rFont val="Aptos"/>
        <family val="2"/>
      </rPr>
      <t>FASE B</t>
    </r>
  </si>
  <si>
    <t>Bruto uurloon (per 1 juli 2018)</t>
  </si>
  <si>
    <t>Schaal B, trede 3 (Beladers)</t>
  </si>
  <si>
    <t>CAO opdrachtgever</t>
  </si>
  <si>
    <t>Trede 3 is instap CAO GEO</t>
  </si>
  <si>
    <t>Schaal C, trede 1 (Beladers plus)</t>
  </si>
  <si>
    <t>Geen verschil met schaal B trede 3, wenselijk?</t>
  </si>
  <si>
    <t>Schaal D, trede 1 (Chauffeurs)</t>
  </si>
  <si>
    <t>Klein verschil met schaal B trede 3, wenselijk?</t>
  </si>
  <si>
    <t>Schaal E, trede 1 (Kraanchauffeurs)</t>
  </si>
  <si>
    <t>Schaal H, trede 1 (Overige functies)</t>
  </si>
  <si>
    <t>A. De CAO (keuze maken)</t>
  </si>
  <si>
    <t>Van toepassing zijnde CAO (ABU/NBBU)</t>
  </si>
  <si>
    <t>ABU en NBBU 2021 sinds 2021 grotendeels gelijk</t>
  </si>
  <si>
    <t>B. De looncomponenten</t>
  </si>
  <si>
    <t>Bron</t>
  </si>
  <si>
    <t>Percentage</t>
  </si>
  <si>
    <t>Grondslag</t>
  </si>
  <si>
    <t>Bijdrage</t>
  </si>
  <si>
    <t>Brutoloon</t>
  </si>
  <si>
    <t>B2</t>
  </si>
  <si>
    <t>CAO inschrijver</t>
  </si>
  <si>
    <t>Subtotaal B</t>
  </si>
  <si>
    <t>C. De reserveringen</t>
  </si>
  <si>
    <t>C1</t>
  </si>
  <si>
    <t>(B1 + B2)</t>
  </si>
  <si>
    <t>C2</t>
  </si>
  <si>
    <t>C3</t>
  </si>
  <si>
    <t>Subtotaal:</t>
  </si>
  <si>
    <t>Subtotaal C</t>
  </si>
  <si>
    <t>Subtotaal omrekenfactor</t>
  </si>
  <si>
    <t>D. Vakantie</t>
  </si>
  <si>
    <t>D1</t>
  </si>
  <si>
    <t>(B1+B2)+(C1+C2)-C3</t>
  </si>
  <si>
    <t>Waarom -C3?</t>
  </si>
  <si>
    <t>Subtotaal D</t>
  </si>
  <si>
    <t>E. Werkgeverslasten CAO</t>
  </si>
  <si>
    <t>E1</t>
  </si>
  <si>
    <t>ZW Aanvullend</t>
  </si>
  <si>
    <t>(B1+B2)+(C1+C2)</t>
  </si>
  <si>
    <t>E2</t>
  </si>
  <si>
    <t>Pensioen</t>
  </si>
  <si>
    <t>E3</t>
  </si>
  <si>
    <t>Sociaal fonds</t>
  </si>
  <si>
    <t>E4</t>
  </si>
  <si>
    <t>Eindejaarsuitkering</t>
  </si>
  <si>
    <t>E5</t>
  </si>
  <si>
    <t>Subtotaal E</t>
  </si>
  <si>
    <t>F. Werkgeverslasten Sociale premies</t>
  </si>
  <si>
    <t>F1</t>
  </si>
  <si>
    <t>Premie sectorfonds</t>
  </si>
  <si>
    <t>Ministerie van SZW / Belastingdienst / UWV</t>
  </si>
  <si>
    <t>(B1+B2)+(C1+C2)+(E1/E5)</t>
  </si>
  <si>
    <t>F2</t>
  </si>
  <si>
    <t>AOF (WAO/WIA, IVA, kinderopvang)</t>
  </si>
  <si>
    <t>F3</t>
  </si>
  <si>
    <t>Gedifferentieerde prmie Whk (WGA)</t>
  </si>
  <si>
    <t>F4</t>
  </si>
  <si>
    <t>Premie werkloosheidswet WW-AWF</t>
  </si>
  <si>
    <t>F5</t>
  </si>
  <si>
    <t>Zorgverzekeringswet (ZVW)</t>
  </si>
  <si>
    <t>F6</t>
  </si>
  <si>
    <t>ZW-premie</t>
  </si>
  <si>
    <t>F7</t>
  </si>
  <si>
    <t>AOK</t>
  </si>
  <si>
    <t>Verschil met E1?</t>
  </si>
  <si>
    <t>F8</t>
  </si>
  <si>
    <t>Stichting Sociaal fonds uitzendbranche (SFU)</t>
  </si>
  <si>
    <t>SFU</t>
  </si>
  <si>
    <t>Subtotaal F</t>
  </si>
  <si>
    <t>G. Kosten inschrijver - Beladers en Beladers plus</t>
  </si>
  <si>
    <t>G1</t>
  </si>
  <si>
    <t>Kosten voor leegloop en verzuim</t>
  </si>
  <si>
    <t>Inschrijver</t>
  </si>
  <si>
    <t>(B1+B2)+(C1+C2)+(E1/E5)+(F1/F8)</t>
  </si>
  <si>
    <t>G2</t>
  </si>
  <si>
    <t>Voorziening voor de transitievergoeding</t>
  </si>
  <si>
    <t>G3</t>
  </si>
  <si>
    <t>Opleiden/Trainen/Vormingsdagen</t>
  </si>
  <si>
    <t>Juiste plek?</t>
  </si>
  <si>
    <t>G4</t>
  </si>
  <si>
    <t>Roostervrij/ADV/Compensatieuren</t>
  </si>
  <si>
    <t>G5</t>
  </si>
  <si>
    <t>Verzuim door ziekte</t>
  </si>
  <si>
    <t>G6</t>
  </si>
  <si>
    <t>Afkoop bovenwettelijk verlof</t>
  </si>
  <si>
    <t>G7</t>
  </si>
  <si>
    <t>Bijdrage ziektenkostenpremie</t>
  </si>
  <si>
    <t>G8</t>
  </si>
  <si>
    <t>Levenslooptoelage</t>
  </si>
  <si>
    <t>G9</t>
  </si>
  <si>
    <r>
      <t>Overige directe kosten [</t>
    </r>
    <r>
      <rPr>
        <b/>
        <sz val="9"/>
        <color rgb="FFFF0000"/>
        <rFont val="Aptos"/>
        <family val="2"/>
      </rPr>
      <t>INVULLEN</t>
    </r>
    <r>
      <rPr>
        <sz val="9"/>
        <color theme="1"/>
        <rFont val="Aptos"/>
        <family val="2"/>
      </rPr>
      <t>]</t>
    </r>
  </si>
  <si>
    <t>Subtotaal G</t>
  </si>
  <si>
    <t>Subtotaal omrekenfactor Beladers</t>
  </si>
  <si>
    <t>H. Kosten inschrijver - Chauffeurs en Kraanchauffeurs</t>
  </si>
  <si>
    <t>Nog aan te passen na feedback Lútsen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</si>
  <si>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</si>
  <si>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</si>
  <si>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</si>
  <si>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</si>
  <si>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</si>
  <si>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</si>
  <si>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</si>
  <si>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</si>
  <si>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</si>
  <si>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Subtotaal H</t>
  </si>
  <si>
    <t>Subtotaal omrekenfactor Chauffeurs</t>
  </si>
  <si>
    <t>I. Kosten inschrijver - Overige functies (o.b.v. zoekopdrachten)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</si>
  <si>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</si>
  <si>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</si>
  <si>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</si>
  <si>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</si>
  <si>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</si>
  <si>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</si>
  <si>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</si>
  <si>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</si>
  <si>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</si>
  <si>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Subtotaal I</t>
  </si>
  <si>
    <t>Subtotaal omrekenfactor Overige functies</t>
  </si>
  <si>
    <t>J.</t>
  </si>
  <si>
    <t>Fuctie</t>
  </si>
  <si>
    <t>Loonsom</t>
  </si>
  <si>
    <r>
      <t xml:space="preserve">Marge inschrijver </t>
    </r>
    <r>
      <rPr>
        <b/>
        <sz val="9"/>
        <color rgb="FFFFFF00"/>
        <rFont val="Aptos"/>
        <family val="2"/>
      </rPr>
      <t>(Bureau marge in €)</t>
    </r>
  </si>
  <si>
    <t>Fictief uurloon</t>
  </si>
  <si>
    <t>Fictief aantal uur</t>
  </si>
  <si>
    <t>Fictieve som</t>
  </si>
  <si>
    <t>Check</t>
  </si>
  <si>
    <t xml:space="preserve">Beladers  </t>
  </si>
  <si>
    <t>Beladers plus</t>
  </si>
  <si>
    <t xml:space="preserve">Chauffeurs </t>
  </si>
  <si>
    <t>Kraanchauffeurs</t>
  </si>
  <si>
    <t xml:space="preserve">Overige functies (o.b.v. zoekopdrachten) </t>
  </si>
  <si>
    <t>K2</t>
  </si>
  <si>
    <t xml:space="preserve">Fictieve inschrijvingssom FASE B </t>
  </si>
  <si>
    <t xml:space="preserve">A1 </t>
  </si>
  <si>
    <t>Opslagpercentage</t>
  </si>
  <si>
    <t>Punten beoordeling prijs</t>
  </si>
  <si>
    <t>%</t>
  </si>
  <si>
    <t>De formule is =SOM(D5)*-100+600</t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</si>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</sst>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.0000_ ;_ * \-#,##0.0000_ ;_ * &quot;-&quot;??_ ;_ @_ "/>
    <numFmt numFmtId="165" formatCode="_ &quot;€&quot;\ * #,##0.00_ ;_ &quot;€&quot;\ * \-#,##0.00_ ;_ &quot;€&quot;\ * &quot;-&quot;???_ ;_ @_ "/>
    <numFmt numFmtId="166" formatCode="0.000%"/>
    <numFmt numFmtId="167" formatCode="#,##0.00_ ;\-#,##0.00\ 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ptos"/>
      <family val="2"/>
    </font>
    <font>
      <sz val="9"/>
      <color theme="1"/>
      <name val="Aptos"/>
      <family val="2"/>
    </font>
    <font>
      <b/>
      <sz val="9"/>
      <color indexed="9"/>
      <name val="Aptos"/>
      <family val="2"/>
    </font>
    <font>
      <sz val="10"/>
      <name val="Aptos"/>
      <family val="2"/>
    </font>
    <font>
      <sz val="9"/>
      <name val="Aptos"/>
      <family val="2"/>
    </font>
    <font>
      <i/>
      <sz val="9"/>
      <color theme="1"/>
      <name val="Aptos"/>
      <family val="2"/>
    </font>
    <font>
      <i/>
      <sz val="9"/>
      <color rgb="FFFF0000"/>
      <name val="Aptos"/>
      <family val="2"/>
    </font>
    <font>
      <b/>
      <sz val="9"/>
      <color rgb="FFFF0000"/>
      <name val="Aptos"/>
      <family val="2"/>
    </font>
    <font>
      <b/>
      <sz val="9"/>
      <color theme="1"/>
      <name val="Aptos"/>
      <family val="2"/>
    </font>
    <font>
      <sz val="9"/>
      <color rgb="FFFF0000"/>
      <name val="Aptos"/>
      <family val="2"/>
    </font>
    <font>
      <sz val="8"/>
      <name val="Arial"/>
      <family val="2"/>
    </font>
    <font>
      <b/>
      <sz val="9"/>
      <color theme="0"/>
      <name val="Aptos"/>
      <family val="2"/>
    </font>
    <font>
      <b/>
      <i/>
      <sz val="9"/>
      <color theme="1"/>
      <name val="Aptos"/>
      <family val="2"/>
    </font>
    <font>
      <b/>
      <i/>
      <sz val="9"/>
      <color rgb="FFFF0000"/>
      <name val="Aptos"/>
      <family val="2"/>
    </font>
    <font>
      <b/>
      <sz val="9"/>
      <color rgb="FFFFFF00"/>
      <name val="Aptos"/>
      <family val="2"/>
    </font>
    <font>
      <b/>
      <sz val="10"/>
      <color rgb="FFFFFF00"/>
      <name val="Aptos"/>
      <family val="2"/>
    </font>
    <font>
      <i/>
      <sz val="10"/>
      <color theme="1"/>
      <name val="Arial"/>
      <family val="2"/>
    </font>
    <font>
      <b/>
      <sz val="10"/>
      <name val="Aptos"/>
      <family val="2"/>
    </font>
    <font>
      <b/>
      <sz val="12"/>
      <color rgb="FFFF0000"/>
      <name val="Aptos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4" fillId="0" borderId="0" xfId="23" applyFont="1" applyAlignment="1">
      <alignment vertical="center"/>
    </xf>
    <xf numFmtId="0" fontId="4" fillId="0" borderId="5" xfId="23" applyFont="1" applyBorder="1" applyAlignment="1">
      <alignment vertical="center"/>
    </xf>
    <xf numFmtId="0" fontId="4" fillId="0" borderId="0" xfId="23" applyFont="1" applyAlignment="1">
      <alignment horizontal="left" vertical="center"/>
    </xf>
    <xf numFmtId="0" fontId="4" fillId="0" borderId="0" xfId="23" applyFont="1" applyAlignment="1">
      <alignment horizontal="center" vertical="center"/>
    </xf>
    <xf numFmtId="43" fontId="4" fillId="0" borderId="6" xfId="24" applyFont="1" applyFill="1" applyBorder="1" applyAlignment="1" applyProtection="1">
      <alignment horizontal="center" vertical="center"/>
    </xf>
    <xf numFmtId="0" fontId="4" fillId="0" borderId="1" xfId="23" applyFont="1" applyBorder="1" applyAlignment="1">
      <alignment horizontal="left" vertical="center"/>
    </xf>
    <xf numFmtId="44" fontId="4" fillId="0" borderId="1" xfId="23" applyNumberFormat="1" applyFont="1" applyBorder="1" applyAlignment="1">
      <alignment horizontal="center" vertical="center"/>
    </xf>
    <xf numFmtId="0" fontId="4" fillId="0" borderId="2" xfId="23" applyFont="1" applyBorder="1" applyAlignment="1">
      <alignment vertical="center"/>
    </xf>
    <xf numFmtId="0" fontId="4" fillId="0" borderId="1" xfId="23" applyFont="1" applyBorder="1" applyAlignment="1">
      <alignment vertical="center"/>
    </xf>
    <xf numFmtId="43" fontId="5" fillId="0" borderId="6" xfId="24" applyFont="1" applyFill="1" applyBorder="1" applyAlignment="1" applyProtection="1">
      <alignment horizontal="center" vertical="center" wrapText="1"/>
    </xf>
    <xf numFmtId="0" fontId="4" fillId="2" borderId="1" xfId="23" applyFont="1" applyFill="1" applyBorder="1" applyAlignment="1" applyProtection="1">
      <alignment horizontal="center" vertical="center"/>
      <protection locked="0"/>
    </xf>
    <xf numFmtId="0" fontId="4" fillId="0" borderId="2" xfId="23" applyFont="1" applyBorder="1" applyAlignment="1">
      <alignment vertical="center" wrapText="1"/>
    </xf>
    <xf numFmtId="0" fontId="4" fillId="0" borderId="1" xfId="23" applyFont="1" applyBorder="1" applyAlignment="1">
      <alignment vertical="center" wrapText="1"/>
    </xf>
    <xf numFmtId="0" fontId="4" fillId="0" borderId="1" xfId="23" applyFont="1" applyBorder="1" applyAlignment="1">
      <alignment horizontal="left" vertical="center" wrapText="1"/>
    </xf>
    <xf numFmtId="10" fontId="4" fillId="0" borderId="1" xfId="25" applyNumberFormat="1" applyFont="1" applyFill="1" applyBorder="1" applyAlignment="1" applyProtection="1">
      <alignment horizontal="center" vertical="center" wrapText="1"/>
    </xf>
    <xf numFmtId="9" fontId="4" fillId="0" borderId="3" xfId="25" applyFont="1" applyFill="1" applyBorder="1" applyAlignment="1" applyProtection="1">
      <alignment horizontal="center" vertical="center" wrapText="1"/>
    </xf>
    <xf numFmtId="0" fontId="4" fillId="0" borderId="0" xfId="23" applyFont="1" applyAlignment="1">
      <alignment vertical="center" wrapText="1"/>
    </xf>
    <xf numFmtId="10" fontId="7" fillId="0" borderId="1" xfId="25" applyNumberFormat="1" applyFont="1" applyFill="1" applyBorder="1" applyAlignment="1" applyProtection="1">
      <alignment horizontal="center" vertical="center" wrapText="1"/>
    </xf>
    <xf numFmtId="10" fontId="4" fillId="0" borderId="3" xfId="25" applyNumberFormat="1" applyFont="1" applyFill="1" applyBorder="1" applyAlignment="1" applyProtection="1">
      <alignment horizontal="center" vertical="center" wrapText="1"/>
    </xf>
    <xf numFmtId="0" fontId="4" fillId="0" borderId="5" xfId="23" applyFont="1" applyBorder="1" applyAlignment="1">
      <alignment vertical="center" wrapText="1"/>
    </xf>
    <xf numFmtId="43" fontId="4" fillId="0" borderId="6" xfId="24" applyFont="1" applyFill="1" applyBorder="1" applyAlignment="1" applyProtection="1">
      <alignment horizontal="center" vertical="center" wrapText="1"/>
    </xf>
    <xf numFmtId="10" fontId="8" fillId="0" borderId="0" xfId="25" applyNumberFormat="1" applyFont="1" applyBorder="1" applyAlignment="1" applyProtection="1">
      <alignment horizontal="center" vertical="center" wrapText="1"/>
    </xf>
    <xf numFmtId="10" fontId="8" fillId="0" borderId="0" xfId="25" applyNumberFormat="1" applyFont="1" applyFill="1" applyBorder="1" applyAlignment="1" applyProtection="1">
      <alignment horizontal="center" vertical="center" wrapText="1"/>
    </xf>
    <xf numFmtId="43" fontId="8" fillId="0" borderId="6" xfId="24" applyFont="1" applyFill="1" applyBorder="1" applyAlignment="1" applyProtection="1">
      <alignment horizontal="center" vertical="center" wrapText="1"/>
    </xf>
    <xf numFmtId="10" fontId="8" fillId="0" borderId="6" xfId="25" applyNumberFormat="1" applyFont="1" applyFill="1" applyBorder="1" applyAlignment="1" applyProtection="1">
      <alignment horizontal="center" vertical="center" wrapText="1"/>
    </xf>
    <xf numFmtId="10" fontId="9" fillId="0" borderId="0" xfId="25" applyNumberFormat="1" applyFont="1" applyBorder="1" applyAlignment="1" applyProtection="1">
      <alignment horizontal="center" vertical="center" wrapText="1"/>
    </xf>
    <xf numFmtId="10" fontId="4" fillId="2" borderId="1" xfId="25" applyNumberFormat="1" applyFont="1" applyFill="1" applyBorder="1" applyAlignment="1" applyProtection="1">
      <alignment horizontal="center" vertical="center" wrapText="1"/>
      <protection locked="0"/>
    </xf>
    <xf numFmtId="10" fontId="9" fillId="0" borderId="0" xfId="25" applyNumberFormat="1" applyFont="1" applyFill="1" applyBorder="1" applyAlignment="1" applyProtection="1">
      <alignment horizontal="center" vertical="center" wrapText="1"/>
    </xf>
    <xf numFmtId="10" fontId="4" fillId="2" borderId="1" xfId="23" applyNumberFormat="1" applyFont="1" applyFill="1" applyBorder="1" applyAlignment="1" applyProtection="1">
      <alignment horizontal="center" vertical="center"/>
      <protection locked="0"/>
    </xf>
    <xf numFmtId="10" fontId="7" fillId="0" borderId="1" xfId="1" applyNumberFormat="1" applyFont="1" applyBorder="1" applyAlignment="1">
      <alignment horizontal="center" vertical="center" wrapText="1"/>
    </xf>
    <xf numFmtId="10" fontId="7" fillId="0" borderId="3" xfId="25" applyNumberFormat="1" applyFont="1" applyFill="1" applyBorder="1" applyAlignment="1" applyProtection="1">
      <alignment horizontal="center" vertical="center" wrapText="1"/>
    </xf>
    <xf numFmtId="0" fontId="4" fillId="0" borderId="2" xfId="23" applyFont="1" applyBorder="1" applyAlignment="1">
      <alignment horizontal="left" vertical="center" wrapText="1"/>
    </xf>
    <xf numFmtId="10" fontId="4" fillId="2" borderId="1" xfId="25" applyNumberFormat="1" applyFont="1" applyFill="1" applyBorder="1" applyAlignment="1" applyProtection="1">
      <alignment horizontal="center" vertical="center"/>
      <protection locked="0"/>
    </xf>
    <xf numFmtId="10" fontId="4" fillId="0" borderId="1" xfId="25" applyNumberFormat="1" applyFont="1" applyFill="1" applyBorder="1" applyAlignment="1" applyProtection="1">
      <alignment horizontal="center" vertical="center"/>
    </xf>
    <xf numFmtId="10" fontId="4" fillId="0" borderId="3" xfId="25" applyNumberFormat="1" applyFont="1" applyFill="1" applyBorder="1" applyAlignment="1" applyProtection="1">
      <alignment horizontal="center" vertical="center"/>
    </xf>
    <xf numFmtId="0" fontId="4" fillId="2" borderId="1" xfId="23" applyFont="1" applyFill="1" applyBorder="1" applyAlignment="1" applyProtection="1">
      <alignment vertical="center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4" fillId="0" borderId="1" xfId="23" applyFont="1" applyBorder="1" applyAlignment="1">
      <alignment horizontal="right" vertical="center"/>
    </xf>
    <xf numFmtId="10" fontId="4" fillId="0" borderId="1" xfId="24" applyNumberFormat="1" applyFont="1" applyBorder="1" applyAlignment="1" applyProtection="1">
      <alignment horizontal="left" vertical="center"/>
    </xf>
    <xf numFmtId="165" fontId="4" fillId="0" borderId="1" xfId="23" applyNumberFormat="1" applyFont="1" applyBorder="1" applyAlignment="1">
      <alignment horizontal="center" vertical="center"/>
    </xf>
    <xf numFmtId="44" fontId="4" fillId="0" borderId="0" xfId="23" applyNumberFormat="1" applyFont="1" applyAlignment="1">
      <alignment vertical="center"/>
    </xf>
    <xf numFmtId="0" fontId="4" fillId="0" borderId="0" xfId="23" applyFont="1" applyAlignment="1">
      <alignment horizontal="left"/>
    </xf>
    <xf numFmtId="10" fontId="4" fillId="0" borderId="0" xfId="24" applyNumberFormat="1" applyFont="1" applyFill="1" applyBorder="1" applyAlignment="1" applyProtection="1">
      <alignment horizontal="left" vertical="center"/>
    </xf>
    <xf numFmtId="43" fontId="4" fillId="0" borderId="0" xfId="24" applyFont="1" applyFill="1" applyBorder="1" applyAlignment="1" applyProtection="1">
      <alignment horizontal="center" vertical="center"/>
      <protection locked="0"/>
    </xf>
    <xf numFmtId="10" fontId="4" fillId="0" borderId="0" xfId="25" applyNumberFormat="1" applyFont="1" applyFill="1" applyBorder="1" applyAlignment="1" applyProtection="1">
      <alignment vertical="center" wrapText="1"/>
    </xf>
    <xf numFmtId="43" fontId="4" fillId="0" borderId="6" xfId="24" applyFont="1" applyFill="1" applyBorder="1" applyAlignment="1" applyProtection="1">
      <alignment vertical="center" wrapText="1"/>
    </xf>
    <xf numFmtId="0" fontId="4" fillId="0" borderId="8" xfId="23" applyFont="1" applyBorder="1" applyAlignment="1">
      <alignment horizontal="center" vertical="center"/>
    </xf>
    <xf numFmtId="10" fontId="4" fillId="0" borderId="0" xfId="23" applyNumberFormat="1" applyFont="1" applyAlignment="1">
      <alignment vertical="center" wrapText="1"/>
    </xf>
    <xf numFmtId="43" fontId="4" fillId="0" borderId="0" xfId="24" applyFont="1" applyFill="1" applyBorder="1" applyAlignment="1" applyProtection="1">
      <alignment horizontal="center" vertical="center"/>
    </xf>
    <xf numFmtId="0" fontId="12" fillId="0" borderId="0" xfId="23" applyFont="1" applyAlignment="1">
      <alignment vertical="center" wrapText="1"/>
    </xf>
    <xf numFmtId="10" fontId="12" fillId="0" borderId="0" xfId="25" applyNumberFormat="1" applyFont="1" applyBorder="1" applyAlignment="1" applyProtection="1">
      <alignment vertical="center" wrapText="1"/>
    </xf>
    <xf numFmtId="166" fontId="12" fillId="0" borderId="0" xfId="25" applyNumberFormat="1" applyFont="1" applyBorder="1" applyAlignment="1" applyProtection="1">
      <alignment horizontal="left" vertical="center" wrapText="1"/>
    </xf>
    <xf numFmtId="10" fontId="12" fillId="0" borderId="0" xfId="25" applyNumberFormat="1" applyFont="1" applyFill="1" applyBorder="1" applyAlignment="1" applyProtection="1">
      <alignment vertical="center" wrapText="1"/>
    </xf>
    <xf numFmtId="10" fontId="4" fillId="2" borderId="1" xfId="25" applyNumberFormat="1" applyFont="1" applyFill="1" applyBorder="1" applyAlignment="1" applyProtection="1">
      <alignment horizontal="center" vertical="center" wrapText="1"/>
    </xf>
    <xf numFmtId="44" fontId="4" fillId="2" borderId="1" xfId="24" applyNumberFormat="1" applyFont="1" applyFill="1" applyBorder="1" applyAlignment="1" applyProtection="1">
      <alignment horizontal="center" vertical="center"/>
      <protection locked="0"/>
    </xf>
    <xf numFmtId="0" fontId="4" fillId="0" borderId="0" xfId="23" applyFont="1" applyAlignment="1">
      <alignment horizontal="center" vertical="center" wrapText="1"/>
    </xf>
    <xf numFmtId="0" fontId="4" fillId="5" borderId="0" xfId="23" applyFont="1" applyFill="1" applyAlignment="1">
      <alignment horizontal="center" vertical="center" wrapText="1"/>
    </xf>
    <xf numFmtId="164" fontId="4" fillId="5" borderId="0" xfId="24" applyNumberFormat="1" applyFont="1" applyFill="1" applyBorder="1" applyAlignment="1" applyProtection="1">
      <alignment horizontal="center" vertical="center"/>
    </xf>
    <xf numFmtId="10" fontId="16" fillId="0" borderId="0" xfId="25" applyNumberFormat="1" applyFont="1" applyBorder="1" applyAlignment="1" applyProtection="1">
      <alignment horizontal="center" vertical="center" wrapText="1"/>
    </xf>
    <xf numFmtId="10" fontId="15" fillId="0" borderId="0" xfId="25" applyNumberFormat="1" applyFont="1" applyFill="1" applyBorder="1" applyAlignment="1" applyProtection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10" fontId="15" fillId="0" borderId="6" xfId="24" applyNumberFormat="1" applyFont="1" applyFill="1" applyBorder="1" applyAlignment="1" applyProtection="1">
      <alignment horizontal="center" vertical="center" wrapText="1"/>
    </xf>
    <xf numFmtId="10" fontId="16" fillId="0" borderId="6" xfId="25" applyNumberFormat="1" applyFont="1" applyFill="1" applyBorder="1" applyAlignment="1" applyProtection="1">
      <alignment horizontal="center" vertical="center" wrapText="1"/>
    </xf>
    <xf numFmtId="10" fontId="8" fillId="0" borderId="0" xfId="25" applyNumberFormat="1" applyFont="1" applyFill="1" applyBorder="1" applyAlignment="1" applyProtection="1">
      <alignment vertical="center" wrapText="1"/>
    </xf>
    <xf numFmtId="0" fontId="5" fillId="0" borderId="0" xfId="1" applyFont="1" applyAlignment="1">
      <alignment horizontal="center" vertical="center" wrapText="1"/>
    </xf>
    <xf numFmtId="10" fontId="4" fillId="0" borderId="0" xfId="23" applyNumberFormat="1" applyFont="1" applyAlignment="1">
      <alignment horizontal="center" vertical="center" wrapText="1"/>
    </xf>
    <xf numFmtId="0" fontId="8" fillId="0" borderId="0" xfId="23" applyFont="1" applyAlignment="1">
      <alignment horizontal="left" vertical="center" wrapText="1"/>
    </xf>
    <xf numFmtId="10" fontId="16" fillId="0" borderId="6" xfId="23" applyNumberFormat="1" applyFont="1" applyBorder="1" applyAlignment="1">
      <alignment horizontal="center" vertical="center" wrapText="1"/>
    </xf>
    <xf numFmtId="0" fontId="8" fillId="0" borderId="0" xfId="23" applyFont="1" applyAlignment="1">
      <alignment vertical="center" wrapText="1"/>
    </xf>
    <xf numFmtId="0" fontId="4" fillId="0" borderId="0" xfId="23" applyFont="1" applyAlignment="1">
      <alignment horizontal="left" vertical="center" wrapText="1"/>
    </xf>
    <xf numFmtId="10" fontId="16" fillId="0" borderId="6" xfId="25" applyNumberFormat="1" applyFont="1" applyBorder="1" applyAlignment="1" applyProtection="1">
      <alignment horizontal="center" vertical="center" wrapText="1"/>
    </xf>
    <xf numFmtId="0" fontId="4" fillId="0" borderId="0" xfId="23" applyFont="1" applyAlignment="1">
      <alignment horizontal="right" vertical="center" wrapText="1"/>
    </xf>
    <xf numFmtId="10" fontId="16" fillId="0" borderId="0" xfId="23" applyNumberFormat="1" applyFont="1" applyAlignment="1">
      <alignment horizontal="center" vertical="center"/>
    </xf>
    <xf numFmtId="10" fontId="9" fillId="0" borderId="0" xfId="23" applyNumberFormat="1" applyFont="1" applyAlignment="1">
      <alignment horizontal="center" vertical="center"/>
    </xf>
    <xf numFmtId="10" fontId="15" fillId="0" borderId="0" xfId="23" applyNumberFormat="1" applyFont="1" applyAlignment="1">
      <alignment horizontal="center" vertical="center"/>
    </xf>
    <xf numFmtId="10" fontId="8" fillId="0" borderId="0" xfId="23" applyNumberFormat="1" applyFont="1" applyAlignment="1">
      <alignment horizontal="center" vertical="center"/>
    </xf>
    <xf numFmtId="10" fontId="4" fillId="0" borderId="0" xfId="23" applyNumberFormat="1" applyFont="1" applyAlignment="1">
      <alignment horizontal="center" vertical="center"/>
    </xf>
    <xf numFmtId="10" fontId="8" fillId="0" borderId="0" xfId="23" applyNumberFormat="1" applyFont="1" applyAlignment="1">
      <alignment horizontal="center" vertical="center" wrapText="1"/>
    </xf>
    <xf numFmtId="10" fontId="9" fillId="0" borderId="0" xfId="23" applyNumberFormat="1" applyFont="1" applyAlignment="1">
      <alignment horizontal="center" vertical="center" wrapText="1"/>
    </xf>
    <xf numFmtId="0" fontId="4" fillId="0" borderId="0" xfId="23" applyFont="1" applyAlignment="1">
      <alignment horizontal="right" vertical="center"/>
    </xf>
    <xf numFmtId="0" fontId="12" fillId="0" borderId="0" xfId="23" applyFont="1" applyAlignment="1">
      <alignment horizontal="left" vertical="center" wrapText="1"/>
    </xf>
    <xf numFmtId="3" fontId="12" fillId="0" borderId="6" xfId="23" applyNumberFormat="1" applyFont="1" applyBorder="1" applyAlignment="1">
      <alignment vertical="center"/>
    </xf>
    <xf numFmtId="10" fontId="12" fillId="0" borderId="0" xfId="23" applyNumberFormat="1" applyFont="1" applyAlignment="1">
      <alignment horizontal="left" vertical="center"/>
    </xf>
    <xf numFmtId="0" fontId="12" fillId="0" borderId="0" xfId="23" applyFont="1" applyAlignment="1">
      <alignment vertical="center"/>
    </xf>
    <xf numFmtId="0" fontId="5" fillId="3" borderId="1" xfId="1" applyFont="1" applyFill="1" applyBorder="1" applyAlignment="1">
      <alignment vertical="center" wrapText="1"/>
    </xf>
    <xf numFmtId="0" fontId="5" fillId="3" borderId="3" xfId="1" applyFont="1" applyFill="1" applyBorder="1" applyAlignment="1">
      <alignment horizontal="left" vertical="center" wrapText="1"/>
    </xf>
    <xf numFmtId="0" fontId="14" fillId="3" borderId="3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0" borderId="7" xfId="23" applyFont="1" applyBorder="1" applyAlignment="1">
      <alignment vertical="center"/>
    </xf>
    <xf numFmtId="0" fontId="4" fillId="0" borderId="8" xfId="23" applyFont="1" applyBorder="1" applyAlignment="1">
      <alignment vertical="center"/>
    </xf>
    <xf numFmtId="0" fontId="4" fillId="0" borderId="8" xfId="23" applyFont="1" applyBorder="1" applyAlignment="1">
      <alignment horizontal="left" vertical="center"/>
    </xf>
    <xf numFmtId="43" fontId="4" fillId="0" borderId="9" xfId="24" applyFont="1" applyFill="1" applyBorder="1" applyAlignment="1" applyProtection="1">
      <alignment horizontal="center" vertical="center"/>
    </xf>
    <xf numFmtId="3" fontId="12" fillId="0" borderId="0" xfId="23" applyNumberFormat="1" applyFont="1" applyAlignment="1">
      <alignment vertical="center"/>
    </xf>
    <xf numFmtId="3" fontId="4" fillId="0" borderId="1" xfId="23" applyNumberFormat="1" applyFont="1" applyBorder="1" applyAlignment="1">
      <alignment horizontal="center" vertical="center"/>
    </xf>
    <xf numFmtId="0" fontId="5" fillId="5" borderId="6" xfId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44" fontId="11" fillId="5" borderId="3" xfId="24" applyNumberFormat="1" applyFont="1" applyFill="1" applyBorder="1" applyAlignment="1" applyProtection="1">
      <alignment horizontal="center"/>
    </xf>
    <xf numFmtId="44" fontId="4" fillId="0" borderId="3" xfId="24" applyNumberFormat="1" applyFont="1" applyFill="1" applyBorder="1" applyAlignment="1" applyProtection="1">
      <alignment horizontal="center" vertical="center"/>
    </xf>
    <xf numFmtId="15" fontId="4" fillId="0" borderId="6" xfId="24" applyNumberFormat="1" applyFont="1" applyFill="1" applyBorder="1" applyAlignment="1" applyProtection="1">
      <alignment horizontal="center" vertical="center" wrapText="1"/>
    </xf>
    <xf numFmtId="43" fontId="21" fillId="0" borderId="6" xfId="24" applyFont="1" applyFill="1" applyBorder="1" applyAlignment="1" applyProtection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1" fillId="0" borderId="1" xfId="23" applyFont="1" applyBorder="1" applyAlignment="1">
      <alignment vertical="center"/>
    </xf>
    <xf numFmtId="0" fontId="11" fillId="0" borderId="4" xfId="23" applyFont="1" applyBorder="1" applyAlignment="1">
      <alignment vertical="center"/>
    </xf>
    <xf numFmtId="4" fontId="10" fillId="0" borderId="1" xfId="23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 wrapText="1"/>
    </xf>
    <xf numFmtId="0" fontId="22" fillId="5" borderId="0" xfId="0" applyFont="1" applyFill="1" applyAlignment="1">
      <alignment vertical="center"/>
    </xf>
    <xf numFmtId="2" fontId="20" fillId="2" borderId="1" xfId="24" applyNumberFormat="1" applyFont="1" applyFill="1" applyBorder="1" applyAlignment="1" applyProtection="1">
      <alignment horizontal="center" vertical="center"/>
    </xf>
    <xf numFmtId="167" fontId="24" fillId="5" borderId="0" xfId="24" applyNumberFormat="1" applyFont="1" applyFill="1" applyBorder="1" applyAlignment="1" applyProtection="1">
      <alignment horizontal="left" vertical="center"/>
    </xf>
    <xf numFmtId="2" fontId="4" fillId="0" borderId="0" xfId="23" applyNumberFormat="1" applyFont="1" applyAlignment="1">
      <alignment vertical="center"/>
    </xf>
    <xf numFmtId="2" fontId="12" fillId="0" borderId="0" xfId="23" applyNumberFormat="1" applyFont="1" applyAlignment="1">
      <alignment horizontal="center" vertical="center"/>
    </xf>
    <xf numFmtId="2" fontId="4" fillId="0" borderId="0" xfId="23" applyNumberFormat="1" applyFont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7" fillId="2" borderId="1" xfId="23" applyFont="1" applyFill="1" applyBorder="1" applyAlignment="1" applyProtection="1">
      <alignment horizontal="center" vertical="center"/>
      <protection locked="0"/>
    </xf>
    <xf numFmtId="0" fontId="4" fillId="0" borderId="14" xfId="23" applyFont="1" applyBorder="1" applyAlignment="1">
      <alignment horizontal="center" vertical="center"/>
    </xf>
    <xf numFmtId="0" fontId="4" fillId="0" borderId="15" xfId="23" applyFont="1" applyBorder="1" applyAlignment="1">
      <alignment horizontal="center" vertical="center"/>
    </xf>
    <xf numFmtId="0" fontId="4" fillId="0" borderId="13" xfId="23" applyFont="1" applyBorder="1" applyAlignment="1">
      <alignment horizontal="center" vertical="center"/>
    </xf>
    <xf numFmtId="0" fontId="7" fillId="2" borderId="4" xfId="23" applyFont="1" applyFill="1" applyBorder="1" applyAlignment="1" applyProtection="1">
      <alignment horizontal="center" vertical="center"/>
      <protection locked="0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1" fillId="0" borderId="21" xfId="23" applyFont="1" applyBorder="1" applyAlignment="1">
      <alignment horizontal="right" vertical="center"/>
    </xf>
    <xf numFmtId="0" fontId="23" fillId="0" borderId="17" xfId="0" applyFont="1" applyBorder="1" applyAlignment="1">
      <alignment horizontal="right" vertical="center"/>
    </xf>
    <xf numFmtId="0" fontId="10" fillId="0" borderId="21" xfId="23" applyFont="1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5" fillId="3" borderId="1" xfId="1" applyFont="1" applyFill="1" applyBorder="1" applyAlignment="1">
      <alignment horizontal="right" vertical="center" wrapText="1"/>
    </xf>
    <xf numFmtId="0" fontId="0" fillId="0" borderId="1" xfId="0" applyBorder="1"/>
    <xf numFmtId="0" fontId="3" fillId="2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4" fontId="4" fillId="2" borderId="1" xfId="24" applyNumberFormat="1" applyFont="1" applyFill="1" applyBorder="1" applyAlignment="1" applyProtection="1">
      <alignment horizontal="center" vertical="center"/>
      <protection locked="0"/>
    </xf>
    <xf numFmtId="0" fontId="8" fillId="0" borderId="0" xfId="23" applyFont="1" applyAlignment="1">
      <alignment horizontal="right" vertical="center" wrapText="1"/>
    </xf>
    <xf numFmtId="0" fontId="11" fillId="3" borderId="2" xfId="1" applyFont="1" applyFill="1" applyBorder="1" applyAlignment="1">
      <alignment horizontal="left" vertical="center" wrapText="1"/>
    </xf>
    <xf numFmtId="0" fontId="11" fillId="3" borderId="1" xfId="1" applyFont="1" applyFill="1" applyBorder="1" applyAlignment="1">
      <alignment horizontal="left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left" vertical="center" wrapText="1"/>
    </xf>
    <xf numFmtId="0" fontId="14" fillId="3" borderId="1" xfId="1" applyFont="1" applyFill="1" applyBorder="1" applyAlignment="1">
      <alignment horizontal="left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4" fillId="0" borderId="1" xfId="23" applyFont="1" applyBorder="1" applyAlignment="1">
      <alignment horizontal="left" vertical="center" wrapText="1"/>
    </xf>
    <xf numFmtId="0" fontId="4" fillId="0" borderId="16" xfId="23" applyFont="1" applyBorder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vertical="center"/>
    </xf>
  </cellXfs>
  <cellStyles count="26">
    <cellStyle name="Komma 2" xfId="24" xr:uid="{00000000-0005-0000-0000-000000000000}"/>
    <cellStyle name="Procent 2" xfId="25" xr:uid="{00000000-0005-0000-0000-000001000000}"/>
    <cellStyle name="Standaard" xfId="0" builtinId="0"/>
    <cellStyle name="Standaard 10" xfId="1" xr:uid="{00000000-0005-0000-0000-000003000000}"/>
    <cellStyle name="Standaard 11" xfId="2" xr:uid="{00000000-0005-0000-0000-000004000000}"/>
    <cellStyle name="Standaard 12" xfId="3" xr:uid="{00000000-0005-0000-0000-000005000000}"/>
    <cellStyle name="Standaard 13" xfId="4" xr:uid="{00000000-0005-0000-0000-000006000000}"/>
    <cellStyle name="Standaard 14" xfId="5" xr:uid="{00000000-0005-0000-0000-000007000000}"/>
    <cellStyle name="Standaard 15" xfId="6" xr:uid="{00000000-0005-0000-0000-000008000000}"/>
    <cellStyle name="Standaard 16" xfId="7" xr:uid="{00000000-0005-0000-0000-000009000000}"/>
    <cellStyle name="Standaard 17" xfId="8" xr:uid="{00000000-0005-0000-0000-00000A000000}"/>
    <cellStyle name="Standaard 18" xfId="9" xr:uid="{00000000-0005-0000-0000-00000B000000}"/>
    <cellStyle name="Standaard 19" xfId="23" xr:uid="{00000000-0005-0000-0000-00000C000000}"/>
    <cellStyle name="Standaard 2" xfId="10" xr:uid="{00000000-0005-0000-0000-00000D000000}"/>
    <cellStyle name="Standaard 20" xfId="11" xr:uid="{00000000-0005-0000-0000-00000E000000}"/>
    <cellStyle name="Standaard 21" xfId="12" xr:uid="{00000000-0005-0000-0000-00000F000000}"/>
    <cellStyle name="Standaard 22" xfId="13" xr:uid="{00000000-0005-0000-0000-000010000000}"/>
    <cellStyle name="Standaard 23" xfId="14" xr:uid="{00000000-0005-0000-0000-000011000000}"/>
    <cellStyle name="Standaard 24" xfId="15" xr:uid="{00000000-0005-0000-0000-000012000000}"/>
    <cellStyle name="Standaard 3" xfId="16" xr:uid="{00000000-0005-0000-0000-000013000000}"/>
    <cellStyle name="Standaard 4" xfId="17" xr:uid="{00000000-0005-0000-0000-000014000000}"/>
    <cellStyle name="Standaard 5" xfId="18" xr:uid="{00000000-0005-0000-0000-000015000000}"/>
    <cellStyle name="Standaard 6" xfId="19" xr:uid="{00000000-0005-0000-0000-000016000000}"/>
    <cellStyle name="Standaard 7" xfId="20" xr:uid="{00000000-0005-0000-0000-000017000000}"/>
    <cellStyle name="Standaard 8" xfId="21" xr:uid="{00000000-0005-0000-0000-000018000000}"/>
    <cellStyle name="Standaard 9" xfId="22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27</xdr:row>
      <xdr:rowOff>7620</xdr:rowOff>
    </xdr:from>
    <xdr:to>
      <xdr:col>5</xdr:col>
      <xdr:colOff>906780</xdr:colOff>
      <xdr:row>27</xdr:row>
      <xdr:rowOff>777240</xdr:rowOff>
    </xdr:to>
    <xdr:pic>
      <xdr:nvPicPr>
        <xdr:cNvPr id="2" name="Afbeelding 1" descr="Bibliotheek Utrecht">
          <a:extLst>
            <a:ext uri="{FF2B5EF4-FFF2-40B4-BE49-F238E27FC236}">
              <a16:creationId xmlns:a16="http://schemas.microsoft.com/office/drawing/2014/main" id="{8FAE5F2F-FB2D-0D26-0037-2E41536C8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9740" y="2834640"/>
          <a:ext cx="2164080" cy="7696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2</xdr:row>
      <xdr:rowOff>64770</xdr:rowOff>
    </xdr:from>
    <xdr:to>
      <xdr:col>5</xdr:col>
      <xdr:colOff>1938655</xdr:colOff>
      <xdr:row>12</xdr:row>
      <xdr:rowOff>42791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94C5244-45B7-4F3F-A6B4-EA96FA98A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1360" y="287655"/>
          <a:ext cx="1603375" cy="156869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H29"/>
  <sheetViews>
    <sheetView showGridLines="0" tabSelected="1" zoomScaleNormal="100" workbookViewId="0">
      <selection activeCell="G7" sqref="G7"/>
    </sheetView>
  </sheetViews>
  <sheetFormatPr defaultColWidth="8.6640625" defaultRowHeight="12" outlineLevelRow="1" x14ac:dyDescent="0.25"/>
  <cols>
    <col min="1" max="1" width="3.6640625" style="1" customWidth="1"/>
    <col min="2" max="2" width="34.88671875" style="1" customWidth="1"/>
    <col min="3" max="3" width="23.6640625" style="3" customWidth="1"/>
    <col min="4" max="4" width="16.88671875" style="4" customWidth="1"/>
    <col min="5" max="5" width="20" style="4" customWidth="1"/>
    <col min="6" max="6" width="14.6640625" style="51" customWidth="1"/>
    <col min="7" max="7" width="37.109375" style="1" bestFit="1" customWidth="1"/>
    <col min="8" max="8" width="15.88671875" style="1" customWidth="1"/>
    <col min="9" max="11" width="8.6640625" style="1"/>
    <col min="12" max="12" width="8.6640625" style="1" customWidth="1"/>
    <col min="13" max="16384" width="8.6640625" style="1"/>
  </cols>
  <sheetData>
    <row r="1" spans="1:8" ht="17.399999999999999" customHeight="1" thickBot="1" x14ac:dyDescent="0.3">
      <c r="A1" s="121" t="s">
        <v>0</v>
      </c>
      <c r="B1" s="122"/>
      <c r="C1" s="122"/>
      <c r="D1" s="122"/>
      <c r="E1" s="122"/>
      <c r="F1" s="123"/>
    </row>
    <row r="2" spans="1:8" ht="17.399999999999999" customHeight="1" thickBot="1" x14ac:dyDescent="0.3">
      <c r="A2" s="95"/>
      <c r="B2" s="109"/>
      <c r="C2" s="109" t="s">
        <v>1</v>
      </c>
      <c r="D2" s="130"/>
      <c r="E2" s="131"/>
      <c r="F2" s="132"/>
    </row>
    <row r="3" spans="1:8" ht="15.6" x14ac:dyDescent="0.25">
      <c r="A3" s="2"/>
      <c r="F3" s="108" t="s">
        <v>159</v>
      </c>
    </row>
    <row r="4" spans="1:8" s="17" customFormat="1" x14ac:dyDescent="0.25">
      <c r="A4" s="20"/>
      <c r="C4" s="72"/>
      <c r="D4" s="58"/>
      <c r="E4" s="58"/>
      <c r="F4" s="107">
        <v>45635</v>
      </c>
    </row>
    <row r="5" spans="1:8" ht="15.6" customHeight="1" x14ac:dyDescent="0.25">
      <c r="A5" s="8" t="s">
        <v>154</v>
      </c>
      <c r="B5" s="133" t="s">
        <v>155</v>
      </c>
      <c r="C5" s="134"/>
      <c r="D5" s="116">
        <v>2</v>
      </c>
      <c r="E5" s="117" t="s">
        <v>157</v>
      </c>
      <c r="F5" s="102"/>
      <c r="G5" s="85"/>
      <c r="H5" s="119"/>
    </row>
    <row r="6" spans="1:8" ht="15.6" customHeight="1" x14ac:dyDescent="0.25">
      <c r="A6" s="9" t="s">
        <v>3</v>
      </c>
      <c r="B6" s="135" t="s">
        <v>156</v>
      </c>
      <c r="C6" s="136"/>
      <c r="D6" s="113">
        <f>SUM(D5)*-100+600</f>
        <v>400</v>
      </c>
      <c r="E6" s="115"/>
      <c r="F6" s="84"/>
      <c r="H6" s="120"/>
    </row>
    <row r="7" spans="1:8" ht="24" x14ac:dyDescent="0.25">
      <c r="A7" s="2"/>
      <c r="D7" s="58" t="s">
        <v>158</v>
      </c>
      <c r="E7" s="1"/>
      <c r="F7" s="5"/>
      <c r="H7" s="118"/>
    </row>
    <row r="8" spans="1:8" hidden="1" outlineLevel="1" x14ac:dyDescent="0.25">
      <c r="A8" s="2"/>
      <c r="B8" s="52" t="s">
        <v>5</v>
      </c>
      <c r="C8" s="83" t="s">
        <v>6</v>
      </c>
      <c r="D8" s="53">
        <v>7.1000000000000004E-3</v>
      </c>
      <c r="E8" s="53"/>
      <c r="F8" s="48"/>
    </row>
    <row r="9" spans="1:8" hidden="1" outlineLevel="1" x14ac:dyDescent="0.25">
      <c r="A9" s="2"/>
      <c r="B9" s="52"/>
      <c r="C9" s="83" t="s">
        <v>7</v>
      </c>
      <c r="D9" s="53">
        <v>7.1000000000000004E-3</v>
      </c>
      <c r="E9" s="53"/>
      <c r="F9" s="48"/>
    </row>
    <row r="10" spans="1:8" hidden="1" outlineLevel="1" x14ac:dyDescent="0.25">
      <c r="A10" s="2"/>
      <c r="B10" s="52" t="s">
        <v>8</v>
      </c>
      <c r="C10" s="83" t="s">
        <v>6</v>
      </c>
      <c r="D10" s="53">
        <v>0.10920000000000001</v>
      </c>
      <c r="E10" s="53"/>
      <c r="F10" s="48"/>
    </row>
    <row r="11" spans="1:8" hidden="1" outlineLevel="1" x14ac:dyDescent="0.25">
      <c r="A11" s="2"/>
      <c r="B11" s="52"/>
      <c r="C11" s="54" t="s">
        <v>7</v>
      </c>
      <c r="D11" s="53">
        <v>0.10920000000000001</v>
      </c>
      <c r="E11" s="53"/>
      <c r="F11" s="48"/>
    </row>
    <row r="12" spans="1:8" hidden="1" outlineLevel="1" x14ac:dyDescent="0.25">
      <c r="A12" s="2"/>
      <c r="B12" s="52" t="s">
        <v>9</v>
      </c>
      <c r="C12" s="83" t="s">
        <v>6</v>
      </c>
      <c r="D12" s="53">
        <v>3.0599999999999999E-2</v>
      </c>
      <c r="E12" s="53"/>
      <c r="F12" s="48"/>
    </row>
    <row r="13" spans="1:8" hidden="1" outlineLevel="1" x14ac:dyDescent="0.25">
      <c r="A13" s="2"/>
      <c r="B13" s="52"/>
      <c r="C13" s="83" t="s">
        <v>7</v>
      </c>
      <c r="D13" s="53">
        <v>3.0599999999999999E-2</v>
      </c>
      <c r="E13" s="53"/>
      <c r="F13" s="48"/>
    </row>
    <row r="14" spans="1:8" hidden="1" outlineLevel="1" x14ac:dyDescent="0.25">
      <c r="A14" s="2"/>
      <c r="B14" s="52" t="s">
        <v>10</v>
      </c>
      <c r="C14" s="83" t="s">
        <v>6</v>
      </c>
      <c r="D14" s="53">
        <v>6.0000000000000001E-3</v>
      </c>
      <c r="E14" s="53"/>
      <c r="F14" s="48"/>
    </row>
    <row r="15" spans="1:8" hidden="1" outlineLevel="1" x14ac:dyDescent="0.25">
      <c r="A15" s="2"/>
      <c r="B15" s="52"/>
      <c r="C15" s="54" t="s">
        <v>7</v>
      </c>
      <c r="D15" s="53">
        <v>6.0000000000000001E-3</v>
      </c>
      <c r="E15" s="53"/>
      <c r="F15" s="48"/>
    </row>
    <row r="16" spans="1:8" hidden="1" outlineLevel="1" x14ac:dyDescent="0.25">
      <c r="A16" s="2"/>
      <c r="B16" s="52" t="s">
        <v>11</v>
      </c>
      <c r="C16" s="83" t="s">
        <v>6</v>
      </c>
      <c r="D16" s="53">
        <v>8.3299999999999999E-2</v>
      </c>
      <c r="E16" s="53"/>
      <c r="F16" s="48"/>
    </row>
    <row r="17" spans="1:6" hidden="1" outlineLevel="1" x14ac:dyDescent="0.25">
      <c r="A17" s="2"/>
      <c r="B17" s="52"/>
      <c r="C17" s="83" t="s">
        <v>7</v>
      </c>
      <c r="D17" s="53">
        <v>8.3299999999999999E-2</v>
      </c>
      <c r="E17" s="53"/>
      <c r="F17" s="48"/>
    </row>
    <row r="18" spans="1:6" hidden="1" outlineLevel="1" x14ac:dyDescent="0.25">
      <c r="A18" s="2"/>
      <c r="B18" s="52" t="s">
        <v>12</v>
      </c>
      <c r="C18" s="83" t="s">
        <v>6</v>
      </c>
      <c r="D18" s="53">
        <v>7.0000000000000001E-3</v>
      </c>
      <c r="E18" s="53"/>
      <c r="F18" s="48"/>
    </row>
    <row r="19" spans="1:6" hidden="1" outlineLevel="1" x14ac:dyDescent="0.25">
      <c r="A19" s="2"/>
      <c r="B19" s="52"/>
      <c r="C19" s="54" t="s">
        <v>7</v>
      </c>
      <c r="D19" s="53">
        <v>7.0000000000000001E-3</v>
      </c>
      <c r="E19" s="53"/>
      <c r="F19" s="48"/>
    </row>
    <row r="20" spans="1:6" hidden="1" outlineLevel="1" x14ac:dyDescent="0.25">
      <c r="A20" s="2"/>
      <c r="B20" s="52" t="s">
        <v>13</v>
      </c>
      <c r="C20" s="83" t="s">
        <v>6</v>
      </c>
      <c r="D20" s="53">
        <v>0.12</v>
      </c>
      <c r="E20" s="53"/>
      <c r="F20" s="48"/>
    </row>
    <row r="21" spans="1:6" hidden="1" outlineLevel="1" x14ac:dyDescent="0.25">
      <c r="A21" s="2"/>
      <c r="B21" s="52"/>
      <c r="C21" s="83" t="s">
        <v>7</v>
      </c>
      <c r="D21" s="53">
        <v>0.12</v>
      </c>
      <c r="E21" s="53"/>
      <c r="F21" s="48"/>
    </row>
    <row r="22" spans="1:6" hidden="1" outlineLevel="1" x14ac:dyDescent="0.25">
      <c r="A22" s="2"/>
      <c r="B22" s="52" t="s">
        <v>14</v>
      </c>
      <c r="C22" s="83" t="s">
        <v>6</v>
      </c>
      <c r="D22" s="53">
        <v>1.0200000000000001E-2</v>
      </c>
      <c r="E22" s="53"/>
      <c r="F22" s="48"/>
    </row>
    <row r="23" spans="1:6" hidden="1" outlineLevel="1" x14ac:dyDescent="0.25">
      <c r="A23" s="2"/>
      <c r="B23" s="52"/>
      <c r="C23" s="54" t="s">
        <v>7</v>
      </c>
      <c r="D23" s="55">
        <v>1.0200000000000001E-2</v>
      </c>
      <c r="E23" s="55"/>
      <c r="F23" s="48"/>
    </row>
    <row r="24" spans="1:6" ht="14.7" customHeight="1" collapsed="1" x14ac:dyDescent="0.25">
      <c r="A24" s="63" t="s">
        <v>15</v>
      </c>
      <c r="B24" s="124" t="s">
        <v>16</v>
      </c>
      <c r="C24" s="124"/>
      <c r="D24" s="124"/>
      <c r="E24" s="110"/>
      <c r="F24" s="103"/>
    </row>
    <row r="25" spans="1:6" ht="31.5" customHeight="1" x14ac:dyDescent="0.25">
      <c r="A25" s="126"/>
      <c r="B25" s="111" t="s">
        <v>1</v>
      </c>
      <c r="C25" s="125"/>
      <c r="D25" s="125"/>
      <c r="E25" s="110"/>
      <c r="F25" s="103"/>
    </row>
    <row r="26" spans="1:6" ht="28.5" customHeight="1" x14ac:dyDescent="0.25">
      <c r="A26" s="127"/>
      <c r="B26" s="111" t="s">
        <v>17</v>
      </c>
      <c r="C26" s="125"/>
      <c r="D26" s="125"/>
      <c r="E26" s="110"/>
      <c r="F26" s="103"/>
    </row>
    <row r="27" spans="1:6" ht="31.5" customHeight="1" x14ac:dyDescent="0.25">
      <c r="A27" s="127"/>
      <c r="B27" s="111" t="s">
        <v>18</v>
      </c>
      <c r="C27" s="125"/>
      <c r="D27" s="125"/>
      <c r="E27" s="110"/>
      <c r="F27" s="103"/>
    </row>
    <row r="28" spans="1:6" ht="74.25" customHeight="1" thickBot="1" x14ac:dyDescent="0.3">
      <c r="A28" s="128"/>
      <c r="B28" s="112" t="s">
        <v>19</v>
      </c>
      <c r="C28" s="129"/>
      <c r="D28" s="129"/>
      <c r="E28" s="104"/>
      <c r="F28" s="114"/>
    </row>
    <row r="29" spans="1:6" x14ac:dyDescent="0.25">
      <c r="F29" s="50"/>
    </row>
  </sheetData>
  <sheetProtection algorithmName="SHA-512" hashValue="JMspm2m69LHmkS07dbNe3bhhKLPXC/BnavPVNFVUnBdGWOS1A7AcwVN9Nkf+o4GWbLvxKBTjhAShLa5s1zF0Lg==" saltValue="Ji5VIBHtiouY+Av9cL0zLA==" spinCount="100000" sheet="1" formatCells="0" formatColumns="0" formatRows="0" insertColumns="0" insertRows="0" insertHyperlinks="0" deleteColumns="0" deleteRows="0" sort="0" autoFilter="0" pivotTables="0"/>
  <protectedRanges>
    <protectedRange sqref="D2:E2 C25:C28 D5:E5" name="Bereik1"/>
  </protectedRanges>
  <mergeCells count="10">
    <mergeCell ref="A1:F1"/>
    <mergeCell ref="B24:D24"/>
    <mergeCell ref="C25:D25"/>
    <mergeCell ref="C26:D26"/>
    <mergeCell ref="C27:D27"/>
    <mergeCell ref="A25:A28"/>
    <mergeCell ref="C28:D28"/>
    <mergeCell ref="D2:F2"/>
    <mergeCell ref="B5:C5"/>
    <mergeCell ref="B6:C6"/>
  </mergeCells>
  <phoneticPr fontId="13" type="noConversion"/>
  <dataValidations count="1">
    <dataValidation type="decimal" allowBlank="1" showInputMessage="1" showErrorMessage="1" sqref="D5" xr:uid="{8E1107C7-03EB-4395-93E9-6940AC57FD71}">
      <formula1>2</formula1>
      <formula2>6</formula2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89C7A-7E9E-48D6-AF60-B74F8E2931F3}">
  <sheetPr>
    <tabColor rgb="FF00B050"/>
    <pageSetUpPr fitToPage="1"/>
  </sheetPr>
  <dimension ref="A1:L123"/>
  <sheetViews>
    <sheetView showGridLines="0" topLeftCell="A105" zoomScaleNormal="100" workbookViewId="0">
      <selection activeCell="G127" sqref="G127"/>
    </sheetView>
  </sheetViews>
  <sheetFormatPr defaultColWidth="8.6640625" defaultRowHeight="12" outlineLevelRow="1" x14ac:dyDescent="0.25"/>
  <cols>
    <col min="1" max="1" width="3.6640625" style="1" customWidth="1"/>
    <col min="2" max="2" width="34.88671875" style="1" customWidth="1"/>
    <col min="3" max="3" width="23.6640625" style="3" customWidth="1"/>
    <col min="4" max="5" width="19.33203125" style="4" customWidth="1"/>
    <col min="6" max="6" width="33.88671875" style="4" customWidth="1"/>
    <col min="7" max="7" width="24.6640625" style="51" customWidth="1"/>
    <col min="8" max="8" width="37.109375" style="1" bestFit="1" customWidth="1"/>
    <col min="9" max="9" width="15.88671875" style="1" customWidth="1"/>
    <col min="10" max="12" width="8.6640625" style="1"/>
    <col min="13" max="13" width="8.6640625" style="1" customWidth="1"/>
    <col min="14" max="16384" width="8.6640625" style="1"/>
  </cols>
  <sheetData>
    <row r="1" spans="1:8" ht="17.399999999999999" customHeight="1" thickBot="1" x14ac:dyDescent="0.3">
      <c r="A1" s="154" t="s">
        <v>20</v>
      </c>
      <c r="B1" s="155"/>
      <c r="C1" s="155"/>
      <c r="D1" s="155"/>
      <c r="E1" s="155"/>
      <c r="F1" s="155"/>
      <c r="G1" s="156"/>
    </row>
    <row r="2" spans="1:8" ht="17.399999999999999" customHeight="1" thickBot="1" x14ac:dyDescent="0.3">
      <c r="A2" s="93"/>
      <c r="B2" s="94"/>
      <c r="C2" s="94" t="s">
        <v>1</v>
      </c>
      <c r="D2" s="139"/>
      <c r="E2" s="140"/>
      <c r="F2" s="140"/>
      <c r="G2" s="132"/>
    </row>
    <row r="3" spans="1:8" x14ac:dyDescent="0.25">
      <c r="A3" s="2"/>
      <c r="G3" s="5"/>
    </row>
    <row r="4" spans="1:8" ht="13.2" customHeight="1" x14ac:dyDescent="0.25">
      <c r="A4" s="149" t="s">
        <v>21</v>
      </c>
      <c r="B4" s="150"/>
      <c r="C4" s="37"/>
      <c r="D4" s="38"/>
      <c r="G4" s="5"/>
    </row>
    <row r="5" spans="1:8" ht="13.8" x14ac:dyDescent="0.25">
      <c r="A5" s="153" t="s">
        <v>22</v>
      </c>
      <c r="B5" s="157"/>
      <c r="C5" s="6" t="s">
        <v>23</v>
      </c>
      <c r="D5" s="7">
        <v>14.72</v>
      </c>
      <c r="G5" s="5"/>
      <c r="H5" s="86" t="s">
        <v>24</v>
      </c>
    </row>
    <row r="6" spans="1:8" ht="13.2" x14ac:dyDescent="0.25">
      <c r="A6" s="153" t="s">
        <v>25</v>
      </c>
      <c r="B6" s="136"/>
      <c r="C6" s="6" t="s">
        <v>23</v>
      </c>
      <c r="D6" s="7">
        <v>14.72</v>
      </c>
      <c r="G6" s="5"/>
      <c r="H6" s="86" t="s">
        <v>26</v>
      </c>
    </row>
    <row r="7" spans="1:8" ht="13.2" x14ac:dyDescent="0.25">
      <c r="A7" s="153" t="s">
        <v>27</v>
      </c>
      <c r="B7" s="136"/>
      <c r="C7" s="6" t="s">
        <v>23</v>
      </c>
      <c r="D7" s="7">
        <v>15.69</v>
      </c>
      <c r="G7" s="5"/>
      <c r="H7" s="86" t="s">
        <v>28</v>
      </c>
    </row>
    <row r="8" spans="1:8" ht="13.2" x14ac:dyDescent="0.25">
      <c r="A8" s="153" t="s">
        <v>29</v>
      </c>
      <c r="B8" s="136"/>
      <c r="C8" s="6" t="s">
        <v>23</v>
      </c>
      <c r="D8" s="7">
        <v>17.489999999999998</v>
      </c>
      <c r="G8" s="5"/>
      <c r="H8" s="86" t="s">
        <v>28</v>
      </c>
    </row>
    <row r="9" spans="1:8" ht="13.2" x14ac:dyDescent="0.25">
      <c r="A9" s="153" t="s">
        <v>30</v>
      </c>
      <c r="B9" s="136"/>
      <c r="C9" s="6" t="s">
        <v>23</v>
      </c>
      <c r="D9" s="7">
        <v>19.82</v>
      </c>
      <c r="G9" s="5"/>
      <c r="H9" s="86"/>
    </row>
    <row r="10" spans="1:8" x14ac:dyDescent="0.25">
      <c r="A10" s="2"/>
      <c r="G10" s="5"/>
      <c r="H10" s="86"/>
    </row>
    <row r="11" spans="1:8" ht="13.2" customHeight="1" x14ac:dyDescent="0.25">
      <c r="A11" s="149" t="s">
        <v>31</v>
      </c>
      <c r="B11" s="150"/>
      <c r="C11" s="37"/>
      <c r="D11" s="38"/>
      <c r="E11" s="67"/>
      <c r="F11" s="67"/>
      <c r="G11" s="10"/>
      <c r="H11" s="86"/>
    </row>
    <row r="12" spans="1:8" x14ac:dyDescent="0.25">
      <c r="A12" s="8" t="s">
        <v>2</v>
      </c>
      <c r="B12" s="9" t="s">
        <v>32</v>
      </c>
      <c r="C12" s="6"/>
      <c r="D12" s="11" t="s">
        <v>6</v>
      </c>
      <c r="E12" s="67"/>
      <c r="G12" s="5"/>
      <c r="H12" s="86" t="s">
        <v>33</v>
      </c>
    </row>
    <row r="13" spans="1:8" x14ac:dyDescent="0.25">
      <c r="A13" s="2"/>
      <c r="G13" s="5"/>
    </row>
    <row r="14" spans="1:8" ht="13.2" customHeight="1" x14ac:dyDescent="0.25">
      <c r="A14" s="149" t="s">
        <v>34</v>
      </c>
      <c r="B14" s="150"/>
      <c r="C14" s="37" t="s">
        <v>35</v>
      </c>
      <c r="D14" s="87" t="s">
        <v>36</v>
      </c>
      <c r="E14" s="151" t="s">
        <v>37</v>
      </c>
      <c r="F14" s="151"/>
      <c r="G14" s="88" t="s">
        <v>38</v>
      </c>
    </row>
    <row r="15" spans="1:8" s="17" customFormat="1" x14ac:dyDescent="0.25">
      <c r="A15" s="12" t="s">
        <v>4</v>
      </c>
      <c r="B15" s="13" t="s">
        <v>39</v>
      </c>
      <c r="C15" s="14" t="s">
        <v>23</v>
      </c>
      <c r="D15" s="15">
        <v>1</v>
      </c>
      <c r="E15" s="15">
        <v>1</v>
      </c>
      <c r="F15" s="15"/>
      <c r="G15" s="16">
        <f>E15</f>
        <v>1</v>
      </c>
    </row>
    <row r="16" spans="1:8" s="17" customFormat="1" x14ac:dyDescent="0.25">
      <c r="A16" s="12" t="s">
        <v>40</v>
      </c>
      <c r="B16" s="13" t="s">
        <v>5</v>
      </c>
      <c r="C16" s="14" t="s">
        <v>41</v>
      </c>
      <c r="D16" s="18">
        <f>VLOOKUP(D12,C107:D108,2,TRUE)</f>
        <v>7.1000000000000004E-3</v>
      </c>
      <c r="E16" s="15">
        <v>1</v>
      </c>
      <c r="F16" s="15" t="s">
        <v>4</v>
      </c>
      <c r="G16" s="19">
        <f>D16*E16</f>
        <v>7.1000000000000004E-3</v>
      </c>
    </row>
    <row r="17" spans="1:8" s="17" customFormat="1" x14ac:dyDescent="0.25">
      <c r="A17" s="20"/>
      <c r="E17" s="68"/>
      <c r="F17" s="69" t="s">
        <v>42</v>
      </c>
      <c r="G17" s="70">
        <f>D16+D15</f>
        <v>1.0071000000000001</v>
      </c>
    </row>
    <row r="18" spans="1:8" s="17" customFormat="1" x14ac:dyDescent="0.25">
      <c r="A18" s="20"/>
      <c r="B18" s="142"/>
      <c r="C18" s="142"/>
      <c r="D18" s="22"/>
      <c r="E18" s="23"/>
      <c r="F18" s="23"/>
      <c r="G18" s="24"/>
    </row>
    <row r="19" spans="1:8" s="17" customFormat="1" ht="13.2" customHeight="1" x14ac:dyDescent="0.25">
      <c r="A19" s="149" t="s">
        <v>43</v>
      </c>
      <c r="B19" s="150"/>
      <c r="C19" s="150" t="s">
        <v>35</v>
      </c>
      <c r="D19" s="150"/>
      <c r="E19" s="151" t="s">
        <v>37</v>
      </c>
      <c r="F19" s="151"/>
      <c r="G19" s="39" t="s">
        <v>38</v>
      </c>
    </row>
    <row r="20" spans="1:8" s="17" customFormat="1" x14ac:dyDescent="0.25">
      <c r="A20" s="12" t="s">
        <v>44</v>
      </c>
      <c r="B20" s="13" t="s">
        <v>8</v>
      </c>
      <c r="C20" s="14" t="s">
        <v>41</v>
      </c>
      <c r="D20" s="15">
        <f>VLOOKUP(D12,C109:D110,2,TRUE)</f>
        <v>0.10920000000000001</v>
      </c>
      <c r="E20" s="15">
        <f>G17</f>
        <v>1.0071000000000001</v>
      </c>
      <c r="F20" s="15" t="s">
        <v>45</v>
      </c>
      <c r="G20" s="19">
        <f>D20*E20</f>
        <v>0.10997532000000002</v>
      </c>
    </row>
    <row r="21" spans="1:8" s="17" customFormat="1" x14ac:dyDescent="0.25">
      <c r="A21" s="12" t="s">
        <v>46</v>
      </c>
      <c r="B21" s="13" t="s">
        <v>9</v>
      </c>
      <c r="C21" s="14" t="s">
        <v>41</v>
      </c>
      <c r="D21" s="15">
        <f>VLOOKUP(D12,C111:D112,2,TRUE)</f>
        <v>3.0599999999999999E-2</v>
      </c>
      <c r="E21" s="15">
        <f>G17</f>
        <v>1.0071000000000001</v>
      </c>
      <c r="F21" s="15" t="s">
        <v>45</v>
      </c>
      <c r="G21" s="19">
        <f>D21*E21</f>
        <v>3.0817260000000003E-2</v>
      </c>
    </row>
    <row r="22" spans="1:8" s="17" customFormat="1" x14ac:dyDescent="0.25">
      <c r="A22" s="12" t="s">
        <v>47</v>
      </c>
      <c r="B22" s="13" t="s">
        <v>10</v>
      </c>
      <c r="C22" s="14" t="s">
        <v>41</v>
      </c>
      <c r="D22" s="15">
        <f>D113</f>
        <v>6.0000000000000001E-3</v>
      </c>
      <c r="E22" s="15">
        <f>G17</f>
        <v>1.0071000000000001</v>
      </c>
      <c r="F22" s="15" t="s">
        <v>45</v>
      </c>
      <c r="G22" s="19">
        <f>D22*E22</f>
        <v>6.0426000000000004E-3</v>
      </c>
    </row>
    <row r="23" spans="1:8" s="17" customFormat="1" x14ac:dyDescent="0.25">
      <c r="A23" s="20"/>
      <c r="B23" s="71"/>
      <c r="C23" s="69" t="s">
        <v>48</v>
      </c>
      <c r="D23" s="61">
        <f>SUM(D20:D22)</f>
        <v>0.14580000000000001</v>
      </c>
      <c r="F23" s="71" t="s">
        <v>49</v>
      </c>
      <c r="G23" s="65">
        <f>SUM(G20:G22)</f>
        <v>0.14683518000000004</v>
      </c>
    </row>
    <row r="24" spans="1:8" s="17" customFormat="1" hidden="1" x14ac:dyDescent="0.25">
      <c r="A24" s="20"/>
      <c r="B24" s="71"/>
      <c r="C24" s="69"/>
      <c r="D24" s="26">
        <f>G17+D23</f>
        <v>1.1529</v>
      </c>
      <c r="F24" s="66"/>
      <c r="G24" s="25"/>
    </row>
    <row r="25" spans="1:8" s="17" customFormat="1" x14ac:dyDescent="0.25">
      <c r="A25" s="20"/>
      <c r="B25" s="142" t="s">
        <v>50</v>
      </c>
      <c r="C25" s="142"/>
      <c r="D25" s="62">
        <f>E16+G23+D16</f>
        <v>1.1539351800000002</v>
      </c>
      <c r="E25" s="23"/>
      <c r="F25" s="66" t="s">
        <v>50</v>
      </c>
      <c r="G25" s="64">
        <f>G23+G17</f>
        <v>1.1539351800000002</v>
      </c>
    </row>
    <row r="26" spans="1:8" s="17" customFormat="1" x14ac:dyDescent="0.25">
      <c r="A26" s="20"/>
      <c r="C26" s="72"/>
      <c r="D26" s="68"/>
      <c r="E26" s="68"/>
      <c r="F26" s="68"/>
      <c r="G26" s="21"/>
    </row>
    <row r="27" spans="1:8" s="17" customFormat="1" ht="13.2" customHeight="1" x14ac:dyDescent="0.25">
      <c r="A27" s="149" t="s">
        <v>51</v>
      </c>
      <c r="B27" s="150"/>
      <c r="C27" s="150" t="s">
        <v>35</v>
      </c>
      <c r="D27" s="150"/>
      <c r="E27" s="151" t="s">
        <v>37</v>
      </c>
      <c r="F27" s="151"/>
      <c r="G27" s="39" t="s">
        <v>38</v>
      </c>
    </row>
    <row r="28" spans="1:8" s="17" customFormat="1" x14ac:dyDescent="0.25">
      <c r="A28" s="12" t="s">
        <v>52</v>
      </c>
      <c r="B28" s="13" t="s">
        <v>11</v>
      </c>
      <c r="C28" s="14" t="s">
        <v>41</v>
      </c>
      <c r="D28" s="15">
        <f>D115</f>
        <v>8.3299999999999999E-2</v>
      </c>
      <c r="E28" s="15">
        <f>G25-G22</f>
        <v>1.1478925800000002</v>
      </c>
      <c r="F28" s="15" t="s">
        <v>53</v>
      </c>
      <c r="G28" s="19">
        <f>D28*E28</f>
        <v>9.5619451914000009E-2</v>
      </c>
      <c r="H28" s="52" t="s">
        <v>54</v>
      </c>
    </row>
    <row r="29" spans="1:8" s="17" customFormat="1" x14ac:dyDescent="0.25">
      <c r="A29" s="20"/>
      <c r="B29" s="71"/>
      <c r="F29" s="71" t="s">
        <v>55</v>
      </c>
      <c r="G29" s="73">
        <f>SUM(D28)</f>
        <v>8.3299999999999999E-2</v>
      </c>
    </row>
    <row r="30" spans="1:8" s="17" customFormat="1" hidden="1" x14ac:dyDescent="0.25">
      <c r="A30" s="20"/>
      <c r="B30" s="71"/>
      <c r="C30" s="69"/>
      <c r="D30" s="28">
        <f>D24+G29</f>
        <v>1.2362</v>
      </c>
      <c r="E30" s="23"/>
      <c r="F30" s="66"/>
      <c r="G30" s="24"/>
    </row>
    <row r="31" spans="1:8" s="17" customFormat="1" x14ac:dyDescent="0.25">
      <c r="A31" s="20"/>
      <c r="B31" s="142"/>
      <c r="C31" s="142"/>
      <c r="D31" s="62"/>
      <c r="E31" s="23"/>
      <c r="F31" s="66" t="s">
        <v>50</v>
      </c>
      <c r="G31" s="64">
        <f>G25+G29</f>
        <v>1.2372351800000001</v>
      </c>
    </row>
    <row r="32" spans="1:8" s="17" customFormat="1" x14ac:dyDescent="0.25">
      <c r="A32" s="20"/>
      <c r="B32" s="74"/>
      <c r="C32" s="72"/>
      <c r="D32" s="68"/>
      <c r="E32" s="68"/>
      <c r="F32" s="68"/>
      <c r="G32" s="21"/>
    </row>
    <row r="33" spans="1:7" ht="13.2" customHeight="1" x14ac:dyDescent="0.25">
      <c r="A33" s="149" t="s">
        <v>56</v>
      </c>
      <c r="B33" s="150"/>
      <c r="C33" s="150" t="s">
        <v>35</v>
      </c>
      <c r="D33" s="150"/>
      <c r="E33" s="151" t="s">
        <v>37</v>
      </c>
      <c r="F33" s="151"/>
      <c r="G33" s="39" t="s">
        <v>38</v>
      </c>
    </row>
    <row r="34" spans="1:7" s="17" customFormat="1" x14ac:dyDescent="0.25">
      <c r="A34" s="12" t="s">
        <v>57</v>
      </c>
      <c r="B34" s="13" t="s">
        <v>58</v>
      </c>
      <c r="C34" s="152" t="s">
        <v>41</v>
      </c>
      <c r="D34" s="27">
        <v>0.02</v>
      </c>
      <c r="E34" s="15">
        <f>$G$31</f>
        <v>1.2372351800000001</v>
      </c>
      <c r="F34" s="15" t="s">
        <v>59</v>
      </c>
      <c r="G34" s="19">
        <f>D34*E34</f>
        <v>2.4744703600000001E-2</v>
      </c>
    </row>
    <row r="35" spans="1:7" s="17" customFormat="1" x14ac:dyDescent="0.25">
      <c r="A35" s="12" t="s">
        <v>60</v>
      </c>
      <c r="B35" s="13" t="s">
        <v>61</v>
      </c>
      <c r="C35" s="152"/>
      <c r="D35" s="27">
        <v>0.02</v>
      </c>
      <c r="E35" s="15">
        <f t="shared" ref="E35:E38" si="0">$G$31</f>
        <v>1.2372351800000001</v>
      </c>
      <c r="F35" s="15" t="s">
        <v>59</v>
      </c>
      <c r="G35" s="19">
        <f>D35*E35</f>
        <v>2.4744703600000001E-2</v>
      </c>
    </row>
    <row r="36" spans="1:7" s="17" customFormat="1" x14ac:dyDescent="0.25">
      <c r="A36" s="12" t="s">
        <v>62</v>
      </c>
      <c r="B36" s="13" t="s">
        <v>63</v>
      </c>
      <c r="C36" s="152"/>
      <c r="D36" s="27">
        <v>0.02</v>
      </c>
      <c r="E36" s="15">
        <f t="shared" si="0"/>
        <v>1.2372351800000001</v>
      </c>
      <c r="F36" s="15" t="s">
        <v>59</v>
      </c>
      <c r="G36" s="19">
        <f>D36*E36</f>
        <v>2.4744703600000001E-2</v>
      </c>
    </row>
    <row r="37" spans="1:7" s="17" customFormat="1" x14ac:dyDescent="0.25">
      <c r="A37" s="12" t="s">
        <v>64</v>
      </c>
      <c r="B37" s="13" t="s">
        <v>65</v>
      </c>
      <c r="C37" s="152"/>
      <c r="D37" s="56">
        <v>0.02</v>
      </c>
      <c r="E37" s="15">
        <f t="shared" si="0"/>
        <v>1.2372351800000001</v>
      </c>
      <c r="F37" s="15" t="s">
        <v>59</v>
      </c>
      <c r="G37" s="19">
        <f>D37*E37</f>
        <v>2.4744703600000001E-2</v>
      </c>
    </row>
    <row r="38" spans="1:7" s="17" customFormat="1" x14ac:dyDescent="0.25">
      <c r="A38" s="12" t="s">
        <v>66</v>
      </c>
      <c r="B38" s="13" t="s">
        <v>14</v>
      </c>
      <c r="C38" s="152"/>
      <c r="D38" s="27">
        <v>0.02</v>
      </c>
      <c r="E38" s="15">
        <f t="shared" si="0"/>
        <v>1.2372351800000001</v>
      </c>
      <c r="F38" s="15" t="s">
        <v>59</v>
      </c>
      <c r="G38" s="19">
        <f>D38*E38</f>
        <v>2.4744703600000001E-2</v>
      </c>
    </row>
    <row r="39" spans="1:7" x14ac:dyDescent="0.25">
      <c r="A39" s="2"/>
      <c r="B39" s="71"/>
      <c r="C39" s="69"/>
      <c r="D39" s="75"/>
      <c r="F39" s="71" t="s">
        <v>67</v>
      </c>
      <c r="G39" s="73">
        <f>SUM(G34:G38)</f>
        <v>0.123723518</v>
      </c>
    </row>
    <row r="40" spans="1:7" hidden="1" x14ac:dyDescent="0.25">
      <c r="A40" s="2"/>
      <c r="B40" s="71"/>
      <c r="C40" s="69"/>
      <c r="D40" s="76"/>
      <c r="F40" s="66"/>
      <c r="G40" s="24"/>
    </row>
    <row r="41" spans="1:7" x14ac:dyDescent="0.25">
      <c r="A41" s="2"/>
      <c r="B41" s="142"/>
      <c r="C41" s="142"/>
      <c r="D41" s="77"/>
      <c r="E41" s="78"/>
      <c r="F41" s="66" t="s">
        <v>50</v>
      </c>
      <c r="G41" s="64">
        <f>G31+G39</f>
        <v>1.3609586980000001</v>
      </c>
    </row>
    <row r="42" spans="1:7" x14ac:dyDescent="0.25">
      <c r="A42" s="2"/>
      <c r="D42" s="79"/>
      <c r="E42" s="79"/>
      <c r="F42" s="79"/>
      <c r="G42" s="5"/>
    </row>
    <row r="43" spans="1:7" ht="13.2" customHeight="1" x14ac:dyDescent="0.25">
      <c r="A43" s="149" t="s">
        <v>68</v>
      </c>
      <c r="B43" s="150"/>
      <c r="C43" s="150" t="s">
        <v>35</v>
      </c>
      <c r="D43" s="150"/>
      <c r="E43" s="151" t="s">
        <v>37</v>
      </c>
      <c r="F43" s="151"/>
      <c r="G43" s="39" t="s">
        <v>38</v>
      </c>
    </row>
    <row r="44" spans="1:7" ht="13.2" customHeight="1" x14ac:dyDescent="0.25">
      <c r="A44" s="8" t="s">
        <v>69</v>
      </c>
      <c r="B44" s="13" t="s">
        <v>70</v>
      </c>
      <c r="C44" s="152" t="s">
        <v>71</v>
      </c>
      <c r="D44" s="29">
        <v>0.02</v>
      </c>
      <c r="E44" s="30">
        <f>$G$41</f>
        <v>1.3609586980000001</v>
      </c>
      <c r="F44" s="15" t="s">
        <v>72</v>
      </c>
      <c r="G44" s="31">
        <f t="shared" ref="G44:G50" si="1">D44*E44</f>
        <v>2.7219173960000002E-2</v>
      </c>
    </row>
    <row r="45" spans="1:7" x14ac:dyDescent="0.25">
      <c r="A45" s="8" t="s">
        <v>73</v>
      </c>
      <c r="B45" s="13" t="s">
        <v>74</v>
      </c>
      <c r="C45" s="152"/>
      <c r="D45" s="29">
        <v>0.02</v>
      </c>
      <c r="E45" s="30">
        <f t="shared" ref="E45:E51" si="2">$G$41</f>
        <v>1.3609586980000001</v>
      </c>
      <c r="F45" s="15" t="s">
        <v>72</v>
      </c>
      <c r="G45" s="31">
        <f t="shared" si="1"/>
        <v>2.7219173960000002E-2</v>
      </c>
    </row>
    <row r="46" spans="1:7" x14ac:dyDescent="0.25">
      <c r="A46" s="8" t="s">
        <v>75</v>
      </c>
      <c r="B46" s="13" t="s">
        <v>76</v>
      </c>
      <c r="C46" s="152"/>
      <c r="D46" s="29">
        <v>0.02</v>
      </c>
      <c r="E46" s="30">
        <f t="shared" si="2"/>
        <v>1.3609586980000001</v>
      </c>
      <c r="F46" s="15" t="s">
        <v>72</v>
      </c>
      <c r="G46" s="31">
        <f t="shared" si="1"/>
        <v>2.7219173960000002E-2</v>
      </c>
    </row>
    <row r="47" spans="1:7" x14ac:dyDescent="0.25">
      <c r="A47" s="8" t="s">
        <v>77</v>
      </c>
      <c r="B47" s="13" t="s">
        <v>78</v>
      </c>
      <c r="C47" s="152"/>
      <c r="D47" s="29">
        <v>0.02</v>
      </c>
      <c r="E47" s="30">
        <f t="shared" si="2"/>
        <v>1.3609586980000001</v>
      </c>
      <c r="F47" s="15" t="s">
        <v>72</v>
      </c>
      <c r="G47" s="31">
        <f t="shared" si="1"/>
        <v>2.7219173960000002E-2</v>
      </c>
    </row>
    <row r="48" spans="1:7" x14ac:dyDescent="0.25">
      <c r="A48" s="8" t="s">
        <v>79</v>
      </c>
      <c r="B48" s="13" t="s">
        <v>80</v>
      </c>
      <c r="C48" s="152"/>
      <c r="D48" s="29">
        <v>0.02</v>
      </c>
      <c r="E48" s="30">
        <f t="shared" si="2"/>
        <v>1.3609586980000001</v>
      </c>
      <c r="F48" s="15" t="s">
        <v>72</v>
      </c>
      <c r="G48" s="31">
        <f t="shared" si="1"/>
        <v>2.7219173960000002E-2</v>
      </c>
    </row>
    <row r="49" spans="1:8" x14ac:dyDescent="0.25">
      <c r="A49" s="8" t="s">
        <v>81</v>
      </c>
      <c r="B49" s="13" t="s">
        <v>82</v>
      </c>
      <c r="C49" s="152"/>
      <c r="D49" s="29">
        <v>0.02</v>
      </c>
      <c r="E49" s="30">
        <f t="shared" si="2"/>
        <v>1.3609586980000001</v>
      </c>
      <c r="F49" s="15" t="s">
        <v>72</v>
      </c>
      <c r="G49" s="31">
        <f t="shared" si="1"/>
        <v>2.7219173960000002E-2</v>
      </c>
    </row>
    <row r="50" spans="1:8" x14ac:dyDescent="0.25">
      <c r="A50" s="8" t="s">
        <v>83</v>
      </c>
      <c r="B50" s="13" t="s">
        <v>84</v>
      </c>
      <c r="C50" s="152"/>
      <c r="D50" s="29">
        <v>0.02</v>
      </c>
      <c r="E50" s="30">
        <f t="shared" si="2"/>
        <v>1.3609586980000001</v>
      </c>
      <c r="F50" s="15" t="s">
        <v>72</v>
      </c>
      <c r="G50" s="31">
        <f t="shared" si="1"/>
        <v>2.7219173960000002E-2</v>
      </c>
      <c r="H50" s="86" t="s">
        <v>85</v>
      </c>
    </row>
    <row r="51" spans="1:8" ht="12.75" customHeight="1" x14ac:dyDescent="0.25">
      <c r="A51" s="8" t="s">
        <v>86</v>
      </c>
      <c r="B51" s="13" t="s">
        <v>87</v>
      </c>
      <c r="C51" s="6" t="s">
        <v>88</v>
      </c>
      <c r="D51" s="29">
        <v>0.02</v>
      </c>
      <c r="E51" s="30">
        <f t="shared" si="2"/>
        <v>1.3609586980000001</v>
      </c>
      <c r="F51" s="15" t="s">
        <v>72</v>
      </c>
      <c r="G51" s="31">
        <f>D51*E51</f>
        <v>2.7219173960000002E-2</v>
      </c>
    </row>
    <row r="52" spans="1:8" s="17" customFormat="1" x14ac:dyDescent="0.25">
      <c r="A52" s="20"/>
      <c r="B52" s="71"/>
      <c r="C52" s="69"/>
      <c r="D52" s="75"/>
      <c r="F52" s="71" t="s">
        <v>89</v>
      </c>
      <c r="G52" s="73">
        <f>SUM(G44:G51)</f>
        <v>0.21775339168000005</v>
      </c>
    </row>
    <row r="53" spans="1:8" s="17" customFormat="1" hidden="1" x14ac:dyDescent="0.25">
      <c r="A53" s="20"/>
      <c r="B53" s="71"/>
      <c r="C53" s="69"/>
      <c r="D53" s="76"/>
      <c r="F53" s="66"/>
      <c r="G53" s="24"/>
    </row>
    <row r="54" spans="1:8" s="17" customFormat="1" x14ac:dyDescent="0.25">
      <c r="A54" s="20"/>
      <c r="B54" s="142"/>
      <c r="C54" s="142"/>
      <c r="D54" s="77"/>
      <c r="E54" s="80"/>
      <c r="F54" s="66" t="s">
        <v>50</v>
      </c>
      <c r="G54" s="64">
        <f>G41+G52</f>
        <v>1.5787120896800002</v>
      </c>
    </row>
    <row r="55" spans="1:8" s="17" customFormat="1" x14ac:dyDescent="0.25">
      <c r="A55" s="20"/>
      <c r="B55" s="74"/>
      <c r="C55" s="72"/>
      <c r="D55" s="79"/>
      <c r="E55" s="68"/>
      <c r="F55" s="68"/>
      <c r="G55" s="21"/>
    </row>
    <row r="56" spans="1:8" s="17" customFormat="1" ht="31.2" customHeight="1" x14ac:dyDescent="0.25">
      <c r="A56" s="146" t="s">
        <v>90</v>
      </c>
      <c r="B56" s="147"/>
      <c r="C56" s="147" t="s">
        <v>35</v>
      </c>
      <c r="D56" s="147"/>
      <c r="E56" s="148" t="s">
        <v>37</v>
      </c>
      <c r="F56" s="148"/>
      <c r="G56" s="89" t="s">
        <v>38</v>
      </c>
    </row>
    <row r="57" spans="1:8" s="17" customFormat="1" x14ac:dyDescent="0.25">
      <c r="A57" s="32" t="s">
        <v>91</v>
      </c>
      <c r="B57" s="9" t="s">
        <v>92</v>
      </c>
      <c r="C57" s="6" t="s">
        <v>93</v>
      </c>
      <c r="D57" s="33">
        <v>0.02</v>
      </c>
      <c r="E57" s="34">
        <f>$G$54</f>
        <v>1.5787120896800002</v>
      </c>
      <c r="F57" s="15" t="s">
        <v>94</v>
      </c>
      <c r="G57" s="35">
        <f>D57*E57</f>
        <v>3.1574241793600008E-2</v>
      </c>
    </row>
    <row r="58" spans="1:8" s="17" customFormat="1" x14ac:dyDescent="0.25">
      <c r="A58" s="32" t="s">
        <v>95</v>
      </c>
      <c r="B58" s="13" t="s">
        <v>96</v>
      </c>
      <c r="C58" s="6" t="s">
        <v>93</v>
      </c>
      <c r="D58" s="33">
        <v>0.02</v>
      </c>
      <c r="E58" s="34">
        <f t="shared" ref="E58:E65" si="3">$G$54</f>
        <v>1.5787120896800002</v>
      </c>
      <c r="F58" s="15" t="s">
        <v>94</v>
      </c>
      <c r="G58" s="35">
        <f>D58*E58</f>
        <v>3.1574241793600008E-2</v>
      </c>
    </row>
    <row r="59" spans="1:8" s="17" customFormat="1" x14ac:dyDescent="0.25">
      <c r="A59" s="32" t="s">
        <v>97</v>
      </c>
      <c r="B59" s="13" t="s">
        <v>98</v>
      </c>
      <c r="C59" s="6" t="s">
        <v>93</v>
      </c>
      <c r="D59" s="33">
        <v>0.02</v>
      </c>
      <c r="E59" s="34">
        <f t="shared" si="3"/>
        <v>1.5787120896800002</v>
      </c>
      <c r="F59" s="15" t="s">
        <v>94</v>
      </c>
      <c r="G59" s="35">
        <f t="shared" ref="G59:G64" si="4">D59*E59</f>
        <v>3.1574241793600008E-2</v>
      </c>
      <c r="H59" s="52" t="s">
        <v>99</v>
      </c>
    </row>
    <row r="60" spans="1:8" s="17" customFormat="1" x14ac:dyDescent="0.25">
      <c r="A60" s="32" t="s">
        <v>100</v>
      </c>
      <c r="B60" s="13" t="s">
        <v>101</v>
      </c>
      <c r="C60" s="6" t="s">
        <v>93</v>
      </c>
      <c r="D60" s="33">
        <v>0.02</v>
      </c>
      <c r="E60" s="34">
        <f t="shared" si="3"/>
        <v>1.5787120896800002</v>
      </c>
      <c r="F60" s="15" t="s">
        <v>94</v>
      </c>
      <c r="G60" s="35">
        <f t="shared" si="4"/>
        <v>3.1574241793600008E-2</v>
      </c>
      <c r="H60" s="52" t="s">
        <v>99</v>
      </c>
    </row>
    <row r="61" spans="1:8" s="17" customFormat="1" x14ac:dyDescent="0.25">
      <c r="A61" s="32" t="s">
        <v>102</v>
      </c>
      <c r="B61" s="13" t="s">
        <v>103</v>
      </c>
      <c r="C61" s="6" t="s">
        <v>93</v>
      </c>
      <c r="D61" s="33">
        <v>0.02</v>
      </c>
      <c r="E61" s="34">
        <f t="shared" si="3"/>
        <v>1.5787120896800002</v>
      </c>
      <c r="F61" s="15" t="s">
        <v>94</v>
      </c>
      <c r="G61" s="35">
        <f t="shared" si="4"/>
        <v>3.1574241793600008E-2</v>
      </c>
      <c r="H61" s="52" t="s">
        <v>99</v>
      </c>
    </row>
    <row r="62" spans="1:8" s="17" customFormat="1" x14ac:dyDescent="0.25">
      <c r="A62" s="32" t="s">
        <v>104</v>
      </c>
      <c r="B62" s="13" t="s">
        <v>105</v>
      </c>
      <c r="C62" s="6" t="s">
        <v>93</v>
      </c>
      <c r="D62" s="33">
        <v>0.02</v>
      </c>
      <c r="E62" s="34">
        <f t="shared" si="3"/>
        <v>1.5787120896800002</v>
      </c>
      <c r="F62" s="15" t="s">
        <v>94</v>
      </c>
      <c r="G62" s="35">
        <f t="shared" si="4"/>
        <v>3.1574241793600008E-2</v>
      </c>
      <c r="H62" s="52" t="s">
        <v>99</v>
      </c>
    </row>
    <row r="63" spans="1:8" s="17" customFormat="1" x14ac:dyDescent="0.25">
      <c r="A63" s="32" t="s">
        <v>106</v>
      </c>
      <c r="B63" s="13" t="s">
        <v>107</v>
      </c>
      <c r="C63" s="6" t="s">
        <v>93</v>
      </c>
      <c r="D63" s="33">
        <v>0.02</v>
      </c>
      <c r="E63" s="34">
        <f t="shared" si="3"/>
        <v>1.5787120896800002</v>
      </c>
      <c r="F63" s="15" t="s">
        <v>94</v>
      </c>
      <c r="G63" s="35">
        <f t="shared" si="4"/>
        <v>3.1574241793600008E-2</v>
      </c>
      <c r="H63" s="52" t="s">
        <v>99</v>
      </c>
    </row>
    <row r="64" spans="1:8" s="17" customFormat="1" x14ac:dyDescent="0.25">
      <c r="A64" s="32" t="s">
        <v>108</v>
      </c>
      <c r="B64" s="13" t="s">
        <v>109</v>
      </c>
      <c r="C64" s="6" t="s">
        <v>93</v>
      </c>
      <c r="D64" s="33">
        <v>0.02</v>
      </c>
      <c r="E64" s="34">
        <f t="shared" si="3"/>
        <v>1.5787120896800002</v>
      </c>
      <c r="F64" s="15" t="s">
        <v>94</v>
      </c>
      <c r="G64" s="35">
        <f t="shared" si="4"/>
        <v>3.1574241793600008E-2</v>
      </c>
      <c r="H64" s="52" t="s">
        <v>99</v>
      </c>
    </row>
    <row r="65" spans="1:8" s="17" customFormat="1" x14ac:dyDescent="0.25">
      <c r="A65" s="32" t="s">
        <v>110</v>
      </c>
      <c r="B65" s="36" t="s">
        <v>111</v>
      </c>
      <c r="C65" s="6" t="s">
        <v>93</v>
      </c>
      <c r="D65" s="33">
        <v>0.02</v>
      </c>
      <c r="E65" s="34">
        <f t="shared" si="3"/>
        <v>1.5787120896800002</v>
      </c>
      <c r="F65" s="15" t="s">
        <v>94</v>
      </c>
      <c r="G65" s="35">
        <f>D65*E65</f>
        <v>3.1574241793600008E-2</v>
      </c>
    </row>
    <row r="66" spans="1:8" s="17" customFormat="1" ht="11.7" customHeight="1" x14ac:dyDescent="0.25">
      <c r="A66" s="20"/>
      <c r="B66" s="71"/>
      <c r="C66" s="69"/>
      <c r="D66" s="80"/>
      <c r="F66" s="71" t="s">
        <v>112</v>
      </c>
      <c r="G66" s="73">
        <f>SUM(G57:G65)</f>
        <v>0.28416817614240014</v>
      </c>
    </row>
    <row r="67" spans="1:8" s="17" customFormat="1" ht="11.7" hidden="1" customHeight="1" x14ac:dyDescent="0.25">
      <c r="A67" s="20"/>
      <c r="B67" s="71"/>
      <c r="C67" s="69"/>
      <c r="D67" s="81"/>
      <c r="F67" s="66"/>
      <c r="G67" s="24"/>
    </row>
    <row r="68" spans="1:8" s="17" customFormat="1" ht="11.7" customHeight="1" x14ac:dyDescent="0.25">
      <c r="A68" s="20"/>
      <c r="B68" s="142"/>
      <c r="C68" s="142"/>
      <c r="D68" s="80"/>
      <c r="E68" s="80"/>
      <c r="F68" s="66" t="s">
        <v>113</v>
      </c>
      <c r="G68" s="64">
        <f>G54+G66</f>
        <v>1.8628802658224004</v>
      </c>
    </row>
    <row r="69" spans="1:8" s="17" customFormat="1" x14ac:dyDescent="0.25">
      <c r="A69" s="20"/>
      <c r="C69" s="72"/>
      <c r="D69" s="58"/>
      <c r="E69" s="58"/>
      <c r="F69" s="58"/>
      <c r="G69" s="21"/>
    </row>
    <row r="70" spans="1:8" s="17" customFormat="1" ht="31.2" customHeight="1" x14ac:dyDescent="0.25">
      <c r="A70" s="149" t="s">
        <v>114</v>
      </c>
      <c r="B70" s="150"/>
      <c r="C70" s="150" t="s">
        <v>35</v>
      </c>
      <c r="D70" s="150"/>
      <c r="E70" s="151" t="s">
        <v>37</v>
      </c>
      <c r="F70" s="151"/>
      <c r="G70" s="39" t="s">
        <v>38</v>
      </c>
      <c r="H70" s="52" t="s">
        <v>115</v>
      </c>
    </row>
    <row r="71" spans="1:8" s="17" customFormat="1" x14ac:dyDescent="0.25">
      <c r="A71" s="32" t="s">
        <v>116</v>
      </c>
      <c r="B71" s="9" t="s">
        <v>92</v>
      </c>
      <c r="C71" s="6" t="s">
        <v>93</v>
      </c>
      <c r="D71" s="33">
        <v>0.02</v>
      </c>
      <c r="E71" s="34">
        <f>$G$54</f>
        <v>1.5787120896800002</v>
      </c>
      <c r="F71" s="15" t="s">
        <v>94</v>
      </c>
      <c r="G71" s="35">
        <f>D71*E71</f>
        <v>3.1574241793600008E-2</v>
      </c>
    </row>
    <row r="72" spans="1:8" s="17" customFormat="1" x14ac:dyDescent="0.25">
      <c r="A72" s="32" t="s">
        <v>117</v>
      </c>
      <c r="B72" s="13" t="s">
        <v>96</v>
      </c>
      <c r="C72" s="6" t="s">
        <v>93</v>
      </c>
      <c r="D72" s="33">
        <v>0.02</v>
      </c>
      <c r="E72" s="34">
        <f t="shared" ref="E72:E79" si="5">$G$54</f>
        <v>1.5787120896800002</v>
      </c>
      <c r="F72" s="15" t="s">
        <v>94</v>
      </c>
      <c r="G72" s="35">
        <f>D72*E72</f>
        <v>3.1574241793600008E-2</v>
      </c>
    </row>
    <row r="73" spans="1:8" s="17" customFormat="1" x14ac:dyDescent="0.25">
      <c r="A73" s="32" t="s">
        <v>118</v>
      </c>
      <c r="B73" s="13" t="s">
        <v>98</v>
      </c>
      <c r="C73" s="6" t="s">
        <v>93</v>
      </c>
      <c r="D73" s="33">
        <v>0.02</v>
      </c>
      <c r="E73" s="34">
        <f t="shared" si="5"/>
        <v>1.5787120896800002</v>
      </c>
      <c r="F73" s="15" t="s">
        <v>94</v>
      </c>
      <c r="G73" s="35">
        <f t="shared" ref="G73:G78" si="6">D73*E73</f>
        <v>3.1574241793600008E-2</v>
      </c>
      <c r="H73" s="52" t="s">
        <v>99</v>
      </c>
    </row>
    <row r="74" spans="1:8" s="17" customFormat="1" x14ac:dyDescent="0.25">
      <c r="A74" s="32" t="s">
        <v>119</v>
      </c>
      <c r="B74" s="13" t="s">
        <v>101</v>
      </c>
      <c r="C74" s="6" t="s">
        <v>93</v>
      </c>
      <c r="D74" s="33">
        <v>0.02</v>
      </c>
      <c r="E74" s="34">
        <f t="shared" si="5"/>
        <v>1.5787120896800002</v>
      </c>
      <c r="F74" s="15" t="s">
        <v>94</v>
      </c>
      <c r="G74" s="35">
        <f t="shared" si="6"/>
        <v>3.1574241793600008E-2</v>
      </c>
      <c r="H74" s="52" t="s">
        <v>99</v>
      </c>
    </row>
    <row r="75" spans="1:8" s="17" customFormat="1" x14ac:dyDescent="0.25">
      <c r="A75" s="32" t="s">
        <v>120</v>
      </c>
      <c r="B75" s="13" t="s">
        <v>103</v>
      </c>
      <c r="C75" s="6" t="s">
        <v>93</v>
      </c>
      <c r="D75" s="33">
        <v>0.02</v>
      </c>
      <c r="E75" s="34">
        <f t="shared" si="5"/>
        <v>1.5787120896800002</v>
      </c>
      <c r="F75" s="15" t="s">
        <v>94</v>
      </c>
      <c r="G75" s="35">
        <f t="shared" si="6"/>
        <v>3.1574241793600008E-2</v>
      </c>
      <c r="H75" s="52" t="s">
        <v>99</v>
      </c>
    </row>
    <row r="76" spans="1:8" s="17" customFormat="1" x14ac:dyDescent="0.25">
      <c r="A76" s="32" t="s">
        <v>121</v>
      </c>
      <c r="B76" s="13" t="s">
        <v>105</v>
      </c>
      <c r="C76" s="6" t="s">
        <v>93</v>
      </c>
      <c r="D76" s="33">
        <v>0.02</v>
      </c>
      <c r="E76" s="34">
        <f t="shared" si="5"/>
        <v>1.5787120896800002</v>
      </c>
      <c r="F76" s="15" t="s">
        <v>94</v>
      </c>
      <c r="G76" s="35">
        <f t="shared" si="6"/>
        <v>3.1574241793600008E-2</v>
      </c>
      <c r="H76" s="52" t="s">
        <v>99</v>
      </c>
    </row>
    <row r="77" spans="1:8" s="17" customFormat="1" x14ac:dyDescent="0.25">
      <c r="A77" s="32" t="s">
        <v>122</v>
      </c>
      <c r="B77" s="13" t="s">
        <v>107</v>
      </c>
      <c r="C77" s="6" t="s">
        <v>93</v>
      </c>
      <c r="D77" s="33">
        <v>0.02</v>
      </c>
      <c r="E77" s="34">
        <f t="shared" si="5"/>
        <v>1.5787120896800002</v>
      </c>
      <c r="F77" s="15" t="s">
        <v>94</v>
      </c>
      <c r="G77" s="35">
        <f t="shared" si="6"/>
        <v>3.1574241793600008E-2</v>
      </c>
      <c r="H77" s="52" t="s">
        <v>99</v>
      </c>
    </row>
    <row r="78" spans="1:8" s="17" customFormat="1" x14ac:dyDescent="0.25">
      <c r="A78" s="32" t="s">
        <v>123</v>
      </c>
      <c r="B78" s="13" t="s">
        <v>109</v>
      </c>
      <c r="C78" s="6" t="s">
        <v>93</v>
      </c>
      <c r="D78" s="33">
        <v>0.02</v>
      </c>
      <c r="E78" s="34">
        <f t="shared" si="5"/>
        <v>1.5787120896800002</v>
      </c>
      <c r="F78" s="15" t="s">
        <v>94</v>
      </c>
      <c r="G78" s="35">
        <f t="shared" si="6"/>
        <v>3.1574241793600008E-2</v>
      </c>
      <c r="H78" s="52" t="s">
        <v>99</v>
      </c>
    </row>
    <row r="79" spans="1:8" s="17" customFormat="1" ht="13.5" customHeight="1" x14ac:dyDescent="0.25">
      <c r="A79" s="32" t="s">
        <v>124</v>
      </c>
      <c r="B79" s="36" t="s">
        <v>111</v>
      </c>
      <c r="C79" s="6" t="s">
        <v>93</v>
      </c>
      <c r="D79" s="33">
        <v>0.02</v>
      </c>
      <c r="E79" s="34">
        <f t="shared" si="5"/>
        <v>1.5787120896800002</v>
      </c>
      <c r="F79" s="15" t="s">
        <v>94</v>
      </c>
      <c r="G79" s="35">
        <f>D79*E79</f>
        <v>3.1574241793600008E-2</v>
      </c>
    </row>
    <row r="80" spans="1:8" s="17" customFormat="1" x14ac:dyDescent="0.25">
      <c r="A80" s="20"/>
      <c r="B80" s="71"/>
      <c r="C80" s="69" t="s">
        <v>48</v>
      </c>
      <c r="D80" s="80">
        <f>SUM(D71:D79)</f>
        <v>0.18</v>
      </c>
      <c r="F80" s="71" t="s">
        <v>125</v>
      </c>
      <c r="G80" s="73">
        <f>SUM(G71:G79)</f>
        <v>0.28416817614240014</v>
      </c>
    </row>
    <row r="81" spans="1:8" s="17" customFormat="1" hidden="1" x14ac:dyDescent="0.25">
      <c r="A81" s="20"/>
      <c r="B81" s="71"/>
      <c r="C81" s="69"/>
      <c r="D81" s="81">
        <f>D80+D53</f>
        <v>0.18</v>
      </c>
      <c r="F81" s="66"/>
      <c r="G81" s="24"/>
    </row>
    <row r="82" spans="1:8" s="17" customFormat="1" x14ac:dyDescent="0.25">
      <c r="A82" s="20"/>
      <c r="B82" s="142" t="s">
        <v>50</v>
      </c>
      <c r="C82" s="142"/>
      <c r="D82" s="80">
        <f>$D$54+G80</f>
        <v>0.28416817614240014</v>
      </c>
      <c r="E82" s="80"/>
      <c r="F82" s="66" t="s">
        <v>126</v>
      </c>
      <c r="G82" s="64">
        <f>G54+G80</f>
        <v>1.8628802658224004</v>
      </c>
    </row>
    <row r="83" spans="1:8" s="17" customFormat="1" x14ac:dyDescent="0.25">
      <c r="A83" s="20"/>
      <c r="C83" s="72"/>
      <c r="D83" s="58"/>
      <c r="E83" s="58"/>
      <c r="F83" s="58"/>
      <c r="G83" s="21"/>
    </row>
    <row r="84" spans="1:8" s="17" customFormat="1" ht="31.2" customHeight="1" x14ac:dyDescent="0.25">
      <c r="A84" s="143" t="s">
        <v>127</v>
      </c>
      <c r="B84" s="144"/>
      <c r="C84" s="144" t="s">
        <v>35</v>
      </c>
      <c r="D84" s="144"/>
      <c r="E84" s="145" t="s">
        <v>37</v>
      </c>
      <c r="F84" s="145"/>
      <c r="G84" s="90" t="s">
        <v>38</v>
      </c>
      <c r="H84" s="52" t="s">
        <v>115</v>
      </c>
    </row>
    <row r="85" spans="1:8" s="17" customFormat="1" x14ac:dyDescent="0.25">
      <c r="A85" s="32" t="s">
        <v>128</v>
      </c>
      <c r="B85" s="9" t="s">
        <v>92</v>
      </c>
      <c r="C85" s="6" t="s">
        <v>93</v>
      </c>
      <c r="D85" s="33">
        <v>0.02</v>
      </c>
      <c r="E85" s="34">
        <f>$G$54</f>
        <v>1.5787120896800002</v>
      </c>
      <c r="F85" s="15" t="s">
        <v>94</v>
      </c>
      <c r="G85" s="35">
        <f>D85*E85</f>
        <v>3.1574241793600008E-2</v>
      </c>
    </row>
    <row r="86" spans="1:8" s="17" customFormat="1" x14ac:dyDescent="0.25">
      <c r="A86" s="32" t="s">
        <v>129</v>
      </c>
      <c r="B86" s="13" t="s">
        <v>96</v>
      </c>
      <c r="C86" s="6" t="s">
        <v>93</v>
      </c>
      <c r="D86" s="33">
        <v>0.02</v>
      </c>
      <c r="E86" s="34">
        <f t="shared" ref="E86:E93" si="7">$G$54</f>
        <v>1.5787120896800002</v>
      </c>
      <c r="F86" s="15" t="s">
        <v>94</v>
      </c>
      <c r="G86" s="35">
        <f>D86*E86</f>
        <v>3.1574241793600008E-2</v>
      </c>
    </row>
    <row r="87" spans="1:8" s="17" customFormat="1" x14ac:dyDescent="0.25">
      <c r="A87" s="32" t="s">
        <v>130</v>
      </c>
      <c r="B87" s="13" t="s">
        <v>98</v>
      </c>
      <c r="C87" s="6" t="s">
        <v>93</v>
      </c>
      <c r="D87" s="33">
        <v>0.02</v>
      </c>
      <c r="E87" s="34">
        <f t="shared" si="7"/>
        <v>1.5787120896800002</v>
      </c>
      <c r="F87" s="15" t="s">
        <v>94</v>
      </c>
      <c r="G87" s="35">
        <f t="shared" ref="G87:G92" si="8">D87*E87</f>
        <v>3.1574241793600008E-2</v>
      </c>
      <c r="H87" s="52" t="s">
        <v>99</v>
      </c>
    </row>
    <row r="88" spans="1:8" s="17" customFormat="1" x14ac:dyDescent="0.25">
      <c r="A88" s="32" t="s">
        <v>131</v>
      </c>
      <c r="B88" s="13" t="s">
        <v>101</v>
      </c>
      <c r="C88" s="6" t="s">
        <v>93</v>
      </c>
      <c r="D88" s="33">
        <v>0.02</v>
      </c>
      <c r="E88" s="34">
        <f t="shared" si="7"/>
        <v>1.5787120896800002</v>
      </c>
      <c r="F88" s="15" t="s">
        <v>94</v>
      </c>
      <c r="G88" s="35">
        <f t="shared" si="8"/>
        <v>3.1574241793600008E-2</v>
      </c>
      <c r="H88" s="52" t="s">
        <v>99</v>
      </c>
    </row>
    <row r="89" spans="1:8" s="17" customFormat="1" x14ac:dyDescent="0.25">
      <c r="A89" s="32" t="s">
        <v>132</v>
      </c>
      <c r="B89" s="13" t="s">
        <v>103</v>
      </c>
      <c r="C89" s="6" t="s">
        <v>93</v>
      </c>
      <c r="D89" s="33">
        <v>0.02</v>
      </c>
      <c r="E89" s="34">
        <f t="shared" si="7"/>
        <v>1.5787120896800002</v>
      </c>
      <c r="F89" s="15" t="s">
        <v>94</v>
      </c>
      <c r="G89" s="35">
        <f t="shared" si="8"/>
        <v>3.1574241793600008E-2</v>
      </c>
      <c r="H89" s="52" t="s">
        <v>99</v>
      </c>
    </row>
    <row r="90" spans="1:8" s="17" customFormat="1" x14ac:dyDescent="0.25">
      <c r="A90" s="32" t="s">
        <v>133</v>
      </c>
      <c r="B90" s="13" t="s">
        <v>105</v>
      </c>
      <c r="C90" s="6" t="s">
        <v>93</v>
      </c>
      <c r="D90" s="33">
        <v>0.02</v>
      </c>
      <c r="E90" s="34">
        <f t="shared" si="7"/>
        <v>1.5787120896800002</v>
      </c>
      <c r="F90" s="15" t="s">
        <v>94</v>
      </c>
      <c r="G90" s="35">
        <f t="shared" si="8"/>
        <v>3.1574241793600008E-2</v>
      </c>
      <c r="H90" s="52" t="s">
        <v>99</v>
      </c>
    </row>
    <row r="91" spans="1:8" s="17" customFormat="1" x14ac:dyDescent="0.25">
      <c r="A91" s="32" t="s">
        <v>134</v>
      </c>
      <c r="B91" s="13" t="s">
        <v>107</v>
      </c>
      <c r="C91" s="6" t="s">
        <v>93</v>
      </c>
      <c r="D91" s="33">
        <v>0.02</v>
      </c>
      <c r="E91" s="34">
        <f t="shared" si="7"/>
        <v>1.5787120896800002</v>
      </c>
      <c r="F91" s="15" t="s">
        <v>94</v>
      </c>
      <c r="G91" s="35">
        <f t="shared" si="8"/>
        <v>3.1574241793600008E-2</v>
      </c>
      <c r="H91" s="52" t="s">
        <v>99</v>
      </c>
    </row>
    <row r="92" spans="1:8" s="17" customFormat="1" x14ac:dyDescent="0.25">
      <c r="A92" s="32" t="s">
        <v>135</v>
      </c>
      <c r="B92" s="13" t="s">
        <v>109</v>
      </c>
      <c r="C92" s="6" t="s">
        <v>93</v>
      </c>
      <c r="D92" s="33">
        <v>0.02</v>
      </c>
      <c r="E92" s="34">
        <f t="shared" si="7"/>
        <v>1.5787120896800002</v>
      </c>
      <c r="F92" s="15" t="s">
        <v>94</v>
      </c>
      <c r="G92" s="35">
        <f t="shared" si="8"/>
        <v>3.1574241793600008E-2</v>
      </c>
      <c r="H92" s="52" t="s">
        <v>99</v>
      </c>
    </row>
    <row r="93" spans="1:8" s="17" customFormat="1" x14ac:dyDescent="0.25">
      <c r="A93" s="32" t="s">
        <v>136</v>
      </c>
      <c r="B93" s="36" t="s">
        <v>111</v>
      </c>
      <c r="C93" s="6" t="s">
        <v>93</v>
      </c>
      <c r="D93" s="33">
        <v>0.02</v>
      </c>
      <c r="E93" s="34">
        <f t="shared" si="7"/>
        <v>1.5787120896800002</v>
      </c>
      <c r="F93" s="15" t="s">
        <v>94</v>
      </c>
      <c r="G93" s="35">
        <f>D93*E93</f>
        <v>3.1574241793600008E-2</v>
      </c>
    </row>
    <row r="94" spans="1:8" s="17" customFormat="1" x14ac:dyDescent="0.25">
      <c r="A94" s="20"/>
      <c r="B94" s="71"/>
      <c r="C94" s="69" t="s">
        <v>48</v>
      </c>
      <c r="D94" s="80">
        <f>SUM(D85:D93)</f>
        <v>0.18</v>
      </c>
      <c r="F94" s="71" t="s">
        <v>137</v>
      </c>
      <c r="G94" s="73">
        <f>SUM(G85:G93)</f>
        <v>0.28416817614240014</v>
      </c>
    </row>
    <row r="95" spans="1:8" s="17" customFormat="1" hidden="1" x14ac:dyDescent="0.25">
      <c r="A95" s="20"/>
      <c r="B95" s="71"/>
      <c r="C95" s="69"/>
      <c r="D95" s="81">
        <f>D53+D94</f>
        <v>0.18</v>
      </c>
      <c r="F95" s="66"/>
      <c r="G95" s="24"/>
    </row>
    <row r="96" spans="1:8" s="17" customFormat="1" x14ac:dyDescent="0.25">
      <c r="A96" s="20"/>
      <c r="B96" s="142" t="s">
        <v>50</v>
      </c>
      <c r="C96" s="142"/>
      <c r="D96" s="80">
        <f>$D$54+G94</f>
        <v>0.28416817614240014</v>
      </c>
      <c r="E96" s="80"/>
      <c r="F96" s="66" t="s">
        <v>138</v>
      </c>
      <c r="G96" s="64">
        <f>G94+G54</f>
        <v>1.8628802658224004</v>
      </c>
    </row>
    <row r="97" spans="1:12" s="17" customFormat="1" x14ac:dyDescent="0.25">
      <c r="A97" s="20"/>
      <c r="C97" s="72"/>
      <c r="D97" s="58"/>
      <c r="E97" s="59"/>
      <c r="F97" s="58"/>
      <c r="G97" s="21"/>
    </row>
    <row r="98" spans="1:12" s="17" customFormat="1" ht="24" x14ac:dyDescent="0.25">
      <c r="A98" s="91" t="s">
        <v>139</v>
      </c>
      <c r="B98" s="38" t="s">
        <v>140</v>
      </c>
      <c r="C98" s="37" t="s">
        <v>141</v>
      </c>
      <c r="D98" s="38" t="s">
        <v>142</v>
      </c>
      <c r="E98" s="38" t="s">
        <v>143</v>
      </c>
      <c r="F98" s="39" t="s">
        <v>144</v>
      </c>
      <c r="G98" s="39" t="s">
        <v>145</v>
      </c>
      <c r="H98" s="52" t="s">
        <v>146</v>
      </c>
      <c r="I98" s="52" t="s">
        <v>36</v>
      </c>
    </row>
    <row r="99" spans="1:12" ht="15.6" customHeight="1" x14ac:dyDescent="0.25">
      <c r="A99" s="8"/>
      <c r="B99" s="40" t="s">
        <v>147</v>
      </c>
      <c r="C99" s="41">
        <f>G68</f>
        <v>1.8628802658224004</v>
      </c>
      <c r="D99" s="141">
        <v>3</v>
      </c>
      <c r="E99" s="42">
        <f>C99*D5+D99</f>
        <v>30.421597512905734</v>
      </c>
      <c r="F99" s="101">
        <f>$F$104*I99</f>
        <v>3500</v>
      </c>
      <c r="G99" s="106">
        <f>F99*E99</f>
        <v>106475.59129517007</v>
      </c>
      <c r="H99" s="85">
        <f>SUM(F99/$F$104)</f>
        <v>0.35</v>
      </c>
      <c r="I99" s="85">
        <v>0.35</v>
      </c>
      <c r="J99" s="44"/>
      <c r="K99" s="44"/>
      <c r="L99" s="44"/>
    </row>
    <row r="100" spans="1:12" ht="15.6" customHeight="1" x14ac:dyDescent="0.25">
      <c r="A100" s="8"/>
      <c r="B100" s="40" t="s">
        <v>148</v>
      </c>
      <c r="C100" s="41">
        <f>G68</f>
        <v>1.8628802658224004</v>
      </c>
      <c r="D100" s="141"/>
      <c r="E100" s="42">
        <f>C100*D6+D99</f>
        <v>30.421597512905734</v>
      </c>
      <c r="F100" s="101">
        <f>$F$104*I100</f>
        <v>3000</v>
      </c>
      <c r="G100" s="106">
        <f t="shared" ref="G100:G103" si="9">F100*E100</f>
        <v>91264.7925387172</v>
      </c>
      <c r="H100" s="85">
        <f>SUM(F100/$F$104)</f>
        <v>0.3</v>
      </c>
      <c r="I100" s="85">
        <v>0.3</v>
      </c>
      <c r="J100" s="44"/>
      <c r="K100" s="44"/>
      <c r="L100" s="44"/>
    </row>
    <row r="101" spans="1:12" ht="15.6" customHeight="1" x14ac:dyDescent="0.25">
      <c r="A101" s="8"/>
      <c r="B101" s="40" t="s">
        <v>149</v>
      </c>
      <c r="C101" s="41">
        <f>G82</f>
        <v>1.8628802658224004</v>
      </c>
      <c r="D101" s="141">
        <v>3</v>
      </c>
      <c r="E101" s="42">
        <f>C101*D7+D101</f>
        <v>32.228591370753463</v>
      </c>
      <c r="F101" s="101">
        <f>$F$104*I101</f>
        <v>2500</v>
      </c>
      <c r="G101" s="106">
        <f t="shared" si="9"/>
        <v>80571.478426883652</v>
      </c>
      <c r="H101" s="85">
        <f>SUM(F101/$F$104)</f>
        <v>0.25</v>
      </c>
      <c r="I101" s="85">
        <v>0.25</v>
      </c>
    </row>
    <row r="102" spans="1:12" ht="15.6" customHeight="1" x14ac:dyDescent="0.25">
      <c r="A102" s="8"/>
      <c r="B102" s="40" t="s">
        <v>150</v>
      </c>
      <c r="C102" s="41">
        <f>G82</f>
        <v>1.8628802658224004</v>
      </c>
      <c r="D102" s="141"/>
      <c r="E102" s="42">
        <f>C102*D8+D101</f>
        <v>35.581775849233779</v>
      </c>
      <c r="F102" s="101">
        <f>$F$104*I102</f>
        <v>500</v>
      </c>
      <c r="G102" s="106">
        <f t="shared" si="9"/>
        <v>17790.887924616891</v>
      </c>
      <c r="H102" s="85">
        <f>SUM(F102/$F$104)</f>
        <v>0.05</v>
      </c>
      <c r="I102" s="85">
        <v>0.05</v>
      </c>
    </row>
    <row r="103" spans="1:12" ht="15.6" customHeight="1" x14ac:dyDescent="0.25">
      <c r="A103" s="8"/>
      <c r="B103" s="40" t="s">
        <v>151</v>
      </c>
      <c r="C103" s="41">
        <f>G96</f>
        <v>1.8628802658224004</v>
      </c>
      <c r="D103" s="57">
        <v>3</v>
      </c>
      <c r="E103" s="42">
        <f>C103*D9+D103</f>
        <v>39.922286868599976</v>
      </c>
      <c r="F103" s="101">
        <f>$F$104*I103</f>
        <v>500</v>
      </c>
      <c r="G103" s="106">
        <f t="shared" si="9"/>
        <v>19961.143434299989</v>
      </c>
      <c r="H103" s="85">
        <f>SUM(F103/$F$104)</f>
        <v>0.05</v>
      </c>
      <c r="I103" s="85">
        <v>0.05</v>
      </c>
    </row>
    <row r="104" spans="1:12" ht="15.6" customHeight="1" x14ac:dyDescent="0.25">
      <c r="A104" s="2"/>
      <c r="B104" s="82"/>
      <c r="C104" s="45"/>
      <c r="D104" s="46"/>
      <c r="E104" s="60"/>
      <c r="F104" s="100">
        <v>10000</v>
      </c>
      <c r="G104" s="5"/>
    </row>
    <row r="105" spans="1:12" ht="15.6" customHeight="1" x14ac:dyDescent="0.25">
      <c r="A105" s="92" t="s">
        <v>152</v>
      </c>
      <c r="B105" s="137" t="s">
        <v>153</v>
      </c>
      <c r="C105" s="138"/>
      <c r="D105" s="138"/>
      <c r="E105" s="138"/>
      <c r="F105" s="138"/>
      <c r="G105" s="105">
        <f>(E99*F99)+(E100*F100)+(E101*F101)+(E102*F102)+(E103*F103)</f>
        <v>316063.89361968776</v>
      </c>
      <c r="I105" s="43"/>
    </row>
    <row r="106" spans="1:12" ht="12.6" thickBot="1" x14ac:dyDescent="0.3">
      <c r="A106" s="96"/>
      <c r="B106" s="97"/>
      <c r="C106" s="98"/>
      <c r="D106" s="49"/>
      <c r="E106" s="49"/>
      <c r="F106" s="49"/>
      <c r="G106" s="99"/>
    </row>
    <row r="107" spans="1:12" ht="12.6" hidden="1" outlineLevel="1" thickBot="1" x14ac:dyDescent="0.3">
      <c r="A107" s="2"/>
      <c r="B107" s="52" t="s">
        <v>5</v>
      </c>
      <c r="C107" s="83" t="s">
        <v>6</v>
      </c>
      <c r="D107" s="53">
        <v>7.1000000000000004E-3</v>
      </c>
      <c r="E107" s="47"/>
      <c r="F107" s="47"/>
      <c r="G107" s="48"/>
    </row>
    <row r="108" spans="1:12" ht="12.6" hidden="1" outlineLevel="1" thickBot="1" x14ac:dyDescent="0.3">
      <c r="A108" s="2"/>
      <c r="B108" s="52"/>
      <c r="C108" s="83" t="s">
        <v>7</v>
      </c>
      <c r="D108" s="53">
        <v>7.1000000000000004E-3</v>
      </c>
      <c r="E108" s="47"/>
      <c r="F108" s="47"/>
      <c r="G108" s="48"/>
    </row>
    <row r="109" spans="1:12" ht="12.6" hidden="1" outlineLevel="1" thickBot="1" x14ac:dyDescent="0.3">
      <c r="A109" s="2"/>
      <c r="B109" s="52" t="s">
        <v>8</v>
      </c>
      <c r="C109" s="83" t="s">
        <v>6</v>
      </c>
      <c r="D109" s="53">
        <v>0.10920000000000001</v>
      </c>
      <c r="E109" s="47"/>
      <c r="F109" s="47"/>
      <c r="G109" s="48"/>
    </row>
    <row r="110" spans="1:12" ht="12.6" hidden="1" outlineLevel="1" thickBot="1" x14ac:dyDescent="0.3">
      <c r="A110" s="2"/>
      <c r="B110" s="52"/>
      <c r="C110" s="54" t="s">
        <v>7</v>
      </c>
      <c r="D110" s="53">
        <v>0.10920000000000001</v>
      </c>
      <c r="E110" s="47"/>
      <c r="F110" s="47"/>
      <c r="G110" s="48"/>
    </row>
    <row r="111" spans="1:12" ht="12.6" hidden="1" outlineLevel="1" thickBot="1" x14ac:dyDescent="0.3">
      <c r="A111" s="2"/>
      <c r="B111" s="52" t="s">
        <v>9</v>
      </c>
      <c r="C111" s="83" t="s">
        <v>6</v>
      </c>
      <c r="D111" s="53">
        <v>3.0599999999999999E-2</v>
      </c>
      <c r="E111" s="47"/>
      <c r="F111" s="47"/>
      <c r="G111" s="48"/>
    </row>
    <row r="112" spans="1:12" ht="12.6" hidden="1" outlineLevel="1" thickBot="1" x14ac:dyDescent="0.3">
      <c r="A112" s="2"/>
      <c r="B112" s="52"/>
      <c r="C112" s="83" t="s">
        <v>7</v>
      </c>
      <c r="D112" s="53">
        <v>3.0599999999999999E-2</v>
      </c>
      <c r="E112" s="47"/>
      <c r="F112" s="47"/>
      <c r="G112" s="48"/>
    </row>
    <row r="113" spans="1:7" ht="12.6" hidden="1" outlineLevel="1" thickBot="1" x14ac:dyDescent="0.3">
      <c r="A113" s="2"/>
      <c r="B113" s="52" t="s">
        <v>10</v>
      </c>
      <c r="C113" s="83" t="s">
        <v>6</v>
      </c>
      <c r="D113" s="53">
        <v>6.0000000000000001E-3</v>
      </c>
      <c r="E113" s="47"/>
      <c r="F113" s="47"/>
      <c r="G113" s="48"/>
    </row>
    <row r="114" spans="1:7" ht="12.6" hidden="1" outlineLevel="1" thickBot="1" x14ac:dyDescent="0.3">
      <c r="A114" s="2"/>
      <c r="B114" s="52"/>
      <c r="C114" s="54" t="s">
        <v>7</v>
      </c>
      <c r="D114" s="53">
        <v>6.0000000000000001E-3</v>
      </c>
      <c r="E114" s="47"/>
      <c r="F114" s="47"/>
      <c r="G114" s="48"/>
    </row>
    <row r="115" spans="1:7" ht="12.6" hidden="1" outlineLevel="1" thickBot="1" x14ac:dyDescent="0.3">
      <c r="A115" s="2"/>
      <c r="B115" s="52" t="s">
        <v>11</v>
      </c>
      <c r="C115" s="83" t="s">
        <v>6</v>
      </c>
      <c r="D115" s="53">
        <v>8.3299999999999999E-2</v>
      </c>
      <c r="E115" s="47"/>
      <c r="F115" s="47"/>
      <c r="G115" s="48"/>
    </row>
    <row r="116" spans="1:7" ht="12.6" hidden="1" outlineLevel="1" thickBot="1" x14ac:dyDescent="0.3">
      <c r="A116" s="2"/>
      <c r="B116" s="52"/>
      <c r="C116" s="83" t="s">
        <v>7</v>
      </c>
      <c r="D116" s="53">
        <v>8.3299999999999999E-2</v>
      </c>
      <c r="E116" s="47"/>
      <c r="F116" s="47"/>
      <c r="G116" s="48"/>
    </row>
    <row r="117" spans="1:7" ht="12.6" hidden="1" outlineLevel="1" thickBot="1" x14ac:dyDescent="0.3">
      <c r="A117" s="2"/>
      <c r="B117" s="52" t="s">
        <v>12</v>
      </c>
      <c r="C117" s="83" t="s">
        <v>6</v>
      </c>
      <c r="D117" s="53">
        <v>7.0000000000000001E-3</v>
      </c>
      <c r="E117" s="47"/>
      <c r="F117" s="47"/>
      <c r="G117" s="48"/>
    </row>
    <row r="118" spans="1:7" ht="12.6" hidden="1" outlineLevel="1" thickBot="1" x14ac:dyDescent="0.3">
      <c r="A118" s="2"/>
      <c r="B118" s="52"/>
      <c r="C118" s="54" t="s">
        <v>7</v>
      </c>
      <c r="D118" s="53">
        <v>7.0000000000000001E-3</v>
      </c>
      <c r="E118" s="47"/>
      <c r="F118" s="47"/>
      <c r="G118" s="48"/>
    </row>
    <row r="119" spans="1:7" ht="12.6" hidden="1" outlineLevel="1" thickBot="1" x14ac:dyDescent="0.3">
      <c r="A119" s="2"/>
      <c r="B119" s="52" t="s">
        <v>13</v>
      </c>
      <c r="C119" s="83" t="s">
        <v>6</v>
      </c>
      <c r="D119" s="53">
        <v>0.12</v>
      </c>
      <c r="E119" s="47"/>
      <c r="F119" s="47"/>
      <c r="G119" s="48"/>
    </row>
    <row r="120" spans="1:7" ht="12.6" hidden="1" outlineLevel="1" thickBot="1" x14ac:dyDescent="0.3">
      <c r="A120" s="2"/>
      <c r="B120" s="52"/>
      <c r="C120" s="83" t="s">
        <v>7</v>
      </c>
      <c r="D120" s="53">
        <v>0.12</v>
      </c>
      <c r="E120" s="47"/>
      <c r="F120" s="47"/>
      <c r="G120" s="48"/>
    </row>
    <row r="121" spans="1:7" ht="12.6" hidden="1" outlineLevel="1" thickBot="1" x14ac:dyDescent="0.3">
      <c r="A121" s="2"/>
      <c r="B121" s="52" t="s">
        <v>14</v>
      </c>
      <c r="C121" s="83" t="s">
        <v>6</v>
      </c>
      <c r="D121" s="53">
        <v>1.0200000000000001E-2</v>
      </c>
      <c r="E121" s="47"/>
      <c r="F121" s="47"/>
      <c r="G121" s="48"/>
    </row>
    <row r="122" spans="1:7" ht="12.6" hidden="1" outlineLevel="1" thickBot="1" x14ac:dyDescent="0.3">
      <c r="A122" s="2"/>
      <c r="B122" s="52"/>
      <c r="C122" s="54" t="s">
        <v>7</v>
      </c>
      <c r="D122" s="55">
        <v>1.0200000000000001E-2</v>
      </c>
      <c r="E122" s="47"/>
      <c r="F122" s="47"/>
      <c r="G122" s="48"/>
    </row>
    <row r="123" spans="1:7" collapsed="1" x14ac:dyDescent="0.25">
      <c r="F123" s="50"/>
      <c r="G123" s="50"/>
    </row>
  </sheetData>
  <sheetProtection selectLockedCells="1"/>
  <mergeCells count="45">
    <mergeCell ref="A8:B8"/>
    <mergeCell ref="A1:G1"/>
    <mergeCell ref="A4:B4"/>
    <mergeCell ref="A5:B5"/>
    <mergeCell ref="A6:B6"/>
    <mergeCell ref="A7:B7"/>
    <mergeCell ref="A33:B33"/>
    <mergeCell ref="C33:D33"/>
    <mergeCell ref="E33:F33"/>
    <mergeCell ref="A9:B9"/>
    <mergeCell ref="A11:B11"/>
    <mergeCell ref="A14:B14"/>
    <mergeCell ref="E14:F14"/>
    <mergeCell ref="B18:C18"/>
    <mergeCell ref="A19:B19"/>
    <mergeCell ref="C19:D19"/>
    <mergeCell ref="E19:F19"/>
    <mergeCell ref="B25:C25"/>
    <mergeCell ref="A27:B27"/>
    <mergeCell ref="C27:D27"/>
    <mergeCell ref="E27:F27"/>
    <mergeCell ref="B31:C31"/>
    <mergeCell ref="E70:F70"/>
    <mergeCell ref="C34:C38"/>
    <mergeCell ref="B41:C41"/>
    <mergeCell ref="A43:B43"/>
    <mergeCell ref="C43:D43"/>
    <mergeCell ref="E43:F43"/>
    <mergeCell ref="C44:C50"/>
    <mergeCell ref="B105:F105"/>
    <mergeCell ref="D2:G2"/>
    <mergeCell ref="D101:D102"/>
    <mergeCell ref="B82:C82"/>
    <mergeCell ref="A84:B84"/>
    <mergeCell ref="C84:D84"/>
    <mergeCell ref="E84:F84"/>
    <mergeCell ref="B96:C96"/>
    <mergeCell ref="D99:D100"/>
    <mergeCell ref="B54:C54"/>
    <mergeCell ref="A56:B56"/>
    <mergeCell ref="C56:D56"/>
    <mergeCell ref="E56:F56"/>
    <mergeCell ref="B68:C68"/>
    <mergeCell ref="A70:B70"/>
    <mergeCell ref="C70:D70"/>
  </mergeCells>
  <dataValidations count="1">
    <dataValidation type="list" allowBlank="1" showInputMessage="1" showErrorMessage="1" sqref="D12 F12:G12" xr:uid="{393E737D-4B68-474B-835E-23A6CAFA7200}">
      <formula1>$C$107:$C$108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portrait" r:id="rId1"/>
  <ignoredErrors>
    <ignoredError sqref="E100:E10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Beoordeling prijs</vt:lpstr>
      <vt:lpstr>FASE B -Prijsformulier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Janssen</dc:creator>
  <cp:keywords/>
  <dc:description/>
  <cp:lastModifiedBy>Marco Koopal</cp:lastModifiedBy>
  <cp:revision/>
  <dcterms:created xsi:type="dcterms:W3CDTF">2008-07-14T06:22:43Z</dcterms:created>
  <dcterms:modified xsi:type="dcterms:W3CDTF">2024-12-09T09:51:45Z</dcterms:modified>
  <cp:category/>
  <cp:contentStatus/>
</cp:coreProperties>
</file>