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https://vrrcloud.sharepoint.com/sites/ism_aanbestedingrob2024/Gedeelde documenten/General/Aanbesteding Banden/"/>
    </mc:Choice>
  </mc:AlternateContent>
  <xr:revisionPtr revIDLastSave="714" documentId="8_{74422FB5-2996-46B4-AAF5-EE417AE9D70D}" xr6:coauthVersionLast="47" xr6:coauthVersionMax="47" xr10:uidLastSave="{2459FEFA-B832-4C1B-8705-74235E8B61A8}"/>
  <bookViews>
    <workbookView xWindow="-98" yWindow="-98" windowWidth="20715" windowHeight="13425" tabRatio="803" xr2:uid="{00000000-000D-0000-FFFF-FFFF00000000}"/>
  </bookViews>
  <sheets>
    <sheet name="Prijsinvulformulier" sheetId="32" r:id="rId1"/>
  </sheets>
  <definedNames>
    <definedName name="_xlnm.Print_Area" localSheetId="0">Prijsinvulformulier!$A$1:$M$56</definedName>
    <definedName name="_xlnm.Print_Titles" localSheetId="0">Prijsinvulformulier!$1:$1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32" l="1"/>
  <c r="I29" i="32"/>
  <c r="G29" i="32"/>
  <c r="H29" i="32" s="1"/>
  <c r="J29" i="32" s="1"/>
  <c r="G28" i="32"/>
  <c r="H28" i="32" s="1"/>
  <c r="J28" i="32" s="1"/>
  <c r="I39" i="32"/>
  <c r="J39" i="32" s="1"/>
  <c r="I37" i="32"/>
  <c r="J37" i="32" s="1"/>
  <c r="I38" i="32"/>
  <c r="J38" i="32" s="1"/>
  <c r="I40" i="32"/>
  <c r="J40" i="32" s="1"/>
  <c r="I41" i="32"/>
  <c r="I42" i="32"/>
  <c r="J42" i="32" s="1"/>
  <c r="I43" i="32"/>
  <c r="J43" i="32" s="1"/>
  <c r="I44" i="32"/>
  <c r="J44" i="32" s="1"/>
  <c r="I45" i="32"/>
  <c r="J45" i="32" s="1"/>
  <c r="I46" i="32"/>
  <c r="J46" i="32" s="1"/>
  <c r="I47" i="32"/>
  <c r="J47" i="32" s="1"/>
  <c r="I48" i="32"/>
  <c r="J48" i="32" s="1"/>
  <c r="I49" i="32"/>
  <c r="J49" i="32" s="1"/>
  <c r="I50" i="32"/>
  <c r="J50" i="32" s="1"/>
  <c r="I51" i="32"/>
  <c r="J51" i="32" s="1"/>
  <c r="I36" i="32"/>
  <c r="J36" i="32" s="1"/>
  <c r="G4" i="32"/>
  <c r="H4" i="32" s="1"/>
  <c r="J4" i="32" s="1"/>
  <c r="I7" i="32"/>
  <c r="I5" i="32"/>
  <c r="I6" i="32"/>
  <c r="I8" i="32"/>
  <c r="I9" i="32"/>
  <c r="I10" i="32"/>
  <c r="I11" i="32"/>
  <c r="I12" i="32"/>
  <c r="I13" i="32"/>
  <c r="I14" i="32"/>
  <c r="I15" i="32"/>
  <c r="I16" i="32"/>
  <c r="I17" i="32"/>
  <c r="I18" i="32"/>
  <c r="I19" i="32"/>
  <c r="I20" i="32"/>
  <c r="I21" i="32"/>
  <c r="I22" i="32"/>
  <c r="I23" i="32"/>
  <c r="I24" i="32"/>
  <c r="I25" i="32"/>
  <c r="I26" i="32"/>
  <c r="I27" i="32"/>
  <c r="I30" i="32"/>
  <c r="J41" i="32"/>
  <c r="J35" i="32"/>
  <c r="G5" i="32"/>
  <c r="H5" i="32" s="1"/>
  <c r="G6" i="32"/>
  <c r="H6" i="32" s="1"/>
  <c r="G7" i="32"/>
  <c r="H7" i="32" s="1"/>
  <c r="G8" i="32"/>
  <c r="H8" i="32" s="1"/>
  <c r="G9" i="32"/>
  <c r="H9" i="32" s="1"/>
  <c r="G10" i="32"/>
  <c r="H10" i="32" s="1"/>
  <c r="J10" i="32" s="1"/>
  <c r="G11" i="32"/>
  <c r="H11" i="32" s="1"/>
  <c r="G12" i="32"/>
  <c r="H12" i="32" s="1"/>
  <c r="G13" i="32"/>
  <c r="H13" i="32" s="1"/>
  <c r="G14" i="32"/>
  <c r="H14" i="32" s="1"/>
  <c r="G15" i="32"/>
  <c r="H15" i="32" s="1"/>
  <c r="G16" i="32"/>
  <c r="H16" i="32" s="1"/>
  <c r="G17" i="32"/>
  <c r="H17" i="32" s="1"/>
  <c r="G18" i="32"/>
  <c r="H18" i="32" s="1"/>
  <c r="G19" i="32"/>
  <c r="H19" i="32" s="1"/>
  <c r="G20" i="32"/>
  <c r="H20" i="32" s="1"/>
  <c r="G21" i="32"/>
  <c r="H21" i="32" s="1"/>
  <c r="G22" i="32"/>
  <c r="H22" i="32" s="1"/>
  <c r="G23" i="32"/>
  <c r="H23" i="32" s="1"/>
  <c r="G24" i="32"/>
  <c r="H24" i="32" s="1"/>
  <c r="G25" i="32"/>
  <c r="H25" i="32" s="1"/>
  <c r="G26" i="32"/>
  <c r="H26" i="32" s="1"/>
  <c r="G27" i="32"/>
  <c r="H27" i="32" s="1"/>
  <c r="G30" i="32"/>
  <c r="H30" i="32" s="1"/>
  <c r="J22" i="32" l="1"/>
  <c r="J26" i="32"/>
  <c r="J14" i="32"/>
  <c r="J25" i="32"/>
  <c r="J24" i="32"/>
  <c r="J23" i="32"/>
  <c r="J8" i="32"/>
  <c r="J19" i="32"/>
  <c r="J7" i="32"/>
  <c r="J18" i="32"/>
  <c r="J6" i="32"/>
  <c r="J17" i="32"/>
  <c r="J16" i="32"/>
  <c r="J27" i="32"/>
  <c r="J15" i="32"/>
  <c r="J20" i="32"/>
  <c r="J11" i="32"/>
  <c r="J30" i="32"/>
  <c r="J21" i="32"/>
  <c r="J13" i="32"/>
  <c r="J12" i="32"/>
  <c r="J5" i="32"/>
  <c r="J9" i="32"/>
  <c r="L46" i="32"/>
  <c r="L45" i="32"/>
  <c r="J31" i="32" l="1"/>
  <c r="L43" i="32"/>
  <c r="L44" i="32"/>
  <c r="L36" i="32" l="1"/>
  <c r="L37" i="32"/>
  <c r="L38" i="32"/>
  <c r="L39" i="32"/>
  <c r="L40" i="32"/>
  <c r="L41" i="32"/>
  <c r="L42" i="32"/>
  <c r="L47" i="32"/>
  <c r="L48" i="32"/>
  <c r="L49" i="32"/>
  <c r="L50" i="32"/>
  <c r="L51" i="32"/>
  <c r="L35" i="32"/>
  <c r="L52" i="32" l="1"/>
</calcChain>
</file>

<file path=xl/sharedStrings.xml><?xml version="1.0" encoding="utf-8"?>
<sst xmlns="http://schemas.openxmlformats.org/spreadsheetml/2006/main" count="200" uniqueCount="90">
  <si>
    <t>Prijsinvulformulier</t>
  </si>
  <si>
    <t>Naam inschrijver:</t>
  </si>
  <si>
    <t>P-G1  Leveringen</t>
  </si>
  <si>
    <t>Voertuig</t>
  </si>
  <si>
    <t>Bandenmerk</t>
  </si>
  <si>
    <t>Type</t>
  </si>
  <si>
    <t>Maat</t>
  </si>
  <si>
    <r>
      <t>Brutoprijs</t>
    </r>
    <r>
      <rPr>
        <vertAlign val="superscript"/>
        <sz val="10"/>
        <rFont val="Arial"/>
        <family val="2"/>
      </rPr>
      <t xml:space="preserve">1
</t>
    </r>
    <r>
      <rPr>
        <sz val="10"/>
        <rFont val="Arial"/>
        <family val="2"/>
      </rPr>
      <t>per stuk excl. BTW</t>
    </r>
  </si>
  <si>
    <r>
      <t>Korting</t>
    </r>
    <r>
      <rPr>
        <vertAlign val="superscript"/>
        <sz val="10"/>
        <color theme="0"/>
        <rFont val="Arial"/>
        <family val="2"/>
      </rPr>
      <t>2</t>
    </r>
    <r>
      <rPr>
        <sz val="10"/>
        <color theme="0"/>
        <rFont val="Arial"/>
        <family val="2"/>
      </rPr>
      <t xml:space="preserve"> [%]</t>
    </r>
  </si>
  <si>
    <t>Netto prijs excl. BTW</t>
  </si>
  <si>
    <t>BTW-tarief</t>
  </si>
  <si>
    <t>Netto prijs incl. BTW</t>
  </si>
  <si>
    <t>Kortings-
percentage</t>
  </si>
  <si>
    <t>Autoladder</t>
  </si>
  <si>
    <t>Continental</t>
  </si>
  <si>
    <t>Hybrid HS3</t>
  </si>
  <si>
    <t>V</t>
  </si>
  <si>
    <t>285/70 R19,5</t>
  </si>
  <si>
    <t>Bridgestone</t>
  </si>
  <si>
    <t>Hybrid HD3</t>
  </si>
  <si>
    <t>A</t>
  </si>
  <si>
    <t>Haakarmvoertuig</t>
  </si>
  <si>
    <t>Michelin</t>
  </si>
  <si>
    <t>XZY 3</t>
  </si>
  <si>
    <t>425/65 R22,5</t>
  </si>
  <si>
    <t>Dunlop</t>
  </si>
  <si>
    <t>Goodyear</t>
  </si>
  <si>
    <t>KMAX S</t>
  </si>
  <si>
    <t>385/65 R22,5</t>
  </si>
  <si>
    <t>Omnitrack D</t>
  </si>
  <si>
    <t>315/80 R22,5</t>
  </si>
  <si>
    <t>KMAX D</t>
  </si>
  <si>
    <t>Tankautospuit</t>
  </si>
  <si>
    <t>Duravis R-steer 002</t>
  </si>
  <si>
    <t>In te vullen door inschrijver</t>
  </si>
  <si>
    <t>SP344</t>
  </si>
  <si>
    <t>275/70 R22,5</t>
  </si>
  <si>
    <t>SP446</t>
  </si>
  <si>
    <t>Vrachtwagen Hoogwerker</t>
  </si>
  <si>
    <t>R249</t>
  </si>
  <si>
    <t>385/55 R22,5</t>
  </si>
  <si>
    <t>SP346</t>
  </si>
  <si>
    <t>Duravis R-drive 002</t>
  </si>
  <si>
    <t>315/70 R22,5</t>
  </si>
  <si>
    <t>M788</t>
  </si>
  <si>
    <t>S</t>
  </si>
  <si>
    <t>KMAX T</t>
  </si>
  <si>
    <t>Vrachtwagen met kraan</t>
  </si>
  <si>
    <t>X Multi S</t>
  </si>
  <si>
    <t>Regional RHS II</t>
  </si>
  <si>
    <t>305/70 R22,5</t>
  </si>
  <si>
    <t>Regional RHD II</t>
  </si>
  <si>
    <t>Waterongevallen voertuig</t>
  </si>
  <si>
    <t>Vancontact 4Season</t>
  </si>
  <si>
    <t>Totale beoordelingsprijs P-G1</t>
  </si>
  <si>
    <t>P-G2  Dienstverlening</t>
  </si>
  <si>
    <t>Dienst</t>
  </si>
  <si>
    <t>Nadere specificatie</t>
  </si>
  <si>
    <t>Prijs eenheid</t>
  </si>
  <si>
    <t>Nettoprijs excl. BTW (A)</t>
  </si>
  <si>
    <t>Wegings-
factor</t>
  </si>
  <si>
    <t>Beoordelingsprijs</t>
  </si>
  <si>
    <t>Uitlijnen alle assen inclusief het corrigeren van de afstellingen (voor zover verstelbaar)</t>
  </si>
  <si>
    <t>Personenwagen / ambulance</t>
  </si>
  <si>
    <t>per voertuig</t>
  </si>
  <si>
    <t>2-assige vrachtwagen</t>
  </si>
  <si>
    <t>3-assige vrachtwagen (2 gestuurde assen)</t>
  </si>
  <si>
    <t>4-assige vrachtwagen (3 gestuurde assen)</t>
  </si>
  <si>
    <r>
      <t>Bandenwissel (losse band of compleet wiel</t>
    </r>
    <r>
      <rPr>
        <vertAlign val="superscript"/>
        <sz val="10"/>
        <color theme="1"/>
        <rFont val="Arial"/>
        <family val="2"/>
      </rPr>
      <t>3</t>
    </r>
    <r>
      <rPr>
        <sz val="10"/>
        <color theme="1"/>
        <rFont val="Arial"/>
        <family val="2"/>
      </rPr>
      <t>) inclusief de- en montage, balanceren en de daarvoor benodigde materialen.</t>
    </r>
  </si>
  <si>
    <t>per band</t>
  </si>
  <si>
    <t>Vrachtwagen</t>
  </si>
  <si>
    <t>Wielwissel</t>
  </si>
  <si>
    <t>per wiel</t>
  </si>
  <si>
    <t>Bandenreparatie (demontage, reparatie, balanceren, montage) inclusief de daarvoor benodigde materialen. Reparatie conform de geldende VACO normen.</t>
  </si>
  <si>
    <t>Personenauto / ambulance</t>
  </si>
  <si>
    <t>Meerprijs indien de banden worden gewisseld op de locatie van de opdrachtgever (geplande opdracht, niet zijnde pechservice).</t>
  </si>
  <si>
    <t>Vrachtwagens</t>
  </si>
  <si>
    <t>Verwijderingsbijdrage</t>
  </si>
  <si>
    <t>Vrachtwagen (niet herbruikbare band)</t>
  </si>
  <si>
    <t>Pech service (adhoc, niet geplande, werkzaamheden op locatie van de opdrachtgever of onderweg), prijs per uur. Incl. alle benodigde gereedschappen waaronder het gebruik van de servicewagen.</t>
  </si>
  <si>
    <t>Binnen werktijd op werkdagen</t>
  </si>
  <si>
    <t>per uur</t>
  </si>
  <si>
    <t>Buiten werktijd op werkdagen</t>
  </si>
  <si>
    <t>Zon- en feestdagen</t>
  </si>
  <si>
    <t>Totale beoordelingsprijs P-G2</t>
  </si>
  <si>
    <r>
      <rPr>
        <vertAlign val="superscript"/>
        <sz val="9"/>
        <rFont val="Century Gothic"/>
        <family val="2"/>
      </rPr>
      <t>1)</t>
    </r>
    <r>
      <rPr>
        <sz val="9"/>
        <rFont val="Century Gothic"/>
        <family val="2"/>
      </rPr>
      <t xml:space="preserve"> De prijzen zoals ingevuld op het prijsinvulformulier zijn inclusief alle kosten voortkomend uit het programma van eisen en de kwalitatieve gunningscriteria.
</t>
    </r>
    <r>
      <rPr>
        <vertAlign val="superscript"/>
        <sz val="9"/>
        <rFont val="Century Gothic"/>
        <family val="2"/>
      </rPr>
      <t>2)</t>
    </r>
    <r>
      <rPr>
        <sz val="9"/>
        <rFont val="Century Gothic"/>
        <family val="2"/>
      </rPr>
      <t xml:space="preserve"> Het kortingspercentage van een merk geldt voor de gehele betreffende segment. Het kortingspercentages voor een specifiek merk in een segment hoeft om deze reden maar één keer ingevuld te worden in de aparte tabel.
</t>
    </r>
    <r>
      <rPr>
        <vertAlign val="superscript"/>
        <sz val="9"/>
        <rFont val="Century Gothic"/>
        <family val="2"/>
      </rPr>
      <t>3)</t>
    </r>
    <r>
      <rPr>
        <sz val="9"/>
        <rFont val="Century Gothic"/>
        <family val="2"/>
      </rPr>
      <t xml:space="preserve"> Voor ambulances heeft het de voorkeur om bij pechhulp het complete wiel te vervangen zodat de ambulance zo snel mogelijk weer door kan.</t>
    </r>
  </si>
  <si>
    <t>Ambulance</t>
  </si>
  <si>
    <t>205/75 R16C</t>
  </si>
  <si>
    <t>235/65 R16 121/119R</t>
  </si>
  <si>
    <t>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</si>
</sst>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39">
    <font>
      <sz val="10"/>
      <name val="Arial"/>
    </font>
    <font>
      <sz val="10"/>
      <color theme="1"/>
      <name val="Arial"/>
      <family val="2"/>
    </font>
    <font>
      <sz val="10"/>
      <color theme="1"/>
      <name val="Arial"/>
      <family val="2"/>
    </font>
    <font>
      <sz val="10"/>
      <name val="Arial"/>
      <family val="2"/>
    </font>
    <font>
      <sz val="10"/>
      <name val="Century Gothic"/>
      <family val="2"/>
    </font>
    <font>
      <sz val="10"/>
      <name val="Arial"/>
      <family val="2"/>
    </font>
    <font>
      <sz val="9"/>
      <name val="Century Gothic"/>
      <family val="2"/>
    </font>
    <font>
      <sz val="10"/>
      <name val="Arial"/>
      <family val="2"/>
    </font>
    <font>
      <b/>
      <sz val="10"/>
      <name val="Century Gothic"/>
      <family val="2"/>
    </font>
    <font>
      <b/>
      <sz val="10"/>
      <color indexed="9"/>
      <name val="Century Gothic"/>
      <family val="2"/>
    </font>
    <font>
      <b/>
      <sz val="12"/>
      <name val="Century Gothic"/>
      <family val="2"/>
    </font>
    <font>
      <b/>
      <sz val="9"/>
      <color indexed="8"/>
      <name val="Century Gothic"/>
      <family val="2"/>
    </font>
    <font>
      <sz val="9"/>
      <name val="Arial"/>
      <family val="2"/>
    </font>
    <font>
      <b/>
      <sz val="11"/>
      <color rgb="FFFA7D00"/>
      <name val="Calibri"/>
      <family val="2"/>
      <scheme val="minor"/>
    </font>
    <font>
      <sz val="10"/>
      <color theme="1"/>
      <name val="Century Gothic"/>
      <family val="2"/>
    </font>
    <font>
      <sz val="9"/>
      <color rgb="FFFF0000"/>
      <name val="Century Gothic"/>
      <family val="2"/>
    </font>
    <font>
      <b/>
      <sz val="10"/>
      <color rgb="FFFF0000"/>
      <name val="Century Gothic"/>
      <family val="2"/>
    </font>
    <font>
      <sz val="10"/>
      <color rgb="FFFF0000"/>
      <name val="Century Gothic"/>
      <family val="2"/>
    </font>
    <font>
      <b/>
      <sz val="9"/>
      <color theme="1"/>
      <name val="Century Gothic"/>
      <family val="2"/>
    </font>
    <font>
      <b/>
      <sz val="9"/>
      <color rgb="FFFA7D00"/>
      <name val="Century Gothic"/>
      <family val="2"/>
    </font>
    <font>
      <sz val="9"/>
      <color rgb="FFFF0000"/>
      <name val="Arial"/>
      <family val="2"/>
    </font>
    <font>
      <b/>
      <sz val="12"/>
      <color rgb="FF202124"/>
      <name val="Century Gothic"/>
      <family val="2"/>
    </font>
    <font>
      <b/>
      <sz val="12"/>
      <color rgb="FFFF0000"/>
      <name val="Century Gothic"/>
      <family val="2"/>
    </font>
    <font>
      <b/>
      <sz val="10"/>
      <color rgb="FFFFFFFF"/>
      <name val="Century Gothic"/>
      <family val="2"/>
    </font>
    <font>
      <sz val="8"/>
      <name val="Arial"/>
      <family val="2"/>
    </font>
    <font>
      <sz val="10"/>
      <name val="Arial"/>
    </font>
    <font>
      <b/>
      <sz val="10"/>
      <color theme="0"/>
      <name val="Arial"/>
      <family val="2"/>
    </font>
    <font>
      <b/>
      <sz val="10"/>
      <color theme="1"/>
      <name val="Arial"/>
      <family val="2"/>
    </font>
    <font>
      <vertAlign val="superscript"/>
      <sz val="10"/>
      <color theme="1"/>
      <name val="Arial"/>
      <family val="2"/>
    </font>
    <font>
      <sz val="11"/>
      <name val="Arial"/>
      <family val="2"/>
    </font>
    <font>
      <b/>
      <sz val="11"/>
      <color theme="1"/>
      <name val="Arial"/>
      <family val="2"/>
    </font>
    <font>
      <b/>
      <sz val="14"/>
      <color rgb="FF202124"/>
      <name val="Arial"/>
      <family val="2"/>
    </font>
    <font>
      <sz val="10"/>
      <color theme="0"/>
      <name val="Arial"/>
      <family val="2"/>
    </font>
    <font>
      <i/>
      <sz val="10"/>
      <name val="Arial"/>
      <family val="2"/>
    </font>
    <font>
      <b/>
      <sz val="9"/>
      <name val="Century Gothic"/>
      <family val="2"/>
    </font>
    <font>
      <vertAlign val="superscript"/>
      <sz val="9"/>
      <name val="Century Gothic"/>
      <family val="2"/>
    </font>
    <font>
      <vertAlign val="superscript"/>
      <sz val="10"/>
      <name val="Arial"/>
      <family val="2"/>
    </font>
    <font>
      <vertAlign val="superscript"/>
      <sz val="10"/>
      <color theme="0"/>
      <name val="Arial"/>
      <family val="2"/>
    </font>
    <font>
      <b/>
      <sz val="12"/>
      <color rgb="FF202124"/>
      <name val="Arial"/>
      <family val="2"/>
    </font>
  </fonts>
  <fills count="5">
    <fill>
      <patternFill patternType="none"/>
    </fill>
    <fill>
      <patternFill patternType="gray125"/>
    </fill>
    <fill>
      <patternFill patternType="solid">
        <fgColor rgb="FFF2F2F2"/>
      </patternFill>
    </fill>
    <fill>
      <patternFill patternType="solid">
        <fgColor rgb="FFFFFFCC"/>
        <bgColor indexed="64"/>
      </patternFill>
    </fill>
    <fill>
      <patternFill patternType="solid">
        <fgColor theme="4"/>
        <bgColor theme="4"/>
      </patternFill>
    </fill>
  </fills>
  <borders count="18">
    <border>
      <left/>
      <right/>
      <top/>
      <bottom/>
      <diagonal/>
    </border>
    <border>
      <left style="thin">
        <color rgb="FF7F7F7F"/>
      </left>
      <right style="thin">
        <color rgb="FF7F7F7F"/>
      </right>
      <top style="thin">
        <color rgb="FF7F7F7F"/>
      </top>
      <bottom style="thin">
        <color rgb="FF7F7F7F"/>
      </bottom>
      <diagonal/>
    </border>
    <border>
      <left/>
      <right/>
      <top style="thin">
        <color theme="4"/>
      </top>
      <bottom/>
      <diagonal/>
    </border>
    <border>
      <left style="thin">
        <color theme="4"/>
      </left>
      <right/>
      <top style="double">
        <color theme="4"/>
      </top>
      <bottom style="thin">
        <color theme="4"/>
      </bottom>
      <diagonal/>
    </border>
    <border>
      <left/>
      <right style="thin">
        <color theme="4"/>
      </right>
      <top style="double">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diagonal/>
    </border>
    <border>
      <left/>
      <right/>
      <top style="double">
        <color theme="4"/>
      </top>
      <bottom style="thin">
        <color theme="4"/>
      </bottom>
      <diagonal/>
    </border>
    <border>
      <left/>
      <right style="thin">
        <color theme="4"/>
      </right>
      <top style="thin">
        <color theme="4"/>
      </top>
      <bottom/>
      <diagonal/>
    </border>
    <border>
      <left/>
      <right/>
      <top/>
      <bottom style="double">
        <color indexed="64"/>
      </bottom>
      <diagonal/>
    </border>
    <border>
      <left style="thin">
        <color theme="4"/>
      </left>
      <right/>
      <top/>
      <bottom style="thin">
        <color theme="4"/>
      </bottom>
      <diagonal/>
    </border>
    <border>
      <left/>
      <right style="thin">
        <color theme="4"/>
      </right>
      <top/>
      <bottom style="thin">
        <color theme="4"/>
      </bottom>
      <diagonal/>
    </border>
    <border>
      <left style="thin">
        <color theme="4"/>
      </left>
      <right style="thin">
        <color theme="4"/>
      </right>
      <top style="thin">
        <color theme="4"/>
      </top>
      <bottom style="double">
        <color theme="4"/>
      </bottom>
      <diagonal/>
    </border>
    <border>
      <left style="thin">
        <color theme="4"/>
      </left>
      <right/>
      <top style="thin">
        <color theme="4"/>
      </top>
      <bottom style="double">
        <color theme="4"/>
      </bottom>
      <diagonal/>
    </border>
    <border>
      <left/>
      <right style="thin">
        <color theme="4"/>
      </right>
      <top style="thin">
        <color theme="4"/>
      </top>
      <bottom style="double">
        <color theme="4"/>
      </bottom>
      <diagonal/>
    </border>
  </borders>
  <cellStyleXfs count="31">
    <xf numFmtId="0" fontId="0" fillId="0" borderId="0"/>
    <xf numFmtId="0" fontId="13" fillId="2" borderId="1" applyNumberFormat="0" applyAlignment="0" applyProtection="0"/>
    <xf numFmtId="9" fontId="3"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7" fillId="0" borderId="0" applyFont="0" applyFill="0" applyBorder="0" applyAlignment="0" applyProtection="0"/>
    <xf numFmtId="44" fontId="25" fillId="0" borderId="0" applyFont="0" applyFill="0" applyBorder="0" applyAlignment="0" applyProtection="0"/>
  </cellStyleXfs>
  <cellXfs count="87">
    <xf numFmtId="0" fontId="0" fillId="0" borderId="0" xfId="0"/>
    <xf numFmtId="44" fontId="19" fillId="0" borderId="0" xfId="1" applyNumberFormat="1" applyFont="1" applyFill="1" applyBorder="1" applyProtection="1"/>
    <xf numFmtId="164" fontId="15" fillId="0" borderId="0" xfId="29" applyFont="1" applyFill="1" applyBorder="1" applyAlignment="1" applyProtection="1">
      <alignment wrapText="1"/>
    </xf>
    <xf numFmtId="164" fontId="8" fillId="0" borderId="0" xfId="29" applyFont="1" applyFill="1" applyBorder="1" applyAlignment="1" applyProtection="1">
      <alignment horizontal="left" wrapText="1"/>
    </xf>
    <xf numFmtId="165" fontId="6" fillId="0" borderId="0" xfId="29" applyNumberFormat="1" applyFont="1" applyFill="1" applyBorder="1" applyAlignment="1" applyProtection="1">
      <alignment horizontal="left" vertical="center"/>
    </xf>
    <xf numFmtId="164" fontId="6" fillId="0" borderId="0" xfId="29" applyFont="1" applyFill="1" applyBorder="1" applyAlignment="1" applyProtection="1">
      <alignment horizontal="left" vertical="center"/>
    </xf>
    <xf numFmtId="164" fontId="18" fillId="0" borderId="0" xfId="1" applyNumberFormat="1" applyFont="1" applyFill="1" applyBorder="1" applyAlignment="1" applyProtection="1">
      <alignment horizontal="left" vertical="center"/>
    </xf>
    <xf numFmtId="164" fontId="15" fillId="0" borderId="0" xfId="29" applyFont="1" applyFill="1" applyBorder="1" applyAlignment="1" applyProtection="1">
      <alignment horizontal="left"/>
    </xf>
    <xf numFmtId="0" fontId="23" fillId="0" borderId="0" xfId="4" applyFont="1" applyAlignment="1">
      <alignment horizontal="left" vertical="center"/>
    </xf>
    <xf numFmtId="0" fontId="9" fillId="0" borderId="0" xfId="0" applyFont="1" applyAlignment="1">
      <alignment horizontal="left" vertical="center"/>
    </xf>
    <xf numFmtId="0" fontId="16" fillId="0" borderId="0" xfId="0" applyFont="1" applyAlignment="1">
      <alignment horizontal="left" vertical="center"/>
    </xf>
    <xf numFmtId="0" fontId="8" fillId="0" borderId="0" xfId="0" applyFont="1" applyAlignment="1">
      <alignment vertical="center"/>
    </xf>
    <xf numFmtId="0" fontId="11" fillId="3" borderId="0" xfId="0" applyFont="1" applyFill="1" applyAlignment="1">
      <alignment horizontal="center" vertical="center" wrapText="1"/>
    </xf>
    <xf numFmtId="0" fontId="22" fillId="0" borderId="0" xfId="5" applyFont="1" applyAlignment="1">
      <alignment horizontal="left" vertical="center" wrapText="1"/>
    </xf>
    <xf numFmtId="0" fontId="10" fillId="0" borderId="0" xfId="5" applyFont="1" applyAlignment="1">
      <alignment horizontal="left" vertical="center" wrapText="1"/>
    </xf>
    <xf numFmtId="0" fontId="26" fillId="4" borderId="2" xfId="0" applyFont="1" applyFill="1" applyBorder="1" applyAlignment="1">
      <alignment vertical="center" wrapText="1"/>
    </xf>
    <xf numFmtId="164" fontId="3" fillId="0" borderId="7" xfId="29" applyFont="1" applyFill="1" applyBorder="1" applyAlignment="1" applyProtection="1">
      <alignment vertical="center"/>
    </xf>
    <xf numFmtId="0" fontId="30" fillId="0" borderId="3" xfId="0" applyFont="1" applyBorder="1" applyAlignment="1">
      <alignment horizontal="left" vertical="center"/>
    </xf>
    <xf numFmtId="44" fontId="27" fillId="0" borderId="4" xfId="0" applyNumberFormat="1" applyFont="1" applyBorder="1" applyAlignment="1">
      <alignment vertical="center"/>
    </xf>
    <xf numFmtId="165" fontId="3" fillId="0" borderId="7" xfId="29" applyNumberFormat="1" applyFont="1" applyFill="1" applyBorder="1" applyAlignment="1" applyProtection="1">
      <alignment vertical="center"/>
    </xf>
    <xf numFmtId="0" fontId="0" fillId="0" borderId="0" xfId="0" applyAlignment="1">
      <alignment vertical="center"/>
    </xf>
    <xf numFmtId="0" fontId="0" fillId="0" borderId="0" xfId="0" applyAlignment="1">
      <alignment horizontal="center" vertical="center"/>
    </xf>
    <xf numFmtId="0" fontId="3" fillId="0" borderId="0" xfId="0" applyFont="1" applyAlignment="1">
      <alignment vertical="center" wrapText="1"/>
    </xf>
    <xf numFmtId="0" fontId="5" fillId="0" borderId="0" xfId="0" applyFont="1" applyAlignment="1">
      <alignment vertical="center" wrapText="1"/>
    </xf>
    <xf numFmtId="0" fontId="0" fillId="0" borderId="0" xfId="0" applyAlignment="1">
      <alignment horizontal="left" vertical="center"/>
    </xf>
    <xf numFmtId="44" fontId="0" fillId="0" borderId="0" xfId="0" applyNumberFormat="1" applyAlignment="1">
      <alignment vertical="center"/>
    </xf>
    <xf numFmtId="0" fontId="20" fillId="0" borderId="0" xfId="0" applyFont="1" applyAlignment="1">
      <alignment wrapText="1"/>
    </xf>
    <xf numFmtId="0" fontId="12" fillId="0" borderId="0" xfId="0" applyFont="1"/>
    <xf numFmtId="0" fontId="3" fillId="0" borderId="0" xfId="0" applyFont="1" applyAlignment="1">
      <alignment vertical="center"/>
    </xf>
    <xf numFmtId="0" fontId="29" fillId="0" borderId="0" xfId="0" applyFont="1" applyAlignment="1">
      <alignment horizontal="left" vertical="center"/>
    </xf>
    <xf numFmtId="0" fontId="17" fillId="0" borderId="0" xfId="0" applyFont="1" applyAlignment="1">
      <alignment vertical="center" wrapText="1"/>
    </xf>
    <xf numFmtId="0" fontId="5" fillId="0" borderId="0" xfId="0" applyFont="1" applyAlignment="1">
      <alignment vertical="center"/>
    </xf>
    <xf numFmtId="0" fontId="3" fillId="0" borderId="7" xfId="0" applyFont="1" applyBorder="1" applyAlignment="1">
      <alignment horizontal="center" vertical="center"/>
    </xf>
    <xf numFmtId="0" fontId="15" fillId="0" borderId="0" xfId="0" applyFont="1" applyAlignment="1">
      <alignment vertical="center" wrapText="1"/>
    </xf>
    <xf numFmtId="0" fontId="6" fillId="0" borderId="0" xfId="0" applyFont="1" applyAlignment="1">
      <alignment vertical="center"/>
    </xf>
    <xf numFmtId="0" fontId="6" fillId="0" borderId="0" xfId="0" applyFont="1"/>
    <xf numFmtId="0" fontId="6" fillId="0" borderId="0" xfId="0" applyFont="1" applyAlignment="1">
      <alignment horizontal="center"/>
    </xf>
    <xf numFmtId="0" fontId="6" fillId="0" borderId="0" xfId="0" applyFont="1" applyAlignment="1">
      <alignment horizontal="right"/>
    </xf>
    <xf numFmtId="0" fontId="11" fillId="0" borderId="0" xfId="0" applyFont="1" applyAlignment="1">
      <alignment horizontal="center" vertical="center" wrapText="1"/>
    </xf>
    <xf numFmtId="0" fontId="4" fillId="0" borderId="0" xfId="5" applyFont="1" applyAlignment="1">
      <alignment vertical="center" wrapText="1"/>
    </xf>
    <xf numFmtId="0" fontId="15" fillId="0" borderId="0" xfId="0" applyFont="1" applyAlignment="1">
      <alignment wrapText="1"/>
    </xf>
    <xf numFmtId="0" fontId="12" fillId="0" borderId="0" xfId="0" applyFont="1" applyAlignment="1">
      <alignment horizontal="center"/>
    </xf>
    <xf numFmtId="0" fontId="26" fillId="4" borderId="2" xfId="0" applyFont="1" applyFill="1" applyBorder="1" applyAlignment="1">
      <alignment vertical="center"/>
    </xf>
    <xf numFmtId="164" fontId="8" fillId="0" borderId="8" xfId="29" applyFont="1" applyFill="1" applyBorder="1" applyAlignment="1" applyProtection="1">
      <alignment horizontal="left" wrapText="1"/>
    </xf>
    <xf numFmtId="0" fontId="9" fillId="0" borderId="0" xfId="0" applyFont="1" applyAlignment="1">
      <alignment horizontal="left" vertical="center" wrapText="1"/>
    </xf>
    <xf numFmtId="165" fontId="3" fillId="3" borderId="7" xfId="29" applyNumberFormat="1" applyFont="1" applyFill="1" applyBorder="1" applyAlignment="1" applyProtection="1">
      <alignment vertical="center"/>
      <protection locked="0"/>
    </xf>
    <xf numFmtId="9" fontId="6" fillId="3" borderId="0" xfId="2" applyFont="1" applyFill="1" applyBorder="1" applyAlignment="1" applyProtection="1">
      <alignment horizontal="left" vertical="center"/>
      <protection locked="0"/>
    </xf>
    <xf numFmtId="44" fontId="0" fillId="3" borderId="0" xfId="30" applyFont="1" applyFill="1" applyAlignment="1" applyProtection="1">
      <alignment vertical="center"/>
      <protection locked="0"/>
    </xf>
    <xf numFmtId="9" fontId="0" fillId="3" borderId="0" xfId="2" applyFont="1" applyFill="1" applyAlignment="1" applyProtection="1">
      <alignment vertical="center"/>
      <protection locked="0"/>
    </xf>
    <xf numFmtId="9" fontId="0" fillId="0" borderId="0" xfId="2" applyFont="1" applyFill="1" applyAlignment="1" applyProtection="1">
      <alignment vertical="center"/>
    </xf>
    <xf numFmtId="0" fontId="32" fillId="0" borderId="0" xfId="0" applyFont="1" applyAlignment="1">
      <alignment vertical="center" wrapText="1"/>
    </xf>
    <xf numFmtId="0" fontId="31" fillId="0" borderId="12" xfId="0" applyFont="1" applyBorder="1" applyAlignment="1">
      <alignment vertical="center"/>
    </xf>
    <xf numFmtId="0" fontId="10" fillId="0" borderId="12" xfId="4" applyFont="1" applyBorder="1" applyAlignment="1">
      <alignment horizontal="right" vertical="center" wrapText="1"/>
    </xf>
    <xf numFmtId="0" fontId="10" fillId="0" borderId="12" xfId="4" applyFont="1" applyBorder="1" applyAlignment="1">
      <alignment wrapText="1"/>
    </xf>
    <xf numFmtId="165" fontId="3" fillId="3" borderId="15" xfId="29" applyNumberFormat="1" applyFont="1" applyFill="1" applyBorder="1" applyAlignment="1" applyProtection="1">
      <alignment vertical="center"/>
      <protection locked="0"/>
    </xf>
    <xf numFmtId="165" fontId="3" fillId="0" borderId="15" xfId="29" applyNumberFormat="1" applyFont="1" applyFill="1" applyBorder="1" applyAlignment="1" applyProtection="1">
      <alignment vertical="center"/>
    </xf>
    <xf numFmtId="0" fontId="3" fillId="0" borderId="15" xfId="0" applyFont="1" applyBorder="1" applyAlignment="1">
      <alignment horizontal="center" vertical="center"/>
    </xf>
    <xf numFmtId="164" fontId="3" fillId="0" borderId="15" xfId="29" applyFont="1" applyFill="1" applyBorder="1" applyAlignment="1" applyProtection="1">
      <alignment vertical="center"/>
    </xf>
    <xf numFmtId="0" fontId="8" fillId="0" borderId="10" xfId="0" applyFont="1" applyBorder="1" applyAlignment="1">
      <alignment horizontal="right" vertical="center"/>
    </xf>
    <xf numFmtId="9" fontId="2" fillId="3" borderId="7" xfId="2" applyFont="1" applyFill="1" applyBorder="1" applyAlignment="1" applyProtection="1">
      <alignment vertical="center"/>
      <protection locked="0"/>
    </xf>
    <xf numFmtId="9" fontId="2" fillId="0" borderId="7" xfId="2" applyFont="1" applyFill="1" applyBorder="1" applyAlignment="1" applyProtection="1">
      <alignment vertical="center"/>
    </xf>
    <xf numFmtId="0" fontId="6" fillId="0" borderId="0" xfId="4" applyFont="1" applyAlignment="1">
      <alignment horizontal="left" vertical="center" wrapText="1"/>
    </xf>
    <xf numFmtId="0" fontId="34" fillId="0" borderId="0" xfId="4" applyFont="1" applyAlignment="1">
      <alignment horizontal="left" vertical="center" wrapText="1"/>
    </xf>
    <xf numFmtId="0" fontId="33" fillId="0" borderId="0" xfId="22" applyFont="1" applyAlignment="1">
      <alignment horizontal="left"/>
    </xf>
    <xf numFmtId="0" fontId="31" fillId="0" borderId="12" xfId="0" applyFont="1" applyBorder="1" applyAlignment="1">
      <alignment horizontal="center" vertical="center"/>
    </xf>
    <xf numFmtId="0" fontId="10" fillId="3" borderId="12" xfId="4" applyFont="1" applyFill="1" applyBorder="1" applyAlignment="1" applyProtection="1">
      <alignment horizontal="left" vertical="center" wrapText="1"/>
      <protection locked="0"/>
    </xf>
    <xf numFmtId="0" fontId="2" fillId="0" borderId="9"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2" fillId="0" borderId="13" xfId="0" applyFont="1" applyBorder="1" applyAlignment="1">
      <alignment horizontal="left" vertical="center" wrapText="1"/>
    </xf>
    <xf numFmtId="0" fontId="2" fillId="0" borderId="8" xfId="0" applyFont="1" applyBorder="1" applyAlignment="1">
      <alignment horizontal="left" vertical="center" wrapText="1"/>
    </xf>
    <xf numFmtId="0" fontId="2" fillId="0" borderId="14" xfId="0" applyFont="1" applyBorder="1" applyAlignment="1">
      <alignment horizontal="left" vertical="center" wrapText="1"/>
    </xf>
    <xf numFmtId="0" fontId="11" fillId="3" borderId="0" xfId="0" applyFont="1" applyFill="1" applyAlignment="1">
      <alignment horizontal="center"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8" fillId="0" borderId="0" xfId="0" applyFont="1" applyAlignment="1">
      <alignment horizontal="left" vertical="center"/>
    </xf>
    <xf numFmtId="0" fontId="21" fillId="0" borderId="0" xfId="0" applyFont="1" applyAlignment="1">
      <alignment horizontal="left" vertical="center"/>
    </xf>
    <xf numFmtId="1" fontId="3" fillId="0" borderId="7" xfId="3" applyNumberFormat="1" applyFont="1" applyFill="1" applyBorder="1" applyAlignment="1" applyProtection="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vertical="center"/>
    </xf>
    <xf numFmtId="0" fontId="2" fillId="0" borderId="7" xfId="0" applyFont="1" applyBorder="1" applyAlignment="1">
      <alignment horizontal="left" vertical="center" wrapText="1"/>
    </xf>
    <xf numFmtId="0" fontId="3" fillId="0" borderId="15" xfId="0" applyFont="1" applyBorder="1" applyAlignment="1">
      <alignment horizontal="center" vertical="center" wrapText="1"/>
    </xf>
    <xf numFmtId="0" fontId="3" fillId="0" borderId="7" xfId="0" applyFont="1" applyBorder="1" applyAlignment="1">
      <alignment horizontal="left" vertical="center" wrapText="1"/>
    </xf>
    <xf numFmtId="0" fontId="3" fillId="0" borderId="15" xfId="0" applyFont="1" applyBorder="1" applyAlignment="1">
      <alignment horizontal="left" vertical="center" wrapText="1"/>
    </xf>
    <xf numFmtId="0" fontId="3" fillId="0" borderId="7" xfId="0" applyFont="1" applyBorder="1" applyAlignment="1">
      <alignment horizontal="left" vertical="center"/>
    </xf>
  </cellXfs>
  <cellStyles count="31">
    <cellStyle name="Berekening" xfId="1" builtinId="22"/>
    <cellStyle name="Procent" xfId="2" builtinId="5"/>
    <cellStyle name="Procent 2" xfId="3" xr:uid="{00000000-0005-0000-0000-000002000000}"/>
    <cellStyle name="Standaard" xfId="0" builtinId="0"/>
    <cellStyle name="Standaard 10" xfId="4" xr:uid="{00000000-0005-0000-0000-000004000000}"/>
    <cellStyle name="Standaard 11" xfId="5" xr:uid="{00000000-0005-0000-0000-000005000000}"/>
    <cellStyle name="Standaard 12" xfId="6" xr:uid="{00000000-0005-0000-0000-000006000000}"/>
    <cellStyle name="Standaard 13" xfId="7" xr:uid="{00000000-0005-0000-0000-000007000000}"/>
    <cellStyle name="Standaard 14" xfId="8" xr:uid="{00000000-0005-0000-0000-000008000000}"/>
    <cellStyle name="Standaard 15" xfId="9" xr:uid="{00000000-0005-0000-0000-000009000000}"/>
    <cellStyle name="Standaard 16" xfId="10" xr:uid="{00000000-0005-0000-0000-00000A000000}"/>
    <cellStyle name="Standaard 17" xfId="11" xr:uid="{00000000-0005-0000-0000-00000B000000}"/>
    <cellStyle name="Standaard 18" xfId="12" xr:uid="{00000000-0005-0000-0000-00000C000000}"/>
    <cellStyle name="Standaard 19" xfId="13" xr:uid="{00000000-0005-0000-0000-00000D000000}"/>
    <cellStyle name="Standaard 2" xfId="14" xr:uid="{00000000-0005-0000-0000-00000E000000}"/>
    <cellStyle name="Standaard 20" xfId="15" xr:uid="{00000000-0005-0000-0000-00000F000000}"/>
    <cellStyle name="Standaard 21" xfId="16" xr:uid="{00000000-0005-0000-0000-000010000000}"/>
    <cellStyle name="Standaard 22" xfId="17" xr:uid="{00000000-0005-0000-0000-000011000000}"/>
    <cellStyle name="Standaard 23" xfId="18" xr:uid="{00000000-0005-0000-0000-000012000000}"/>
    <cellStyle name="Standaard 24" xfId="19" xr:uid="{00000000-0005-0000-0000-000013000000}"/>
    <cellStyle name="Standaard 27" xfId="20" xr:uid="{00000000-0005-0000-0000-000014000000}"/>
    <cellStyle name="Standaard 27 2" xfId="21" xr:uid="{00000000-0005-0000-0000-000015000000}"/>
    <cellStyle name="Standaard 3" xfId="22" xr:uid="{00000000-0005-0000-0000-000016000000}"/>
    <cellStyle name="Standaard 4" xfId="23" xr:uid="{00000000-0005-0000-0000-000017000000}"/>
    <cellStyle name="Standaard 5" xfId="24" xr:uid="{00000000-0005-0000-0000-000018000000}"/>
    <cellStyle name="Standaard 6" xfId="25" xr:uid="{00000000-0005-0000-0000-000019000000}"/>
    <cellStyle name="Standaard 7" xfId="26" xr:uid="{00000000-0005-0000-0000-00001A000000}"/>
    <cellStyle name="Standaard 8" xfId="27" xr:uid="{00000000-0005-0000-0000-00001B000000}"/>
    <cellStyle name="Standaard 9" xfId="28" xr:uid="{00000000-0005-0000-0000-00001C000000}"/>
    <cellStyle name="Valuta" xfId="30" builtinId="4"/>
    <cellStyle name="Valuta 2" xfId="29" xr:uid="{00000000-0005-0000-0000-00001D000000}"/>
  </cellStyles>
  <dxfs count="27">
    <dxf>
      <numFmt numFmtId="34" formatCode="_ &quot;€&quot;\ * #,##0.00_ ;_ &quot;€&quot;\ * \-#,##0.00_ ;_ &quot;€&quot;\ * &quot;-&quot;??_ ;_ @_ "/>
      <alignment horizontal="general" vertical="center" textRotation="0" wrapText="0" indent="0" justifyLastLine="0" shrinkToFit="0" readingOrder="0"/>
    </dxf>
    <dxf>
      <alignment horizontal="general" vertical="center" textRotation="0" wrapText="0" indent="0" justifyLastLine="0" shrinkToFit="0" readingOrder="0"/>
    </dxf>
    <dxf>
      <numFmt numFmtId="34" formatCode="_ &quot;€&quot;\ * #,##0.00_ ;_ &quot;€&quot;\ * \-#,##0.00_ ;_ &quot;€&quot;\ * &quot;-&quot;??_ ;_ @_ "/>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Century Gothic"/>
        <family val="2"/>
        <scheme val="none"/>
      </font>
      <fill>
        <patternFill patternType="solid">
          <fgColor indexed="64"/>
          <bgColor rgb="FFFFFFCC"/>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general" vertical="center" textRotation="0" wrapText="0" indent="0" justifyLastLine="0" shrinkToFit="0" readingOrder="0"/>
      <protection locked="1" hidden="0"/>
    </dxf>
    <dxf>
      <fill>
        <patternFill patternType="none">
          <bgColor auto="1"/>
        </patternFill>
      </fill>
      <protection locked="1" hidden="0"/>
    </dxf>
    <dxf>
      <font>
        <b/>
        <i val="0"/>
        <strike val="0"/>
        <condense val="0"/>
        <extend val="0"/>
        <outline val="0"/>
        <shadow val="0"/>
        <u val="none"/>
        <vertAlign val="baseline"/>
        <sz val="10"/>
        <color indexed="9"/>
        <name val="Century Gothic"/>
        <family val="2"/>
        <scheme val="none"/>
      </font>
      <fill>
        <patternFill patternType="none">
          <fgColor indexed="64"/>
          <bgColor auto="1"/>
        </patternFill>
      </fill>
      <alignment horizontal="left" vertical="center" textRotation="0" wrapText="0" indent="0" justifyLastLine="0" shrinkToFit="0" readingOrder="0"/>
      <protection locked="1" hidden="0"/>
    </dxf>
    <dxf>
      <numFmt numFmtId="34" formatCode="_ &quot;€&quot;\ * #,##0.00_ ;_ &quot;€&quot;\ * \-#,##0.00_ ;_ &quot;€&quot;\ * &quot;-&quot;??_ ;_ @_ "/>
      <fill>
        <patternFill patternType="none">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numFmt numFmtId="34" formatCode="_ &quot;€&quot;\ * #,##0.00_ ;_ &quot;€&quot;\ * \-#,##0.00_ ;_ &quot;€&quot;\ * &quot;-&quot;??_ ;_ @_ "/>
      <fill>
        <patternFill patternType="solid">
          <fgColor indexed="64"/>
          <bgColor rgb="FFFFFFCC"/>
        </patternFill>
      </fill>
      <alignment horizontal="general" vertical="center" textRotation="0" wrapText="0" indent="0" justifyLastLine="0" shrinkToFit="0" readingOrder="0"/>
      <protection locked="0" hidden="0"/>
    </dxf>
    <dxf>
      <numFmt numFmtId="34" formatCode="_ &quot;€&quot;\ * #,##0.00_ ;_ &quot;€&quot;\ * \-#,##0.00_ ;_ &quot;€&quot;\ * &quot;-&quot;??_ ;_ @_ "/>
      <fill>
        <patternFill patternType="none">
          <bgColor auto="1"/>
        </patternFill>
      </fill>
      <alignment horizontal="general" vertical="center" textRotation="0" wrapText="0" indent="0" justifyLastLine="0" shrinkToFit="0" readingOrder="0"/>
      <protection locked="1" hidden="0"/>
    </dxf>
    <dxf>
      <numFmt numFmtId="13" formatCode="0%"/>
      <fill>
        <patternFill patternType="none">
          <fgColor indexed="64"/>
          <bgColor auto="1"/>
        </patternFill>
      </fill>
      <alignment horizontal="general" vertical="center" textRotation="0" wrapText="0" indent="0" justifyLastLine="0" shrinkToFit="0" readingOrder="0"/>
      <protection locked="1" hidden="0"/>
    </dxf>
    <dxf>
      <fill>
        <patternFill patternType="solid">
          <fgColor indexed="64"/>
          <bgColor rgb="FFFFFFCC"/>
        </patternFill>
      </fill>
      <alignment vertical="center" textRotation="0" wrapText="0" indent="0" justifyLastLine="0" shrinkToFit="0" readingOrder="0"/>
      <protection locked="0" hidden="0"/>
    </dxf>
    <dxf>
      <fill>
        <patternFill patternType="none">
          <bgColor auto="1"/>
        </patternFill>
      </fill>
      <alignment vertical="center" textRotation="0" wrapText="0" indent="0" justifyLastLine="0" shrinkToFit="0" readingOrder="0"/>
      <protection locked="1" hidden="0"/>
    </dxf>
    <dxf>
      <fill>
        <patternFill patternType="none">
          <bgColor auto="1"/>
        </patternFill>
      </fill>
      <alignment horizontal="center" vertical="center" textRotation="0" wrapText="0" indent="0" justifyLastLine="0" shrinkToFit="0" readingOrder="0"/>
      <protection locked="1" hidden="0"/>
    </dxf>
    <dxf>
      <fill>
        <patternFill patternType="none">
          <bgColor auto="1"/>
        </patternFill>
      </fill>
      <alignment vertical="center" textRotation="0" wrapText="0" indent="0" justifyLastLine="0" shrinkToFit="0" readingOrder="0"/>
      <protection locked="1" hidden="0"/>
    </dxf>
    <dxf>
      <fill>
        <patternFill patternType="none">
          <bgColor auto="1"/>
        </patternFill>
      </fill>
      <alignment vertical="center" textRotation="0" wrapText="0" indent="0" justifyLastLine="0" shrinkToFit="0" readingOrder="0"/>
      <protection locked="1" hidden="0"/>
    </dxf>
    <dxf>
      <fill>
        <patternFill patternType="none">
          <bgColor auto="1"/>
        </patternFill>
      </fill>
      <alignment horizontal="left" vertical="center" textRotation="0" wrapText="0" indent="0" justifyLastLine="0" shrinkToFit="0" readingOrder="0"/>
      <protection locked="1" hidden="0"/>
    </dxf>
    <dxf>
      <fill>
        <patternFill patternType="none">
          <bgColor auto="1"/>
        </patternFill>
      </fill>
      <protection locked="1" hidden="0"/>
    </dxf>
    <dxf>
      <fill>
        <patternFill patternType="none">
          <bgColor auto="1"/>
        </patternFill>
      </fill>
      <alignment vertical="center" textRotation="0" wrapText="0" indent="0" justifyLastLine="0" shrinkToFit="0" readingOrder="0"/>
      <protection locked="1" hidden="0"/>
    </dxf>
    <dxf>
      <fill>
        <patternFill patternType="none">
          <bgColor auto="1"/>
        </patternFill>
      </fill>
      <alignment vertical="center" textRotation="0" wrapText="0" indent="0" justifyLastLine="0" shrinkToFit="0" readingOrder="0"/>
      <protection locked="1" hidden="0"/>
    </dxf>
  </dxfs>
  <tableStyles count="0" defaultTableStyle="TableStyleMedium9" defaultPivotStyle="PivotStyleLight16"/>
  <colors>
    <mruColors>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3085C2-0B13-4F74-88A1-5FC219A5F119}" name="Leveringen" displayName="Leveringen" ref="A3:J31" totalsRowCount="1" headerRowDxfId="26" dataDxfId="25" totalsRowDxfId="24">
  <autoFilter ref="A3:J30" xr:uid="{B93085C2-0B13-4F74-88A1-5FC219A5F119}"/>
  <sortState xmlns:xlrd2="http://schemas.microsoft.com/office/spreadsheetml/2017/richdata2" ref="A4:H30">
    <sortCondition ref="A4:A30"/>
    <sortCondition ref="D4:D30" customList="V,A,S"/>
    <sortCondition descending="1" ref="E4:E30"/>
  </sortState>
  <tableColumns count="10">
    <tableColumn id="1" xr3:uid="{1AE6433E-A484-4445-8D03-053D0F3FD1DB}" name="Voertuig" totalsRowLabel="Totale beoordelingsprijs P-G1" dataDxfId="23" totalsRowDxfId="9"/>
    <tableColumn id="2" xr3:uid="{B2AC8901-EFE1-4ED4-AEC6-1C33F3D7E8D6}" name="Bandenmerk" dataDxfId="22" totalsRowDxfId="8"/>
    <tableColumn id="3" xr3:uid="{30CACF3E-5AE7-400F-8412-C436719E2C51}" name="Type" dataDxfId="21" totalsRowDxfId="7"/>
    <tableColumn id="4" xr3:uid="{EFA1A1A9-45E0-426D-9E17-CBB15416BC38}" name="V/A/S" dataDxfId="20" totalsRowDxfId="6"/>
    <tableColumn id="5" xr3:uid="{E931A277-E981-4CBD-AD83-1D26317B2348}" name="Maat" dataDxfId="19" totalsRowDxfId="5"/>
    <tableColumn id="8" xr3:uid="{F8D721F4-628B-401B-A004-48FEAA00B0D7}" name="Brutoprijs1_x000a_per stuk excl. BTW" dataDxfId="18" totalsRowDxfId="4" dataCellStyle="Valuta"/>
    <tableColumn id="12" xr3:uid="{A6C4540D-CBE9-45FD-828C-C4755D567EE2}" name="Korting2 [%]" dataDxfId="17" totalsRowDxfId="3" dataCellStyle="Procent">
      <calculatedColumnFormula>_xlfn.XLOOKUP(Leveringen[[#This Row],[Bandenmerk]],Korting[Bandenmerk],Korting[Kortings-
percentage])</calculatedColumnFormula>
    </tableColumn>
    <tableColumn id="11" xr3:uid="{1FCF1B89-A8C1-43DC-BA89-524009C04725}" name="Netto prijs excl. BTW" dataDxfId="16" totalsRowDxfId="2">
      <calculatedColumnFormula>Leveringen[[#This Row],[Brutoprijs1
per stuk excl. BTW]]*(100%-Leveringen[[#This Row],[Korting2 '[%']]])</calculatedColumnFormula>
    </tableColumn>
    <tableColumn id="6" xr3:uid="{BF0B1A71-610F-41B4-B1BC-1F2BE4C1C269}" name="BTW-tarief" dataDxfId="15" totalsRowDxfId="1" dataCellStyle="Procent"/>
    <tableColumn id="7" xr3:uid="{C72034A5-4AD8-461E-A24C-0238BDDAC72A}" name="Netto prijs incl. BTW" totalsRowFunction="sum" dataDxfId="14" totalsRowDxfId="0">
      <calculatedColumnFormula>Leveringen[[#This Row],[Netto prijs excl. BTW]]+Leveringen[[#This Row],[Netto prijs excl. BTW]]*Leveringen[[#This Row],[BTW-tarief]]</calculatedColumnFormula>
    </tableColumn>
  </tableColumns>
  <tableStyleInfo name="TableStyleLight9"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758E643-A435-4C1F-BE80-48B5C7895803}" name="Korting" displayName="Korting" ref="L3:M8" totalsRowShown="0" headerRowDxfId="13" dataDxfId="12">
  <autoFilter ref="L3:M8" xr:uid="{5758E643-A435-4C1F-BE80-48B5C7895803}"/>
  <sortState xmlns:xlrd2="http://schemas.microsoft.com/office/spreadsheetml/2017/richdata2" ref="L4:M8">
    <sortCondition ref="L3:L8"/>
  </sortState>
  <tableColumns count="2">
    <tableColumn id="1" xr3:uid="{1B1F2CD2-2E1E-43D4-8B89-767B279AE0F3}" name="Bandenmerk" dataDxfId="11"/>
    <tableColumn id="2" xr3:uid="{17BC2373-97E4-4A8E-A9E5-672746BCABA8}" name="Kortings-_x000a_percentage" dataDxfId="10" dataCellStyle="Procent"/>
  </tableColumns>
  <tableStyleInfo name="TableStyleLight9"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P140"/>
  <sheetViews>
    <sheetView showGridLines="0" tabSelected="1" view="pageBreakPreview" zoomScaleNormal="99" zoomScaleSheetLayoutView="100" workbookViewId="0">
      <selection activeCell="D4" sqref="D4"/>
    </sheetView>
  </sheetViews>
  <sheetFormatPr defaultColWidth="9.1328125" defaultRowHeight="11.65"/>
  <cols>
    <col min="1" max="1" width="23.265625" style="27" bestFit="1" customWidth="1"/>
    <col min="2" max="2" width="15.1328125" style="27" bestFit="1" customWidth="1"/>
    <col min="3" max="3" width="19" style="27" bestFit="1" customWidth="1"/>
    <col min="4" max="4" width="11.265625" style="27" bestFit="1" customWidth="1"/>
    <col min="5" max="5" width="27.1328125" style="41" bestFit="1" customWidth="1"/>
    <col min="6" max="6" width="21.1328125" style="27" bestFit="1" customWidth="1"/>
    <col min="7" max="7" width="14.3984375" style="27" bestFit="1" customWidth="1"/>
    <col min="8" max="8" width="12.59765625" style="27" bestFit="1" customWidth="1"/>
    <col min="9" max="9" width="13.1328125" style="27" customWidth="1"/>
    <col min="10" max="10" width="12.59765625" style="27" bestFit="1" customWidth="1"/>
    <col min="11" max="11" width="9.86328125" style="27" customWidth="1"/>
    <col min="12" max="12" width="16.59765625" style="26" bestFit="1" customWidth="1"/>
    <col min="13" max="13" width="14.1328125" style="26" bestFit="1" customWidth="1"/>
    <col min="14" max="16384" width="9.1328125" style="27"/>
  </cols>
  <sheetData>
    <row r="1" spans="1:16" s="14" customFormat="1" ht="30" customHeight="1" thickBot="1">
      <c r="A1" s="64" t="s">
        <v>0</v>
      </c>
      <c r="B1" s="64"/>
      <c r="C1" s="51"/>
      <c r="D1" s="51"/>
      <c r="E1" s="52" t="s">
        <v>1</v>
      </c>
      <c r="F1" s="65"/>
      <c r="G1" s="65"/>
      <c r="H1" s="65"/>
      <c r="I1" s="65"/>
      <c r="J1" s="65"/>
      <c r="K1" s="53"/>
      <c r="L1" s="53"/>
      <c r="M1" s="53"/>
    </row>
    <row r="2" spans="1:16" s="14" customFormat="1" ht="30" customHeight="1" thickTop="1">
      <c r="A2" s="77" t="s">
        <v>2</v>
      </c>
      <c r="B2" s="77"/>
      <c r="C2" s="77"/>
      <c r="D2" s="77"/>
      <c r="E2" s="77"/>
      <c r="F2" s="77"/>
      <c r="G2" s="78"/>
      <c r="H2" s="78"/>
      <c r="I2" s="78"/>
      <c r="J2" s="78"/>
      <c r="K2" s="78"/>
      <c r="L2" s="2"/>
      <c r="M2" s="13"/>
    </row>
    <row r="3" spans="1:16" s="23" customFormat="1" ht="33" customHeight="1">
      <c r="A3" s="20" t="s">
        <v>3</v>
      </c>
      <c r="B3" s="20" t="s">
        <v>4</v>
      </c>
      <c r="C3" s="20" t="s">
        <v>5</v>
      </c>
      <c r="D3" s="21" t="s">
        <v>89</v>
      </c>
      <c r="E3" s="20" t="s">
        <v>6</v>
      </c>
      <c r="F3" s="22" t="s">
        <v>7</v>
      </c>
      <c r="G3" s="50" t="s">
        <v>8</v>
      </c>
      <c r="H3" s="22" t="s">
        <v>9</v>
      </c>
      <c r="I3" s="22" t="s">
        <v>10</v>
      </c>
      <c r="J3" s="22" t="s">
        <v>11</v>
      </c>
      <c r="K3" s="8"/>
      <c r="L3" s="9" t="s">
        <v>4</v>
      </c>
      <c r="M3" s="44" t="s">
        <v>12</v>
      </c>
      <c r="N3" s="10"/>
      <c r="O3" s="22"/>
      <c r="P3" s="22"/>
    </row>
    <row r="4" spans="1:16" ht="20.100000000000001" customHeight="1">
      <c r="A4" s="24" t="s">
        <v>13</v>
      </c>
      <c r="B4" s="20" t="s">
        <v>14</v>
      </c>
      <c r="C4" s="20" t="s">
        <v>15</v>
      </c>
      <c r="D4" s="21" t="s">
        <v>16</v>
      </c>
      <c r="E4" s="20" t="s">
        <v>17</v>
      </c>
      <c r="F4" s="47"/>
      <c r="G4" s="49">
        <f>_xlfn.XLOOKUP(Leveringen[[#This Row],[Bandenmerk]],Korting[Bandenmerk],Korting[Kortings-
percentage])</f>
        <v>0</v>
      </c>
      <c r="H4" s="25">
        <f>Leveringen[[#This Row],[Brutoprijs1
per stuk excl. BTW]]*(100%-Leveringen[[#This Row],[Korting2 '[%']]])</f>
        <v>0</v>
      </c>
      <c r="I4" s="48">
        <v>0</v>
      </c>
      <c r="J4" s="25">
        <f>Leveringen[[#This Row],[Netto prijs excl. BTW]]+Leveringen[[#This Row],[Netto prijs excl. BTW]]*Leveringen[[#This Row],[BTW-tarief]]</f>
        <v>0</v>
      </c>
      <c r="K4" s="4"/>
      <c r="L4" s="20" t="s">
        <v>18</v>
      </c>
      <c r="M4" s="46">
        <v>0</v>
      </c>
      <c r="N4" s="26"/>
    </row>
    <row r="5" spans="1:16" ht="20.100000000000001" customHeight="1">
      <c r="A5" s="24" t="s">
        <v>13</v>
      </c>
      <c r="B5" s="20" t="s">
        <v>14</v>
      </c>
      <c r="C5" s="20" t="s">
        <v>19</v>
      </c>
      <c r="D5" s="21" t="s">
        <v>20</v>
      </c>
      <c r="E5" s="20" t="s">
        <v>17</v>
      </c>
      <c r="F5" s="47"/>
      <c r="G5" s="49">
        <f>_xlfn.XLOOKUP(Leveringen[[#This Row],[Bandenmerk]],Korting[Bandenmerk],Korting[Kortings-
percentage])</f>
        <v>0</v>
      </c>
      <c r="H5" s="25">
        <f>Leveringen[[#This Row],[Brutoprijs1
per stuk excl. BTW]]*(100%-Leveringen[[#This Row],[Korting2 '[%']]])</f>
        <v>0</v>
      </c>
      <c r="I5" s="49">
        <f>$I$4</f>
        <v>0</v>
      </c>
      <c r="J5" s="25">
        <f>Leveringen[[#This Row],[Netto prijs excl. BTW]]+Leveringen[[#This Row],[Netto prijs excl. BTW]]*Leveringen[[#This Row],[BTW-tarief]]</f>
        <v>0</v>
      </c>
      <c r="K5" s="4"/>
      <c r="L5" s="20" t="s">
        <v>14</v>
      </c>
      <c r="M5" s="46">
        <v>0</v>
      </c>
      <c r="N5" s="26"/>
    </row>
    <row r="6" spans="1:16" ht="20.100000000000001" customHeight="1">
      <c r="A6" s="24" t="s">
        <v>21</v>
      </c>
      <c r="B6" s="20" t="s">
        <v>22</v>
      </c>
      <c r="C6" s="20" t="s">
        <v>23</v>
      </c>
      <c r="D6" s="21" t="s">
        <v>16</v>
      </c>
      <c r="E6" s="20" t="s">
        <v>24</v>
      </c>
      <c r="F6" s="47"/>
      <c r="G6" s="49">
        <f>_xlfn.XLOOKUP(Leveringen[[#This Row],[Bandenmerk]],Korting[Bandenmerk],Korting[Kortings-
percentage])</f>
        <v>0</v>
      </c>
      <c r="H6" s="25">
        <f>Leveringen[[#This Row],[Brutoprijs1
per stuk excl. BTW]]*(100%-Leveringen[[#This Row],[Korting2 '[%']]])</f>
        <v>0</v>
      </c>
      <c r="I6" s="49">
        <f t="shared" ref="I6:I30" si="0">$I$4</f>
        <v>0</v>
      </c>
      <c r="J6" s="25">
        <f>Leveringen[[#This Row],[Netto prijs excl. BTW]]+Leveringen[[#This Row],[Netto prijs excl. BTW]]*Leveringen[[#This Row],[BTW-tarief]]</f>
        <v>0</v>
      </c>
      <c r="K6" s="4"/>
      <c r="L6" s="20" t="s">
        <v>25</v>
      </c>
      <c r="M6" s="46">
        <v>0</v>
      </c>
      <c r="N6" s="26"/>
    </row>
    <row r="7" spans="1:16" ht="20.100000000000001" customHeight="1">
      <c r="A7" s="24" t="s">
        <v>21</v>
      </c>
      <c r="B7" s="20" t="s">
        <v>26</v>
      </c>
      <c r="C7" s="20" t="s">
        <v>27</v>
      </c>
      <c r="D7" s="21" t="s">
        <v>16</v>
      </c>
      <c r="E7" s="20" t="s">
        <v>28</v>
      </c>
      <c r="F7" s="47"/>
      <c r="G7" s="49">
        <f>_xlfn.XLOOKUP(Leveringen[[#This Row],[Bandenmerk]],Korting[Bandenmerk],Korting[Kortings-
percentage])</f>
        <v>0</v>
      </c>
      <c r="H7" s="25">
        <f>Leveringen[[#This Row],[Brutoprijs1
per stuk excl. BTW]]*(100%-Leveringen[[#This Row],[Korting2 '[%']]])</f>
        <v>0</v>
      </c>
      <c r="I7" s="49">
        <f>$I$4</f>
        <v>0</v>
      </c>
      <c r="J7" s="25">
        <f>Leveringen[[#This Row],[Netto prijs excl. BTW]]+Leveringen[[#This Row],[Netto prijs excl. BTW]]*Leveringen[[#This Row],[BTW-tarief]]</f>
        <v>0</v>
      </c>
      <c r="K7" s="4"/>
      <c r="L7" s="20" t="s">
        <v>26</v>
      </c>
      <c r="M7" s="46">
        <v>0</v>
      </c>
      <c r="N7" s="26"/>
    </row>
    <row r="8" spans="1:16" ht="20.100000000000001" customHeight="1">
      <c r="A8" s="24" t="s">
        <v>21</v>
      </c>
      <c r="B8" s="20" t="s">
        <v>26</v>
      </c>
      <c r="C8" s="20" t="s">
        <v>29</v>
      </c>
      <c r="D8" s="21" t="s">
        <v>20</v>
      </c>
      <c r="E8" s="20" t="s">
        <v>30</v>
      </c>
      <c r="F8" s="47"/>
      <c r="G8" s="49">
        <f>_xlfn.XLOOKUP(Leveringen[[#This Row],[Bandenmerk]],Korting[Bandenmerk],Korting[Kortings-
percentage])</f>
        <v>0</v>
      </c>
      <c r="H8" s="25">
        <f>Leveringen[[#This Row],[Brutoprijs1
per stuk excl. BTW]]*(100%-Leveringen[[#This Row],[Korting2 '[%']]])</f>
        <v>0</v>
      </c>
      <c r="I8" s="49">
        <f t="shared" si="0"/>
        <v>0</v>
      </c>
      <c r="J8" s="25">
        <f>Leveringen[[#This Row],[Netto prijs excl. BTW]]+Leveringen[[#This Row],[Netto prijs excl. BTW]]*Leveringen[[#This Row],[BTW-tarief]]</f>
        <v>0</v>
      </c>
      <c r="K8" s="4"/>
      <c r="L8" s="20" t="s">
        <v>22</v>
      </c>
      <c r="M8" s="46">
        <v>0</v>
      </c>
      <c r="N8" s="26"/>
      <c r="P8"/>
    </row>
    <row r="9" spans="1:16" ht="20.100000000000001" customHeight="1">
      <c r="A9" s="24" t="s">
        <v>21</v>
      </c>
      <c r="B9" s="20" t="s">
        <v>26</v>
      </c>
      <c r="C9" s="20" t="s">
        <v>31</v>
      </c>
      <c r="D9" s="21" t="s">
        <v>20</v>
      </c>
      <c r="E9" s="28" t="s">
        <v>30</v>
      </c>
      <c r="F9" s="47"/>
      <c r="G9" s="49">
        <f>_xlfn.XLOOKUP(Leveringen[[#This Row],[Bandenmerk]],Korting[Bandenmerk],Korting[Kortings-
percentage])</f>
        <v>0</v>
      </c>
      <c r="H9" s="25">
        <f>Leveringen[[#This Row],[Brutoprijs1
per stuk excl. BTW]]*(100%-Leveringen[[#This Row],[Korting2 '[%']]])</f>
        <v>0</v>
      </c>
      <c r="I9" s="49">
        <f t="shared" si="0"/>
        <v>0</v>
      </c>
      <c r="J9" s="25">
        <f>Leveringen[[#This Row],[Netto prijs excl. BTW]]+Leveringen[[#This Row],[Netto prijs excl. BTW]]*Leveringen[[#This Row],[BTW-tarief]]</f>
        <v>0</v>
      </c>
      <c r="K9" s="4"/>
      <c r="L9" s="20"/>
      <c r="M9" s="5"/>
      <c r="N9" s="26"/>
      <c r="P9"/>
    </row>
    <row r="10" spans="1:16" ht="20.100000000000001" customHeight="1">
      <c r="A10" s="24" t="s">
        <v>32</v>
      </c>
      <c r="B10" s="20" t="s">
        <v>18</v>
      </c>
      <c r="C10" s="20" t="s">
        <v>33</v>
      </c>
      <c r="D10" s="21" t="s">
        <v>16</v>
      </c>
      <c r="E10" s="20" t="s">
        <v>17</v>
      </c>
      <c r="F10" s="47"/>
      <c r="G10" s="49">
        <f>_xlfn.XLOOKUP(Leveringen[[#This Row],[Bandenmerk]],Korting[Bandenmerk],Korting[Kortings-
percentage])</f>
        <v>0</v>
      </c>
      <c r="H10" s="25">
        <f>Leveringen[[#This Row],[Brutoprijs1
per stuk excl. BTW]]*(100%-Leveringen[[#This Row],[Korting2 '[%']]])</f>
        <v>0</v>
      </c>
      <c r="I10" s="49">
        <f t="shared" si="0"/>
        <v>0</v>
      </c>
      <c r="J10" s="25">
        <f>Leveringen[[#This Row],[Netto prijs excl. BTW]]+Leveringen[[#This Row],[Netto prijs excl. BTW]]*Leveringen[[#This Row],[BTW-tarief]]</f>
        <v>0</v>
      </c>
      <c r="K10" s="4"/>
      <c r="L10" s="72" t="s">
        <v>34</v>
      </c>
      <c r="M10" s="72"/>
      <c r="N10" s="26"/>
      <c r="P10"/>
    </row>
    <row r="11" spans="1:16" ht="20.100000000000001" customHeight="1">
      <c r="A11" s="24" t="s">
        <v>32</v>
      </c>
      <c r="B11" s="20" t="s">
        <v>25</v>
      </c>
      <c r="C11" s="20" t="s">
        <v>35</v>
      </c>
      <c r="D11" s="21" t="s">
        <v>16</v>
      </c>
      <c r="E11" s="20" t="s">
        <v>17</v>
      </c>
      <c r="F11" s="47"/>
      <c r="G11" s="49">
        <f>_xlfn.XLOOKUP(Leveringen[[#This Row],[Bandenmerk]],Korting[Bandenmerk],Korting[Kortings-
percentage])</f>
        <v>0</v>
      </c>
      <c r="H11" s="25">
        <f>Leveringen[[#This Row],[Brutoprijs1
per stuk excl. BTW]]*(100%-Leveringen[[#This Row],[Korting2 '[%']]])</f>
        <v>0</v>
      </c>
      <c r="I11" s="49">
        <f t="shared" si="0"/>
        <v>0</v>
      </c>
      <c r="J11" s="25">
        <f>Leveringen[[#This Row],[Netto prijs excl. BTW]]+Leveringen[[#This Row],[Netto prijs excl. BTW]]*Leveringen[[#This Row],[BTW-tarief]]</f>
        <v>0</v>
      </c>
      <c r="K11" s="4"/>
      <c r="L11" s="20"/>
      <c r="M11" s="5"/>
      <c r="N11" s="26"/>
      <c r="P11"/>
    </row>
    <row r="12" spans="1:16" ht="20.100000000000001" customHeight="1">
      <c r="A12" s="24" t="s">
        <v>32</v>
      </c>
      <c r="B12" s="20" t="s">
        <v>26</v>
      </c>
      <c r="C12" s="20" t="s">
        <v>27</v>
      </c>
      <c r="D12" s="21" t="s">
        <v>16</v>
      </c>
      <c r="E12" s="20" t="s">
        <v>17</v>
      </c>
      <c r="F12" s="47"/>
      <c r="G12" s="49">
        <f>_xlfn.XLOOKUP(Leveringen[[#This Row],[Bandenmerk]],Korting[Bandenmerk],Korting[Kortings-
percentage])</f>
        <v>0</v>
      </c>
      <c r="H12" s="25">
        <f>Leveringen[[#This Row],[Brutoprijs1
per stuk excl. BTW]]*(100%-Leveringen[[#This Row],[Korting2 '[%']]])</f>
        <v>0</v>
      </c>
      <c r="I12" s="49">
        <f t="shared" si="0"/>
        <v>0</v>
      </c>
      <c r="J12" s="25">
        <f>Leveringen[[#This Row],[Netto prijs excl. BTW]]+Leveringen[[#This Row],[Netto prijs excl. BTW]]*Leveringen[[#This Row],[BTW-tarief]]</f>
        <v>0</v>
      </c>
      <c r="K12" s="4"/>
      <c r="L12" s="20"/>
      <c r="M12" s="5"/>
      <c r="N12" s="26"/>
      <c r="P12"/>
    </row>
    <row r="13" spans="1:16" ht="20.100000000000001" customHeight="1">
      <c r="A13" s="24" t="s">
        <v>32</v>
      </c>
      <c r="B13" s="20" t="s">
        <v>14</v>
      </c>
      <c r="C13" s="20" t="s">
        <v>15</v>
      </c>
      <c r="D13" s="21" t="s">
        <v>16</v>
      </c>
      <c r="E13" s="20" t="s">
        <v>36</v>
      </c>
      <c r="F13" s="47"/>
      <c r="G13" s="49">
        <f>_xlfn.XLOOKUP(Leveringen[[#This Row],[Bandenmerk]],Korting[Bandenmerk],Korting[Kortings-
percentage])</f>
        <v>0</v>
      </c>
      <c r="H13" s="25">
        <f>Leveringen[[#This Row],[Brutoprijs1
per stuk excl. BTW]]*(100%-Leveringen[[#This Row],[Korting2 '[%']]])</f>
        <v>0</v>
      </c>
      <c r="I13" s="49">
        <f t="shared" si="0"/>
        <v>0</v>
      </c>
      <c r="J13" s="25">
        <f>Leveringen[[#This Row],[Netto prijs excl. BTW]]+Leveringen[[#This Row],[Netto prijs excl. BTW]]*Leveringen[[#This Row],[BTW-tarief]]</f>
        <v>0</v>
      </c>
      <c r="K13" s="4"/>
      <c r="L13" s="20"/>
      <c r="M13" s="5"/>
      <c r="N13" s="26"/>
      <c r="P13"/>
    </row>
    <row r="14" spans="1:16" ht="20.100000000000001" customHeight="1">
      <c r="A14" s="24" t="s">
        <v>32</v>
      </c>
      <c r="B14" s="20" t="s">
        <v>25</v>
      </c>
      <c r="C14" s="20" t="s">
        <v>37</v>
      </c>
      <c r="D14" s="21" t="s">
        <v>20</v>
      </c>
      <c r="E14" s="20" t="s">
        <v>17</v>
      </c>
      <c r="F14" s="47"/>
      <c r="G14" s="49">
        <f>_xlfn.XLOOKUP(Leveringen[[#This Row],[Bandenmerk]],Korting[Bandenmerk],Korting[Kortings-
percentage])</f>
        <v>0</v>
      </c>
      <c r="H14" s="25">
        <f>Leveringen[[#This Row],[Brutoprijs1
per stuk excl. BTW]]*(100%-Leveringen[[#This Row],[Korting2 '[%']]])</f>
        <v>0</v>
      </c>
      <c r="I14" s="49">
        <f t="shared" si="0"/>
        <v>0</v>
      </c>
      <c r="J14" s="25">
        <f>Leveringen[[#This Row],[Netto prijs excl. BTW]]+Leveringen[[#This Row],[Netto prijs excl. BTW]]*Leveringen[[#This Row],[BTW-tarief]]</f>
        <v>0</v>
      </c>
      <c r="K14" s="4"/>
      <c r="L14" s="20"/>
      <c r="M14" s="5"/>
      <c r="N14" s="26"/>
      <c r="P14"/>
    </row>
    <row r="15" spans="1:16" ht="20.100000000000001" customHeight="1">
      <c r="A15" s="24" t="s">
        <v>32</v>
      </c>
      <c r="B15" s="20" t="s">
        <v>26</v>
      </c>
      <c r="C15" s="20" t="s">
        <v>31</v>
      </c>
      <c r="D15" s="21" t="s">
        <v>20</v>
      </c>
      <c r="E15" s="20" t="s">
        <v>17</v>
      </c>
      <c r="F15" s="47"/>
      <c r="G15" s="49">
        <f>_xlfn.XLOOKUP(Leveringen[[#This Row],[Bandenmerk]],Korting[Bandenmerk],Korting[Kortings-
percentage])</f>
        <v>0</v>
      </c>
      <c r="H15" s="25">
        <f>Leveringen[[#This Row],[Brutoprijs1
per stuk excl. BTW]]*(100%-Leveringen[[#This Row],[Korting2 '[%']]])</f>
        <v>0</v>
      </c>
      <c r="I15" s="49">
        <f t="shared" si="0"/>
        <v>0</v>
      </c>
      <c r="J15" s="25">
        <f>Leveringen[[#This Row],[Netto prijs excl. BTW]]+Leveringen[[#This Row],[Netto prijs excl. BTW]]*Leveringen[[#This Row],[BTW-tarief]]</f>
        <v>0</v>
      </c>
      <c r="K15" s="4"/>
      <c r="L15" s="20"/>
      <c r="M15" s="5"/>
      <c r="N15" s="26"/>
      <c r="P15"/>
    </row>
    <row r="16" spans="1:16" ht="20.100000000000001" customHeight="1">
      <c r="A16" s="24" t="s">
        <v>32</v>
      </c>
      <c r="B16" s="20" t="s">
        <v>14</v>
      </c>
      <c r="C16" s="20" t="s">
        <v>19</v>
      </c>
      <c r="D16" s="21" t="s">
        <v>20</v>
      </c>
      <c r="E16" s="20" t="s">
        <v>36</v>
      </c>
      <c r="F16" s="47"/>
      <c r="G16" s="49">
        <f>_xlfn.XLOOKUP(Leveringen[[#This Row],[Bandenmerk]],Korting[Bandenmerk],Korting[Kortings-
percentage])</f>
        <v>0</v>
      </c>
      <c r="H16" s="25">
        <f>Leveringen[[#This Row],[Brutoprijs1
per stuk excl. BTW]]*(100%-Leveringen[[#This Row],[Korting2 '[%']]])</f>
        <v>0</v>
      </c>
      <c r="I16" s="49">
        <f t="shared" si="0"/>
        <v>0</v>
      </c>
      <c r="J16" s="25">
        <f>Leveringen[[#This Row],[Netto prijs excl. BTW]]+Leveringen[[#This Row],[Netto prijs excl. BTW]]*Leveringen[[#This Row],[BTW-tarief]]</f>
        <v>0</v>
      </c>
      <c r="K16" s="4"/>
      <c r="L16" s="20"/>
      <c r="M16" s="5"/>
      <c r="N16" s="26"/>
      <c r="P16"/>
    </row>
    <row r="17" spans="1:16" ht="20.100000000000001" customHeight="1">
      <c r="A17" s="24" t="s">
        <v>38</v>
      </c>
      <c r="B17" s="20" t="s">
        <v>18</v>
      </c>
      <c r="C17" s="20" t="s">
        <v>39</v>
      </c>
      <c r="D17" s="21" t="s">
        <v>16</v>
      </c>
      <c r="E17" s="20" t="s">
        <v>40</v>
      </c>
      <c r="F17" s="47"/>
      <c r="G17" s="49">
        <f>_xlfn.XLOOKUP(Leveringen[[#This Row],[Bandenmerk]],Korting[Bandenmerk],Korting[Kortings-
percentage])</f>
        <v>0</v>
      </c>
      <c r="H17" s="25">
        <f>Leveringen[[#This Row],[Brutoprijs1
per stuk excl. BTW]]*(100%-Leveringen[[#This Row],[Korting2 '[%']]])</f>
        <v>0</v>
      </c>
      <c r="I17" s="49">
        <f t="shared" si="0"/>
        <v>0</v>
      </c>
      <c r="J17" s="25">
        <f>Leveringen[[#This Row],[Netto prijs excl. BTW]]+Leveringen[[#This Row],[Netto prijs excl. BTW]]*Leveringen[[#This Row],[BTW-tarief]]</f>
        <v>0</v>
      </c>
      <c r="K17" s="4"/>
      <c r="L17" s="20"/>
      <c r="M17" s="5"/>
      <c r="N17" s="26"/>
      <c r="P17"/>
    </row>
    <row r="18" spans="1:16" ht="20.100000000000001" customHeight="1">
      <c r="A18" s="24" t="s">
        <v>38</v>
      </c>
      <c r="B18" s="20" t="s">
        <v>25</v>
      </c>
      <c r="C18" s="20" t="s">
        <v>41</v>
      </c>
      <c r="D18" s="21" t="s">
        <v>16</v>
      </c>
      <c r="E18" s="20" t="s">
        <v>40</v>
      </c>
      <c r="F18" s="47"/>
      <c r="G18" s="49">
        <f>_xlfn.XLOOKUP(Leveringen[[#This Row],[Bandenmerk]],Korting[Bandenmerk],Korting[Kortings-
percentage])</f>
        <v>0</v>
      </c>
      <c r="H18" s="25">
        <f>Leveringen[[#This Row],[Brutoprijs1
per stuk excl. BTW]]*(100%-Leveringen[[#This Row],[Korting2 '[%']]])</f>
        <v>0</v>
      </c>
      <c r="I18" s="49">
        <f t="shared" si="0"/>
        <v>0</v>
      </c>
      <c r="J18" s="25">
        <f>Leveringen[[#This Row],[Netto prijs excl. BTW]]+Leveringen[[#This Row],[Netto prijs excl. BTW]]*Leveringen[[#This Row],[BTW-tarief]]</f>
        <v>0</v>
      </c>
      <c r="K18" s="4"/>
      <c r="L18" s="20"/>
      <c r="M18" s="5"/>
      <c r="N18" s="26"/>
      <c r="P18"/>
    </row>
    <row r="19" spans="1:16" ht="20.100000000000001" customHeight="1">
      <c r="A19" s="24" t="s">
        <v>38</v>
      </c>
      <c r="B19" s="20" t="s">
        <v>18</v>
      </c>
      <c r="C19" s="20" t="s">
        <v>42</v>
      </c>
      <c r="D19" s="21" t="s">
        <v>20</v>
      </c>
      <c r="E19" s="20" t="s">
        <v>43</v>
      </c>
      <c r="F19" s="47"/>
      <c r="G19" s="49">
        <f>_xlfn.XLOOKUP(Leveringen[[#This Row],[Bandenmerk]],Korting[Bandenmerk],Korting[Kortings-
percentage])</f>
        <v>0</v>
      </c>
      <c r="H19" s="25">
        <f>Leveringen[[#This Row],[Brutoprijs1
per stuk excl. BTW]]*(100%-Leveringen[[#This Row],[Korting2 '[%']]])</f>
        <v>0</v>
      </c>
      <c r="I19" s="49">
        <f t="shared" si="0"/>
        <v>0</v>
      </c>
      <c r="J19" s="25">
        <f>Leveringen[[#This Row],[Netto prijs excl. BTW]]+Leveringen[[#This Row],[Netto prijs excl. BTW]]*Leveringen[[#This Row],[BTW-tarief]]</f>
        <v>0</v>
      </c>
      <c r="K19" s="4"/>
      <c r="L19" s="20"/>
      <c r="M19" s="5"/>
      <c r="N19" s="26"/>
      <c r="P19"/>
    </row>
    <row r="20" spans="1:16" ht="20.100000000000001" customHeight="1">
      <c r="A20" s="24" t="s">
        <v>38</v>
      </c>
      <c r="B20" s="20" t="s">
        <v>26</v>
      </c>
      <c r="C20" s="20" t="s">
        <v>31</v>
      </c>
      <c r="D20" s="21" t="s">
        <v>20</v>
      </c>
      <c r="E20" s="20" t="s">
        <v>43</v>
      </c>
      <c r="F20" s="47"/>
      <c r="G20" s="49">
        <f>_xlfn.XLOOKUP(Leveringen[[#This Row],[Bandenmerk]],Korting[Bandenmerk],Korting[Kortings-
percentage])</f>
        <v>0</v>
      </c>
      <c r="H20" s="25">
        <f>Leveringen[[#This Row],[Brutoprijs1
per stuk excl. BTW]]*(100%-Leveringen[[#This Row],[Korting2 '[%']]])</f>
        <v>0</v>
      </c>
      <c r="I20" s="49">
        <f t="shared" si="0"/>
        <v>0</v>
      </c>
      <c r="J20" s="25">
        <f>Leveringen[[#This Row],[Netto prijs excl. BTW]]+Leveringen[[#This Row],[Netto prijs excl. BTW]]*Leveringen[[#This Row],[BTW-tarief]]</f>
        <v>0</v>
      </c>
      <c r="K20" s="4"/>
      <c r="L20" s="20"/>
      <c r="M20" s="5"/>
      <c r="N20" s="26"/>
      <c r="P20"/>
    </row>
    <row r="21" spans="1:16" ht="20.100000000000001" customHeight="1">
      <c r="A21" s="24" t="s">
        <v>38</v>
      </c>
      <c r="B21" s="20" t="s">
        <v>18</v>
      </c>
      <c r="C21" s="20" t="s">
        <v>44</v>
      </c>
      <c r="D21" s="21" t="s">
        <v>45</v>
      </c>
      <c r="E21" s="20" t="s">
        <v>40</v>
      </c>
      <c r="F21" s="47"/>
      <c r="G21" s="49">
        <f>_xlfn.XLOOKUP(Leveringen[[#This Row],[Bandenmerk]],Korting[Bandenmerk],Korting[Kortings-
percentage])</f>
        <v>0</v>
      </c>
      <c r="H21" s="25">
        <f>Leveringen[[#This Row],[Brutoprijs1
per stuk excl. BTW]]*(100%-Leveringen[[#This Row],[Korting2 '[%']]])</f>
        <v>0</v>
      </c>
      <c r="I21" s="49">
        <f t="shared" si="0"/>
        <v>0</v>
      </c>
      <c r="J21" s="25">
        <f>Leveringen[[#This Row],[Netto prijs excl. BTW]]+Leveringen[[#This Row],[Netto prijs excl. BTW]]*Leveringen[[#This Row],[BTW-tarief]]</f>
        <v>0</v>
      </c>
      <c r="K21" s="4"/>
      <c r="L21" s="20"/>
      <c r="M21" s="5"/>
      <c r="N21" s="26"/>
      <c r="P21"/>
    </row>
    <row r="22" spans="1:16" ht="20.100000000000001" customHeight="1">
      <c r="A22" s="24" t="s">
        <v>38</v>
      </c>
      <c r="B22" s="20" t="s">
        <v>26</v>
      </c>
      <c r="C22" s="20" t="s">
        <v>46</v>
      </c>
      <c r="D22" s="21" t="s">
        <v>45</v>
      </c>
      <c r="E22" s="20" t="s">
        <v>40</v>
      </c>
      <c r="F22" s="47"/>
      <c r="G22" s="49">
        <f>_xlfn.XLOOKUP(Leveringen[[#This Row],[Bandenmerk]],Korting[Bandenmerk],Korting[Kortings-
percentage])</f>
        <v>0</v>
      </c>
      <c r="H22" s="25">
        <f>Leveringen[[#This Row],[Brutoprijs1
per stuk excl. BTW]]*(100%-Leveringen[[#This Row],[Korting2 '[%']]])</f>
        <v>0</v>
      </c>
      <c r="I22" s="49">
        <f t="shared" si="0"/>
        <v>0</v>
      </c>
      <c r="J22" s="25">
        <f>Leveringen[[#This Row],[Netto prijs excl. BTW]]+Leveringen[[#This Row],[Netto prijs excl. BTW]]*Leveringen[[#This Row],[BTW-tarief]]</f>
        <v>0</v>
      </c>
      <c r="K22" s="4"/>
      <c r="L22" s="20"/>
      <c r="M22" s="5"/>
      <c r="N22" s="26"/>
      <c r="P22"/>
    </row>
    <row r="23" spans="1:16" ht="20.100000000000001" customHeight="1">
      <c r="A23" s="24" t="s">
        <v>47</v>
      </c>
      <c r="B23" s="20" t="s">
        <v>22</v>
      </c>
      <c r="C23" s="20" t="s">
        <v>48</v>
      </c>
      <c r="D23" s="21" t="s">
        <v>16</v>
      </c>
      <c r="E23" s="20" t="s">
        <v>43</v>
      </c>
      <c r="F23" s="47"/>
      <c r="G23" s="49">
        <f>_xlfn.XLOOKUP(Leveringen[[#This Row],[Bandenmerk]],Korting[Bandenmerk],Korting[Kortings-
percentage])</f>
        <v>0</v>
      </c>
      <c r="H23" s="25">
        <f>Leveringen[[#This Row],[Brutoprijs1
per stuk excl. BTW]]*(100%-Leveringen[[#This Row],[Korting2 '[%']]])</f>
        <v>0</v>
      </c>
      <c r="I23" s="49">
        <f t="shared" si="0"/>
        <v>0</v>
      </c>
      <c r="J23" s="25">
        <f>Leveringen[[#This Row],[Netto prijs excl. BTW]]+Leveringen[[#This Row],[Netto prijs excl. BTW]]*Leveringen[[#This Row],[BTW-tarief]]</f>
        <v>0</v>
      </c>
      <c r="K23" s="4"/>
      <c r="L23" s="20"/>
      <c r="M23" s="5"/>
      <c r="N23" s="26"/>
      <c r="P23"/>
    </row>
    <row r="24" spans="1:16" ht="20.100000000000001" customHeight="1">
      <c r="A24" s="24" t="s">
        <v>47</v>
      </c>
      <c r="B24" s="20" t="s">
        <v>26</v>
      </c>
      <c r="C24" s="20" t="s">
        <v>49</v>
      </c>
      <c r="D24" s="21" t="s">
        <v>16</v>
      </c>
      <c r="E24" s="20" t="s">
        <v>17</v>
      </c>
      <c r="F24" s="47"/>
      <c r="G24" s="49">
        <f>_xlfn.XLOOKUP(Leveringen[[#This Row],[Bandenmerk]],Korting[Bandenmerk],Korting[Kortings-
percentage])</f>
        <v>0</v>
      </c>
      <c r="H24" s="25">
        <f>Leveringen[[#This Row],[Brutoprijs1
per stuk excl. BTW]]*(100%-Leveringen[[#This Row],[Korting2 '[%']]])</f>
        <v>0</v>
      </c>
      <c r="I24" s="49">
        <f t="shared" si="0"/>
        <v>0</v>
      </c>
      <c r="J24" s="25">
        <f>Leveringen[[#This Row],[Netto prijs excl. BTW]]+Leveringen[[#This Row],[Netto prijs excl. BTW]]*Leveringen[[#This Row],[BTW-tarief]]</f>
        <v>0</v>
      </c>
      <c r="K24" s="4"/>
      <c r="L24" s="20"/>
      <c r="M24" s="5"/>
      <c r="N24" s="26"/>
      <c r="P24"/>
    </row>
    <row r="25" spans="1:16" ht="20.100000000000001" customHeight="1">
      <c r="A25" s="24" t="s">
        <v>47</v>
      </c>
      <c r="B25" s="20" t="s">
        <v>26</v>
      </c>
      <c r="C25" s="20" t="s">
        <v>31</v>
      </c>
      <c r="D25" s="21" t="s">
        <v>20</v>
      </c>
      <c r="E25" s="20" t="s">
        <v>50</v>
      </c>
      <c r="F25" s="47"/>
      <c r="G25" s="49">
        <f>_xlfn.XLOOKUP(Leveringen[[#This Row],[Bandenmerk]],Korting[Bandenmerk],Korting[Kortings-
percentage])</f>
        <v>0</v>
      </c>
      <c r="H25" s="25">
        <f>Leveringen[[#This Row],[Brutoprijs1
per stuk excl. BTW]]*(100%-Leveringen[[#This Row],[Korting2 '[%']]])</f>
        <v>0</v>
      </c>
      <c r="I25" s="49">
        <f t="shared" si="0"/>
        <v>0</v>
      </c>
      <c r="J25" s="25">
        <f>Leveringen[[#This Row],[Netto prijs excl. BTW]]+Leveringen[[#This Row],[Netto prijs excl. BTW]]*Leveringen[[#This Row],[BTW-tarief]]</f>
        <v>0</v>
      </c>
      <c r="K25" s="4"/>
      <c r="L25" s="20"/>
      <c r="M25" s="5"/>
      <c r="N25" s="26"/>
      <c r="P25"/>
    </row>
    <row r="26" spans="1:16" ht="20.100000000000001" customHeight="1">
      <c r="A26" s="24" t="s">
        <v>47</v>
      </c>
      <c r="B26" s="20" t="s">
        <v>26</v>
      </c>
      <c r="C26" s="20" t="s">
        <v>51</v>
      </c>
      <c r="D26" s="21" t="s">
        <v>20</v>
      </c>
      <c r="E26" s="20" t="s">
        <v>17</v>
      </c>
      <c r="F26" s="47"/>
      <c r="G26" s="49">
        <f>_xlfn.XLOOKUP(Leveringen[[#This Row],[Bandenmerk]],Korting[Bandenmerk],Korting[Kortings-
percentage])</f>
        <v>0</v>
      </c>
      <c r="H26" s="25">
        <f>Leveringen[[#This Row],[Brutoprijs1
per stuk excl. BTW]]*(100%-Leveringen[[#This Row],[Korting2 '[%']]])</f>
        <v>0</v>
      </c>
      <c r="I26" s="49">
        <f t="shared" si="0"/>
        <v>0</v>
      </c>
      <c r="J26" s="25">
        <f>Leveringen[[#This Row],[Netto prijs excl. BTW]]+Leveringen[[#This Row],[Netto prijs excl. BTW]]*Leveringen[[#This Row],[BTW-tarief]]</f>
        <v>0</v>
      </c>
      <c r="K26" s="4"/>
      <c r="L26" s="20"/>
      <c r="M26" s="5"/>
      <c r="N26" s="26"/>
      <c r="P26"/>
    </row>
    <row r="27" spans="1:16" ht="20.100000000000001" customHeight="1">
      <c r="A27" s="24" t="s">
        <v>52</v>
      </c>
      <c r="B27" s="20" t="s">
        <v>14</v>
      </c>
      <c r="C27" s="20" t="s">
        <v>53</v>
      </c>
      <c r="D27" s="21" t="s">
        <v>16</v>
      </c>
      <c r="E27" s="20" t="s">
        <v>87</v>
      </c>
      <c r="F27" s="47"/>
      <c r="G27" s="49">
        <f>_xlfn.XLOOKUP(Leveringen[[#This Row],[Bandenmerk]],Korting[Bandenmerk],Korting[Kortings-
percentage])</f>
        <v>0</v>
      </c>
      <c r="H27" s="25">
        <f>Leveringen[[#This Row],[Brutoprijs1
per stuk excl. BTW]]*(100%-Leveringen[[#This Row],[Korting2 '[%']]])</f>
        <v>0</v>
      </c>
      <c r="I27" s="49">
        <f t="shared" si="0"/>
        <v>0</v>
      </c>
      <c r="J27" s="25">
        <f>Leveringen[[#This Row],[Netto prijs excl. BTW]]+Leveringen[[#This Row],[Netto prijs excl. BTW]]*Leveringen[[#This Row],[BTW-tarief]]</f>
        <v>0</v>
      </c>
      <c r="K27" s="4"/>
      <c r="L27" s="20"/>
      <c r="M27" s="5"/>
      <c r="N27" s="26"/>
      <c r="P27"/>
    </row>
    <row r="28" spans="1:16" ht="20.100000000000001" customHeight="1">
      <c r="A28" s="24" t="s">
        <v>52</v>
      </c>
      <c r="B28" s="20" t="s">
        <v>14</v>
      </c>
      <c r="C28" s="20" t="s">
        <v>53</v>
      </c>
      <c r="D28" s="21" t="s">
        <v>20</v>
      </c>
      <c r="E28" s="20" t="s">
        <v>87</v>
      </c>
      <c r="F28" s="47"/>
      <c r="G28" s="49">
        <f>_xlfn.XLOOKUP(Leveringen[[#This Row],[Bandenmerk]],Korting[Bandenmerk],Korting[Kortings-
percentage])</f>
        <v>0</v>
      </c>
      <c r="H28" s="25">
        <f>Leveringen[[#This Row],[Brutoprijs1
per stuk excl. BTW]]*(100%-Leveringen[[#This Row],[Korting2 '[%']]])</f>
        <v>0</v>
      </c>
      <c r="I28" s="49">
        <f t="shared" si="0"/>
        <v>0</v>
      </c>
      <c r="J28" s="25">
        <f>Leveringen[[#This Row],[Netto prijs excl. BTW]]+Leveringen[[#This Row],[Netto prijs excl. BTW]]*Leveringen[[#This Row],[BTW-tarief]]</f>
        <v>0</v>
      </c>
      <c r="K28" s="4"/>
      <c r="L28" s="20"/>
      <c r="M28" s="5"/>
      <c r="N28" s="26"/>
      <c r="P28"/>
    </row>
    <row r="29" spans="1:16" ht="20.100000000000001" customHeight="1">
      <c r="A29" s="24" t="s">
        <v>86</v>
      </c>
      <c r="B29" s="20" t="s">
        <v>14</v>
      </c>
      <c r="C29" s="20" t="s">
        <v>53</v>
      </c>
      <c r="D29" s="21" t="s">
        <v>16</v>
      </c>
      <c r="E29" s="20" t="s">
        <v>88</v>
      </c>
      <c r="F29" s="47"/>
      <c r="G29" s="49">
        <f>_xlfn.XLOOKUP(Leveringen[[#This Row],[Bandenmerk]],Korting[Bandenmerk],Korting[Kortings-
percentage])</f>
        <v>0</v>
      </c>
      <c r="H29" s="25">
        <f>Leveringen[[#This Row],[Brutoprijs1
per stuk excl. BTW]]*(100%-Leveringen[[#This Row],[Korting2 '[%']]])</f>
        <v>0</v>
      </c>
      <c r="I29" s="49">
        <f t="shared" si="0"/>
        <v>0</v>
      </c>
      <c r="J29" s="25">
        <f>Leveringen[[#This Row],[Netto prijs excl. BTW]]+Leveringen[[#This Row],[Netto prijs excl. BTW]]*Leveringen[[#This Row],[BTW-tarief]]</f>
        <v>0</v>
      </c>
      <c r="K29" s="4"/>
      <c r="L29" s="20"/>
      <c r="M29" s="5"/>
      <c r="N29" s="26"/>
      <c r="P29"/>
    </row>
    <row r="30" spans="1:16" ht="20.100000000000001" customHeight="1">
      <c r="A30" s="24" t="s">
        <v>86</v>
      </c>
      <c r="B30" s="20" t="s">
        <v>14</v>
      </c>
      <c r="C30" s="20" t="s">
        <v>53</v>
      </c>
      <c r="D30" s="21" t="s">
        <v>20</v>
      </c>
      <c r="E30" s="20" t="s">
        <v>88</v>
      </c>
      <c r="F30" s="47"/>
      <c r="G30" s="49">
        <f>_xlfn.XLOOKUP(Leveringen[[#This Row],[Bandenmerk]],Korting[Bandenmerk],Korting[Kortings-
percentage])</f>
        <v>0</v>
      </c>
      <c r="H30" s="25">
        <f>Leveringen[[#This Row],[Brutoprijs1
per stuk excl. BTW]]*(100%-Leveringen[[#This Row],[Korting2 '[%']]])</f>
        <v>0</v>
      </c>
      <c r="I30" s="49">
        <f t="shared" si="0"/>
        <v>0</v>
      </c>
      <c r="J30" s="25">
        <f>Leveringen[[#This Row],[Netto prijs excl. BTW]]+Leveringen[[#This Row],[Netto prijs excl. BTW]]*Leveringen[[#This Row],[BTW-tarief]]</f>
        <v>0</v>
      </c>
      <c r="K30" s="4"/>
      <c r="L30" s="20"/>
      <c r="M30" s="5"/>
      <c r="N30" s="26"/>
    </row>
    <row r="31" spans="1:16" ht="26.25" customHeight="1">
      <c r="A31" s="29" t="s">
        <v>54</v>
      </c>
      <c r="B31" s="20"/>
      <c r="C31" s="20"/>
      <c r="D31" s="21"/>
      <c r="E31" s="20"/>
      <c r="F31" s="20"/>
      <c r="G31" s="20"/>
      <c r="H31" s="25"/>
      <c r="I31" s="20"/>
      <c r="J31" s="25">
        <f>SUBTOTAL(109,Leveringen[Netto prijs incl. BTW])</f>
        <v>0</v>
      </c>
      <c r="K31" s="11"/>
      <c r="L31" s="11"/>
      <c r="M31" s="6"/>
      <c r="N31" s="7"/>
    </row>
    <row r="32" spans="1:16" ht="26.25" customHeight="1">
      <c r="A32" s="24"/>
      <c r="B32" s="20"/>
      <c r="C32" s="20"/>
      <c r="D32" s="21"/>
      <c r="E32" s="20"/>
      <c r="F32" s="20"/>
      <c r="G32" s="20"/>
      <c r="H32" s="25"/>
      <c r="I32" s="11"/>
      <c r="J32" s="11"/>
      <c r="K32" s="6"/>
      <c r="L32" s="7"/>
      <c r="M32" s="27"/>
    </row>
    <row r="33" spans="1:16" s="14" customFormat="1" ht="30" customHeight="1">
      <c r="A33" s="77" t="s">
        <v>55</v>
      </c>
      <c r="B33" s="77"/>
      <c r="C33" s="77"/>
      <c r="D33" s="77"/>
      <c r="E33" s="77"/>
      <c r="F33" s="77"/>
      <c r="G33" s="3"/>
      <c r="H33" s="3"/>
      <c r="I33" s="3"/>
      <c r="J33" s="3"/>
      <c r="K33" s="3"/>
      <c r="L33" s="43"/>
      <c r="M33" s="13"/>
    </row>
    <row r="34" spans="1:16" s="31" customFormat="1" ht="25.5" customHeight="1">
      <c r="A34" s="42" t="s">
        <v>56</v>
      </c>
      <c r="B34" s="42"/>
      <c r="C34" s="42"/>
      <c r="D34" s="42"/>
      <c r="E34" s="42" t="s">
        <v>57</v>
      </c>
      <c r="F34" s="42"/>
      <c r="G34" s="42" t="s">
        <v>58</v>
      </c>
      <c r="H34" s="15" t="s">
        <v>59</v>
      </c>
      <c r="I34" s="42" t="s">
        <v>10</v>
      </c>
      <c r="J34" s="15" t="s">
        <v>11</v>
      </c>
      <c r="K34" s="15" t="s">
        <v>60</v>
      </c>
      <c r="L34" s="42" t="s">
        <v>61</v>
      </c>
      <c r="M34" s="30"/>
      <c r="N34" s="28"/>
      <c r="O34" s="28"/>
      <c r="P34" s="28"/>
    </row>
    <row r="35" spans="1:16" s="34" customFormat="1" ht="20.100000000000001" customHeight="1">
      <c r="A35" s="82" t="s">
        <v>62</v>
      </c>
      <c r="B35" s="82"/>
      <c r="C35" s="82"/>
      <c r="D35" s="82"/>
      <c r="E35" s="81" t="s">
        <v>63</v>
      </c>
      <c r="F35" s="81"/>
      <c r="G35" s="79" t="s">
        <v>64</v>
      </c>
      <c r="H35" s="45"/>
      <c r="I35" s="59">
        <v>0</v>
      </c>
      <c r="J35" s="19">
        <f>H35+(H35*I35)</f>
        <v>0</v>
      </c>
      <c r="K35" s="32">
        <v>75</v>
      </c>
      <c r="L35" s="16">
        <f t="shared" ref="L35:L51" si="1">H35*K35</f>
        <v>0</v>
      </c>
      <c r="M35" s="33"/>
    </row>
    <row r="36" spans="1:16" s="34" customFormat="1" ht="20.100000000000001" customHeight="1">
      <c r="A36" s="82"/>
      <c r="B36" s="82"/>
      <c r="C36" s="82"/>
      <c r="D36" s="82"/>
      <c r="E36" s="81" t="s">
        <v>65</v>
      </c>
      <c r="F36" s="81"/>
      <c r="G36" s="79"/>
      <c r="H36" s="45"/>
      <c r="I36" s="60">
        <f>$I$35</f>
        <v>0</v>
      </c>
      <c r="J36" s="19">
        <f t="shared" ref="J36:J51" si="2">H36+(H36*I36)</f>
        <v>0</v>
      </c>
      <c r="K36" s="32">
        <v>5</v>
      </c>
      <c r="L36" s="16">
        <f t="shared" si="1"/>
        <v>0</v>
      </c>
      <c r="M36" s="33"/>
    </row>
    <row r="37" spans="1:16" s="34" customFormat="1" ht="20.100000000000001" customHeight="1">
      <c r="A37" s="82"/>
      <c r="B37" s="82"/>
      <c r="C37" s="82"/>
      <c r="D37" s="82"/>
      <c r="E37" s="81" t="s">
        <v>66</v>
      </c>
      <c r="F37" s="81"/>
      <c r="G37" s="79"/>
      <c r="H37" s="45"/>
      <c r="I37" s="60">
        <f t="shared" ref="I37:I51" si="3">$I$35</f>
        <v>0</v>
      </c>
      <c r="J37" s="19">
        <f t="shared" si="2"/>
        <v>0</v>
      </c>
      <c r="K37" s="32">
        <v>2.5</v>
      </c>
      <c r="L37" s="16">
        <f t="shared" si="1"/>
        <v>0</v>
      </c>
      <c r="M37" s="33"/>
    </row>
    <row r="38" spans="1:16" s="34" customFormat="1" ht="20.100000000000001" customHeight="1">
      <c r="A38" s="82"/>
      <c r="B38" s="82"/>
      <c r="C38" s="82"/>
      <c r="D38" s="82"/>
      <c r="E38" s="81" t="s">
        <v>67</v>
      </c>
      <c r="F38" s="81"/>
      <c r="G38" s="79"/>
      <c r="H38" s="45"/>
      <c r="I38" s="60">
        <f t="shared" si="3"/>
        <v>0</v>
      </c>
      <c r="J38" s="19">
        <f t="shared" si="2"/>
        <v>0</v>
      </c>
      <c r="K38" s="32">
        <v>1</v>
      </c>
      <c r="L38" s="16">
        <f t="shared" si="1"/>
        <v>0</v>
      </c>
      <c r="M38" s="33"/>
    </row>
    <row r="39" spans="1:16" s="34" customFormat="1" ht="20.100000000000001" customHeight="1">
      <c r="A39" s="82" t="s">
        <v>68</v>
      </c>
      <c r="B39" s="82"/>
      <c r="C39" s="82"/>
      <c r="D39" s="82"/>
      <c r="E39" s="81" t="s">
        <v>63</v>
      </c>
      <c r="F39" s="81"/>
      <c r="G39" s="80" t="s">
        <v>69</v>
      </c>
      <c r="H39" s="45"/>
      <c r="I39" s="60">
        <f>$I$35</f>
        <v>0</v>
      </c>
      <c r="J39" s="19">
        <f t="shared" si="2"/>
        <v>0</v>
      </c>
      <c r="K39" s="32">
        <v>150</v>
      </c>
      <c r="L39" s="16">
        <f t="shared" si="1"/>
        <v>0</v>
      </c>
      <c r="M39" s="33"/>
    </row>
    <row r="40" spans="1:16" s="34" customFormat="1" ht="20.100000000000001" customHeight="1">
      <c r="A40" s="82"/>
      <c r="B40" s="82"/>
      <c r="C40" s="82"/>
      <c r="D40" s="82"/>
      <c r="E40" s="81" t="s">
        <v>70</v>
      </c>
      <c r="F40" s="81"/>
      <c r="G40" s="80"/>
      <c r="H40" s="45"/>
      <c r="I40" s="60">
        <f t="shared" si="3"/>
        <v>0</v>
      </c>
      <c r="J40" s="19">
        <f t="shared" si="2"/>
        <v>0</v>
      </c>
      <c r="K40" s="32">
        <v>25</v>
      </c>
      <c r="L40" s="16">
        <f t="shared" si="1"/>
        <v>0</v>
      </c>
      <c r="M40" s="33"/>
    </row>
    <row r="41" spans="1:16" s="34" customFormat="1" ht="20.100000000000001" customHeight="1">
      <c r="A41" s="82" t="s">
        <v>71</v>
      </c>
      <c r="B41" s="82"/>
      <c r="C41" s="82"/>
      <c r="D41" s="82"/>
      <c r="E41" s="81" t="s">
        <v>63</v>
      </c>
      <c r="F41" s="81"/>
      <c r="G41" s="80" t="s">
        <v>72</v>
      </c>
      <c r="H41" s="45"/>
      <c r="I41" s="60">
        <f t="shared" si="3"/>
        <v>0</v>
      </c>
      <c r="J41" s="19">
        <f t="shared" si="2"/>
        <v>0</v>
      </c>
      <c r="K41" s="32">
        <v>150</v>
      </c>
      <c r="L41" s="16">
        <f t="shared" si="1"/>
        <v>0</v>
      </c>
      <c r="M41" s="33"/>
    </row>
    <row r="42" spans="1:16" s="34" customFormat="1" ht="20.100000000000001" customHeight="1">
      <c r="A42" s="82"/>
      <c r="B42" s="82"/>
      <c r="C42" s="82"/>
      <c r="D42" s="82"/>
      <c r="E42" s="81" t="s">
        <v>70</v>
      </c>
      <c r="F42" s="81"/>
      <c r="G42" s="80"/>
      <c r="H42" s="45"/>
      <c r="I42" s="60">
        <f t="shared" si="3"/>
        <v>0</v>
      </c>
      <c r="J42" s="19">
        <f t="shared" si="2"/>
        <v>0</v>
      </c>
      <c r="K42" s="32">
        <v>25</v>
      </c>
      <c r="L42" s="16">
        <f t="shared" si="1"/>
        <v>0</v>
      </c>
      <c r="M42" s="33"/>
    </row>
    <row r="43" spans="1:16" s="34" customFormat="1" ht="20.100000000000001" customHeight="1">
      <c r="A43" s="66" t="s">
        <v>73</v>
      </c>
      <c r="B43" s="67"/>
      <c r="C43" s="67"/>
      <c r="D43" s="68"/>
      <c r="E43" s="81" t="s">
        <v>74</v>
      </c>
      <c r="F43" s="81"/>
      <c r="G43" s="80" t="s">
        <v>69</v>
      </c>
      <c r="H43" s="45"/>
      <c r="I43" s="60">
        <f t="shared" si="3"/>
        <v>0</v>
      </c>
      <c r="J43" s="19">
        <f>H43+(H43*I43)</f>
        <v>0</v>
      </c>
      <c r="K43" s="32">
        <v>50</v>
      </c>
      <c r="L43" s="16">
        <f>H43*K43</f>
        <v>0</v>
      </c>
      <c r="M43" s="33"/>
    </row>
    <row r="44" spans="1:16" s="34" customFormat="1" ht="20.100000000000001" customHeight="1">
      <c r="A44" s="69"/>
      <c r="B44" s="70"/>
      <c r="C44" s="70"/>
      <c r="D44" s="71"/>
      <c r="E44" s="81" t="s">
        <v>70</v>
      </c>
      <c r="F44" s="81"/>
      <c r="G44" s="80"/>
      <c r="H44" s="45"/>
      <c r="I44" s="60">
        <f t="shared" si="3"/>
        <v>0</v>
      </c>
      <c r="J44" s="19">
        <f>H44+(H44*I44)</f>
        <v>0</v>
      </c>
      <c r="K44" s="32">
        <v>5</v>
      </c>
      <c r="L44" s="16">
        <f>H44*K44</f>
        <v>0</v>
      </c>
      <c r="M44" s="33"/>
    </row>
    <row r="45" spans="1:16" s="34" customFormat="1" ht="20.100000000000001" customHeight="1">
      <c r="A45" s="84" t="s">
        <v>75</v>
      </c>
      <c r="B45" s="84"/>
      <c r="C45" s="84"/>
      <c r="D45" s="84"/>
      <c r="E45" s="86" t="s">
        <v>63</v>
      </c>
      <c r="F45" s="86"/>
      <c r="G45" s="79" t="s">
        <v>64</v>
      </c>
      <c r="H45" s="45"/>
      <c r="I45" s="60">
        <f t="shared" si="3"/>
        <v>0</v>
      </c>
      <c r="J45" s="19">
        <f>H45+(H45*I45)</f>
        <v>0</v>
      </c>
      <c r="K45" s="32">
        <v>15</v>
      </c>
      <c r="L45" s="16">
        <f>H45*K45</f>
        <v>0</v>
      </c>
      <c r="M45" s="33"/>
    </row>
    <row r="46" spans="1:16" s="34" customFormat="1" ht="20.100000000000001" customHeight="1">
      <c r="A46" s="84"/>
      <c r="B46" s="84"/>
      <c r="C46" s="84"/>
      <c r="D46" s="84"/>
      <c r="E46" s="81" t="s">
        <v>76</v>
      </c>
      <c r="F46" s="81"/>
      <c r="G46" s="79"/>
      <c r="H46" s="45"/>
      <c r="I46" s="60">
        <f t="shared" si="3"/>
        <v>0</v>
      </c>
      <c r="J46" s="19">
        <f>H46+(H46*I46)</f>
        <v>0</v>
      </c>
      <c r="K46" s="32">
        <v>5</v>
      </c>
      <c r="L46" s="16">
        <f>H46*K46</f>
        <v>0</v>
      </c>
      <c r="M46" s="33"/>
    </row>
    <row r="47" spans="1:16" s="34" customFormat="1" ht="20.100000000000001" customHeight="1">
      <c r="A47" s="66" t="s">
        <v>77</v>
      </c>
      <c r="B47" s="67"/>
      <c r="C47" s="67"/>
      <c r="D47" s="68"/>
      <c r="E47" s="81" t="s">
        <v>63</v>
      </c>
      <c r="F47" s="81"/>
      <c r="G47" s="80" t="s">
        <v>69</v>
      </c>
      <c r="H47" s="45"/>
      <c r="I47" s="60">
        <f t="shared" si="3"/>
        <v>0</v>
      </c>
      <c r="J47" s="19">
        <f t="shared" si="2"/>
        <v>0</v>
      </c>
      <c r="K47" s="32">
        <v>15</v>
      </c>
      <c r="L47" s="16">
        <f t="shared" si="1"/>
        <v>0</v>
      </c>
      <c r="M47" s="33"/>
    </row>
    <row r="48" spans="1:16" s="34" customFormat="1" ht="20.100000000000001" customHeight="1">
      <c r="A48" s="69"/>
      <c r="B48" s="70"/>
      <c r="C48" s="70"/>
      <c r="D48" s="71"/>
      <c r="E48" s="81" t="s">
        <v>78</v>
      </c>
      <c r="F48" s="81"/>
      <c r="G48" s="80"/>
      <c r="H48" s="45"/>
      <c r="I48" s="60">
        <f t="shared" si="3"/>
        <v>0</v>
      </c>
      <c r="J48" s="19">
        <f t="shared" si="2"/>
        <v>0</v>
      </c>
      <c r="K48" s="32">
        <v>1</v>
      </c>
      <c r="L48" s="16">
        <f t="shared" si="1"/>
        <v>0</v>
      </c>
      <c r="M48" s="33"/>
    </row>
    <row r="49" spans="1:13" s="34" customFormat="1" ht="20.100000000000001" customHeight="1">
      <c r="A49" s="84" t="s">
        <v>79</v>
      </c>
      <c r="B49" s="84"/>
      <c r="C49" s="84"/>
      <c r="D49" s="84"/>
      <c r="E49" s="73" t="s">
        <v>80</v>
      </c>
      <c r="F49" s="74"/>
      <c r="G49" s="80" t="s">
        <v>81</v>
      </c>
      <c r="H49" s="45"/>
      <c r="I49" s="60">
        <f t="shared" si="3"/>
        <v>0</v>
      </c>
      <c r="J49" s="19">
        <f t="shared" si="2"/>
        <v>0</v>
      </c>
      <c r="K49" s="32">
        <v>15</v>
      </c>
      <c r="L49" s="16">
        <f t="shared" si="1"/>
        <v>0</v>
      </c>
      <c r="M49" s="33"/>
    </row>
    <row r="50" spans="1:13" s="34" customFormat="1" ht="20.100000000000001" customHeight="1">
      <c r="A50" s="84"/>
      <c r="B50" s="84"/>
      <c r="C50" s="84"/>
      <c r="D50" s="84"/>
      <c r="E50" s="73" t="s">
        <v>82</v>
      </c>
      <c r="F50" s="74"/>
      <c r="G50" s="80"/>
      <c r="H50" s="45"/>
      <c r="I50" s="60">
        <f t="shared" si="3"/>
        <v>0</v>
      </c>
      <c r="J50" s="19">
        <f t="shared" si="2"/>
        <v>0</v>
      </c>
      <c r="K50" s="32">
        <v>10</v>
      </c>
      <c r="L50" s="16">
        <f t="shared" si="1"/>
        <v>0</v>
      </c>
      <c r="M50" s="33"/>
    </row>
    <row r="51" spans="1:13" s="34" customFormat="1" ht="20.100000000000001" customHeight="1" thickBot="1">
      <c r="A51" s="85"/>
      <c r="B51" s="85"/>
      <c r="C51" s="85"/>
      <c r="D51" s="85"/>
      <c r="E51" s="75" t="s">
        <v>83</v>
      </c>
      <c r="F51" s="76"/>
      <c r="G51" s="83"/>
      <c r="H51" s="54"/>
      <c r="I51" s="60">
        <f t="shared" si="3"/>
        <v>0</v>
      </c>
      <c r="J51" s="55">
        <f t="shared" si="2"/>
        <v>0</v>
      </c>
      <c r="K51" s="56">
        <v>5</v>
      </c>
      <c r="L51" s="57">
        <f t="shared" si="1"/>
        <v>0</v>
      </c>
      <c r="M51" s="33"/>
    </row>
    <row r="52" spans="1:13" ht="25.5" customHeight="1" thickTop="1">
      <c r="A52" s="17" t="s">
        <v>84</v>
      </c>
      <c r="B52" s="58"/>
      <c r="C52" s="58"/>
      <c r="D52" s="58"/>
      <c r="E52" s="58"/>
      <c r="F52" s="58"/>
      <c r="G52" s="58"/>
      <c r="H52" s="58"/>
      <c r="I52" s="58"/>
      <c r="J52" s="58"/>
      <c r="K52" s="58"/>
      <c r="L52" s="18">
        <f>SUM(L35:L51)</f>
        <v>0</v>
      </c>
      <c r="M52" s="27"/>
    </row>
    <row r="53" spans="1:13" s="35" customFormat="1" ht="12">
      <c r="E53" s="36"/>
      <c r="G53" s="37"/>
      <c r="H53" s="1"/>
      <c r="L53" s="33"/>
    </row>
    <row r="54" spans="1:13" s="39" customFormat="1" ht="27.75" customHeight="1">
      <c r="A54" s="12" t="s">
        <v>34</v>
      </c>
      <c r="B54" s="38"/>
      <c r="C54" s="38"/>
      <c r="D54" s="38"/>
      <c r="E54" s="38"/>
      <c r="F54" s="38"/>
      <c r="G54" s="38"/>
      <c r="H54" s="38"/>
      <c r="I54" s="38"/>
      <c r="J54" s="38"/>
      <c r="K54" s="38"/>
      <c r="L54" s="33"/>
    </row>
    <row r="55" spans="1:13" s="39" customFormat="1" ht="13.15">
      <c r="A55" s="63"/>
      <c r="B55" s="63"/>
      <c r="C55" s="63"/>
      <c r="D55" s="63"/>
      <c r="E55" s="63"/>
      <c r="F55" s="63"/>
      <c r="G55" s="63"/>
      <c r="H55" s="63"/>
      <c r="I55" s="63"/>
      <c r="J55" s="63"/>
      <c r="K55" s="63"/>
      <c r="L55" s="63"/>
    </row>
    <row r="56" spans="1:13" s="35" customFormat="1" ht="40.15" customHeight="1">
      <c r="A56" s="61" t="s">
        <v>85</v>
      </c>
      <c r="B56" s="62"/>
      <c r="C56" s="62"/>
      <c r="D56" s="62"/>
      <c r="E56" s="62"/>
      <c r="F56" s="62"/>
      <c r="G56" s="62"/>
      <c r="H56" s="62"/>
      <c r="I56" s="62"/>
      <c r="J56" s="62"/>
      <c r="K56" s="62"/>
      <c r="L56" s="62"/>
    </row>
    <row r="57" spans="1:13" s="35" customFormat="1" ht="12">
      <c r="E57" s="36"/>
      <c r="L57" s="40"/>
    </row>
    <row r="58" spans="1:13" s="35" customFormat="1" ht="12">
      <c r="E58" s="36"/>
      <c r="L58" s="40"/>
    </row>
    <row r="59" spans="1:13" s="35" customFormat="1" ht="12">
      <c r="E59" s="36"/>
      <c r="L59" s="40"/>
    </row>
    <row r="60" spans="1:13" s="35" customFormat="1" ht="12">
      <c r="E60" s="36"/>
      <c r="L60" s="40"/>
    </row>
    <row r="61" spans="1:13" s="35" customFormat="1" ht="12">
      <c r="E61" s="36"/>
      <c r="L61" s="40"/>
    </row>
    <row r="62" spans="1:13" s="35" customFormat="1" ht="12">
      <c r="E62" s="36"/>
      <c r="L62" s="40"/>
    </row>
    <row r="63" spans="1:13" s="35" customFormat="1" ht="12">
      <c r="E63" s="36"/>
      <c r="L63" s="40"/>
    </row>
    <row r="64" spans="1:13" s="35" customFormat="1" ht="12">
      <c r="E64" s="36"/>
      <c r="L64" s="40"/>
    </row>
    <row r="65" spans="5:13" s="35" customFormat="1" ht="12">
      <c r="E65" s="36"/>
      <c r="L65" s="40"/>
    </row>
    <row r="66" spans="5:13" s="35" customFormat="1" ht="12">
      <c r="E66" s="36"/>
      <c r="L66" s="40"/>
    </row>
    <row r="67" spans="5:13" s="35" customFormat="1" ht="12">
      <c r="E67" s="36"/>
      <c r="L67" s="40"/>
    </row>
    <row r="68" spans="5:13" s="35" customFormat="1" ht="12">
      <c r="E68" s="36"/>
      <c r="L68" s="40"/>
    </row>
    <row r="69" spans="5:13" s="35" customFormat="1" ht="12">
      <c r="E69" s="36"/>
      <c r="L69" s="40"/>
    </row>
    <row r="70" spans="5:13">
      <c r="M70" s="27"/>
    </row>
    <row r="71" spans="5:13">
      <c r="M71" s="27"/>
    </row>
    <row r="72" spans="5:13">
      <c r="M72" s="27"/>
    </row>
    <row r="73" spans="5:13">
      <c r="M73" s="27"/>
    </row>
    <row r="74" spans="5:13">
      <c r="M74" s="27"/>
    </row>
    <row r="75" spans="5:13">
      <c r="M75" s="27"/>
    </row>
    <row r="76" spans="5:13">
      <c r="M76" s="27"/>
    </row>
    <row r="77" spans="5:13">
      <c r="M77" s="27"/>
    </row>
    <row r="78" spans="5:13">
      <c r="M78" s="27"/>
    </row>
    <row r="79" spans="5:13">
      <c r="M79" s="27"/>
    </row>
    <row r="80" spans="5:13">
      <c r="M80" s="27"/>
    </row>
    <row r="81" spans="13:13">
      <c r="M81" s="27"/>
    </row>
    <row r="82" spans="13:13">
      <c r="M82" s="27"/>
    </row>
    <row r="83" spans="13:13">
      <c r="M83" s="27"/>
    </row>
    <row r="84" spans="13:13">
      <c r="M84" s="27"/>
    </row>
    <row r="85" spans="13:13">
      <c r="M85" s="27"/>
    </row>
    <row r="86" spans="13:13">
      <c r="M86" s="27"/>
    </row>
    <row r="87" spans="13:13">
      <c r="M87" s="27"/>
    </row>
    <row r="88" spans="13:13">
      <c r="M88" s="27"/>
    </row>
    <row r="89" spans="13:13">
      <c r="M89" s="27"/>
    </row>
    <row r="90" spans="13:13">
      <c r="M90" s="27"/>
    </row>
    <row r="91" spans="13:13">
      <c r="M91" s="27"/>
    </row>
    <row r="92" spans="13:13">
      <c r="M92" s="27"/>
    </row>
    <row r="93" spans="13:13">
      <c r="M93" s="27"/>
    </row>
    <row r="94" spans="13:13">
      <c r="M94" s="27"/>
    </row>
    <row r="95" spans="13:13">
      <c r="M95" s="27"/>
    </row>
    <row r="96" spans="13:13">
      <c r="M96" s="27"/>
    </row>
    <row r="97" spans="13:13">
      <c r="M97" s="27"/>
    </row>
    <row r="98" spans="13:13">
      <c r="M98" s="27"/>
    </row>
    <row r="99" spans="13:13">
      <c r="M99" s="27"/>
    </row>
    <row r="100" spans="13:13">
      <c r="M100" s="27"/>
    </row>
    <row r="101" spans="13:13">
      <c r="M101" s="27"/>
    </row>
    <row r="102" spans="13:13">
      <c r="M102" s="27"/>
    </row>
    <row r="103" spans="13:13">
      <c r="M103" s="27"/>
    </row>
    <row r="104" spans="13:13">
      <c r="M104" s="27"/>
    </row>
    <row r="105" spans="13:13">
      <c r="M105" s="27"/>
    </row>
    <row r="106" spans="13:13">
      <c r="M106" s="27"/>
    </row>
    <row r="107" spans="13:13">
      <c r="M107" s="27"/>
    </row>
    <row r="108" spans="13:13">
      <c r="M108" s="27"/>
    </row>
    <row r="109" spans="13:13">
      <c r="M109" s="27"/>
    </row>
    <row r="110" spans="13:13">
      <c r="M110" s="27"/>
    </row>
    <row r="111" spans="13:13">
      <c r="M111" s="27"/>
    </row>
    <row r="112" spans="13:13">
      <c r="M112" s="27"/>
    </row>
    <row r="113" spans="13:13">
      <c r="M113" s="27"/>
    </row>
    <row r="114" spans="13:13">
      <c r="M114" s="27"/>
    </row>
    <row r="115" spans="13:13">
      <c r="M115" s="27"/>
    </row>
    <row r="116" spans="13:13">
      <c r="M116" s="27"/>
    </row>
    <row r="117" spans="13:13">
      <c r="M117" s="27"/>
    </row>
    <row r="118" spans="13:13">
      <c r="M118" s="27"/>
    </row>
    <row r="119" spans="13:13">
      <c r="M119" s="27"/>
    </row>
    <row r="120" spans="13:13">
      <c r="M120" s="27"/>
    </row>
    <row r="121" spans="13:13">
      <c r="M121" s="27"/>
    </row>
    <row r="122" spans="13:13">
      <c r="M122" s="27"/>
    </row>
    <row r="123" spans="13:13">
      <c r="M123" s="27"/>
    </row>
    <row r="124" spans="13:13">
      <c r="M124" s="27"/>
    </row>
    <row r="125" spans="13:13">
      <c r="M125" s="27"/>
    </row>
    <row r="126" spans="13:13">
      <c r="M126" s="27"/>
    </row>
    <row r="127" spans="13:13">
      <c r="M127" s="27"/>
    </row>
    <row r="128" spans="13:13">
      <c r="M128" s="27"/>
    </row>
    <row r="129" spans="13:13">
      <c r="M129" s="27"/>
    </row>
    <row r="130" spans="13:13">
      <c r="M130" s="27"/>
    </row>
    <row r="131" spans="13:13">
      <c r="M131" s="27"/>
    </row>
    <row r="132" spans="13:13">
      <c r="M132" s="27"/>
    </row>
    <row r="133" spans="13:13">
      <c r="M133" s="27"/>
    </row>
    <row r="134" spans="13:13">
      <c r="M134" s="27"/>
    </row>
    <row r="135" spans="13:13">
      <c r="M135" s="27"/>
    </row>
    <row r="136" spans="13:13">
      <c r="M136" s="27"/>
    </row>
    <row r="137" spans="13:13">
      <c r="M137" s="27"/>
    </row>
    <row r="138" spans="13:13">
      <c r="M138" s="27"/>
    </row>
    <row r="139" spans="13:13">
      <c r="M139" s="27"/>
    </row>
    <row r="140" spans="13:13">
      <c r="M140" s="27"/>
    </row>
  </sheetData>
  <mergeCells count="38">
    <mergeCell ref="A35:D38"/>
    <mergeCell ref="G49:G51"/>
    <mergeCell ref="A49:D51"/>
    <mergeCell ref="E45:F45"/>
    <mergeCell ref="E46:F46"/>
    <mergeCell ref="E50:F50"/>
    <mergeCell ref="G39:G40"/>
    <mergeCell ref="G35:G38"/>
    <mergeCell ref="A39:D42"/>
    <mergeCell ref="E47:F47"/>
    <mergeCell ref="E48:F48"/>
    <mergeCell ref="A45:D46"/>
    <mergeCell ref="E43:F43"/>
    <mergeCell ref="E44:F44"/>
    <mergeCell ref="E41:F41"/>
    <mergeCell ref="E42:F42"/>
    <mergeCell ref="E39:F39"/>
    <mergeCell ref="E40:F40"/>
    <mergeCell ref="E35:F35"/>
    <mergeCell ref="E36:F36"/>
    <mergeCell ref="E37:F37"/>
    <mergeCell ref="E38:F38"/>
    <mergeCell ref="A56:L56"/>
    <mergeCell ref="A55:L55"/>
    <mergeCell ref="A1:B1"/>
    <mergeCell ref="F1:J1"/>
    <mergeCell ref="A43:D44"/>
    <mergeCell ref="A47:D48"/>
    <mergeCell ref="L10:M10"/>
    <mergeCell ref="E49:F49"/>
    <mergeCell ref="E51:F51"/>
    <mergeCell ref="A33:F33"/>
    <mergeCell ref="A2:F2"/>
    <mergeCell ref="G2:K2"/>
    <mergeCell ref="G45:G46"/>
    <mergeCell ref="G43:G44"/>
    <mergeCell ref="G47:G48"/>
    <mergeCell ref="G41:G42"/>
  </mergeCells>
  <phoneticPr fontId="24" type="noConversion"/>
  <pageMargins left="0.23622047244094491" right="0.23622047244094491" top="0.74803149606299213" bottom="0.74803149606299213" header="0.31496062992125984" footer="0.31496062992125984"/>
  <pageSetup paperSize="8" scale="99" fitToHeight="0" orientation="landscape" r:id="rId1"/>
  <headerFooter>
    <oddFooter>&amp;A&amp;RPagina &amp;P</oddFooter>
  </headerFooter>
  <rowBreaks count="1" manualBreakCount="1">
    <brk id="32" max="16383" man="1"/>
  </rowBreaks>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A91103B5F4FAD4A8EC081B8591A5AEB" ma:contentTypeVersion="4" ma:contentTypeDescription="Een nieuw document maken." ma:contentTypeScope="" ma:versionID="93a3f62adf6495e9eeec0083971b5245">
  <xsd:schema xmlns:xsd="http://www.w3.org/2001/XMLSchema" xmlns:xs="http://www.w3.org/2001/XMLSchema" xmlns:p="http://schemas.microsoft.com/office/2006/metadata/properties" xmlns:ns2="1c951744-bf54-44fc-acf8-d085fe4d726f" targetNamespace="http://schemas.microsoft.com/office/2006/metadata/properties" ma:root="true" ma:fieldsID="9c3823ab79a09bf448b4cdc43fa33be8" ns2:_="">
    <xsd:import namespace="1c951744-bf54-44fc-acf8-d085fe4d72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951744-bf54-44fc-acf8-d085fe4d72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37D095-D6D0-4BAD-B579-1582E1CBBC6B}">
  <ds:schemaRefs>
    <ds:schemaRef ds:uri="http://schemas.microsoft.com/office/2006/metadata/longProperties"/>
  </ds:schemaRefs>
</ds:datastoreItem>
</file>

<file path=customXml/itemProps2.xml><?xml version="1.0" encoding="utf-8"?>
<ds:datastoreItem xmlns:ds="http://schemas.openxmlformats.org/officeDocument/2006/customXml" ds:itemID="{88938042-03BB-4C1F-BFC6-C9A72B0985D2}">
  <ds:schemaRefs>
    <ds:schemaRef ds:uri="http://schemas.microsoft.com/sharepoint/v3/contenttype/forms"/>
  </ds:schemaRefs>
</ds:datastoreItem>
</file>

<file path=customXml/itemProps3.xml><?xml version="1.0" encoding="utf-8"?>
<ds:datastoreItem xmlns:ds="http://schemas.openxmlformats.org/officeDocument/2006/customXml" ds:itemID="{22E9B709-3E61-4A0E-B247-03EB65055911}">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3FE0A110-898E-47F0-8C24-CE8EE25FA6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951744-bf54-44fc-acf8-d085fe4d7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Hamersveld, Rob van</cp:lastModifiedBy>
  <cp:revision/>
  <dcterms:created xsi:type="dcterms:W3CDTF">2008-02-01T08:20:49Z</dcterms:created>
  <dcterms:modified xsi:type="dcterms:W3CDTF">2025-01-29T09:09:06Z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972400.000000000</vt:lpwstr>
  </property>
  <property fmtid="{D5CDD505-2E9C-101B-9397-08002B2CF9AE}" pid="3" name="MediaServiceImageTags">
    <vt:lpwstr/>
  </property>
  <property fmtid="{D5CDD505-2E9C-101B-9397-08002B2CF9AE}" pid="4" name="ContentTypeId">
    <vt:lpwstr>0x010100FA91103B5F4FAD4A8EC081B8591A5AEB</vt:lpwstr>
  </property>
</Properties>
</file>