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L:\AKI-CN\Algemeen\Kostmgt\Engineering\10-BESTANDEN-ENGINEERING\2024\raamcontract Geotechniek\Nieuwe ROVK Geotechnsch onderzoek\Bijlage 05\"/>
    </mc:Choice>
  </mc:AlternateContent>
  <xr:revisionPtr revIDLastSave="0" documentId="13_ncr:1_{BE253325-65AD-40A0-BD1B-7A8E626F3F42}" xr6:coauthVersionLast="47" xr6:coauthVersionMax="47" xr10:uidLastSave="{00000000-0000-0000-0000-000000000000}"/>
  <workbookProtection workbookAlgorithmName="SHA-512" workbookHashValue="UArIKLZWwdK46mvx4jSsPBtAQV1kU1/ERCcaRQPNUmeZ/vcRIKIQnVZccK2XGcViSVWXIGuijee2K4V7M5Ip8Q==" workbookSaltValue="jKpXttyJiCKkcX9E9tHxXw==" workbookSpinCount="100000" lockStructure="1"/>
  <bookViews>
    <workbookView xWindow="-28920" yWindow="15" windowWidth="29040" windowHeight="15840" activeTab="3" xr2:uid="{112EA7DA-1FC8-4D98-81D1-FF62312283F7}"/>
  </bookViews>
  <sheets>
    <sheet name="Totaal Component 1 + 2" sheetId="19" r:id="rId1"/>
    <sheet name="Totaal Component 1" sheetId="5" r:id="rId2"/>
    <sheet name="WP 1 Voorbereiding" sheetId="6" r:id="rId3"/>
    <sheet name="WP 2 Sonderingen" sheetId="9" r:id="rId4"/>
    <sheet name="WP 3 Boringen" sheetId="3" r:id="rId5"/>
    <sheet name="WP 4 Peilbuizen" sheetId="7" r:id="rId6"/>
    <sheet name="WP 5 Laboratorium proeven" sheetId="4" r:id="rId7"/>
    <sheet name="WP 6 Data levering" sheetId="10" r:id="rId8"/>
    <sheet name="Totaal Component 2" sheetId="12" r:id="rId9"/>
    <sheet name="WP 1 Voorbereiding (2)" sheetId="13" r:id="rId10"/>
    <sheet name="WP 2 Sonderingen (2)" sheetId="14" r:id="rId11"/>
    <sheet name="WP 3 Boringen (2)" sheetId="15" r:id="rId12"/>
    <sheet name="WP 4 Peilbuizen (2)" sheetId="16" r:id="rId13"/>
    <sheet name="WP 5 Laboratorium proeven (2)" sheetId="17" r:id="rId14"/>
    <sheet name="WP 6 Data levering (2)" sheetId="18" r:id="rId15"/>
  </sheets>
  <definedNames>
    <definedName name="_xlnm.Print_Area" localSheetId="1">'Totaal Component 1'!$A$1:$K$25</definedName>
    <definedName name="_xlnm.Print_Area" localSheetId="0">'Totaal Component 1 + 2'!$A$1:$I$73</definedName>
    <definedName name="_xlnm.Print_Area" localSheetId="8">'Totaal Component 2'!$A$1:$K$23</definedName>
    <definedName name="_xlnm.Print_Area" localSheetId="2">'WP 1 Voorbereiding'!$A$1:$J$87</definedName>
    <definedName name="_xlnm.Print_Area" localSheetId="9">'WP 1 Voorbereiding (2)'!$A$1:$J$85</definedName>
    <definedName name="_xlnm.Print_Area" localSheetId="3">'WP 2 Sonderingen'!$A$1:$J$74</definedName>
    <definedName name="_xlnm.Print_Area" localSheetId="10">'WP 2 Sonderingen (2)'!$A$1:$J$72</definedName>
    <definedName name="_xlnm.Print_Area" localSheetId="4">'WP 3 Boringen'!$A$1:$J$82</definedName>
    <definedName name="_xlnm.Print_Area" localSheetId="11">'WP 3 Boringen (2)'!$A$1:$J$80</definedName>
    <definedName name="_xlnm.Print_Area" localSheetId="5">'WP 4 Peilbuizen'!$A$1:$J$36</definedName>
    <definedName name="_xlnm.Print_Area" localSheetId="12">'WP 4 Peilbuizen (2)'!$A$1:$J$34</definedName>
    <definedName name="_xlnm.Print_Area" localSheetId="6">'WP 5 Laboratorium proeven'!$A$1:$J$65</definedName>
    <definedName name="_xlnm.Print_Area" localSheetId="13">'WP 5 Laboratorium proeven (2)'!$A$1:$J$63</definedName>
    <definedName name="_xlnm.Print_Area" localSheetId="7">'WP 6 Data levering'!$A$1:$K$28</definedName>
    <definedName name="_xlnm.Print_Area" localSheetId="14">'WP 6 Data levering (2)'!$A$1:$K$27</definedName>
    <definedName name="Inde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7" i="12" l="1"/>
  <c r="E19" i="19"/>
  <c r="E18" i="19"/>
  <c r="I15" i="10"/>
  <c r="I13" i="10"/>
  <c r="F12" i="18"/>
  <c r="I12" i="10"/>
  <c r="E19" i="12" l="1"/>
  <c r="E36" i="19" s="1"/>
  <c r="E18" i="12"/>
  <c r="E35" i="19" s="1"/>
  <c r="E34" i="19"/>
  <c r="H18" i="15"/>
  <c r="E18" i="15"/>
  <c r="H17" i="15"/>
  <c r="E17" i="15"/>
  <c r="H18" i="3"/>
  <c r="H17" i="3"/>
  <c r="H59" i="17" l="1"/>
  <c r="E59" i="17"/>
  <c r="E12" i="17"/>
  <c r="H12" i="17" s="1"/>
  <c r="H59" i="4" l="1"/>
  <c r="H12" i="4"/>
  <c r="H81" i="13"/>
  <c r="L9" i="12"/>
  <c r="E17" i="19"/>
  <c r="J1" i="12"/>
  <c r="J1" i="5"/>
  <c r="L9" i="5"/>
  <c r="L10" i="5"/>
  <c r="M12" i="5"/>
  <c r="M13" i="5"/>
  <c r="M14" i="5"/>
  <c r="L14" i="5"/>
  <c r="L13" i="5"/>
  <c r="L12" i="5"/>
  <c r="L11" i="5"/>
  <c r="M11" i="5"/>
  <c r="M10" i="5"/>
  <c r="M9" i="5"/>
  <c r="M9" i="12"/>
  <c r="M10" i="12"/>
  <c r="L10" i="12"/>
  <c r="M11" i="12"/>
  <c r="L11" i="12"/>
  <c r="M12" i="12"/>
  <c r="L12" i="12"/>
  <c r="M13" i="12"/>
  <c r="L13" i="12"/>
  <c r="M14" i="12"/>
  <c r="L14" i="12"/>
  <c r="E58" i="17"/>
  <c r="E81" i="13"/>
  <c r="H81" i="6"/>
  <c r="B4" i="18"/>
  <c r="B4" i="17"/>
  <c r="B4" i="16"/>
  <c r="B4" i="15"/>
  <c r="B4" i="14"/>
  <c r="B4" i="13"/>
  <c r="C5" i="12"/>
  <c r="B4" i="10"/>
  <c r="B4" i="4"/>
  <c r="B4" i="7"/>
  <c r="B4" i="3"/>
  <c r="B4" i="9"/>
  <c r="B4" i="6"/>
  <c r="C5" i="5"/>
  <c r="B32" i="19"/>
  <c r="B31" i="19"/>
  <c r="B30" i="19"/>
  <c r="B29" i="19"/>
  <c r="B28" i="19"/>
  <c r="B27" i="19"/>
  <c r="I9" i="18"/>
  <c r="F22" i="18"/>
  <c r="I22" i="18" s="1"/>
  <c r="F21" i="18"/>
  <c r="I21" i="18" s="1"/>
  <c r="F20" i="18"/>
  <c r="I20" i="18" s="1"/>
  <c r="F19" i="18"/>
  <c r="I19" i="18" s="1"/>
  <c r="F18" i="18"/>
  <c r="I18" i="18" s="1"/>
  <c r="F9" i="18"/>
  <c r="F10" i="18"/>
  <c r="I10" i="18" s="1"/>
  <c r="F11" i="18"/>
  <c r="I11" i="18" s="1"/>
  <c r="F14" i="18"/>
  <c r="I14" i="18" s="1"/>
  <c r="F16" i="18"/>
  <c r="I16" i="18" s="1"/>
  <c r="F8" i="18"/>
  <c r="I8" i="18"/>
  <c r="H58" i="17"/>
  <c r="H50" i="17"/>
  <c r="H35" i="17"/>
  <c r="H34" i="17"/>
  <c r="H33" i="17"/>
  <c r="H10" i="17"/>
  <c r="H20" i="17"/>
  <c r="H21" i="17"/>
  <c r="H43" i="4"/>
  <c r="E57" i="17"/>
  <c r="H57" i="17" s="1"/>
  <c r="E55" i="17"/>
  <c r="H55" i="17" s="1"/>
  <c r="E54" i="17"/>
  <c r="H54" i="17" s="1"/>
  <c r="E53" i="17"/>
  <c r="H53" i="17" s="1"/>
  <c r="E52" i="17"/>
  <c r="H52" i="17" s="1"/>
  <c r="E51" i="17"/>
  <c r="H51" i="17" s="1"/>
  <c r="E50" i="17"/>
  <c r="E49" i="17"/>
  <c r="H49" i="17" s="1"/>
  <c r="E48" i="17"/>
  <c r="H48" i="17" s="1"/>
  <c r="E47" i="17"/>
  <c r="H47" i="17" s="1"/>
  <c r="E46" i="17"/>
  <c r="H46" i="17" s="1"/>
  <c r="E44" i="17"/>
  <c r="H44" i="17" s="1"/>
  <c r="E43" i="17"/>
  <c r="H43" i="17" s="1"/>
  <c r="E41" i="17"/>
  <c r="H41" i="17" s="1"/>
  <c r="E40" i="17"/>
  <c r="H40" i="17" s="1"/>
  <c r="E39" i="17"/>
  <c r="H39" i="17" s="1"/>
  <c r="E38" i="17"/>
  <c r="H38" i="17" s="1"/>
  <c r="E36" i="17"/>
  <c r="H36" i="17" s="1"/>
  <c r="E35" i="17"/>
  <c r="E34" i="17"/>
  <c r="E33" i="17"/>
  <c r="E9" i="17"/>
  <c r="H9" i="17" s="1"/>
  <c r="E10" i="17"/>
  <c r="E11" i="17"/>
  <c r="H11" i="17" s="1"/>
  <c r="E13" i="17"/>
  <c r="H13" i="17" s="1"/>
  <c r="E14" i="17"/>
  <c r="H14" i="17" s="1"/>
  <c r="E15" i="17"/>
  <c r="H15" i="17" s="1"/>
  <c r="E16" i="17"/>
  <c r="H16" i="17" s="1"/>
  <c r="E17" i="17"/>
  <c r="H17" i="17" s="1"/>
  <c r="E18" i="17"/>
  <c r="H18" i="17" s="1"/>
  <c r="E19" i="17"/>
  <c r="H19" i="17" s="1"/>
  <c r="E20" i="17"/>
  <c r="E21" i="17"/>
  <c r="E22" i="17"/>
  <c r="H22" i="17" s="1"/>
  <c r="E23" i="17"/>
  <c r="H23" i="17" s="1"/>
  <c r="E24" i="17"/>
  <c r="H24" i="17" s="1"/>
  <c r="E25" i="17"/>
  <c r="H25" i="17" s="1"/>
  <c r="E26" i="17"/>
  <c r="H26" i="17" s="1"/>
  <c r="E27" i="17"/>
  <c r="H27" i="17" s="1"/>
  <c r="E28" i="17"/>
  <c r="H28" i="17" s="1"/>
  <c r="E29" i="17"/>
  <c r="H29" i="17" s="1"/>
  <c r="E30" i="17"/>
  <c r="H30" i="17" s="1"/>
  <c r="E31" i="17"/>
  <c r="H31" i="17" s="1"/>
  <c r="E8" i="17"/>
  <c r="H8" i="17"/>
  <c r="H27" i="16"/>
  <c r="H9" i="16"/>
  <c r="H18" i="16"/>
  <c r="E32" i="16"/>
  <c r="E31" i="16"/>
  <c r="H31" i="16" s="1"/>
  <c r="E30" i="16"/>
  <c r="H30" i="16" s="1"/>
  <c r="E29" i="16"/>
  <c r="H29" i="16" s="1"/>
  <c r="E28" i="16"/>
  <c r="H28" i="16" s="1"/>
  <c r="E27" i="16"/>
  <c r="E26" i="16"/>
  <c r="H26" i="16" s="1"/>
  <c r="E25" i="16"/>
  <c r="H25" i="16" s="1"/>
  <c r="E24" i="16"/>
  <c r="H24" i="16" s="1"/>
  <c r="E9" i="16"/>
  <c r="E10" i="16"/>
  <c r="H10" i="16" s="1"/>
  <c r="E11" i="16"/>
  <c r="H11" i="16" s="1"/>
  <c r="E12" i="16"/>
  <c r="H12" i="16" s="1"/>
  <c r="E13" i="16"/>
  <c r="H13" i="16" s="1"/>
  <c r="E14" i="16"/>
  <c r="H14" i="16" s="1"/>
  <c r="E15" i="16"/>
  <c r="H15" i="16" s="1"/>
  <c r="E16" i="16"/>
  <c r="H16" i="16" s="1"/>
  <c r="E17" i="16"/>
  <c r="H17" i="16" s="1"/>
  <c r="E18" i="16"/>
  <c r="E19" i="16"/>
  <c r="H19" i="16" s="1"/>
  <c r="E20" i="16"/>
  <c r="H20" i="16" s="1"/>
  <c r="E21" i="16"/>
  <c r="H21" i="16" s="1"/>
  <c r="E8" i="16"/>
  <c r="H8" i="16"/>
  <c r="H11" i="15"/>
  <c r="H12" i="15"/>
  <c r="H13" i="15"/>
  <c r="E77" i="15"/>
  <c r="H77" i="15" s="1"/>
  <c r="E76" i="15"/>
  <c r="H76" i="15" s="1"/>
  <c r="E75" i="15"/>
  <c r="H75" i="15" s="1"/>
  <c r="E74" i="15"/>
  <c r="H74" i="15" s="1"/>
  <c r="E73" i="15"/>
  <c r="H73" i="15" s="1"/>
  <c r="E70" i="15"/>
  <c r="H70" i="15" s="1"/>
  <c r="E69" i="15"/>
  <c r="H69" i="15" s="1"/>
  <c r="E68" i="15"/>
  <c r="H68" i="15" s="1"/>
  <c r="E67" i="15"/>
  <c r="H67" i="15" s="1"/>
  <c r="E66" i="15"/>
  <c r="H66" i="15" s="1"/>
  <c r="E65" i="15"/>
  <c r="H65" i="15" s="1"/>
  <c r="E64" i="15"/>
  <c r="H64" i="15" s="1"/>
  <c r="E63" i="15"/>
  <c r="H63" i="15" s="1"/>
  <c r="E62" i="15"/>
  <c r="H62" i="15" s="1"/>
  <c r="E61" i="15"/>
  <c r="H61" i="15" s="1"/>
  <c r="E60" i="15"/>
  <c r="H60" i="15" s="1"/>
  <c r="E57" i="15"/>
  <c r="H57" i="15" s="1"/>
  <c r="E56" i="15"/>
  <c r="H56" i="15" s="1"/>
  <c r="E55" i="15"/>
  <c r="H55" i="15" s="1"/>
  <c r="E54" i="15"/>
  <c r="H54" i="15" s="1"/>
  <c r="E53" i="15"/>
  <c r="H53" i="15" s="1"/>
  <c r="E52" i="15"/>
  <c r="H52" i="15" s="1"/>
  <c r="E51" i="15"/>
  <c r="H51" i="15" s="1"/>
  <c r="E50" i="15"/>
  <c r="H50" i="15" s="1"/>
  <c r="E49" i="15"/>
  <c r="H49" i="15" s="1"/>
  <c r="E48" i="15"/>
  <c r="H48" i="15" s="1"/>
  <c r="E47" i="15"/>
  <c r="H47" i="15" s="1"/>
  <c r="E46" i="15"/>
  <c r="H46" i="15" s="1"/>
  <c r="E45" i="15"/>
  <c r="H45" i="15" s="1"/>
  <c r="E44" i="15"/>
  <c r="H44" i="15" s="1"/>
  <c r="E43" i="15"/>
  <c r="H43" i="15" s="1"/>
  <c r="E42" i="15"/>
  <c r="H42" i="15" s="1"/>
  <c r="E41" i="15"/>
  <c r="H41" i="15" s="1"/>
  <c r="E40" i="15"/>
  <c r="H40" i="15" s="1"/>
  <c r="E39" i="15"/>
  <c r="H39" i="15" s="1"/>
  <c r="E38" i="15"/>
  <c r="H38" i="15" s="1"/>
  <c r="E37" i="15"/>
  <c r="H37" i="15" s="1"/>
  <c r="E36" i="15"/>
  <c r="H36" i="15" s="1"/>
  <c r="E35" i="15"/>
  <c r="H35" i="15" s="1"/>
  <c r="E34" i="15"/>
  <c r="H34" i="15" s="1"/>
  <c r="E33" i="15"/>
  <c r="H33" i="15" s="1"/>
  <c r="E32" i="15"/>
  <c r="H32" i="15" s="1"/>
  <c r="E31" i="15"/>
  <c r="H31" i="15" s="1"/>
  <c r="E30" i="15"/>
  <c r="H30" i="15" s="1"/>
  <c r="E29" i="15"/>
  <c r="H29" i="15" s="1"/>
  <c r="E28" i="15"/>
  <c r="H28" i="15" s="1"/>
  <c r="E27" i="15"/>
  <c r="H27" i="15" s="1"/>
  <c r="E26" i="15"/>
  <c r="H26" i="15" s="1"/>
  <c r="E25" i="15"/>
  <c r="H25" i="15" s="1"/>
  <c r="E24" i="15"/>
  <c r="H24" i="15" s="1"/>
  <c r="E23" i="15"/>
  <c r="H23" i="15" s="1"/>
  <c r="E22" i="15"/>
  <c r="H22" i="15" s="1"/>
  <c r="E21" i="15"/>
  <c r="H21" i="15" s="1"/>
  <c r="E9" i="15"/>
  <c r="H9" i="15" s="1"/>
  <c r="E10" i="15"/>
  <c r="H10" i="15" s="1"/>
  <c r="E11" i="15"/>
  <c r="E12" i="15"/>
  <c r="E13" i="15"/>
  <c r="E14" i="15"/>
  <c r="H14" i="15" s="1"/>
  <c r="E15" i="15"/>
  <c r="H15" i="15" s="1"/>
  <c r="E16" i="15"/>
  <c r="H16" i="15" s="1"/>
  <c r="E8" i="15"/>
  <c r="H8" i="15" s="1"/>
  <c r="H57" i="14"/>
  <c r="H56" i="14"/>
  <c r="H50" i="14"/>
  <c r="H10" i="14"/>
  <c r="H13" i="14"/>
  <c r="H25" i="14"/>
  <c r="H26" i="14"/>
  <c r="H30" i="14"/>
  <c r="H37" i="14"/>
  <c r="H38" i="14"/>
  <c r="H42" i="14"/>
  <c r="E69" i="14"/>
  <c r="H69" i="14" s="1"/>
  <c r="E68" i="14"/>
  <c r="H68" i="14" s="1"/>
  <c r="E67" i="14"/>
  <c r="H67" i="14" s="1"/>
  <c r="E66" i="14"/>
  <c r="H66" i="14" s="1"/>
  <c r="E65" i="14"/>
  <c r="H65" i="14" s="1"/>
  <c r="E64" i="14"/>
  <c r="H64" i="14" s="1"/>
  <c r="E63" i="14"/>
  <c r="H63" i="14" s="1"/>
  <c r="E62" i="14"/>
  <c r="H62" i="14" s="1"/>
  <c r="E61" i="14"/>
  <c r="H61" i="14" s="1"/>
  <c r="E60" i="14"/>
  <c r="H60" i="14" s="1"/>
  <c r="E59" i="14"/>
  <c r="H59" i="14" s="1"/>
  <c r="E58" i="14"/>
  <c r="H58" i="14" s="1"/>
  <c r="E57" i="14"/>
  <c r="E56" i="14"/>
  <c r="E55" i="14"/>
  <c r="H55" i="14" s="1"/>
  <c r="E54" i="14"/>
  <c r="H54" i="14" s="1"/>
  <c r="E53" i="14"/>
  <c r="H53" i="14" s="1"/>
  <c r="E50" i="14"/>
  <c r="E49" i="14"/>
  <c r="H49" i="14" s="1"/>
  <c r="E48" i="14"/>
  <c r="H48" i="14" s="1"/>
  <c r="E9" i="14"/>
  <c r="H9" i="14" s="1"/>
  <c r="E10" i="14"/>
  <c r="E11" i="14"/>
  <c r="H11" i="14" s="1"/>
  <c r="E12" i="14"/>
  <c r="H12" i="14" s="1"/>
  <c r="E13" i="14"/>
  <c r="E14" i="14"/>
  <c r="H14" i="14" s="1"/>
  <c r="E15" i="14"/>
  <c r="H15" i="14" s="1"/>
  <c r="E16" i="14"/>
  <c r="H16" i="14" s="1"/>
  <c r="E17" i="14"/>
  <c r="H17" i="14" s="1"/>
  <c r="E18" i="14"/>
  <c r="H18" i="14" s="1"/>
  <c r="E19" i="14"/>
  <c r="H19" i="14" s="1"/>
  <c r="E20" i="14"/>
  <c r="H20" i="14" s="1"/>
  <c r="E21" i="14"/>
  <c r="H21" i="14" s="1"/>
  <c r="E22" i="14"/>
  <c r="H22" i="14" s="1"/>
  <c r="E23" i="14"/>
  <c r="H23" i="14" s="1"/>
  <c r="E24" i="14"/>
  <c r="H24" i="14" s="1"/>
  <c r="E25" i="14"/>
  <c r="E26" i="14"/>
  <c r="E27" i="14"/>
  <c r="H27" i="14" s="1"/>
  <c r="E28" i="14"/>
  <c r="H28" i="14" s="1"/>
  <c r="E29" i="14"/>
  <c r="H29" i="14" s="1"/>
  <c r="E30" i="14"/>
  <c r="E31" i="14"/>
  <c r="H31" i="14" s="1"/>
  <c r="E32" i="14"/>
  <c r="H32" i="14" s="1"/>
  <c r="E33" i="14"/>
  <c r="H33" i="14" s="1"/>
  <c r="E34" i="14"/>
  <c r="H34" i="14" s="1"/>
  <c r="E35" i="14"/>
  <c r="H35" i="14" s="1"/>
  <c r="E36" i="14"/>
  <c r="H36" i="14" s="1"/>
  <c r="E37" i="14"/>
  <c r="E38" i="14"/>
  <c r="E39" i="14"/>
  <c r="H39" i="14" s="1"/>
  <c r="E40" i="14"/>
  <c r="H40" i="14" s="1"/>
  <c r="E41" i="14"/>
  <c r="H41" i="14" s="1"/>
  <c r="E42" i="14"/>
  <c r="E43" i="14"/>
  <c r="H43" i="14" s="1"/>
  <c r="E44" i="14"/>
  <c r="H44" i="14" s="1"/>
  <c r="E45" i="14"/>
  <c r="H45" i="14" s="1"/>
  <c r="E8" i="14"/>
  <c r="H8" i="14"/>
  <c r="E82" i="13"/>
  <c r="H82" i="13" s="1"/>
  <c r="H73" i="13"/>
  <c r="H70" i="13"/>
  <c r="H44" i="13"/>
  <c r="H43" i="13"/>
  <c r="H30" i="13"/>
  <c r="H29" i="13"/>
  <c r="H28" i="13"/>
  <c r="H27" i="13"/>
  <c r="H13" i="13"/>
  <c r="H15" i="13"/>
  <c r="E78" i="13"/>
  <c r="H78" i="13" s="1"/>
  <c r="E77" i="13"/>
  <c r="H77" i="13" s="1"/>
  <c r="E76" i="13"/>
  <c r="H76" i="13" s="1"/>
  <c r="E75" i="13"/>
  <c r="H75" i="13" s="1"/>
  <c r="E74" i="13"/>
  <c r="H74" i="13" s="1"/>
  <c r="E73" i="13"/>
  <c r="E70" i="13"/>
  <c r="E69" i="13"/>
  <c r="H69" i="13" s="1"/>
  <c r="E68" i="13"/>
  <c r="H68" i="13" s="1"/>
  <c r="E67" i="13"/>
  <c r="H67" i="13" s="1"/>
  <c r="E66" i="13"/>
  <c r="H66" i="13" s="1"/>
  <c r="E65" i="13"/>
  <c r="H65" i="13" s="1"/>
  <c r="E64" i="13"/>
  <c r="H64" i="13" s="1"/>
  <c r="E63" i="13"/>
  <c r="H63" i="13" s="1"/>
  <c r="E62" i="13"/>
  <c r="H62" i="13" s="1"/>
  <c r="E60" i="13"/>
  <c r="H60" i="13" s="1"/>
  <c r="E59" i="13"/>
  <c r="H59" i="13" s="1"/>
  <c r="E58" i="13"/>
  <c r="H58" i="13" s="1"/>
  <c r="E55" i="13"/>
  <c r="H55" i="13" s="1"/>
  <c r="E54" i="13"/>
  <c r="H54" i="13" s="1"/>
  <c r="E53" i="13"/>
  <c r="H53" i="13" s="1"/>
  <c r="E52" i="13"/>
  <c r="H52" i="13" s="1"/>
  <c r="E51" i="13"/>
  <c r="H51" i="13" s="1"/>
  <c r="E50" i="13"/>
  <c r="H50" i="13" s="1"/>
  <c r="E49" i="13"/>
  <c r="H49" i="13" s="1"/>
  <c r="E48" i="13"/>
  <c r="H48" i="13" s="1"/>
  <c r="E47" i="13"/>
  <c r="H47" i="13" s="1"/>
  <c r="E46" i="13"/>
  <c r="H46" i="13" s="1"/>
  <c r="E45" i="13"/>
  <c r="H45" i="13" s="1"/>
  <c r="E44" i="13"/>
  <c r="E43" i="13"/>
  <c r="E42" i="13"/>
  <c r="H42" i="13" s="1"/>
  <c r="E41" i="13"/>
  <c r="H41" i="13" s="1"/>
  <c r="E40" i="13"/>
  <c r="H40" i="13" s="1"/>
  <c r="E39" i="13"/>
  <c r="H39" i="13" s="1"/>
  <c r="E38" i="13"/>
  <c r="H38" i="13" s="1"/>
  <c r="E37" i="13"/>
  <c r="H37" i="13" s="1"/>
  <c r="E36" i="13"/>
  <c r="H36" i="13" s="1"/>
  <c r="E35" i="13"/>
  <c r="H35" i="13" s="1"/>
  <c r="E34" i="13"/>
  <c r="H34" i="13" s="1"/>
  <c r="E31" i="13"/>
  <c r="H31" i="13" s="1"/>
  <c r="E30" i="13"/>
  <c r="E29" i="13"/>
  <c r="E26" i="13"/>
  <c r="H26" i="13" s="1"/>
  <c r="E25" i="13"/>
  <c r="H25" i="13" s="1"/>
  <c r="E24" i="13"/>
  <c r="H24" i="13" s="1"/>
  <c r="E23" i="13"/>
  <c r="H23" i="13" s="1"/>
  <c r="E22" i="13"/>
  <c r="H22" i="13" s="1"/>
  <c r="E21" i="13"/>
  <c r="H21" i="13" s="1"/>
  <c r="E9" i="13"/>
  <c r="H9" i="13" s="1"/>
  <c r="E10" i="13"/>
  <c r="H10" i="13" s="1"/>
  <c r="E11" i="13"/>
  <c r="H11" i="13" s="1"/>
  <c r="E12" i="13"/>
  <c r="H12" i="13" s="1"/>
  <c r="E13" i="13"/>
  <c r="E14" i="13"/>
  <c r="H14" i="13" s="1"/>
  <c r="E15" i="13"/>
  <c r="E16" i="13"/>
  <c r="H16" i="13" s="1"/>
  <c r="E17" i="13"/>
  <c r="H17" i="13" s="1"/>
  <c r="E18" i="13"/>
  <c r="H18" i="13" s="1"/>
  <c r="E8" i="13"/>
  <c r="H8" i="13" s="1"/>
  <c r="B15" i="19"/>
  <c r="B14" i="19"/>
  <c r="B13" i="19"/>
  <c r="B12" i="19"/>
  <c r="B11" i="19"/>
  <c r="B10" i="19"/>
  <c r="A4" i="18"/>
  <c r="B2" i="18"/>
  <c r="C31" i="17"/>
  <c r="A4" i="17"/>
  <c r="B2" i="17"/>
  <c r="A4" i="16"/>
  <c r="B2" i="16"/>
  <c r="A4" i="15"/>
  <c r="B2" i="15"/>
  <c r="A4" i="14"/>
  <c r="B2" i="14"/>
  <c r="A4" i="13"/>
  <c r="B2" i="13"/>
  <c r="B14" i="12"/>
  <c r="B13" i="12"/>
  <c r="B12" i="12"/>
  <c r="B11" i="12"/>
  <c r="B10" i="12"/>
  <c r="B9" i="12"/>
  <c r="H11" i="6"/>
  <c r="H12" i="6"/>
  <c r="H25" i="6"/>
  <c r="H26" i="6"/>
  <c r="H30" i="6"/>
  <c r="H31" i="6"/>
  <c r="H46" i="6"/>
  <c r="H47" i="6"/>
  <c r="H48" i="6"/>
  <c r="H49" i="6"/>
  <c r="H50" i="6"/>
  <c r="H51" i="6"/>
  <c r="H52" i="6"/>
  <c r="H53" i="6"/>
  <c r="H54" i="6"/>
  <c r="H55" i="6"/>
  <c r="H50" i="9"/>
  <c r="I9" i="10"/>
  <c r="I10" i="10"/>
  <c r="I11" i="10"/>
  <c r="I14" i="10"/>
  <c r="I16" i="10"/>
  <c r="I18" i="10"/>
  <c r="I19" i="10"/>
  <c r="I20" i="10"/>
  <c r="I21" i="10"/>
  <c r="I22" i="10"/>
  <c r="I8" i="10"/>
  <c r="H44" i="6"/>
  <c r="H66" i="9"/>
  <c r="H65" i="9"/>
  <c r="H11" i="4"/>
  <c r="H10" i="4"/>
  <c r="H15" i="3"/>
  <c r="H11" i="3"/>
  <c r="H8" i="7"/>
  <c r="H9" i="7"/>
  <c r="H10" i="7"/>
  <c r="H11" i="7"/>
  <c r="H12" i="7"/>
  <c r="H13" i="7"/>
  <c r="H14" i="7"/>
  <c r="H15" i="7"/>
  <c r="H16" i="7"/>
  <c r="H17" i="7"/>
  <c r="H18" i="7"/>
  <c r="H19" i="7"/>
  <c r="H20" i="7"/>
  <c r="H21" i="7"/>
  <c r="H24" i="7"/>
  <c r="H25" i="7"/>
  <c r="H26" i="7"/>
  <c r="H27" i="7"/>
  <c r="H28" i="7"/>
  <c r="H29" i="7"/>
  <c r="H30" i="7"/>
  <c r="H31" i="7"/>
  <c r="H9" i="4"/>
  <c r="H13" i="4"/>
  <c r="H14" i="4"/>
  <c r="H15" i="4"/>
  <c r="H16" i="4"/>
  <c r="H17" i="4"/>
  <c r="H18" i="4"/>
  <c r="H19" i="4"/>
  <c r="H20" i="4"/>
  <c r="H21" i="4"/>
  <c r="H22" i="4"/>
  <c r="H23" i="4"/>
  <c r="H24" i="4"/>
  <c r="H25" i="4"/>
  <c r="H26" i="4"/>
  <c r="H27" i="4"/>
  <c r="H28" i="4"/>
  <c r="H29" i="4"/>
  <c r="H30" i="4"/>
  <c r="H31" i="4"/>
  <c r="H33" i="4"/>
  <c r="H34" i="4"/>
  <c r="H35" i="4"/>
  <c r="H36" i="4"/>
  <c r="H38" i="4"/>
  <c r="H39" i="4"/>
  <c r="H40" i="4"/>
  <c r="H41" i="4"/>
  <c r="H44" i="4"/>
  <c r="H46" i="4"/>
  <c r="H47" i="4"/>
  <c r="H48" i="4"/>
  <c r="H49" i="4"/>
  <c r="H50" i="4"/>
  <c r="H51" i="4"/>
  <c r="H52" i="4"/>
  <c r="H53" i="4"/>
  <c r="H54" i="4"/>
  <c r="H55" i="4"/>
  <c r="H57" i="4"/>
  <c r="H58" i="4"/>
  <c r="H8" i="4"/>
  <c r="H9" i="3"/>
  <c r="H10" i="3"/>
  <c r="H12" i="3"/>
  <c r="H13" i="3"/>
  <c r="H14" i="3"/>
  <c r="H16"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60" i="3"/>
  <c r="H61" i="3"/>
  <c r="H62" i="3"/>
  <c r="H63" i="3"/>
  <c r="H64" i="3"/>
  <c r="H65" i="3"/>
  <c r="H66" i="3"/>
  <c r="H67" i="3"/>
  <c r="H68" i="3"/>
  <c r="H69" i="3"/>
  <c r="H70" i="3"/>
  <c r="H73" i="3"/>
  <c r="H74" i="3"/>
  <c r="H75" i="3"/>
  <c r="H76" i="3"/>
  <c r="H77" i="3"/>
  <c r="H8" i="3"/>
  <c r="H19" i="9"/>
  <c r="H20" i="9"/>
  <c r="H21" i="9"/>
  <c r="H22" i="9"/>
  <c r="H23" i="9"/>
  <c r="H24" i="9"/>
  <c r="H25" i="9"/>
  <c r="H26" i="9"/>
  <c r="H27" i="9"/>
  <c r="H28" i="9"/>
  <c r="H29" i="9"/>
  <c r="H30" i="9"/>
  <c r="H31" i="9"/>
  <c r="H32" i="9"/>
  <c r="H68" i="9"/>
  <c r="H69" i="9"/>
  <c r="H53" i="9"/>
  <c r="H57" i="9"/>
  <c r="H67" i="9"/>
  <c r="H64" i="9"/>
  <c r="H63" i="9"/>
  <c r="H62" i="9"/>
  <c r="H61" i="9"/>
  <c r="H60" i="9"/>
  <c r="H59" i="9"/>
  <c r="H58" i="9"/>
  <c r="H56" i="9"/>
  <c r="H55" i="9"/>
  <c r="H54" i="9"/>
  <c r="H49" i="9"/>
  <c r="H48" i="9"/>
  <c r="H45" i="9"/>
  <c r="H44" i="9"/>
  <c r="H43" i="9"/>
  <c r="H42" i="9"/>
  <c r="H41" i="9"/>
  <c r="H40" i="9"/>
  <c r="H39" i="9"/>
  <c r="H38" i="9"/>
  <c r="H37" i="9"/>
  <c r="H36" i="9"/>
  <c r="H35" i="9"/>
  <c r="H34" i="9"/>
  <c r="H33" i="9"/>
  <c r="H18" i="9"/>
  <c r="H17" i="9"/>
  <c r="H16" i="9"/>
  <c r="H15" i="9"/>
  <c r="H14" i="9"/>
  <c r="H13" i="9"/>
  <c r="H12" i="9"/>
  <c r="H11" i="9"/>
  <c r="H10" i="9"/>
  <c r="H9" i="9"/>
  <c r="H8" i="9"/>
  <c r="H9" i="6"/>
  <c r="H10" i="6"/>
  <c r="H13" i="6"/>
  <c r="H14" i="6"/>
  <c r="H15" i="6"/>
  <c r="H16" i="6"/>
  <c r="H17" i="6"/>
  <c r="H18" i="6"/>
  <c r="H21" i="6"/>
  <c r="H22" i="6"/>
  <c r="H23" i="6"/>
  <c r="H24" i="6"/>
  <c r="H29" i="6"/>
  <c r="H34" i="6"/>
  <c r="H35" i="6"/>
  <c r="H36" i="6"/>
  <c r="H37" i="6"/>
  <c r="H38" i="6"/>
  <c r="H39" i="6"/>
  <c r="H40" i="6"/>
  <c r="H41" i="6"/>
  <c r="H42" i="6"/>
  <c r="H43" i="6"/>
  <c r="H45" i="6"/>
  <c r="H58" i="6"/>
  <c r="H59" i="6"/>
  <c r="H60" i="6"/>
  <c r="H62" i="6"/>
  <c r="H63" i="6"/>
  <c r="H64" i="6"/>
  <c r="H65" i="6"/>
  <c r="H66" i="6"/>
  <c r="H67" i="6"/>
  <c r="H68" i="6"/>
  <c r="H69" i="6"/>
  <c r="H70" i="6"/>
  <c r="H73" i="6"/>
  <c r="H74" i="6"/>
  <c r="H75" i="6"/>
  <c r="H76" i="6"/>
  <c r="H77" i="6"/>
  <c r="H78" i="6"/>
  <c r="H82" i="6"/>
  <c r="H8" i="6"/>
  <c r="A4" i="10"/>
  <c r="A4" i="4"/>
  <c r="A4" i="7"/>
  <c r="A4" i="3"/>
  <c r="A4" i="9"/>
  <c r="A4" i="6"/>
  <c r="C31" i="4"/>
  <c r="B2" i="10"/>
  <c r="B2" i="4"/>
  <c r="B2" i="7"/>
  <c r="B2" i="3"/>
  <c r="B2" i="9"/>
  <c r="B2" i="6"/>
  <c r="B14" i="5"/>
  <c r="B13" i="5"/>
  <c r="B12" i="5"/>
  <c r="B11" i="5"/>
  <c r="B10" i="5"/>
  <c r="B9" i="5"/>
  <c r="H62" i="4" l="1"/>
  <c r="I13" i="5" s="1"/>
  <c r="H71" i="9"/>
  <c r="I10" i="5" s="1"/>
  <c r="G11" i="19" s="1"/>
  <c r="H84" i="13"/>
  <c r="I9" i="12" s="1"/>
  <c r="G27" i="19" s="1"/>
  <c r="I24" i="10"/>
  <c r="I14" i="5" s="1"/>
  <c r="G15" i="19" s="1"/>
  <c r="H79" i="3"/>
  <c r="I11" i="5" s="1"/>
  <c r="G12" i="19" s="1"/>
  <c r="I24" i="18"/>
  <c r="I14" i="12" s="1"/>
  <c r="H62" i="17"/>
  <c r="I13" i="12" s="1"/>
  <c r="H33" i="7"/>
  <c r="I12" i="5" s="1"/>
  <c r="G13" i="19" s="1"/>
  <c r="H33" i="16"/>
  <c r="I12" i="12" s="1"/>
  <c r="G30" i="19" s="1"/>
  <c r="H79" i="15"/>
  <c r="I11" i="12" s="1"/>
  <c r="G29" i="19" s="1"/>
  <c r="H71" i="14"/>
  <c r="I10" i="12" s="1"/>
  <c r="G28" i="19" s="1"/>
  <c r="H84" i="6"/>
  <c r="I9" i="5" s="1"/>
  <c r="G10" i="19" s="1"/>
  <c r="M20" i="12"/>
  <c r="M21" i="12" s="1"/>
  <c r="L20" i="12"/>
  <c r="L21" i="12" s="1"/>
  <c r="L20" i="5"/>
  <c r="L21" i="5" s="1"/>
  <c r="M20" i="5"/>
  <c r="M21" i="5" s="1"/>
  <c r="G31" i="19" l="1"/>
  <c r="H15" i="12"/>
  <c r="G14" i="19"/>
  <c r="F16" i="19" s="1"/>
  <c r="H15" i="5"/>
  <c r="G32" i="19"/>
  <c r="F33" i="19" l="1"/>
  <c r="H17" i="5"/>
  <c r="H17" i="12"/>
  <c r="H18" i="12"/>
  <c r="F35" i="19" s="1"/>
  <c r="G35" i="19" s="1"/>
  <c r="I17" i="5" l="1"/>
  <c r="I21" i="5" s="1"/>
  <c r="F17" i="19"/>
  <c r="G17" i="19" s="1"/>
  <c r="I17" i="12"/>
  <c r="F34" i="19"/>
  <c r="G34" i="19" s="1"/>
  <c r="H18" i="5"/>
  <c r="F18" i="19" s="1"/>
  <c r="G18" i="19" s="1"/>
  <c r="H19" i="12"/>
  <c r="I18" i="12"/>
  <c r="I19" i="12" l="1"/>
  <c r="I21" i="12" s="1"/>
  <c r="F36" i="19"/>
  <c r="G36" i="19" s="1"/>
  <c r="G38" i="19" s="1"/>
  <c r="I18" i="5"/>
  <c r="H19" i="5"/>
  <c r="I19" i="5" l="1"/>
  <c r="F19" i="19"/>
  <c r="G19" i="19" s="1"/>
  <c r="G21" i="19" s="1"/>
  <c r="G53" i="19"/>
  <c r="F45" i="19"/>
  <c r="G45" i="19" s="1"/>
  <c r="G52" i="19" l="1"/>
  <c r="F44" i="19"/>
  <c r="G44" i="19" s="1"/>
  <c r="G47" i="19" s="1"/>
  <c r="G55" i="19"/>
</calcChain>
</file>

<file path=xl/sharedStrings.xml><?xml version="1.0" encoding="utf-8"?>
<sst xmlns="http://schemas.openxmlformats.org/spreadsheetml/2006/main" count="1644" uniqueCount="436">
  <si>
    <t>Project:</t>
  </si>
  <si>
    <t>TenderNed nr.</t>
  </si>
  <si>
    <t>Onderdeel:</t>
  </si>
  <si>
    <t>Wp nr.</t>
  </si>
  <si>
    <t>Beschrijving Werkpakketten</t>
  </si>
  <si>
    <t>TOTALEN</t>
  </si>
  <si>
    <t>Naam rechtsgeldige vertegenwoordiger:</t>
  </si>
  <si>
    <t>Functie:</t>
  </si>
  <si>
    <t>Plaats:</t>
  </si>
  <si>
    <t>Datum:</t>
  </si>
  <si>
    <t>Legenda</t>
  </si>
  <si>
    <t xml:space="preserve">In te vullen door inschrijver </t>
  </si>
  <si>
    <t>Voorzover de inschrijver bestaat uit een combinatie van meerdere bedrijven, dienen alle bedrijven afzonderlijk te worden vermeld en dient er door alle bedrijven afzonderlijk te worden ondertekend. Tevens dient in dat geval te worden vermeld wie als gemachtigde optreedt om de inschrijver voor alle zaken het betrokken werk betreffende te vertegenwoordigen.</t>
  </si>
  <si>
    <t>Bij een natuurlijk persoon de naam en voornamen voluit, bij een rechtspersoon de statutaire naam.</t>
  </si>
  <si>
    <t>Bij een natuurlijk persoon de woonplaats, bij een rechtspersoon de vestigingsplaats, met volledig adres en zo nodig vermelding van de provincie en het land.</t>
  </si>
  <si>
    <t>De ondertekenaar van het inschrijvingsbiljet dient bevoegd te zijn deze inschrijving namens de inschrijver te ondertekenen vertegenwoordigen. Deze vertegenwoordigingsbevoegdheid dient te worden aangetoond middels overlegging van een uittreksel uit het handelsregister van de Kamer van Koophandel. Indien de ondertekenaar van het inschrijvingsbiljet niet staat geregistreerd als vertegenwoordigingsbevoegde dient een schriftelijke volmacht of een procuratieregeling te worden overgelegd waaruit de bevoegdheid blijkt.</t>
  </si>
  <si>
    <t>WP1 Voorbereiding</t>
  </si>
  <si>
    <t>Nr.</t>
  </si>
  <si>
    <t>Werkpakket 1</t>
  </si>
  <si>
    <t>eenheid</t>
  </si>
  <si>
    <t xml:space="preserve"> </t>
  </si>
  <si>
    <t>Risico “K&amp;L beschadigen/verstoren</t>
  </si>
  <si>
    <t>Vooroverleg en regelen vergunning</t>
  </si>
  <si>
    <t>melding</t>
  </si>
  <si>
    <t>Het doen en verwerken van een melding in het kader van KLIC/WION, dijkgraaf (waterschap)</t>
  </si>
  <si>
    <t>Verzorgen melding KLIC</t>
  </si>
  <si>
    <t>dag</t>
  </si>
  <si>
    <t>nacht</t>
  </si>
  <si>
    <t>zat of zon</t>
  </si>
  <si>
    <t>Voorboren van een sondeer-/boorlocatie i.v.m. kabels en/of leidingen</t>
  </si>
  <si>
    <t>stuk</t>
  </si>
  <si>
    <t>Plan+Oplevering</t>
  </si>
  <si>
    <t>Deze post betreft een projectplan conform §6.6.2.1 van de WSCS-OCE, alsook het opstellen van een Proces-verbaal van Oplevering (PvvO) na afloop van het veldwerk.</t>
  </si>
  <si>
    <t>Deze post betreft een verkort projectplan conform §6.7 van de WSCS-OCE, alsook het opstellen van een Proces-verbaal van Oplevering (PvvO) na afloop van het veldwerk.</t>
  </si>
  <si>
    <t>per sleuf</t>
  </si>
  <si>
    <t>Risico “Aanwezigheid NGCE</t>
  </si>
  <si>
    <t>Opstellen projectplan i.v.m. NGCE</t>
  </si>
  <si>
    <t>Vrijgave tijdens uitvoering boringen / sonderingen overdag</t>
  </si>
  <si>
    <t>Vrijgave tijdens uitvoering boringen / sonderingen nacht</t>
  </si>
  <si>
    <t>uur</t>
  </si>
  <si>
    <t xml:space="preserve">Aanwezigheid op locatie is vereist als de aannemer kritische werkzaamheden uitvoert  </t>
  </si>
  <si>
    <t>Stuk</t>
  </si>
  <si>
    <t>Risico “Aanwezigheid bodemverontreinigingen</t>
  </si>
  <si>
    <t>Inzet BRL 6001 gecertificeerd milieukundig begeleider dag</t>
  </si>
  <si>
    <t>Inzet BRL 6001 gecertificeerd milieukundig begeleider nacht</t>
  </si>
  <si>
    <t>Inzet BRL 6001 gecertificeerd milieukundig begeleider weekend</t>
  </si>
  <si>
    <t xml:space="preserve">Risico “Ongevallen tijdens uitvoeren werkzaamheden”   </t>
  </si>
  <si>
    <t>Verzorgen V&amp;G plan Ontwerp</t>
  </si>
  <si>
    <t>Verzorgen V&amp;G plan Uitvoering</t>
  </si>
  <si>
    <t>Verzorgen (spoor)veiligheidsdocument WBI</t>
  </si>
  <si>
    <t>Verzorgen (spoor)veiligheidsdocument overige documenten spoor</t>
  </si>
  <si>
    <t>Opstellen Plan Veilige Berijdbaarheid (PRC 00036)</t>
  </si>
  <si>
    <t>Instructie LLV-er</t>
  </si>
  <si>
    <t>weekend</t>
  </si>
  <si>
    <t>Risico “Onderzoeksterrein niet beschikbaar/bereikbaar”</t>
  </si>
  <si>
    <t>Verzorgen van een terreinbetreding buiten grondgebied ProRail</t>
  </si>
  <si>
    <t>Verzorgen melding spoorse terreinen (00055G1)</t>
  </si>
  <si>
    <t>Melding naar ProRail volgens het 00055G1-meldingsformulier</t>
  </si>
  <si>
    <t>Aanvragen meeliften door WB-V</t>
  </si>
  <si>
    <t>Aanvragen buitendienststelling</t>
  </si>
  <si>
    <t>extra kosten spanningsloosstellen van bovenleiding binnen werkgebied</t>
  </si>
  <si>
    <t>locatie</t>
  </si>
  <si>
    <t>Opstellen van een draaiboek, incl. WOT (per BD aanvraag een draaiboek opstellen)</t>
  </si>
  <si>
    <t>Leveren van NVW hulpmiddelen in de nacht</t>
  </si>
  <si>
    <t>Aanvragen OBE/BVS tekeningen t.b.v. de BD-aanvragen</t>
  </si>
  <si>
    <t xml:space="preserve">Verzorgen van een terreinbetreding </t>
  </si>
  <si>
    <t>Terreininspectie locatieoppervlak &lt;= 1.000 m2</t>
  </si>
  <si>
    <t>Visuele terreininspectie conform NEN5707 op verkennend onderzoeksniveau</t>
  </si>
  <si>
    <t>Terreininspectie locatieoppervlak 1.000-5.000 m2</t>
  </si>
  <si>
    <t>Terreininspectie locatieoppervlak &gt; 5.000 m2</t>
  </si>
  <si>
    <t>Overleg</t>
  </si>
  <si>
    <t>Overleg 1-2 uur effectief, incl. voorbereiding, reistijd en verslaglegging en verzenden notulen</t>
  </si>
  <si>
    <t>Veldmedewerker</t>
  </si>
  <si>
    <t>Uur</t>
  </si>
  <si>
    <t>Betreft het uurtarief van een veldmedewerker voor zover deze inzet niet is inbegrepen in de posten voor veldwerk. In dit tarief zijn reis-, verblijfs- en projectleidingskosten inbegrepen.</t>
  </si>
  <si>
    <t>Tekenaar</t>
  </si>
  <si>
    <t>Betreft het uurtarief van een tekenaar voor zover deze inzet niet is inbegrepen in de post voor bureauwerk. In dit tarief zijn projectleidingskosten, alsook productie/configuratie/printerkosten inbegrepen</t>
  </si>
  <si>
    <t>Betreft het uurtarief van een adviseur met minimaal 2 jaar ervaring op het gebied van bodemonderzoek. Dit tarief is inclusief reis/verblijfs/projectleidingskosten</t>
  </si>
  <si>
    <t>Technisch specialist</t>
  </si>
  <si>
    <t>Betreft het uurtarief van een technisch specialist op het gebied van asbest, waterzuivering, in-situ-technieken, Bbk, geotechniek, geochemie en/of toxicologie. Dit tarief is inclusief reis/verblijfs/projectleidingskosten</t>
  </si>
  <si>
    <t>Betreft het uurtarief van een senior adviseur/projectleider met minimaal 7 jaar ervaring op het gebied van bodemonderzoek. Dit tarief is inclusief reis/verblijfs/projectleidingskosten</t>
  </si>
  <si>
    <t>WP2 Sonderingen</t>
  </si>
  <si>
    <t>Werkpakket 2</t>
  </si>
  <si>
    <t>Uitvoeren Sonderingen</t>
  </si>
  <si>
    <t>Sondering in as spoor, diepte 10m tov as spoor in nachtgat</t>
  </si>
  <si>
    <t>Sondering in as spoor, diepte 15m tov as spoor in nachtgat</t>
  </si>
  <si>
    <t>Sondering in as spoor, diepte 20m tov as spoor in nachtgat</t>
  </si>
  <si>
    <t>Sondering in as spoor, diepte 40m tov as spoor in nachtgat</t>
  </si>
  <si>
    <t>Sondering 2,85m uit as spoor, diepte 10m tov as spoor in nachtgat</t>
  </si>
  <si>
    <t>Sondering 2,85m uit as spoor, diepte 15m tov as spoor in nachtgat</t>
  </si>
  <si>
    <t>Sondering 2,85m uit as spoor, diepte 20m tov as spoor in nachtgat</t>
  </si>
  <si>
    <t>Sondering 2,85m uit as spoor, diepte 40m tov as spoor in nachtgat</t>
  </si>
  <si>
    <t>Sondering buiten veiligheidszone A/B/C mv -10m</t>
  </si>
  <si>
    <t>Sondering buiten veiligheidszone A/B/C mv -15m</t>
  </si>
  <si>
    <t>Sondering buiten veiligheidszone A/B/C mv -20m</t>
  </si>
  <si>
    <t>Sondering buiten veiligheidszone A/B/C mv -40m</t>
  </si>
  <si>
    <t>Sondering buiten grondgebied ProRail mv -10m</t>
  </si>
  <si>
    <t>Sondering buiten grondgebied ProRail mv -15m</t>
  </si>
  <si>
    <t>Sondering buiten grondgebied ProRail mv -20m</t>
  </si>
  <si>
    <t>Sondering buiten grondgebied ProRail mv -40m</t>
  </si>
  <si>
    <t>Specifieke werkzaamheden m.b.t. sonderingen</t>
  </si>
  <si>
    <t>Toeslag waterspanningemeting</t>
  </si>
  <si>
    <t>sondering</t>
  </si>
  <si>
    <t>Toeslag inzetten magnetometerconus</t>
  </si>
  <si>
    <t>Algemene activiteiten m.b.t. sonderingen</t>
  </si>
  <si>
    <t>Transportkosten van een track truck</t>
  </si>
  <si>
    <t xml:space="preserve">Transportkosten compact equipment (minisondeerrups) </t>
  </si>
  <si>
    <t>Uitzetten, inmeten en waterpassen van een onderzoeklocatie</t>
  </si>
  <si>
    <t xml:space="preserve">toeslag sondering met minirups </t>
  </si>
  <si>
    <t>Mob-/ Demob Uitzetten en waterpassen</t>
  </si>
  <si>
    <t>Werkpakket 3</t>
  </si>
  <si>
    <t>Handboringen</t>
  </si>
  <si>
    <t>Toeslag boren met veel puin</t>
  </si>
  <si>
    <t>meter</t>
  </si>
  <si>
    <t>Mechanisch boren</t>
  </si>
  <si>
    <t>Boring in as spoor diepte 10m tov as spoor in nachtgat</t>
  </si>
  <si>
    <t>Boring in as spoor diepte 15m tov as spoor in nachtgat</t>
  </si>
  <si>
    <t>Boring in as spoor diepte 20m tov as spoor in nachtgat</t>
  </si>
  <si>
    <t>Boring in as spoor diepte 40m tov as spoor in nachtgat</t>
  </si>
  <si>
    <t>Boring 2,85m uit as spoor diepte 10m tov as spoor in nachtgat</t>
  </si>
  <si>
    <t>Boring 2,85m uit as spoor diepte 15m tov as spoor in nachtgat</t>
  </si>
  <si>
    <t>Boring 2,85m uit as spoor diepte 20m tov as spoor in nachtgat</t>
  </si>
  <si>
    <t>Boring 2,85m uit as spoor diepte 40m tov as spoor in nachtgat</t>
  </si>
  <si>
    <t>Boring 4,0m uit as spoor diepte 10m tov as spoor</t>
  </si>
  <si>
    <t>Boring 4,0m uit as spoor diepte 15m tov as spoor</t>
  </si>
  <si>
    <t>Boring 4,0m uit as spoor diepte 20m tov as spoor</t>
  </si>
  <si>
    <t>Boring 4,0m uit as spoor diepte 40m tov as spoor</t>
  </si>
  <si>
    <t>Boring buiten veiligheidszone A/B/C mv -10m </t>
  </si>
  <si>
    <t>Boring buiten veiligheidszone A/B/C mv -15m </t>
  </si>
  <si>
    <t>Boring buiten veiligheidszone A/B/C mv -20m </t>
  </si>
  <si>
    <t>Boring buiten veiligheidszone A/B/C mv -40m </t>
  </si>
  <si>
    <t>Boring buiten grondgebied ProRail mv -10m </t>
  </si>
  <si>
    <t>Boring buiten grondgebied ProRail mv -15m </t>
  </si>
  <si>
    <t>Boring buiten grondgebied ProRail mv -20m </t>
  </si>
  <si>
    <t>Boring buiten grondgebied ProRail mv -40m </t>
  </si>
  <si>
    <t>Specifieke werkzaamheden m.b.t. boringen</t>
  </si>
  <si>
    <t>Ongeroerde Monstername per stuk tbv labproeven in WP 5a/5b/5c </t>
  </si>
  <si>
    <t>De verwijdering van ballast of puin dient in de boorstaat te worden vermeld.</t>
  </si>
  <si>
    <t>Verwijderen/terugbrengen ballast/puin t.b.v. boring/sondering</t>
  </si>
  <si>
    <t>Boring</t>
  </si>
  <si>
    <t>Inzet ramguts bij puinlagen</t>
  </si>
  <si>
    <t>Meter</t>
  </si>
  <si>
    <t>Voorgraven</t>
  </si>
  <si>
    <t>Voorgegraven boormeters in verband met bijvoorbeeld kabels &amp; leidingen, Niet Gesprongen Conventionele Explosieven. Voorgegraven delen van boringen dienen apart te worden aangeduid in de boorprofielen.</t>
  </si>
  <si>
    <t>boring</t>
  </si>
  <si>
    <t>Het afdichten boorgat ter voorkomig van kwel</t>
  </si>
  <si>
    <t>Kernboring (d=100/120 mm) door asfalt- of betonverharding</t>
  </si>
  <si>
    <t>Centimeter</t>
  </si>
  <si>
    <t>Afwerken kernboring met cement of koudasfalt</t>
  </si>
  <si>
    <t>Boorgat</t>
  </si>
  <si>
    <t>Verrekening geschiedt op basis van de in de boorstaat aangegeven doorboorde (centi)meters asfalt/beton.</t>
  </si>
  <si>
    <t>Algemene activiteiten m.b.t. boringen</t>
  </si>
  <si>
    <t>Transportkosten materieel</t>
  </si>
  <si>
    <t>Verplaatsingskosten materieel naar andere locatie</t>
  </si>
  <si>
    <t>Afvoer boorgrond</t>
  </si>
  <si>
    <t>1.000 kg</t>
  </si>
  <si>
    <t>Mob-/ Demob handboorploeg</t>
  </si>
  <si>
    <t>Werkpakket 4</t>
  </si>
  <si>
    <t>Plaatsen Peilbuizen</t>
  </si>
  <si>
    <t>Plaatsen peilbuis buiten veiligheidszone A/B/C mv -5 á 7m </t>
  </si>
  <si>
    <t>voor boringen zie wp boringen</t>
  </si>
  <si>
    <t>Plaatsen peilbuis buiten veiligheidszone A/B/C mv -10m </t>
  </si>
  <si>
    <t>Plaatsen peilbuis buiten veiligheidszone A/B/C mv -15m </t>
  </si>
  <si>
    <t>Plaatsen peilbuis buiten veiligheidszone A/B/C mv -20m </t>
  </si>
  <si>
    <t>Plaatsen peilbuis buiten veiligheidszone A/B/C mv -40m </t>
  </si>
  <si>
    <t>Plaatsen peilbuis buiten grondgebied ProRail mv -10m </t>
  </si>
  <si>
    <t>Plaatsen peilbuis buiten grondgebied ProRail mv -15m </t>
  </si>
  <si>
    <t>Plaatsen peilbuis buiten grondgebied ProRail mv -20m </t>
  </si>
  <si>
    <t>Plaatsen peilbuis buiten grondgebied ProRail mv -40m </t>
  </si>
  <si>
    <t>Uitlezen datalogger gedurende 1 jaar </t>
  </si>
  <si>
    <t>Instandhouden peilbuis en dataloggers gedurende 1 jaar </t>
  </si>
  <si>
    <t>Verlenging per jaar, uitlezen en instandhouden </t>
  </si>
  <si>
    <t>Specifieke werkzaamheden m.b.t. peilbuizen</t>
  </si>
  <si>
    <t>Beschermkoker PVC zonder slot leveren en plaatsen</t>
  </si>
  <si>
    <t>Beschermkoker gegalvaniseerd met slot leveren/plaatsen</t>
  </si>
  <si>
    <t>Straatpot / punaise / beschermkoker</t>
  </si>
  <si>
    <t>Straatpot (vloeistof dicht)</t>
  </si>
  <si>
    <t>Verwijderen peilbuis</t>
  </si>
  <si>
    <t>Het verwijderen van een oude peilbuis is in elk geval inclusief afvoer en verwerken van de materialen en het dichten van het boorgat met zwelklei.</t>
  </si>
  <si>
    <t>Verwijderen peilbuis inclusief het afdichten boorgat ter voorkomig van kwel</t>
  </si>
  <si>
    <t>Inmeten en waterpassen peilbuis t.o.v. RD/NAP</t>
  </si>
  <si>
    <t>Mob-/ Demob inmeten en waterpassen</t>
  </si>
  <si>
    <t>Werkpakket 5</t>
  </si>
  <si>
    <t>Laboratorium proeven</t>
  </si>
  <si>
    <t xml:space="preserve">Foto boring </t>
  </si>
  <si>
    <t>meter boring</t>
  </si>
  <si>
    <t>Volumegewicht en watergehalte</t>
  </si>
  <si>
    <t>Watergehalte</t>
  </si>
  <si>
    <t>Ongedraineerde schuifsterkte Pocketpenetrometer</t>
  </si>
  <si>
    <t>Ongedraineerde schuifsterkte Torvane</t>
  </si>
  <si>
    <t>Ongedraineerde schuifsterkte Fallcone</t>
  </si>
  <si>
    <t>Korrelvorm volgens Powers</t>
  </si>
  <si>
    <t>Volumieke massa vaste gronddelen</t>
  </si>
  <si>
    <t>Labvane test</t>
  </si>
  <si>
    <r>
      <t xml:space="preserve">Korrelverdeling nat (63 </t>
    </r>
    <r>
      <rPr>
        <sz val="10"/>
        <rFont val="Symbol"/>
        <family val="1"/>
        <charset val="2"/>
      </rPr>
      <t>m</t>
    </r>
    <r>
      <rPr>
        <sz val="10"/>
        <rFont val="Arial"/>
        <family val="2"/>
      </rPr>
      <t xml:space="preserve">m - 63 mm), incl. &lt; 63 </t>
    </r>
    <r>
      <rPr>
        <sz val="10"/>
        <rFont val="Symbol"/>
        <family val="1"/>
        <charset val="2"/>
      </rPr>
      <t>m</t>
    </r>
    <r>
      <rPr>
        <sz val="10"/>
        <rFont val="Arial"/>
        <family val="2"/>
      </rPr>
      <t>m)</t>
    </r>
  </si>
  <si>
    <t>Gehalte aan minerale deeltjes &gt;63µm</t>
  </si>
  <si>
    <t>Organische stof- en CaCO3-gehalte</t>
  </si>
  <si>
    <t>Organische stof- en massaverlies met HCI</t>
  </si>
  <si>
    <t>Organische stof</t>
  </si>
  <si>
    <t>Massaverlies HCI</t>
  </si>
  <si>
    <t>Gehalte aan minerale deeltjes &lt; 2 µm (incl. voorbehandeling)</t>
  </si>
  <si>
    <t>Zoutgehalte in bodemvocht</t>
  </si>
  <si>
    <t>Bepaling min / max dichtheid DGI methode</t>
  </si>
  <si>
    <t>Normale Proctorproef (zand)</t>
  </si>
  <si>
    <t>Normale Proctorproef klei (5 punten)</t>
  </si>
  <si>
    <t>Verzwaarde Proctorproef klei (5 punten)</t>
  </si>
  <si>
    <t>Doorlatendheid "Falling Head"</t>
  </si>
  <si>
    <t>Doorlatendheid "Constant Head"</t>
  </si>
  <si>
    <t>Doorlatendheid in samendrukkingscel</t>
  </si>
  <si>
    <t>Berekening doorlatendheid Hazen + Seelheim + Ernst + Beyer o.b.v. resultaten Korrelverdeling en evt. Areometerproef</t>
  </si>
  <si>
    <t>Per extra per belasting en/of ontlastings van het monster</t>
  </si>
  <si>
    <t>Ongeconsolideerde Ongedraineerde Triaxiaalproef (UU) 1 traps</t>
  </si>
  <si>
    <t>Isotroop Geconsolideerde Ongedraineerde Triaxiaalproef Triaxiaalproef CIUc, Multi Stage (3 trappen op 1 monster)</t>
  </si>
  <si>
    <t>Isotroop Geconsolideerde Ongedraineerde Triaxiaalproef Triaxiaalproef (CIUc), Singlestage (3x 1 trap op 1 monster)</t>
  </si>
  <si>
    <t>Anisotrope Geconsolideerde Ongedraineerde Triaxiaalproef (CAUc), Single Stage (1 trap op 1 monser)</t>
  </si>
  <si>
    <t>Isotroop Geconsolideerde Gedraineerde Triaxiaalproef (CIDc) 3 traps, Multi Stage (3 trappen op 1 monster)</t>
  </si>
  <si>
    <t>Ontlasttrap triaxiaal CIUc of CIDc</t>
  </si>
  <si>
    <t>Direct Simple Shear (DSS) Geconsolideerd Ongedraineerd (per trap)</t>
  </si>
  <si>
    <t>CRS Constant Rate of Strain-proef (Ø50 mm; max. 5 belastingfasen ≤ 2.500 kPa)</t>
  </si>
  <si>
    <t>CRS extra kosten per dag indien proefduur langer dan 5 dagen</t>
  </si>
  <si>
    <t>pH bepaling (pH KCl)</t>
  </si>
  <si>
    <t>Werkpakket 6</t>
  </si>
  <si>
    <t>Data levering</t>
  </si>
  <si>
    <t>Geotechnisch Datarapport </t>
  </si>
  <si>
    <t>ZIP met GEF-of conform BRO bestanden van sonderingen en boringen </t>
  </si>
  <si>
    <t>GIS shape-file </t>
  </si>
  <si>
    <t>Registreren gegevens bij de BRO </t>
  </si>
  <si>
    <t>hoeveelheid</t>
  </si>
  <si>
    <t>Adviseur/ projectmedewerker</t>
  </si>
  <si>
    <t>Senior adviseur/Projectleider/deskundige</t>
  </si>
  <si>
    <t>Inzet kabelaanwijzer / voorman kabelinfra spoorse kabels</t>
  </si>
  <si>
    <t>Verplaatsingskosten sondeerrups naar andere locatie</t>
  </si>
  <si>
    <t>Boring in handkracht zonder peilbuis.</t>
  </si>
  <si>
    <t>Opgesteld</t>
  </si>
  <si>
    <t>Algemene Toelichting</t>
  </si>
  <si>
    <t>Obv aantal OBE bladen van project</t>
  </si>
  <si>
    <t>Sondering inclusief kleefmeting exclusief waterspanning</t>
  </si>
  <si>
    <t>Diversen</t>
  </si>
  <si>
    <t>Obstakelonderzoek proefprikken met puinconus</t>
  </si>
  <si>
    <t>5 x 3 trappen incl. uitwerking c en phi</t>
  </si>
  <si>
    <t xml:space="preserve">Opstellen Plan Veilige Transfer (PVT) </t>
  </si>
  <si>
    <t>afdichten bovenste 1m van de 4 sondeerpunten + 10m (5m per handboring)</t>
  </si>
  <si>
    <t>CPT</t>
  </si>
  <si>
    <t>BHR</t>
  </si>
  <si>
    <t>BHR aanvullen met labproeven</t>
  </si>
  <si>
    <t>sondering / boring / peilbuis</t>
  </si>
  <si>
    <t>project</t>
  </si>
  <si>
    <t>Per BRO object</t>
  </si>
  <si>
    <t>GMW</t>
  </si>
  <si>
    <t>GLD</t>
  </si>
  <si>
    <t>1 tot 10 stuks</t>
  </si>
  <si>
    <t>11 tot 50 stuks</t>
  </si>
  <si>
    <t>51 tot 100 stuks</t>
  </si>
  <si>
    <t>meer dan 100 stuks</t>
  </si>
  <si>
    <t>Opstellen werkplan</t>
  </si>
  <si>
    <t>Verbuisde Handboring tbv nemen ongeroerde monsters  2,85m uit as spoor, zone B (diepte van 5m á 7m tov as spoor)</t>
  </si>
  <si>
    <t>Verbuisde Handboring tbv nemen ongeroerde monsters  4m uit as spoor zone C (diepte van 5m á 7m tov as spoor)</t>
  </si>
  <si>
    <t>Graven proefsleuf lokalisatie Kabels en leidingen dagwerk</t>
  </si>
  <si>
    <t>Graven proefsleuf lokalisatie Kabels en leidingen nachtwerk</t>
  </si>
  <si>
    <t>Graven proefsleuf lokalisatie Kabels en leidingen weekendwerk</t>
  </si>
  <si>
    <t>Overleg op afroep, uitgangspunt 1 uur 2 man via teams</t>
  </si>
  <si>
    <t>Meting inclusief voorboring, preparatie en ontluchting.</t>
  </si>
  <si>
    <t>bedrag per monitoringsnetwerk</t>
  </si>
  <si>
    <t>Toeslag uitvoeren sondeerwerkzaamheden in de nacht (per ploeg)</t>
  </si>
  <si>
    <t>Toeslag uitvoeren sondeerwerkzaamheden in weekend (per ploeg)</t>
  </si>
  <si>
    <t>Transportkosten van de sondeerrups of spoorgebonden sondeerunit</t>
  </si>
  <si>
    <t>Transportkosten van een gieksondeerstelling</t>
  </si>
  <si>
    <t>Transportkosten van een container op zelfrijdend spoorvoertuig</t>
  </si>
  <si>
    <t>Transportkosten van de sondeerrups en lorrie</t>
  </si>
  <si>
    <t>tvp</t>
  </si>
  <si>
    <t>Meeliftkosten conform Meeliftregeling</t>
  </si>
  <si>
    <t>Tarieven conform meeliftregeling RLN00309</t>
  </si>
  <si>
    <t>Sondering in as spoor, diepte 10m tov as spoor in TVP in reguliere werktijd</t>
  </si>
  <si>
    <t>Sondering in as spoor, diepte 15m tov as spoor in TVP in reguliere werktijd</t>
  </si>
  <si>
    <t>Sondering in as spoor, diepte 20m tov as spoor in TVP in reguliere werktijd</t>
  </si>
  <si>
    <t>Sondering in as spoor, diepte 40m tov as spoor in TVP in reguliere werktijd</t>
  </si>
  <si>
    <t>Sondering 2,85m uit as spoor, diepte 10m tov as spoor in TVP in reguliere werktijd</t>
  </si>
  <si>
    <t>Sondering 2,85m uit as spoor, diepte 15m tov as spoor in TVP in reguliere werktijd</t>
  </si>
  <si>
    <t>Sondering 2,85m uit as spoor, diepte 20m tov as spoor in TVP in reguliere werktijd</t>
  </si>
  <si>
    <t>Sondering 2,85m uit as spoor, diepte 40m tov as spoor in TVP in reguliere werktijd</t>
  </si>
  <si>
    <t>Niet van toepassing bij sonderingen vanaf het spoor</t>
  </si>
  <si>
    <t>Het afdichten van slecht doorlatende lagen met zwelklei</t>
  </si>
  <si>
    <t>post</t>
  </si>
  <si>
    <t>Mob-/ demob Kernboring (d=100/120 mm) door asfalt- of betonverharding</t>
  </si>
  <si>
    <t>Verrekentarieven tbv. voorbereiding, projectbegeleiding en specifiek advieswerk</t>
  </si>
  <si>
    <t>Bij toepassing van dit materieel is in pricipe geen KROL noodzakelijk</t>
  </si>
  <si>
    <t>Transportkosten van een krol met knijper</t>
  </si>
  <si>
    <t>Inzet van een krol met knijper</t>
  </si>
  <si>
    <t>wknd</t>
  </si>
  <si>
    <t>Op basis van shift van 8 uur. Alleen van toepassing bij de categorie Sonderingen in TVP's</t>
  </si>
  <si>
    <t>Op basis van shift van 8 uur. Alleen van toepassing bij de categorie Boringen in TVP's</t>
  </si>
  <si>
    <t>Boring in as spoor diepte 10m tov as spoor in TVP in reguliere werktijd</t>
  </si>
  <si>
    <t>Boring in as spoor diepte 15m tov as spoor in TVP in reguliere werktijd</t>
  </si>
  <si>
    <t>Boring in as spoor diepte 20m tov as spoor in TVP in reguliere werktijd</t>
  </si>
  <si>
    <t>Boring in as spoor diepte 40m tov as spoor in TVP in reguliere werktijd</t>
  </si>
  <si>
    <t>Boring 2,85m uit as spoor diepte 10m tov as spoor in TVP in reguliere werktijd</t>
  </si>
  <si>
    <t>Boring 2,85m uit as spoor diepte 15m tov as spoor in TVP in reguliere werktijd</t>
  </si>
  <si>
    <t>Boring 2,85m uit as spoor diepte 20m tov as spoor in TVP in reguliere werktijd</t>
  </si>
  <si>
    <t>Boring 2,85m uit as spoor diepte 40m tov as spoor in TVP in reguliere werktijd</t>
  </si>
  <si>
    <t>Tarief</t>
  </si>
  <si>
    <t>Min. Tarief</t>
  </si>
  <si>
    <t>Max. Tarief</t>
  </si>
  <si>
    <t xml:space="preserve">Het overleggen met de PCA over de planning en inzet van de benodigde functionaris(sen) en overige benodigde werkzaamheden om te komen tot de benodigde inzet. </t>
  </si>
  <si>
    <t>Het regelen van een veiligheidsdocument. Deze post is inclusief: het aanvragen van de documenten, eventueel overleg met de partij die de documenten opstelt en overige benodigde werkzaamheden om te komen tot de documenten.</t>
  </si>
  <si>
    <t>Visuele terreininspectie conform NEN5707 op verkennend onderzoeksniveau.</t>
  </si>
  <si>
    <t>Betreft een werkplan per (deel) opdracht</t>
  </si>
  <si>
    <t>subtotaal</t>
  </si>
  <si>
    <t>subtotaal WP1 Voorbereiding</t>
  </si>
  <si>
    <t>subtotaal WP2 Sonderingen</t>
  </si>
  <si>
    <t xml:space="preserve">Al het overige materieel anders dan inbegrepen zoals beschreven in bovengenoemde posten om de sonderingen of mechanische boringen in gevarenzone A en B per shift mogelijk te maken  </t>
  </si>
  <si>
    <t>subtotaal WP3 Boringen</t>
  </si>
  <si>
    <t>subtotaal WP4 Peilbuizen</t>
  </si>
  <si>
    <t>subtotaal WP6 Data levering</t>
  </si>
  <si>
    <t>*)</t>
  </si>
  <si>
    <t>som aantal sonderingen, boringen en peilbuizen per project</t>
  </si>
  <si>
    <t>Context / toelichting</t>
  </si>
  <si>
    <t>subtotaal WP5 Laboratorium proeven</t>
  </si>
  <si>
    <t>Totaal Inschrijfsom</t>
  </si>
  <si>
    <t>Opslagpercentage werkpakketten Annex 1 Beheersen van de opdracht</t>
  </si>
  <si>
    <t>Percentage</t>
  </si>
  <si>
    <t>Min.Percentage</t>
  </si>
  <si>
    <t>Max.Percentage</t>
  </si>
  <si>
    <t>Gemarkeerde cellen dienen door de gegadigde te worden in gevuld.</t>
  </si>
  <si>
    <t>Toeslag dissipatietest</t>
  </si>
  <si>
    <t>Verbuisde Handboring tbv nemen ongeroerde monsters buiten grondgebied ProRail (diepte van 5m á 7m tov mv) </t>
  </si>
  <si>
    <t>Laboratorium-identificatie van geroerd monster</t>
  </si>
  <si>
    <t>Laboratorium-classificatie van zand monster</t>
  </si>
  <si>
    <t>Laboratorium-classificatie van ongeroerd klei-/ silt monster</t>
  </si>
  <si>
    <t>Areometerproef (inclusief zeving 2 µm – 63 mm)</t>
  </si>
  <si>
    <t>Isotroop Geconsolideerde Gedraineerde Triaxiaalproef (CIDc), Single Stage (set van 3 trappen) (dus 3x 1 trap op 1 monster)</t>
  </si>
  <si>
    <t>Thermische geleidbaarheid</t>
  </si>
  <si>
    <t>Handboring tbv identificatie buiten buiten grondgebied ProRail (diepte van 5m á 7m tov mv) 
(diepte van 5m -mv) </t>
  </si>
  <si>
    <t>Laboratorium-identificatie van ongeroerd monster (per te onderscheiden laag)</t>
  </si>
  <si>
    <t>Hier valt onder:-Eén-dimensionale Samendrukkingsproef, -7-traps samendrukkingsproef -Cv bepaling, inclusief bepaling Isotachenparatmeters</t>
  </si>
  <si>
    <r>
      <t>categorie</t>
    </r>
    <r>
      <rPr>
        <b/>
        <sz val="8"/>
        <color rgb="FFFF0000"/>
        <rFont val="Arial"/>
        <family val="2"/>
      </rPr>
      <t xml:space="preserve"> *)</t>
    </r>
  </si>
  <si>
    <t>Inzet van asfalt/betonboor moet blijken uit de boorstaat (vermelding boormethode) en verrekening geschiedt op basis van de in de boorstaat aangegeven (centi)meters asfalt/beton. 
Deze post is inclusief administratie van asfaltboringen (coördinaten, beschrijving, afwijkingen, opslag)</t>
  </si>
  <si>
    <t xml:space="preserve">De inzet van de ramguts wordt apart verrekend. Het gebruik van de ramguts dient als boormethode in de boorstaat aangegeven te worden. 
Inzet van de ramguts moet blijken uit de boorstaat (vermelding boormethode) en verrekening geschiedt op basis van de in de boorstaat aangegeven (centi)meters puin(houdende laag). </t>
  </si>
  <si>
    <t>Vrijgave tijdens uitvoering boringen / sonderingen weekend</t>
  </si>
  <si>
    <t>Inzet spoorveiligheidspersoneel leider werkplekbeveiliging (LWB)</t>
  </si>
  <si>
    <t>Inzet spoorveiligheidspersoneel leider lokale veiligheid (LLV)</t>
  </si>
  <si>
    <t>Inzet begeleider buitendientgesteld spoor, (WTB / BBD)</t>
  </si>
  <si>
    <t>Inzet spoorveiligheidspersoneel veiligheidsman / grenswachter (VHM / GRW)</t>
  </si>
  <si>
    <t>Inzet spoorveiligheidspersoneel V&amp;G-coördinator ontwerp- en uitvoeringsfase (V&amp;G C)</t>
  </si>
  <si>
    <t>Transportkosten van overig materieel (hulpstukken etc.)</t>
  </si>
  <si>
    <t>Inzet lorrie</t>
  </si>
  <si>
    <t>Inzet van overig materieel (hulpstukken etc.)</t>
  </si>
  <si>
    <t>dag/nacht/wknd</t>
  </si>
  <si>
    <t>Som werkpakketten prijscomponent 1</t>
  </si>
  <si>
    <t>Som werkpakketten prijscomponent 2</t>
  </si>
  <si>
    <t>Som werkpakketten prijscomponent 1 en 2</t>
  </si>
  <si>
    <t>Sondering 4,85m uit as spoor, diepte 10m tov as spoor</t>
  </si>
  <si>
    <t>Sondering 4,85m uit as spoor, diepte 15m tov as spoor</t>
  </si>
  <si>
    <t>Sondering 4,85m uit as spoor, diepte 20m tov as spoor</t>
  </si>
  <si>
    <t>Sondering 4,85m uit as spoor, diepte 40m tov as spoor</t>
  </si>
  <si>
    <t>Prijscomponent 1 som tarieven en eenheidsrijzen Cafetariamodel</t>
  </si>
  <si>
    <t>WP3 Boringen</t>
  </si>
  <si>
    <t>WP4 Peilbuizen</t>
  </si>
  <si>
    <t>WP5 Laboratorium proeven</t>
  </si>
  <si>
    <t>WP6 Data levering</t>
  </si>
  <si>
    <t>Prijscomponent 2 som tarieven en eenheidsrijzen Referentieproject</t>
  </si>
  <si>
    <t>Totaal Inschrijfsom Prijscomponent 1</t>
  </si>
  <si>
    <t>Totaal Inschrijfsom Prijscomponent 2</t>
  </si>
  <si>
    <t>Bijlage 05 Format aanbiedingsbegroting ROK GTO II</t>
  </si>
  <si>
    <t>Raamovereenkomst Geotechnisch Onderzoek II</t>
  </si>
  <si>
    <t>INSCHRIJFBEDRAG [Dit bedrag over te nemen op het inschrijfbiljet bijlage 04]</t>
  </si>
  <si>
    <t>Toelichting bij het format Aanbiedingsbegroting:</t>
  </si>
  <si>
    <t>Sondering in as spoor, diepte 30m tov as spoor in nachtgat</t>
  </si>
  <si>
    <t>Sondering in as spoor, diepte 30m tov as spoor in TVP in reguliere werktijd</t>
  </si>
  <si>
    <t>Sondering 2,85m uit as spoor, diepte 30m tov as spoor in nachtgat</t>
  </si>
  <si>
    <t>Sondering 2,85m uit as spoor, diepte 30m tov as spoor in TVP in reguliere werktijd</t>
  </si>
  <si>
    <t>Sondering 4,85m uit as spoor, diepte 30m tov as spoor</t>
  </si>
  <si>
    <t>Sondering buiten veiligheidszone A/B/C mv -30m</t>
  </si>
  <si>
    <t>Sondering buiten grondgebied ProRail mv -30m</t>
  </si>
  <si>
    <t>Boring in as spoor diepte 30m tov as spoor in TVP in reguliere werktijd</t>
  </si>
  <si>
    <t>Boring 2,85m uit as spoor diepte 30m tov as spoor in nachtgat</t>
  </si>
  <si>
    <t>Boring 2,85m uit as spoor diepte 30m tov as spoor in TVP in reguliere werktijd</t>
  </si>
  <si>
    <t>Boring 4,0m uit as spoor diepte 30m tov as spoor</t>
  </si>
  <si>
    <t>Boring buiten veiligheidszone A/B/C mv -30m </t>
  </si>
  <si>
    <t>Boring buiten grondgebied ProRail mv -30m </t>
  </si>
  <si>
    <t>Plaatsen peilbuis buiten veiligheidszone A/B/C mv -30m </t>
  </si>
  <si>
    <t>Plaatsen peilbuis buiten grondgebied ProRail mv -30m </t>
  </si>
  <si>
    <t>Boring in as spoor diepte 30m tov as spoor in nachtgat</t>
  </si>
  <si>
    <t xml:space="preserve">Definitief boor- en sonderingsplan met locaties </t>
  </si>
  <si>
    <t>Betreft een boor- en sonderingsplan met locaties per (deel) opdracht</t>
  </si>
  <si>
    <t>Verbuisde Handboring tbv nemen ongeroerde monsters  buiten veiligheidszone A/B/C (diepte van 5m á 7m tov mv)</t>
  </si>
  <si>
    <t>30 stuks in weekend TVP van52 uur met 2 shifts</t>
  </si>
  <si>
    <t>1 nachtelijke TVP door ON aan te vragen</t>
  </si>
  <si>
    <t>3 nachtelijke TVP's door ON aan te vragen met 2 shifts</t>
  </si>
  <si>
    <t>3 dagen met rups</t>
  </si>
  <si>
    <t>4 dagen met rups</t>
  </si>
  <si>
    <t>1 dag met rups</t>
  </si>
  <si>
    <t>Inclusief bediening, op basis van inzet van 8 uur</t>
  </si>
  <si>
    <t>Op basis van  inzet van 8 uur</t>
  </si>
  <si>
    <t>10 beschikbare nachtgaten door ON aan te vragen</t>
  </si>
  <si>
    <t>2 beschikbare nachtgaten door ON aan te vragen</t>
  </si>
  <si>
    <t>Boringen tbv peilbuizen</t>
  </si>
  <si>
    <t>Maximum bedrag</t>
  </si>
  <si>
    <t>Minimum bedrag</t>
  </si>
  <si>
    <t>Bepaling fictieve inschrijfsom</t>
  </si>
  <si>
    <t>cafetaria-model</t>
  </si>
  <si>
    <t xml:space="preserve">fictief project </t>
  </si>
  <si>
    <t>Eindscore</t>
  </si>
  <si>
    <t>Punten</t>
  </si>
  <si>
    <t>Totaal punten score</t>
  </si>
  <si>
    <t>Laboratorium-classificatie van ongeroerd veen monster</t>
  </si>
  <si>
    <t>Toeslag uitvoeren mechanische boorwerkzaamheden in de nacht (per ploeg)</t>
  </si>
  <si>
    <t>Toeslag uitvoeren mechaniche boorwerkzaamheden in weekend (per ploeg)</t>
  </si>
  <si>
    <t>Toeslag uitvoeren handboorwerkzaamheden in de nacht (per ploeg)</t>
  </si>
  <si>
    <t>Toeslag uitvoeren handboorwerkzaamheden in weekend (per ploeg)</t>
  </si>
  <si>
    <t xml:space="preserve">Op basis van shift van 8 uur. </t>
  </si>
  <si>
    <t>Op basis van shift van 8 uur.</t>
  </si>
  <si>
    <r>
      <t xml:space="preserve">Handboring tbv identificatie 2,85m uit as spoor, zone B (diepte van 5m </t>
    </r>
    <r>
      <rPr>
        <strike/>
        <sz val="10"/>
        <color rgb="FFFF0000"/>
        <rFont val="Verdana"/>
        <family val="2"/>
      </rPr>
      <t xml:space="preserve">á 7m </t>
    </r>
    <r>
      <rPr>
        <sz val="10"/>
        <rFont val="Verdana"/>
        <family val="2"/>
      </rPr>
      <t>tov as spoor)</t>
    </r>
  </si>
  <si>
    <r>
      <t xml:space="preserve">Handboring tbv identificatie 4m uit as spoor, zone C (diepte van 5m </t>
    </r>
    <r>
      <rPr>
        <strike/>
        <sz val="10"/>
        <color rgb="FFFF0000"/>
        <rFont val="Verdana"/>
        <family val="2"/>
      </rPr>
      <t>á 7m t</t>
    </r>
    <r>
      <rPr>
        <sz val="10"/>
        <rFont val="Verdana"/>
        <family val="2"/>
      </rPr>
      <t>ov as spoor)</t>
    </r>
  </si>
  <si>
    <r>
      <t xml:space="preserve">Handboring tbv identificatie buiten veiligheidszone A/B/C  (diepte van 5m </t>
    </r>
    <r>
      <rPr>
        <strike/>
        <sz val="10"/>
        <color rgb="FFFF0000"/>
        <rFont val="Verdana"/>
        <family val="2"/>
      </rPr>
      <t xml:space="preserve">á 7m </t>
    </r>
    <r>
      <rPr>
        <sz val="10"/>
        <rFont val="Verdana"/>
        <family val="2"/>
      </rPr>
      <t>tov mv) </t>
    </r>
  </si>
  <si>
    <t>Subtotaal werkpakketten Annex 2</t>
  </si>
  <si>
    <r>
      <t>Atterbergse grenzen (</t>
    </r>
    <r>
      <rPr>
        <strike/>
        <sz val="10"/>
        <color rgb="FFFF0000"/>
        <rFont val="Arial"/>
        <family val="2"/>
      </rPr>
      <t>3 4</t>
    </r>
    <r>
      <rPr>
        <sz val="10"/>
        <rFont val="Arial"/>
        <family val="2"/>
      </rPr>
      <t>-puntsmethode)</t>
    </r>
  </si>
  <si>
    <t>Opstellen/rapporteren projectplan CS-OOO en PvvO</t>
  </si>
  <si>
    <t>Opstellen/rapporteren verkort projectplan CS-OOO en PvvO</t>
  </si>
  <si>
    <r>
      <t xml:space="preserve">Samendrukkingsproef 7 trappen incl. ontlast- en herbelasttrap (incl. preparatie, doorlatenheid en cv </t>
    </r>
    <r>
      <rPr>
        <sz val="10"/>
        <color rgb="FFFF0000"/>
        <rFont val="Arial"/>
        <family val="2"/>
      </rPr>
      <t xml:space="preserve">en samendrukkingsparameter </t>
    </r>
    <r>
      <rPr>
        <sz val="10"/>
        <rFont val="Arial"/>
        <family val="2"/>
      </rPr>
      <t>bepaling)</t>
    </r>
  </si>
  <si>
    <t>Directe afschuifproef</t>
  </si>
  <si>
    <r>
      <t xml:space="preserve">Geroerde Monstername </t>
    </r>
    <r>
      <rPr>
        <sz val="10"/>
        <color rgb="FFFF0000"/>
        <rFont val="Verdana"/>
        <family val="2"/>
      </rPr>
      <t>bij mechanische boringen</t>
    </r>
    <r>
      <rPr>
        <sz val="10"/>
        <rFont val="Verdana"/>
        <family val="2"/>
      </rPr>
      <t xml:space="preserve"> per stuk tbv labproeven in WP 5a/5b/5c </t>
    </r>
  </si>
  <si>
    <t>Rapportage (Geotechnisch en GWS) leveren in hardcopy max 100 pag.</t>
  </si>
  <si>
    <t xml:space="preserve">Grondwaterstanden (GLD) rapport </t>
  </si>
  <si>
    <t>totaal laboratoriumproeven per project</t>
  </si>
  <si>
    <t>Betreffen peilputgegevens</t>
  </si>
  <si>
    <t>Betreffen stijghoogte - tijdgegevens</t>
  </si>
  <si>
    <t>boring / peilbuis</t>
  </si>
  <si>
    <t>hoeveelheid gebaseerd op de som van boringen</t>
  </si>
  <si>
    <t>Subtotaal wp'n Annex 2 ≤ € 50,000,-</t>
  </si>
  <si>
    <t>€ 50,000,- &gt; Subtotaal wp'n Annex 2 ≤ € 200.000,-</t>
  </si>
  <si>
    <t>Subtotaal wp'n Annex 2&gt; €200,000,-</t>
  </si>
  <si>
    <t>v 1.1</t>
  </si>
  <si>
    <t>Deze post betreft een projectplan van de CS-OOO uit de richtlijn CS-OOO, alsook het opstellen van een Proces-verbaal van Oplevering (PvvO) na het uitvoerren van het veldwerk.</t>
  </si>
  <si>
    <t>Deze post betreft een verkort projectplan van de CS-OOO uit de richtlijn CS-OOO, alsook het opstellen van een Proces-verbaal van Oplevering (PvvO) na het uitvoerren van het veldwerk.</t>
  </si>
  <si>
    <t>Bij detecteren: het opstellen/rapporteren verkort projectplan CS-OOO en PvvO</t>
  </si>
  <si>
    <t>Bij benaderen: het opstellen/rapporteren projectplan CS-OOO en PvvO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</si>
</sst>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quot;€&quot;\ #,##0.00"/>
    <numFmt numFmtId="166" formatCode="General_)"/>
    <numFmt numFmtId="167" formatCode="0.00_)"/>
    <numFmt numFmtId="168" formatCode="0.0"/>
  </numFmts>
  <fonts count="34">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0"/>
      <name val="Arial"/>
      <family val="2"/>
    </font>
    <font>
      <b/>
      <u/>
      <sz val="10"/>
      <name val="Verdana"/>
      <family val="2"/>
    </font>
    <font>
      <sz val="10"/>
      <name val="Verdana"/>
      <family val="2"/>
    </font>
    <font>
      <sz val="11"/>
      <color theme="1"/>
      <name val="Calibri"/>
      <family val="2"/>
      <scheme val="minor"/>
    </font>
    <font>
      <sz val="8"/>
      <color theme="1"/>
      <name val="Arial"/>
      <family val="2"/>
    </font>
    <font>
      <sz val="8"/>
      <name val="Arial"/>
      <family val="2"/>
    </font>
    <font>
      <b/>
      <sz val="8"/>
      <color theme="1"/>
      <name val="Arial"/>
      <family val="2"/>
    </font>
    <font>
      <b/>
      <sz val="10"/>
      <name val="Arial"/>
      <family val="2"/>
    </font>
    <font>
      <sz val="10"/>
      <color rgb="FFFF0000"/>
      <name val="Verdana"/>
      <family val="2"/>
    </font>
    <font>
      <sz val="10"/>
      <color theme="1"/>
      <name val="Arial"/>
      <family val="2"/>
    </font>
    <font>
      <b/>
      <u/>
      <sz val="10"/>
      <color theme="1"/>
      <name val="Arial"/>
      <family val="2"/>
    </font>
    <font>
      <sz val="10"/>
      <name val="Courier"/>
      <family val="3"/>
    </font>
    <font>
      <sz val="10"/>
      <name val="Symbol"/>
      <family val="1"/>
      <charset val="2"/>
    </font>
    <font>
      <sz val="10"/>
      <color rgb="FFFF0000"/>
      <name val="Arial"/>
      <family val="2"/>
    </font>
    <font>
      <sz val="10"/>
      <name val="Arial"/>
      <family val="2"/>
    </font>
    <font>
      <b/>
      <sz val="14"/>
      <name val="Arial"/>
      <family val="2"/>
    </font>
    <font>
      <b/>
      <sz val="8"/>
      <color rgb="FFFF0000"/>
      <name val="Arial"/>
      <family val="2"/>
    </font>
    <font>
      <b/>
      <sz val="10"/>
      <color rgb="FFFF0000"/>
      <name val="Verdana"/>
      <family val="2"/>
    </font>
    <font>
      <b/>
      <sz val="8"/>
      <name val="Arial"/>
      <family val="2"/>
    </font>
    <font>
      <u/>
      <sz val="10"/>
      <name val="Arial"/>
      <family val="2"/>
    </font>
    <font>
      <b/>
      <sz val="10"/>
      <color theme="1"/>
      <name val="Arial"/>
      <family val="2"/>
    </font>
    <font>
      <sz val="9"/>
      <color rgb="FF000000"/>
      <name val="Arial"/>
      <family val="2"/>
    </font>
    <font>
      <strike/>
      <sz val="10"/>
      <color rgb="FFFF0000"/>
      <name val="Verdana"/>
      <family val="2"/>
    </font>
    <font>
      <strike/>
      <sz val="10"/>
      <color rgb="FFFF0000"/>
      <name val="Arial"/>
      <family val="2"/>
    </font>
    <font>
      <strike/>
      <sz val="10"/>
      <name val="Cambria"/>
      <family val="1"/>
    </font>
    <font>
      <strike/>
      <sz val="10"/>
      <color rgb="FFFF0000"/>
      <name val="Cambria"/>
      <family val="1"/>
    </font>
  </fonts>
  <fills count="9">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4.9989318521683403E-2"/>
        <bgColor indexed="64"/>
      </patternFill>
    </fill>
  </fills>
  <borders count="4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double">
        <color indexed="64"/>
      </left>
      <right style="double">
        <color indexed="64"/>
      </right>
      <top style="thin">
        <color indexed="64"/>
      </top>
      <bottom/>
      <diagonal/>
    </border>
    <border>
      <left style="thin">
        <color indexed="64"/>
      </left>
      <right style="double">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right style="thin">
        <color indexed="64"/>
      </right>
      <top style="thin">
        <color indexed="64"/>
      </top>
      <bottom/>
      <diagonal/>
    </border>
  </borders>
  <cellStyleXfs count="12">
    <xf numFmtId="0" fontId="0" fillId="0" borderId="0"/>
    <xf numFmtId="164" fontId="7" fillId="0" borderId="0" applyFont="0" applyFill="0" applyBorder="0" applyAlignment="0" applyProtection="0"/>
    <xf numFmtId="0" fontId="8" fillId="0" borderId="0"/>
    <xf numFmtId="44" fontId="7" fillId="0" borderId="0" applyFont="0" applyFill="0" applyBorder="0" applyAlignment="0" applyProtection="0"/>
    <xf numFmtId="0" fontId="11" fillId="0" borderId="0"/>
    <xf numFmtId="0" fontId="8" fillId="0" borderId="0"/>
    <xf numFmtId="0" fontId="7" fillId="0" borderId="0"/>
    <xf numFmtId="44" fontId="7" fillId="0" borderId="0" applyFont="0" applyFill="0" applyBorder="0" applyAlignment="0" applyProtection="0"/>
    <xf numFmtId="0" fontId="7" fillId="0" borderId="0"/>
    <xf numFmtId="166" fontId="19" fillId="0" borderId="0"/>
    <xf numFmtId="0" fontId="7" fillId="0" borderId="0"/>
    <xf numFmtId="9" fontId="22" fillId="0" borderId="0" applyFont="0" applyFill="0" applyBorder="0" applyAlignment="0" applyProtection="0"/>
  </cellStyleXfs>
  <cellXfs count="465">
    <xf numFmtId="0" fontId="0" fillId="0" borderId="0" xfId="0"/>
    <xf numFmtId="0" fontId="0" fillId="0" borderId="0" xfId="0" applyAlignment="1">
      <alignment vertical="center"/>
    </xf>
    <xf numFmtId="0" fontId="0" fillId="2" borderId="0" xfId="0" applyFill="1" applyAlignment="1">
      <alignment vertical="center"/>
    </xf>
    <xf numFmtId="0" fontId="10" fillId="2" borderId="5" xfId="0" applyFont="1" applyFill="1" applyBorder="1" applyAlignment="1">
      <alignment vertical="center"/>
    </xf>
    <xf numFmtId="0" fontId="0" fillId="2" borderId="6" xfId="0" applyFill="1" applyBorder="1" applyAlignment="1">
      <alignment horizontal="left" vertical="top"/>
    </xf>
    <xf numFmtId="0" fontId="0" fillId="2" borderId="7" xfId="0" applyFill="1" applyBorder="1" applyAlignment="1">
      <alignment vertical="center"/>
    </xf>
    <xf numFmtId="0" fontId="0" fillId="2" borderId="9" xfId="0" applyFill="1" applyBorder="1" applyAlignment="1">
      <alignment horizontal="left" vertical="top"/>
    </xf>
    <xf numFmtId="0" fontId="10" fillId="2" borderId="5" xfId="0" applyFont="1" applyFill="1" applyBorder="1" applyAlignment="1">
      <alignment horizontal="left" vertical="center" wrapText="1"/>
    </xf>
    <xf numFmtId="0" fontId="9" fillId="2" borderId="9" xfId="0" applyFont="1" applyFill="1" applyBorder="1" applyAlignment="1">
      <alignment horizontal="left" vertical="top" wrapText="1"/>
    </xf>
    <xf numFmtId="0" fontId="14" fillId="0" borderId="25" xfId="4" applyFont="1" applyBorder="1" applyAlignment="1">
      <alignment vertical="center"/>
    </xf>
    <xf numFmtId="0" fontId="14" fillId="0" borderId="19" xfId="4" applyFont="1" applyBorder="1" applyAlignment="1">
      <alignment vertical="center"/>
    </xf>
    <xf numFmtId="0" fontId="10" fillId="2" borderId="23" xfId="0" applyFont="1" applyFill="1" applyBorder="1" applyAlignment="1">
      <alignment vertical="center"/>
    </xf>
    <xf numFmtId="0" fontId="16" fillId="2" borderId="23" xfId="0" applyFont="1" applyFill="1" applyBorder="1" applyAlignment="1">
      <alignment vertical="center"/>
    </xf>
    <xf numFmtId="0" fontId="14" fillId="0" borderId="19" xfId="4" applyFont="1" applyBorder="1" applyAlignment="1">
      <alignment horizontal="center" vertical="center"/>
    </xf>
    <xf numFmtId="0" fontId="7" fillId="2" borderId="17" xfId="0" applyFont="1" applyFill="1" applyBorder="1" applyAlignment="1">
      <alignment horizontal="left" vertical="top"/>
    </xf>
    <xf numFmtId="0" fontId="7" fillId="2" borderId="0" xfId="0" applyFont="1" applyFill="1" applyAlignment="1">
      <alignment vertical="center"/>
    </xf>
    <xf numFmtId="0" fontId="14" fillId="0" borderId="15" xfId="4" applyFont="1" applyBorder="1" applyAlignment="1">
      <alignment horizontal="center" vertical="center"/>
    </xf>
    <xf numFmtId="0" fontId="7" fillId="2" borderId="0" xfId="0" applyFont="1" applyFill="1" applyAlignment="1">
      <alignment horizontal="left" wrapText="1"/>
    </xf>
    <xf numFmtId="0" fontId="16" fillId="2" borderId="5" xfId="0" applyFont="1" applyFill="1" applyBorder="1" applyAlignment="1">
      <alignment horizontal="left" vertical="center" wrapText="1"/>
    </xf>
    <xf numFmtId="0" fontId="7" fillId="4" borderId="5" xfId="0" applyFont="1" applyFill="1" applyBorder="1" applyAlignment="1">
      <alignment horizontal="center" vertical="center"/>
    </xf>
    <xf numFmtId="0" fontId="0" fillId="0" borderId="29" xfId="0" applyBorder="1" applyAlignment="1">
      <alignment vertical="center"/>
    </xf>
    <xf numFmtId="2" fontId="0" fillId="2" borderId="30" xfId="0" applyNumberFormat="1" applyFill="1" applyBorder="1" applyAlignment="1">
      <alignment vertical="center"/>
    </xf>
    <xf numFmtId="2" fontId="0" fillId="2" borderId="31" xfId="0" applyNumberFormat="1" applyFill="1" applyBorder="1" applyAlignment="1">
      <alignment vertical="center"/>
    </xf>
    <xf numFmtId="0" fontId="7" fillId="0" borderId="0" xfId="0" applyFont="1"/>
    <xf numFmtId="2" fontId="7" fillId="2" borderId="30" xfId="0" applyNumberFormat="1" applyFont="1" applyFill="1" applyBorder="1" applyAlignment="1">
      <alignment vertical="center"/>
    </xf>
    <xf numFmtId="0" fontId="0" fillId="2" borderId="21" xfId="0" applyFill="1" applyBorder="1" applyAlignment="1">
      <alignment vertical="center"/>
    </xf>
    <xf numFmtId="0" fontId="14" fillId="0" borderId="38" xfId="4" applyFont="1" applyBorder="1" applyAlignment="1">
      <alignment horizontal="center" vertical="center"/>
    </xf>
    <xf numFmtId="0" fontId="10" fillId="2" borderId="10" xfId="6" applyFont="1" applyFill="1" applyBorder="1" applyAlignment="1">
      <alignment vertical="center"/>
    </xf>
    <xf numFmtId="0" fontId="7" fillId="2" borderId="18" xfId="0" applyFont="1" applyFill="1" applyBorder="1" applyAlignment="1">
      <alignment horizontal="right" vertical="center"/>
    </xf>
    <xf numFmtId="0" fontId="0" fillId="7" borderId="5" xfId="0" applyFill="1" applyBorder="1"/>
    <xf numFmtId="0" fontId="10" fillId="2" borderId="5"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0" xfId="0" applyFont="1" applyFill="1" applyAlignment="1">
      <alignment horizontal="center" vertical="center"/>
    </xf>
    <xf numFmtId="0" fontId="7" fillId="0" borderId="0" xfId="0" applyFont="1" applyAlignment="1">
      <alignment horizontal="center"/>
    </xf>
    <xf numFmtId="0" fontId="10" fillId="2" borderId="8" xfId="6" applyFont="1" applyFill="1" applyBorder="1" applyAlignment="1">
      <alignment vertical="center"/>
    </xf>
    <xf numFmtId="0" fontId="16" fillId="2" borderId="5" xfId="0" applyFont="1" applyFill="1" applyBorder="1" applyAlignment="1">
      <alignment vertical="center"/>
    </xf>
    <xf numFmtId="0" fontId="7" fillId="2" borderId="7" xfId="0" applyFont="1" applyFill="1" applyBorder="1" applyAlignment="1">
      <alignment vertical="center"/>
    </xf>
    <xf numFmtId="0" fontId="7" fillId="2" borderId="9" xfId="0" applyFont="1" applyFill="1" applyBorder="1" applyAlignment="1">
      <alignment horizontal="left" vertical="top"/>
    </xf>
    <xf numFmtId="0" fontId="14" fillId="0" borderId="14" xfId="4" applyFont="1" applyBorder="1" applyAlignment="1">
      <alignment vertical="center"/>
    </xf>
    <xf numFmtId="0" fontId="14" fillId="0" borderId="15" xfId="4" applyFont="1" applyBorder="1" applyAlignment="1">
      <alignment vertical="center"/>
    </xf>
    <xf numFmtId="0" fontId="26" fillId="0" borderId="15" xfId="4" applyFont="1" applyBorder="1" applyAlignment="1">
      <alignment horizontal="center" vertical="center"/>
    </xf>
    <xf numFmtId="0" fontId="9" fillId="2" borderId="16" xfId="0" applyFont="1" applyFill="1" applyBorder="1" applyAlignment="1">
      <alignment horizontal="left" vertical="top" wrapText="1"/>
    </xf>
    <xf numFmtId="0" fontId="9" fillId="2" borderId="5" xfId="0" applyFont="1" applyFill="1" applyBorder="1" applyAlignment="1">
      <alignment vertical="center" wrapText="1"/>
    </xf>
    <xf numFmtId="0" fontId="9" fillId="2" borderId="5" xfId="0" applyFont="1" applyFill="1" applyBorder="1" applyAlignment="1">
      <alignment horizontal="left" vertical="center" wrapText="1"/>
    </xf>
    <xf numFmtId="0" fontId="7" fillId="0" borderId="3" xfId="0" applyFont="1" applyBorder="1" applyAlignment="1">
      <alignment horizontal="center" vertical="center"/>
    </xf>
    <xf numFmtId="0" fontId="7" fillId="0" borderId="29" xfId="0" applyFont="1" applyBorder="1" applyAlignment="1">
      <alignment vertical="center"/>
    </xf>
    <xf numFmtId="0" fontId="0" fillId="0" borderId="4" xfId="0" applyBorder="1" applyAlignment="1">
      <alignment vertical="center"/>
    </xf>
    <xf numFmtId="0" fontId="10" fillId="2" borderId="16" xfId="0" applyFont="1" applyFill="1" applyBorder="1" applyAlignment="1">
      <alignment horizontal="left" vertical="top" wrapText="1"/>
    </xf>
    <xf numFmtId="44" fontId="7" fillId="2" borderId="5" xfId="3" applyFont="1" applyFill="1" applyBorder="1" applyAlignment="1" applyProtection="1">
      <alignment horizontal="center" vertical="center"/>
    </xf>
    <xf numFmtId="44" fontId="7" fillId="2" borderId="4" xfId="3" applyFont="1" applyFill="1" applyBorder="1" applyAlignment="1" applyProtection="1">
      <alignment horizontal="center" vertical="center"/>
    </xf>
    <xf numFmtId="0" fontId="32" fillId="2" borderId="16" xfId="0" applyFont="1" applyFill="1" applyBorder="1" applyAlignment="1">
      <alignment horizontal="left" vertical="top" wrapText="1"/>
    </xf>
    <xf numFmtId="0" fontId="33" fillId="2" borderId="5" xfId="0" applyFont="1" applyFill="1" applyBorder="1" applyAlignment="1">
      <alignment vertical="center"/>
    </xf>
    <xf numFmtId="0" fontId="32" fillId="2" borderId="5" xfId="0" applyFont="1" applyFill="1" applyBorder="1" applyAlignment="1">
      <alignment horizontal="left" vertical="center" wrapText="1"/>
    </xf>
    <xf numFmtId="0" fontId="32" fillId="0" borderId="3" xfId="0" applyFont="1" applyBorder="1" applyAlignment="1">
      <alignment horizontal="center" vertical="center"/>
    </xf>
    <xf numFmtId="44" fontId="32" fillId="2" borderId="5" xfId="3" applyFont="1" applyFill="1" applyBorder="1" applyAlignment="1" applyProtection="1">
      <alignment horizontal="center" vertical="center"/>
    </xf>
    <xf numFmtId="44" fontId="32" fillId="2" borderId="4" xfId="3" applyFont="1" applyFill="1" applyBorder="1" applyAlignment="1" applyProtection="1">
      <alignment horizontal="center" vertical="center"/>
    </xf>
    <xf numFmtId="0" fontId="32" fillId="0" borderId="0" xfId="0" applyFont="1"/>
    <xf numFmtId="0" fontId="0" fillId="0" borderId="5" xfId="0" applyBorder="1"/>
    <xf numFmtId="44" fontId="7" fillId="0" borderId="5" xfId="3" applyFont="1" applyFill="1" applyBorder="1" applyAlignment="1" applyProtection="1">
      <alignment horizontal="center" vertical="center"/>
    </xf>
    <xf numFmtId="0" fontId="21" fillId="2" borderId="23" xfId="0" applyFont="1" applyFill="1" applyBorder="1" applyAlignment="1">
      <alignment vertical="center"/>
    </xf>
    <xf numFmtId="0" fontId="17" fillId="2" borderId="23" xfId="0" applyFont="1" applyFill="1" applyBorder="1" applyAlignment="1">
      <alignment vertical="center"/>
    </xf>
    <xf numFmtId="0" fontId="10" fillId="0" borderId="5" xfId="0" applyFont="1" applyBorder="1" applyAlignment="1">
      <alignment vertical="center" wrapText="1"/>
    </xf>
    <xf numFmtId="0" fontId="10" fillId="0" borderId="5" xfId="0" applyFont="1" applyBorder="1" applyAlignment="1">
      <alignment vertical="center"/>
    </xf>
    <xf numFmtId="0" fontId="10" fillId="0" borderId="23" xfId="0" applyFont="1" applyBorder="1" applyAlignment="1">
      <alignment vertical="center"/>
    </xf>
    <xf numFmtId="0" fontId="10" fillId="2" borderId="5" xfId="0" applyFont="1" applyFill="1" applyBorder="1" applyAlignment="1">
      <alignment vertical="center" wrapText="1"/>
    </xf>
    <xf numFmtId="0" fontId="16" fillId="2" borderId="16" xfId="0" applyFont="1" applyFill="1" applyBorder="1" applyAlignment="1">
      <alignment horizontal="left" vertical="top" wrapText="1"/>
    </xf>
    <xf numFmtId="0" fontId="9" fillId="0" borderId="5" xfId="0" applyFont="1" applyBorder="1" applyAlignment="1">
      <alignment vertical="center" wrapText="1"/>
    </xf>
    <xf numFmtId="44" fontId="7" fillId="8" borderId="5" xfId="3" applyFont="1" applyFill="1" applyBorder="1" applyAlignment="1" applyProtection="1">
      <alignment horizontal="center" vertical="center"/>
    </xf>
    <xf numFmtId="44" fontId="7" fillId="6" borderId="5" xfId="3" applyFont="1" applyFill="1" applyBorder="1" applyAlignment="1" applyProtection="1">
      <alignment horizontal="center" vertical="center"/>
    </xf>
    <xf numFmtId="0" fontId="10" fillId="0" borderId="5" xfId="0" applyFont="1" applyBorder="1" applyAlignment="1">
      <alignment horizontal="left" vertical="center" wrapText="1"/>
    </xf>
    <xf numFmtId="0" fontId="25" fillId="0" borderId="23" xfId="0" applyFont="1" applyBorder="1" applyAlignment="1">
      <alignment vertical="center"/>
    </xf>
    <xf numFmtId="0" fontId="0" fillId="0" borderId="9" xfId="0" applyBorder="1"/>
    <xf numFmtId="0" fontId="10" fillId="2" borderId="36" xfId="0" applyFont="1" applyFill="1" applyBorder="1" applyAlignment="1">
      <alignment horizontal="right" vertical="center"/>
    </xf>
    <xf numFmtId="0" fontId="10" fillId="2" borderId="37" xfId="0" applyFont="1" applyFill="1" applyBorder="1" applyAlignment="1">
      <alignment vertical="center"/>
    </xf>
    <xf numFmtId="44" fontId="7" fillId="2" borderId="30" xfId="3" applyFont="1" applyFill="1" applyBorder="1" applyAlignment="1" applyProtection="1">
      <alignment horizontal="center" vertical="center"/>
    </xf>
    <xf numFmtId="44" fontId="7" fillId="2" borderId="31" xfId="3" applyFont="1" applyFill="1" applyBorder="1" applyAlignment="1" applyProtection="1">
      <alignment horizontal="center" vertical="center"/>
    </xf>
    <xf numFmtId="0" fontId="10" fillId="2" borderId="24" xfId="0" applyFont="1" applyFill="1" applyBorder="1" applyAlignment="1">
      <alignment vertical="center"/>
    </xf>
    <xf numFmtId="44" fontId="0" fillId="2" borderId="0" xfId="3" applyFont="1" applyFill="1" applyBorder="1" applyAlignment="1" applyProtection="1">
      <alignment horizontal="center" vertical="center" wrapText="1"/>
    </xf>
    <xf numFmtId="0" fontId="9" fillId="2" borderId="5" xfId="0" applyFont="1" applyFill="1" applyBorder="1" applyAlignment="1">
      <alignment vertical="center"/>
    </xf>
    <xf numFmtId="44" fontId="21" fillId="2" borderId="5" xfId="3" applyFont="1" applyFill="1" applyBorder="1" applyAlignment="1" applyProtection="1">
      <alignment horizontal="center" vertical="center"/>
    </xf>
    <xf numFmtId="0" fontId="30" fillId="2" borderId="5" xfId="0" applyFont="1" applyFill="1" applyBorder="1" applyAlignment="1">
      <alignment vertical="center"/>
    </xf>
    <xf numFmtId="0" fontId="10" fillId="2" borderId="23" xfId="0" applyFont="1" applyFill="1" applyBorder="1" applyAlignment="1">
      <alignment vertical="center" wrapText="1"/>
    </xf>
    <xf numFmtId="44" fontId="7" fillId="2" borderId="7" xfId="3" applyFont="1" applyFill="1" applyBorder="1" applyAlignment="1" applyProtection="1">
      <alignment vertical="center"/>
    </xf>
    <xf numFmtId="44" fontId="7" fillId="2" borderId="0" xfId="3" applyFont="1" applyFill="1" applyAlignment="1" applyProtection="1">
      <alignment vertical="center"/>
    </xf>
    <xf numFmtId="44" fontId="26" fillId="0" borderId="15" xfId="3" applyFont="1" applyBorder="1" applyAlignment="1" applyProtection="1">
      <alignment horizontal="center" vertical="center"/>
    </xf>
    <xf numFmtId="44" fontId="7" fillId="0" borderId="29" xfId="3" applyFont="1" applyBorder="1" applyAlignment="1" applyProtection="1">
      <alignment vertical="center"/>
    </xf>
    <xf numFmtId="44" fontId="7" fillId="8" borderId="3" xfId="3" applyFont="1" applyFill="1" applyBorder="1" applyAlignment="1" applyProtection="1">
      <alignment horizontal="center" vertical="center"/>
    </xf>
    <xf numFmtId="0" fontId="21" fillId="2" borderId="23" xfId="6" applyFont="1" applyFill="1" applyBorder="1" applyAlignment="1">
      <alignment vertical="center"/>
    </xf>
    <xf numFmtId="44" fontId="10" fillId="0" borderId="5" xfId="3" applyFont="1" applyFill="1" applyBorder="1" applyAlignment="1" applyProtection="1">
      <alignment horizontal="left" vertical="center" wrapText="1"/>
    </xf>
    <xf numFmtId="44" fontId="7" fillId="0" borderId="0" xfId="3" applyFont="1" applyProtection="1"/>
    <xf numFmtId="44" fontId="7" fillId="2" borderId="30" xfId="3" applyFont="1" applyFill="1" applyBorder="1" applyAlignment="1" applyProtection="1">
      <alignment vertical="center"/>
    </xf>
    <xf numFmtId="0" fontId="23" fillId="2" borderId="7" xfId="0" applyFont="1" applyFill="1" applyBorder="1" applyAlignment="1">
      <alignment vertical="center"/>
    </xf>
    <xf numFmtId="0" fontId="0" fillId="2" borderId="7" xfId="0" applyFill="1" applyBorder="1" applyAlignment="1">
      <alignment horizontal="left" vertical="top"/>
    </xf>
    <xf numFmtId="0" fontId="13" fillId="2" borderId="8" xfId="0" applyFont="1" applyFill="1" applyBorder="1" applyAlignment="1">
      <alignment horizontal="right" vertical="top"/>
    </xf>
    <xf numFmtId="44" fontId="0" fillId="2" borderId="0" xfId="3" applyFont="1" applyFill="1" applyBorder="1" applyAlignment="1" applyProtection="1">
      <alignment vertical="center"/>
    </xf>
    <xf numFmtId="0" fontId="0" fillId="2" borderId="0" xfId="0" applyFill="1" applyAlignment="1">
      <alignment horizontal="left" vertical="top"/>
    </xf>
    <xf numFmtId="0" fontId="0" fillId="2" borderId="10" xfId="0" applyFill="1" applyBorder="1" applyAlignment="1">
      <alignment horizontal="left" vertical="top"/>
    </xf>
    <xf numFmtId="0" fontId="0" fillId="2" borderId="0" xfId="0" applyFill="1" applyAlignment="1">
      <alignment horizontal="left" wrapText="1"/>
    </xf>
    <xf numFmtId="0" fontId="7" fillId="2" borderId="0" xfId="0" applyFont="1" applyFill="1" applyAlignment="1">
      <alignment horizontal="left" vertical="top"/>
    </xf>
    <xf numFmtId="0" fontId="7" fillId="2" borderId="10" xfId="0" applyFont="1" applyFill="1" applyBorder="1" applyAlignment="1">
      <alignment horizontal="left" vertical="top"/>
    </xf>
    <xf numFmtId="0" fontId="7" fillId="2" borderId="9" xfId="0" applyFont="1" applyFill="1" applyBorder="1" applyAlignment="1">
      <alignment vertical="center"/>
    </xf>
    <xf numFmtId="0" fontId="7" fillId="5" borderId="5" xfId="0" applyFont="1" applyFill="1" applyBorder="1" applyAlignment="1">
      <alignment horizontal="center" vertical="center"/>
    </xf>
    <xf numFmtId="0" fontId="0" fillId="2" borderId="10" xfId="0" applyFill="1" applyBorder="1" applyAlignment="1">
      <alignment vertical="center"/>
    </xf>
    <xf numFmtId="0" fontId="0" fillId="2" borderId="11" xfId="0" applyFill="1" applyBorder="1" applyAlignment="1">
      <alignment vertical="center"/>
    </xf>
    <xf numFmtId="0" fontId="0" fillId="2" borderId="12" xfId="0" applyFill="1" applyBorder="1" applyAlignment="1">
      <alignment vertical="center"/>
    </xf>
    <xf numFmtId="0" fontId="0" fillId="2" borderId="13" xfId="0" applyFill="1" applyBorder="1" applyAlignment="1">
      <alignment vertical="center"/>
    </xf>
    <xf numFmtId="0" fontId="14" fillId="0" borderId="28" xfId="0" applyFont="1" applyBorder="1" applyAlignment="1">
      <alignment horizontal="center" vertical="center"/>
    </xf>
    <xf numFmtId="0" fontId="14" fillId="0" borderId="2" xfId="0" applyFont="1" applyBorder="1" applyAlignment="1">
      <alignment horizontal="left" vertical="center"/>
    </xf>
    <xf numFmtId="0" fontId="14" fillId="0" borderId="2" xfId="0" applyFont="1" applyBorder="1" applyAlignment="1">
      <alignment horizontal="center" vertical="center"/>
    </xf>
    <xf numFmtId="0" fontId="12" fillId="0" borderId="34" xfId="0" applyFont="1" applyBorder="1" applyAlignment="1">
      <alignment vertical="center"/>
    </xf>
    <xf numFmtId="0" fontId="14" fillId="0" borderId="16" xfId="0" applyFont="1" applyBorder="1" applyAlignment="1">
      <alignment horizontal="center" vertical="center"/>
    </xf>
    <xf numFmtId="0" fontId="14" fillId="0" borderId="3" xfId="0" applyFont="1" applyBorder="1" applyAlignment="1">
      <alignment horizontal="left" vertical="center"/>
    </xf>
    <xf numFmtId="0" fontId="0" fillId="0" borderId="29" xfId="0" applyBorder="1" applyAlignment="1">
      <alignment horizontal="left" vertical="center"/>
    </xf>
    <xf numFmtId="0" fontId="0" fillId="0" borderId="4" xfId="0" applyBorder="1" applyAlignment="1">
      <alignment horizontal="left" vertical="center"/>
    </xf>
    <xf numFmtId="0" fontId="14" fillId="0" borderId="5" xfId="0" applyFont="1" applyBorder="1" applyAlignment="1">
      <alignment horizontal="left" vertical="center"/>
    </xf>
    <xf numFmtId="0" fontId="14" fillId="0" borderId="5" xfId="0" applyFont="1" applyBorder="1" applyAlignment="1">
      <alignment horizontal="center" vertical="center"/>
    </xf>
    <xf numFmtId="0" fontId="12" fillId="0" borderId="20" xfId="0" applyFont="1" applyBorder="1" applyAlignment="1">
      <alignment vertical="center"/>
    </xf>
    <xf numFmtId="0" fontId="6" fillId="0" borderId="16" xfId="0" applyFont="1" applyBorder="1" applyAlignment="1">
      <alignment horizontal="center" vertical="center"/>
    </xf>
    <xf numFmtId="0" fontId="6" fillId="0" borderId="5" xfId="0" applyFont="1" applyBorder="1" applyAlignment="1">
      <alignment horizontal="left" vertical="center" wrapText="1"/>
    </xf>
    <xf numFmtId="0" fontId="6" fillId="0" borderId="5" xfId="0" applyFont="1" applyBorder="1" applyAlignment="1">
      <alignment horizontal="left" vertical="center"/>
    </xf>
    <xf numFmtId="0" fontId="6" fillId="2" borderId="5" xfId="0" applyFont="1" applyFill="1" applyBorder="1" applyAlignment="1">
      <alignment horizontal="center" vertical="center"/>
    </xf>
    <xf numFmtId="165" fontId="7" fillId="0" borderId="5" xfId="5" applyNumberFormat="1" applyFont="1" applyBorder="1" applyAlignment="1">
      <alignment vertical="center"/>
    </xf>
    <xf numFmtId="44" fontId="0" fillId="0" borderId="0" xfId="3" applyFont="1" applyProtection="1"/>
    <xf numFmtId="44" fontId="0" fillId="0" borderId="0" xfId="3" applyFont="1" applyBorder="1" applyProtection="1"/>
    <xf numFmtId="0" fontId="7" fillId="0" borderId="29" xfId="0" applyFont="1" applyBorder="1" applyAlignment="1">
      <alignment horizontal="right" vertical="center"/>
    </xf>
    <xf numFmtId="0" fontId="7" fillId="0" borderId="4" xfId="0" applyFont="1" applyBorder="1" applyAlignment="1">
      <alignment horizontal="right" vertical="center"/>
    </xf>
    <xf numFmtId="165" fontId="6" fillId="2" borderId="5" xfId="0" applyNumberFormat="1" applyFont="1" applyFill="1" applyBorder="1" applyAlignment="1">
      <alignment horizontal="center" vertical="center"/>
    </xf>
    <xf numFmtId="0" fontId="5" fillId="0" borderId="3" xfId="0" applyFont="1" applyBorder="1" applyAlignment="1">
      <alignment horizontal="right" vertical="center"/>
    </xf>
    <xf numFmtId="0" fontId="21" fillId="0" borderId="4" xfId="0" applyFont="1" applyBorder="1" applyAlignment="1">
      <alignment horizontal="right"/>
    </xf>
    <xf numFmtId="9" fontId="21" fillId="0" borderId="5" xfId="11" applyFont="1" applyBorder="1" applyAlignment="1" applyProtection="1">
      <alignment horizontal="center" vertical="center" wrapText="1"/>
    </xf>
    <xf numFmtId="9" fontId="21" fillId="0" borderId="5" xfId="11" applyFont="1" applyBorder="1" applyAlignment="1" applyProtection="1">
      <alignment horizontal="center" vertical="center"/>
    </xf>
    <xf numFmtId="0" fontId="6" fillId="0" borderId="16" xfId="0" applyFont="1" applyBorder="1" applyAlignment="1">
      <alignment vertical="center"/>
    </xf>
    <xf numFmtId="0" fontId="6" fillId="0" borderId="5" xfId="0" applyFont="1" applyBorder="1" applyAlignment="1">
      <alignment vertical="center"/>
    </xf>
    <xf numFmtId="44" fontId="0" fillId="0" borderId="33" xfId="3" applyFont="1" applyBorder="1" applyProtection="1"/>
    <xf numFmtId="165" fontId="6" fillId="3" borderId="5" xfId="0" applyNumberFormat="1" applyFont="1" applyFill="1" applyBorder="1" applyAlignment="1">
      <alignment vertical="center"/>
    </xf>
    <xf numFmtId="44" fontId="0" fillId="0" borderId="0" xfId="0" applyNumberFormat="1"/>
    <xf numFmtId="0" fontId="12" fillId="0" borderId="27" xfId="0" applyFont="1" applyBorder="1" applyAlignment="1">
      <alignment vertical="center"/>
    </xf>
    <xf numFmtId="0" fontId="12" fillId="0" borderId="1" xfId="0" applyFont="1" applyBorder="1" applyAlignment="1">
      <alignment vertical="center"/>
    </xf>
    <xf numFmtId="0" fontId="12" fillId="0" borderId="31" xfId="0" applyFont="1" applyBorder="1" applyAlignment="1">
      <alignment vertical="center"/>
    </xf>
    <xf numFmtId="0" fontId="7" fillId="2" borderId="6" xfId="6" applyFill="1" applyBorder="1" applyAlignment="1">
      <alignment horizontal="left" vertical="top"/>
    </xf>
    <xf numFmtId="0" fontId="7" fillId="2" borderId="7" xfId="6" applyFill="1" applyBorder="1" applyAlignment="1">
      <alignment vertical="center"/>
    </xf>
    <xf numFmtId="0" fontId="7" fillId="2" borderId="7" xfId="6" applyFill="1" applyBorder="1" applyAlignment="1">
      <alignment horizontal="center" vertical="center"/>
    </xf>
    <xf numFmtId="0" fontId="7" fillId="0" borderId="0" xfId="6" applyAlignment="1">
      <alignment vertical="center"/>
    </xf>
    <xf numFmtId="0" fontId="7" fillId="2" borderId="9" xfId="6" applyFill="1" applyBorder="1" applyAlignment="1">
      <alignment horizontal="left" vertical="top"/>
    </xf>
    <xf numFmtId="0" fontId="7" fillId="2" borderId="0" xfId="6" applyFill="1" applyAlignment="1">
      <alignment vertical="center"/>
    </xf>
    <xf numFmtId="0" fontId="7" fillId="2" borderId="0" xfId="6" applyFill="1" applyAlignment="1">
      <alignment horizontal="center" vertical="center"/>
    </xf>
    <xf numFmtId="0" fontId="18" fillId="2" borderId="16" xfId="6" applyFont="1" applyFill="1" applyBorder="1" applyAlignment="1">
      <alignment horizontal="left" vertical="top" wrapText="1"/>
    </xf>
    <xf numFmtId="0" fontId="18" fillId="2" borderId="5" xfId="6" applyFont="1" applyFill="1" applyBorder="1" applyAlignment="1">
      <alignment vertical="center" wrapText="1"/>
    </xf>
    <xf numFmtId="0" fontId="17" fillId="2" borderId="5" xfId="6" applyFont="1" applyFill="1" applyBorder="1" applyAlignment="1">
      <alignment horizontal="left" vertical="center" wrapText="1"/>
    </xf>
    <xf numFmtId="0" fontId="17" fillId="2" borderId="3" xfId="6" applyFont="1" applyFill="1" applyBorder="1" applyAlignment="1">
      <alignment horizontal="center" vertical="center" wrapText="1"/>
    </xf>
    <xf numFmtId="0" fontId="17" fillId="2" borderId="29" xfId="6" applyFont="1" applyFill="1" applyBorder="1" applyAlignment="1">
      <alignment horizontal="left" vertical="center" wrapText="1"/>
    </xf>
    <xf numFmtId="0" fontId="17" fillId="2" borderId="23" xfId="6" applyFont="1" applyFill="1" applyBorder="1" applyAlignment="1">
      <alignment vertical="center"/>
    </xf>
    <xf numFmtId="0" fontId="7" fillId="0" borderId="0" xfId="6"/>
    <xf numFmtId="0" fontId="17" fillId="2" borderId="16" xfId="6" applyFont="1" applyFill="1" applyBorder="1" applyAlignment="1">
      <alignment horizontal="left" vertical="top" wrapText="1"/>
    </xf>
    <xf numFmtId="0" fontId="17" fillId="2" borderId="5" xfId="6" applyFont="1" applyFill="1" applyBorder="1" applyAlignment="1">
      <alignment vertical="center"/>
    </xf>
    <xf numFmtId="0" fontId="17" fillId="2" borderId="5" xfId="6" applyFont="1" applyFill="1" applyBorder="1" applyAlignment="1">
      <alignment horizontal="center" vertical="center" wrapText="1"/>
    </xf>
    <xf numFmtId="0" fontId="3" fillId="2" borderId="5" xfId="6" applyFont="1" applyFill="1" applyBorder="1" applyAlignment="1">
      <alignment vertical="center"/>
    </xf>
    <xf numFmtId="0" fontId="17" fillId="2" borderId="3" xfId="6" applyFont="1" applyFill="1" applyBorder="1" applyAlignment="1">
      <alignment horizontal="left" vertical="center" wrapText="1"/>
    </xf>
    <xf numFmtId="0" fontId="17" fillId="2" borderId="5" xfId="6" applyFont="1" applyFill="1" applyBorder="1" applyAlignment="1">
      <alignment vertical="center" wrapText="1"/>
    </xf>
    <xf numFmtId="0" fontId="17" fillId="0" borderId="5" xfId="6" applyFont="1" applyBorder="1" applyAlignment="1">
      <alignment vertical="center" wrapText="1"/>
    </xf>
    <xf numFmtId="0" fontId="6" fillId="2" borderId="23" xfId="6" applyFont="1" applyFill="1" applyBorder="1" applyAlignment="1">
      <alignment vertical="center"/>
    </xf>
    <xf numFmtId="0" fontId="0" fillId="0" borderId="0" xfId="0" applyAlignment="1">
      <alignment horizontal="center"/>
    </xf>
    <xf numFmtId="44" fontId="7" fillId="0" borderId="3" xfId="3" applyFont="1" applyFill="1" applyBorder="1" applyAlignment="1" applyProtection="1">
      <alignment horizontal="center" vertical="center"/>
    </xf>
    <xf numFmtId="0" fontId="10" fillId="2" borderId="23" xfId="6" applyFont="1" applyFill="1" applyBorder="1" applyAlignment="1">
      <alignment vertical="center"/>
    </xf>
    <xf numFmtId="0" fontId="7" fillId="2" borderId="17" xfId="6" applyFill="1" applyBorder="1" applyAlignment="1">
      <alignment horizontal="left" vertical="top"/>
    </xf>
    <xf numFmtId="0" fontId="7" fillId="2" borderId="18" xfId="6" applyFill="1" applyBorder="1" applyAlignment="1">
      <alignment horizontal="right" vertical="center"/>
    </xf>
    <xf numFmtId="44" fontId="0" fillId="2" borderId="30" xfId="3" applyFont="1" applyFill="1" applyBorder="1" applyAlignment="1" applyProtection="1">
      <alignment horizontal="center" vertical="center"/>
    </xf>
    <xf numFmtId="0" fontId="10" fillId="2" borderId="24" xfId="6" applyFont="1" applyFill="1" applyBorder="1" applyAlignment="1">
      <alignment vertical="center"/>
    </xf>
    <xf numFmtId="0" fontId="7" fillId="0" borderId="0" xfId="6" applyAlignment="1">
      <alignment horizontal="center"/>
    </xf>
    <xf numFmtId="0" fontId="0" fillId="2" borderId="7" xfId="0" applyFill="1" applyBorder="1" applyAlignment="1">
      <alignment horizontal="center" vertical="center"/>
    </xf>
    <xf numFmtId="0" fontId="0" fillId="2" borderId="0" xfId="0" applyFill="1" applyAlignment="1">
      <alignment horizontal="center" vertical="center"/>
    </xf>
    <xf numFmtId="0" fontId="14" fillId="0" borderId="26" xfId="4" applyFont="1" applyBorder="1" applyAlignment="1">
      <alignment horizontal="center" vertical="center"/>
    </xf>
    <xf numFmtId="0" fontId="9" fillId="2" borderId="22" xfId="0" applyFont="1" applyFill="1" applyBorder="1" applyAlignment="1">
      <alignment vertical="center" wrapText="1"/>
    </xf>
    <xf numFmtId="167" fontId="7" fillId="0" borderId="4" xfId="9" applyNumberFormat="1" applyFont="1" applyBorder="1" applyAlignment="1">
      <alignment horizontal="left" vertical="center" wrapText="1"/>
    </xf>
    <xf numFmtId="0" fontId="0" fillId="2" borderId="23" xfId="0" applyFill="1" applyBorder="1" applyAlignment="1">
      <alignment vertical="center"/>
    </xf>
    <xf numFmtId="167" fontId="21" fillId="0" borderId="4" xfId="9" applyNumberFormat="1" applyFont="1" applyBorder="1" applyAlignment="1">
      <alignment horizontal="left" vertical="center" wrapText="1"/>
    </xf>
    <xf numFmtId="44" fontId="21" fillId="0" borderId="5" xfId="3" applyFont="1" applyFill="1" applyBorder="1" applyAlignment="1" applyProtection="1">
      <alignment horizontal="center" vertical="center"/>
    </xf>
    <xf numFmtId="0" fontId="7" fillId="0" borderId="4" xfId="0" applyFont="1" applyBorder="1" applyAlignment="1">
      <alignment horizontal="left" wrapText="1"/>
    </xf>
    <xf numFmtId="166" fontId="7" fillId="0" borderId="4" xfId="9" applyFont="1" applyBorder="1" applyAlignment="1">
      <alignment horizontal="left" vertical="center" wrapText="1"/>
    </xf>
    <xf numFmtId="0" fontId="7" fillId="2" borderId="23" xfId="0" applyFont="1" applyFill="1" applyBorder="1" applyAlignment="1">
      <alignment vertical="center"/>
    </xf>
    <xf numFmtId="0" fontId="0" fillId="0" borderId="4" xfId="0" applyBorder="1"/>
    <xf numFmtId="0" fontId="0" fillId="2" borderId="23" xfId="0" quotePrefix="1" applyFill="1" applyBorder="1" applyAlignment="1">
      <alignment vertical="center"/>
    </xf>
    <xf numFmtId="0" fontId="7" fillId="2" borderId="23" xfId="0" applyFont="1" applyFill="1" applyBorder="1" applyAlignment="1">
      <alignment vertical="center" wrapText="1"/>
    </xf>
    <xf numFmtId="166" fontId="7" fillId="0" borderId="4" xfId="9" applyFont="1" applyBorder="1" applyAlignment="1">
      <alignment vertical="center" wrapText="1"/>
    </xf>
    <xf numFmtId="0" fontId="10" fillId="0" borderId="16" xfId="0" applyFont="1" applyBorder="1" applyAlignment="1">
      <alignment horizontal="left" vertical="top" wrapText="1"/>
    </xf>
    <xf numFmtId="0" fontId="31" fillId="0" borderId="4" xfId="0" applyFont="1" applyBorder="1" applyAlignment="1">
      <alignment horizontal="left" wrapText="1"/>
    </xf>
    <xf numFmtId="0" fontId="7" fillId="0" borderId="4" xfId="0" applyFont="1" applyBorder="1" applyAlignment="1">
      <alignment wrapText="1"/>
    </xf>
    <xf numFmtId="44" fontId="7" fillId="2" borderId="29" xfId="3" applyFont="1" applyFill="1" applyBorder="1" applyAlignment="1" applyProtection="1">
      <alignment horizontal="center" vertical="center"/>
    </xf>
    <xf numFmtId="44" fontId="7" fillId="2" borderId="35" xfId="3" applyFont="1" applyFill="1" applyBorder="1" applyAlignment="1" applyProtection="1">
      <alignment horizontal="center" vertical="center"/>
    </xf>
    <xf numFmtId="165" fontId="21" fillId="2" borderId="5" xfId="0" applyNumberFormat="1" applyFont="1" applyFill="1" applyBorder="1" applyAlignment="1">
      <alignment horizontal="center" vertical="center"/>
    </xf>
    <xf numFmtId="165" fontId="21" fillId="0" borderId="5" xfId="5" applyNumberFormat="1" applyFont="1" applyBorder="1" applyAlignment="1">
      <alignment vertical="center"/>
    </xf>
    <xf numFmtId="0" fontId="4" fillId="0" borderId="5" xfId="0" applyFont="1" applyBorder="1" applyAlignment="1">
      <alignment horizontal="right" vertical="center"/>
    </xf>
    <xf numFmtId="0" fontId="14" fillId="0" borderId="14" xfId="0" applyFont="1" applyBorder="1" applyAlignment="1">
      <alignment horizontal="center" vertical="center"/>
    </xf>
    <xf numFmtId="0" fontId="14" fillId="0" borderId="15" xfId="0" applyFont="1" applyBorder="1" applyAlignment="1">
      <alignment horizontal="left" vertical="center"/>
    </xf>
    <xf numFmtId="0" fontId="14" fillId="0" borderId="15" xfId="0" applyFont="1" applyBorder="1" applyAlignment="1">
      <alignment horizontal="center" vertical="center"/>
    </xf>
    <xf numFmtId="0" fontId="12" fillId="0" borderId="42" xfId="0" applyFont="1" applyBorder="1" applyAlignment="1">
      <alignment vertical="center"/>
    </xf>
    <xf numFmtId="9" fontId="21" fillId="0" borderId="5" xfId="0" applyNumberFormat="1" applyFont="1" applyBorder="1" applyAlignment="1">
      <alignment horizontal="center" vertical="center" wrapText="1"/>
    </xf>
    <xf numFmtId="0" fontId="12" fillId="0" borderId="16" xfId="0" applyFont="1" applyBorder="1" applyAlignment="1">
      <alignment vertical="center"/>
    </xf>
    <xf numFmtId="0" fontId="12" fillId="0" borderId="5" xfId="0" applyFont="1" applyBorder="1" applyAlignment="1">
      <alignment vertical="center"/>
    </xf>
    <xf numFmtId="0" fontId="12" fillId="0" borderId="17" xfId="0" applyFont="1" applyBorder="1" applyAlignment="1">
      <alignment vertical="center"/>
    </xf>
    <xf numFmtId="0" fontId="12" fillId="0" borderId="18" xfId="0" applyFont="1" applyBorder="1" applyAlignment="1">
      <alignment vertical="center"/>
    </xf>
    <xf numFmtId="0" fontId="12" fillId="0" borderId="0" xfId="0" applyFont="1" applyAlignment="1">
      <alignment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28" xfId="0" applyFont="1" applyBorder="1" applyAlignment="1">
      <alignment vertical="center"/>
    </xf>
    <xf numFmtId="0" fontId="6" fillId="0" borderId="2" xfId="0" applyFont="1" applyBorder="1" applyAlignment="1">
      <alignment vertical="center"/>
    </xf>
    <xf numFmtId="0" fontId="2" fillId="0" borderId="2" xfId="0" applyFont="1" applyBorder="1" applyAlignment="1">
      <alignment vertical="center"/>
    </xf>
    <xf numFmtId="0" fontId="29" fillId="0" borderId="0" xfId="0" applyFont="1"/>
    <xf numFmtId="9" fontId="21" fillId="0" borderId="2" xfId="11" applyFont="1" applyBorder="1" applyAlignment="1" applyProtection="1">
      <alignment horizontal="center" vertical="center"/>
    </xf>
    <xf numFmtId="165" fontId="6" fillId="0" borderId="2" xfId="0" applyNumberFormat="1" applyFont="1" applyBorder="1" applyAlignment="1">
      <alignment vertical="center"/>
    </xf>
    <xf numFmtId="0" fontId="2" fillId="0" borderId="5" xfId="0" applyFont="1" applyBorder="1" applyAlignment="1">
      <alignment vertical="center"/>
    </xf>
    <xf numFmtId="9" fontId="6" fillId="0" borderId="2" xfId="11" applyFont="1" applyBorder="1" applyAlignment="1" applyProtection="1">
      <alignment vertical="center"/>
    </xf>
    <xf numFmtId="0" fontId="28" fillId="0" borderId="5" xfId="0" applyFont="1" applyBorder="1" applyAlignment="1">
      <alignment horizontal="right" vertical="center"/>
    </xf>
    <xf numFmtId="165" fontId="2" fillId="0" borderId="2" xfId="0" applyNumberFormat="1" applyFont="1" applyBorder="1" applyAlignment="1">
      <alignment horizontal="center" vertical="center"/>
    </xf>
    <xf numFmtId="168" fontId="6" fillId="0" borderId="2" xfId="0" applyNumberFormat="1" applyFont="1" applyBorder="1" applyAlignment="1">
      <alignment vertical="center"/>
    </xf>
    <xf numFmtId="168" fontId="6" fillId="3" borderId="5" xfId="0" applyNumberFormat="1" applyFont="1" applyFill="1" applyBorder="1" applyAlignment="1">
      <alignment vertical="center"/>
    </xf>
    <xf numFmtId="0" fontId="7" fillId="0" borderId="39" xfId="0" applyFont="1" applyBorder="1"/>
    <xf numFmtId="0" fontId="0" fillId="0" borderId="40" xfId="0" applyBorder="1"/>
    <xf numFmtId="0" fontId="0" fillId="0" borderId="32" xfId="0" applyBorder="1"/>
    <xf numFmtId="0" fontId="7" fillId="2" borderId="5" xfId="0" applyFont="1" applyFill="1" applyBorder="1" applyAlignment="1">
      <alignment horizontal="center" vertical="top"/>
    </xf>
    <xf numFmtId="0" fontId="0" fillId="5" borderId="5" xfId="0" applyFill="1" applyBorder="1" applyAlignment="1">
      <alignment horizontal="center"/>
    </xf>
    <xf numFmtId="0" fontId="27" fillId="0" borderId="0" xfId="0" applyFont="1"/>
    <xf numFmtId="9" fontId="7" fillId="7" borderId="5" xfId="11" applyFont="1" applyFill="1" applyBorder="1" applyAlignment="1" applyProtection="1">
      <alignment horizontal="center" vertical="center"/>
    </xf>
    <xf numFmtId="9" fontId="6" fillId="0" borderId="5" xfId="11" applyFont="1" applyBorder="1" applyAlignment="1" applyProtection="1">
      <alignment horizontal="center" vertical="center" wrapText="1"/>
    </xf>
    <xf numFmtId="9" fontId="6" fillId="0" borderId="5" xfId="11" applyFont="1" applyBorder="1" applyAlignment="1" applyProtection="1">
      <alignment horizontal="center" vertical="center"/>
    </xf>
    <xf numFmtId="0" fontId="6" fillId="0" borderId="3" xfId="0" applyFont="1" applyBorder="1" applyAlignment="1">
      <alignment vertical="center"/>
    </xf>
    <xf numFmtId="0" fontId="6" fillId="0" borderId="29" xfId="0" applyFont="1" applyBorder="1" applyAlignment="1">
      <alignment vertical="center"/>
    </xf>
    <xf numFmtId="0" fontId="6" fillId="0" borderId="4" xfId="0" applyFont="1" applyBorder="1" applyAlignment="1">
      <alignment vertical="center"/>
    </xf>
    <xf numFmtId="0" fontId="6" fillId="0" borderId="4" xfId="0" applyFont="1" applyBorder="1" applyAlignment="1">
      <alignment horizontal="right" vertical="center"/>
    </xf>
    <xf numFmtId="0" fontId="12" fillId="0" borderId="21" xfId="0" applyFont="1" applyBorder="1" applyAlignment="1">
      <alignment vertical="center"/>
    </xf>
    <xf numFmtId="0" fontId="12" fillId="0" borderId="30" xfId="0" applyFont="1" applyBorder="1" applyAlignment="1">
      <alignment vertical="center"/>
    </xf>
    <xf numFmtId="0" fontId="12" fillId="0" borderId="43" xfId="0" applyFont="1" applyBorder="1" applyAlignment="1">
      <alignment vertical="center"/>
    </xf>
    <xf numFmtId="0" fontId="7" fillId="7" borderId="5" xfId="0" applyFont="1" applyFill="1" applyBorder="1"/>
    <xf numFmtId="0" fontId="15" fillId="2" borderId="7" xfId="0" applyFont="1" applyFill="1" applyBorder="1" applyAlignment="1">
      <alignment vertical="center"/>
    </xf>
    <xf numFmtId="44" fontId="7" fillId="7" borderId="5" xfId="3" applyFont="1" applyFill="1" applyBorder="1" applyAlignment="1" applyProtection="1">
      <alignment horizontal="center" vertical="center"/>
    </xf>
    <xf numFmtId="44" fontId="32" fillId="7" borderId="5" xfId="3" applyFont="1" applyFill="1" applyBorder="1" applyAlignment="1" applyProtection="1">
      <alignment horizontal="center" vertical="center"/>
    </xf>
    <xf numFmtId="0" fontId="32" fillId="2" borderId="23" xfId="0" applyFont="1" applyFill="1" applyBorder="1" applyAlignment="1">
      <alignment vertical="center"/>
    </xf>
    <xf numFmtId="0" fontId="7" fillId="0" borderId="4" xfId="0" applyFont="1" applyBorder="1"/>
    <xf numFmtId="0" fontId="7" fillId="0" borderId="4" xfId="0" applyFont="1" applyBorder="1" applyAlignment="1">
      <alignment horizontal="center"/>
    </xf>
    <xf numFmtId="0" fontId="0" fillId="0" borderId="4" xfId="0" applyBorder="1" applyAlignment="1">
      <alignment horizontal="center"/>
    </xf>
    <xf numFmtId="0" fontId="0" fillId="0" borderId="0" xfId="0" applyAlignment="1">
      <alignment wrapText="1"/>
    </xf>
    <xf numFmtId="0" fontId="6" fillId="0" borderId="3" xfId="0" applyFont="1" applyBorder="1" applyAlignment="1">
      <alignment horizontal="left" vertical="center" wrapText="1"/>
    </xf>
    <xf numFmtId="0" fontId="6" fillId="0" borderId="29" xfId="0" applyFont="1" applyBorder="1" applyAlignment="1">
      <alignment horizontal="left" vertical="center" wrapText="1"/>
    </xf>
    <xf numFmtId="0" fontId="6" fillId="0" borderId="4" xfId="0" applyFont="1" applyBorder="1" applyAlignment="1">
      <alignment horizontal="left" vertical="center" wrapText="1"/>
    </xf>
    <xf numFmtId="0" fontId="1" fillId="0" borderId="3" xfId="0" applyFont="1" applyBorder="1" applyAlignment="1">
      <alignment horizontal="right" vertical="center"/>
    </xf>
    <xf numFmtId="0" fontId="7" fillId="0" borderId="29" xfId="0" applyFont="1" applyBorder="1" applyAlignment="1">
      <alignment horizontal="right" vertical="center"/>
    </xf>
    <xf numFmtId="0" fontId="7" fillId="0" borderId="4" xfId="0" applyFont="1" applyBorder="1" applyAlignment="1">
      <alignment horizontal="right" vertical="center"/>
    </xf>
    <xf numFmtId="0" fontId="0" fillId="5" borderId="29" xfId="0" applyFill="1" applyBorder="1" applyAlignment="1">
      <alignment horizontal="left"/>
    </xf>
    <xf numFmtId="0" fontId="0" fillId="5" borderId="4" xfId="0" applyFill="1" applyBorder="1" applyAlignment="1">
      <alignment horizontal="left"/>
    </xf>
    <xf numFmtId="0" fontId="14" fillId="0" borderId="19" xfId="0" applyFont="1" applyBorder="1" applyAlignment="1">
      <alignment horizontal="left" vertical="center"/>
    </xf>
    <xf numFmtId="0" fontId="0" fillId="0" borderId="26" xfId="0" applyBorder="1" applyAlignment="1">
      <alignment horizontal="left" vertical="center"/>
    </xf>
    <xf numFmtId="0" fontId="0" fillId="0" borderId="41" xfId="0" applyBorder="1" applyAlignment="1">
      <alignment horizontal="left" vertical="center"/>
    </xf>
    <xf numFmtId="0" fontId="5" fillId="0" borderId="3" xfId="0" applyFont="1" applyBorder="1" applyAlignment="1">
      <alignment horizontal="right" vertical="center"/>
    </xf>
    <xf numFmtId="0" fontId="0" fillId="0" borderId="29" xfId="0" applyBorder="1" applyAlignment="1">
      <alignment horizontal="right" vertical="center"/>
    </xf>
    <xf numFmtId="0" fontId="21" fillId="0" borderId="3" xfId="0" applyFont="1" applyBorder="1" applyAlignment="1">
      <alignment horizontal="right" vertical="center"/>
    </xf>
    <xf numFmtId="0" fontId="21" fillId="0" borderId="29" xfId="0" applyFont="1" applyBorder="1" applyAlignment="1">
      <alignment horizontal="right" vertical="center"/>
    </xf>
    <xf numFmtId="0" fontId="23" fillId="2" borderId="7" xfId="0" applyFont="1" applyFill="1" applyBorder="1" applyAlignment="1">
      <alignment horizontal="center" vertical="center"/>
    </xf>
    <xf numFmtId="0" fontId="23" fillId="0" borderId="7" xfId="0" applyFont="1" applyBorder="1" applyAlignment="1">
      <alignment horizontal="center"/>
    </xf>
    <xf numFmtId="0" fontId="14" fillId="0" borderId="3" xfId="0" applyFont="1" applyBorder="1" applyAlignment="1">
      <alignment horizontal="left" vertical="center"/>
    </xf>
    <xf numFmtId="0" fontId="0" fillId="0" borderId="29" xfId="0" applyBorder="1" applyAlignment="1">
      <alignment horizontal="left" vertical="center"/>
    </xf>
    <xf numFmtId="0" fontId="0" fillId="0" borderId="4" xfId="0" applyBorder="1" applyAlignment="1">
      <alignment horizontal="left" vertical="center"/>
    </xf>
    <xf numFmtId="0" fontId="13" fillId="0" borderId="7" xfId="5" applyFont="1" applyBorder="1" applyAlignment="1">
      <alignment horizontal="center" vertical="top"/>
    </xf>
    <xf numFmtId="0" fontId="7" fillId="0" borderId="1" xfId="0" applyFont="1" applyBorder="1" applyAlignment="1">
      <alignment horizontal="center" vertical="center"/>
    </xf>
    <xf numFmtId="0" fontId="0" fillId="0" borderId="1" xfId="0" applyBorder="1" applyAlignment="1">
      <alignment horizontal="center" vertical="center"/>
    </xf>
    <xf numFmtId="0" fontId="0" fillId="2" borderId="6" xfId="0" applyFill="1" applyBorder="1" applyAlignment="1" applyProtection="1">
      <alignment horizontal="left" vertical="top"/>
    </xf>
    <xf numFmtId="0" fontId="0" fillId="2" borderId="7" xfId="0" applyFill="1" applyBorder="1" applyAlignment="1" applyProtection="1">
      <alignment vertical="center"/>
    </xf>
    <xf numFmtId="0" fontId="7" fillId="2" borderId="7" xfId="0" applyFont="1" applyFill="1" applyBorder="1" applyAlignment="1" applyProtection="1">
      <alignment horizontal="center" vertical="center"/>
    </xf>
    <xf numFmtId="0" fontId="10" fillId="2" borderId="8" xfId="6" applyFont="1" applyFill="1" applyBorder="1" applyAlignment="1" applyProtection="1">
      <alignment vertical="center"/>
    </xf>
    <xf numFmtId="0" fontId="0" fillId="0" borderId="0" xfId="0" applyAlignment="1" applyProtection="1">
      <alignment vertical="center"/>
    </xf>
    <xf numFmtId="0" fontId="0" fillId="2" borderId="9" xfId="0" applyFill="1" applyBorder="1" applyAlignment="1" applyProtection="1">
      <alignment horizontal="left" vertical="top"/>
    </xf>
    <xf numFmtId="0" fontId="0" fillId="2" borderId="0" xfId="0" applyFill="1" applyAlignment="1" applyProtection="1">
      <alignment vertical="center"/>
    </xf>
    <xf numFmtId="0" fontId="7" fillId="2" borderId="0" xfId="0" applyFont="1" applyFill="1" applyAlignment="1" applyProtection="1">
      <alignment horizontal="center" vertical="center"/>
    </xf>
    <xf numFmtId="0" fontId="10" fillId="2" borderId="10" xfId="6" applyFont="1" applyFill="1" applyBorder="1" applyAlignment="1" applyProtection="1">
      <alignment vertical="center"/>
    </xf>
    <xf numFmtId="0" fontId="7" fillId="2" borderId="0" xfId="0" applyFont="1" applyFill="1" applyAlignment="1" applyProtection="1">
      <alignment horizontal="left" wrapText="1"/>
    </xf>
    <xf numFmtId="0" fontId="7" fillId="4" borderId="5" xfId="0" applyFont="1" applyFill="1" applyBorder="1" applyAlignment="1" applyProtection="1">
      <alignment horizontal="center" vertical="center"/>
    </xf>
    <xf numFmtId="0" fontId="7" fillId="2" borderId="0" xfId="0" applyFont="1" applyFill="1" applyAlignment="1" applyProtection="1">
      <alignment vertical="center"/>
    </xf>
    <xf numFmtId="0" fontId="7" fillId="0" borderId="1" xfId="0" applyFont="1" applyBorder="1" applyAlignment="1" applyProtection="1">
      <alignment horizontal="center" vertical="center"/>
    </xf>
    <xf numFmtId="0" fontId="0" fillId="0" borderId="1" xfId="0" applyBorder="1" applyAlignment="1" applyProtection="1">
      <alignment horizontal="center" vertical="center"/>
    </xf>
    <xf numFmtId="0" fontId="0" fillId="0" borderId="0" xfId="0" applyAlignment="1" applyProtection="1">
      <alignment horizontal="center" vertical="center"/>
    </xf>
    <xf numFmtId="0" fontId="14" fillId="0" borderId="25" xfId="4" applyFont="1" applyBorder="1" applyAlignment="1" applyProtection="1">
      <alignment vertical="center"/>
    </xf>
    <xf numFmtId="0" fontId="14" fillId="0" borderId="19" xfId="4" applyFont="1" applyBorder="1" applyAlignment="1" applyProtection="1">
      <alignment vertical="center"/>
    </xf>
    <xf numFmtId="0" fontId="14" fillId="0" borderId="19" xfId="4" applyFont="1" applyBorder="1" applyAlignment="1" applyProtection="1">
      <alignment horizontal="center" vertical="center"/>
    </xf>
    <xf numFmtId="0" fontId="26" fillId="0" borderId="19"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38" xfId="4" applyFont="1" applyBorder="1" applyAlignment="1" applyProtection="1">
      <alignment horizontal="center" vertical="center"/>
    </xf>
    <xf numFmtId="0" fontId="9" fillId="2" borderId="9" xfId="0" applyFont="1" applyFill="1" applyBorder="1" applyAlignment="1" applyProtection="1">
      <alignment horizontal="left" vertical="top" wrapText="1"/>
    </xf>
    <xf numFmtId="0" fontId="9" fillId="2" borderId="0" xfId="0" applyFont="1" applyFill="1" applyAlignment="1" applyProtection="1">
      <alignment vertical="center" wrapText="1"/>
    </xf>
    <xf numFmtId="0" fontId="9" fillId="2" borderId="0" xfId="0" applyFont="1" applyFill="1" applyAlignment="1" applyProtection="1">
      <alignment horizontal="left" vertical="center" wrapText="1"/>
    </xf>
    <xf numFmtId="0" fontId="9" fillId="2" borderId="0" xfId="0" applyFont="1" applyFill="1" applyAlignment="1" applyProtection="1">
      <alignment horizontal="center" vertical="center" wrapText="1"/>
    </xf>
    <xf numFmtId="0" fontId="0" fillId="0" borderId="29" xfId="0" applyBorder="1" applyAlignment="1" applyProtection="1">
      <alignment vertical="center"/>
    </xf>
    <xf numFmtId="0" fontId="10" fillId="2" borderId="23" xfId="0" applyFont="1" applyFill="1" applyBorder="1" applyAlignment="1" applyProtection="1">
      <alignment vertical="center"/>
    </xf>
    <xf numFmtId="0" fontId="0" fillId="0" borderId="0" xfId="0" applyProtection="1"/>
    <xf numFmtId="0" fontId="10" fillId="2" borderId="16" xfId="0" applyFont="1" applyFill="1" applyBorder="1" applyAlignment="1" applyProtection="1">
      <alignment horizontal="right" vertical="top" wrapText="1"/>
    </xf>
    <xf numFmtId="0" fontId="10" fillId="2" borderId="5" xfId="0" applyFont="1" applyFill="1" applyBorder="1" applyAlignment="1" applyProtection="1">
      <alignment vertical="center"/>
    </xf>
    <xf numFmtId="0" fontId="10" fillId="2" borderId="5" xfId="0" applyFont="1" applyFill="1" applyBorder="1" applyAlignment="1" applyProtection="1">
      <alignment horizontal="left" vertical="center" wrapText="1"/>
    </xf>
    <xf numFmtId="0" fontId="10" fillId="2" borderId="5" xfId="0" applyFont="1" applyFill="1" applyBorder="1" applyAlignment="1" applyProtection="1">
      <alignment horizontal="center" vertical="center" wrapText="1"/>
    </xf>
    <xf numFmtId="0" fontId="16" fillId="2" borderId="5" xfId="0" applyFont="1" applyFill="1" applyBorder="1" applyAlignment="1" applyProtection="1">
      <alignment horizontal="left" vertical="center" wrapText="1"/>
    </xf>
    <xf numFmtId="0" fontId="16" fillId="2" borderId="5" xfId="0" applyFont="1" applyFill="1" applyBorder="1" applyAlignment="1" applyProtection="1">
      <alignment horizontal="center" vertical="center" wrapText="1"/>
    </xf>
    <xf numFmtId="0" fontId="16" fillId="2" borderId="16" xfId="0" applyFont="1" applyFill="1" applyBorder="1" applyAlignment="1" applyProtection="1">
      <alignment horizontal="right" vertical="top" wrapText="1"/>
    </xf>
    <xf numFmtId="0" fontId="16" fillId="2" borderId="5" xfId="0" applyFont="1" applyFill="1" applyBorder="1" applyAlignment="1" applyProtection="1">
      <alignment horizontal="left" vertical="center"/>
    </xf>
    <xf numFmtId="0" fontId="16" fillId="2" borderId="23" xfId="0" applyFont="1" applyFill="1" applyBorder="1" applyAlignment="1" applyProtection="1">
      <alignment vertical="center"/>
    </xf>
    <xf numFmtId="0" fontId="16" fillId="2" borderId="5" xfId="0" applyFont="1" applyFill="1" applyBorder="1" applyAlignment="1" applyProtection="1">
      <alignment vertical="center"/>
    </xf>
    <xf numFmtId="0" fontId="16" fillId="0" borderId="23" xfId="0" applyFont="1" applyBorder="1" applyAlignment="1" applyProtection="1">
      <alignment vertical="center"/>
    </xf>
    <xf numFmtId="0" fontId="10" fillId="2" borderId="5" xfId="0" applyFont="1" applyFill="1" applyBorder="1" applyAlignment="1" applyProtection="1">
      <alignment horizontal="right" vertical="center"/>
    </xf>
    <xf numFmtId="0" fontId="10" fillId="2" borderId="29" xfId="0" applyFont="1" applyFill="1" applyBorder="1" applyAlignment="1" applyProtection="1">
      <alignment horizontal="right" vertical="center"/>
    </xf>
    <xf numFmtId="0" fontId="10" fillId="2" borderId="35" xfId="0" applyFont="1" applyFill="1" applyBorder="1" applyAlignment="1" applyProtection="1">
      <alignment horizontal="left" vertical="center" wrapText="1"/>
    </xf>
    <xf numFmtId="0" fontId="10" fillId="2" borderId="35" xfId="0" applyFont="1" applyFill="1" applyBorder="1" applyAlignment="1" applyProtection="1">
      <alignment horizontal="center" vertical="center" wrapText="1"/>
    </xf>
    <xf numFmtId="0" fontId="7" fillId="2" borderId="17" xfId="0" applyFont="1" applyFill="1" applyBorder="1" applyAlignment="1" applyProtection="1">
      <alignment horizontal="left" vertical="top"/>
    </xf>
    <xf numFmtId="0" fontId="7" fillId="2" borderId="18" xfId="0" applyFont="1" applyFill="1" applyBorder="1" applyAlignment="1" applyProtection="1">
      <alignment horizontal="right" vertical="center"/>
    </xf>
    <xf numFmtId="0" fontId="0" fillId="2" borderId="21" xfId="0" applyFill="1" applyBorder="1" applyAlignment="1" applyProtection="1">
      <alignment vertical="center"/>
    </xf>
    <xf numFmtId="2" fontId="0" fillId="2" borderId="30" xfId="0" applyNumberFormat="1" applyFill="1" applyBorder="1" applyAlignment="1" applyProtection="1">
      <alignment vertical="center"/>
    </xf>
    <xf numFmtId="2" fontId="7" fillId="2" borderId="30" xfId="0" applyNumberFormat="1" applyFont="1" applyFill="1" applyBorder="1" applyAlignment="1" applyProtection="1">
      <alignment vertical="center"/>
    </xf>
    <xf numFmtId="2" fontId="0" fillId="2" borderId="31" xfId="0" applyNumberFormat="1" applyFill="1" applyBorder="1" applyAlignment="1" applyProtection="1">
      <alignment vertical="center"/>
    </xf>
    <xf numFmtId="0" fontId="7" fillId="0" borderId="0" xfId="0" applyFont="1" applyAlignment="1" applyProtection="1">
      <alignment horizontal="center"/>
    </xf>
    <xf numFmtId="0" fontId="21" fillId="0" borderId="0" xfId="0" applyFont="1" applyAlignment="1" applyProtection="1">
      <alignment horizontal="right"/>
    </xf>
    <xf numFmtId="0" fontId="7" fillId="0" borderId="0" xfId="0" applyFont="1" applyAlignment="1" applyProtection="1">
      <alignment vertical="center"/>
    </xf>
    <xf numFmtId="0" fontId="0" fillId="7" borderId="5" xfId="0" applyFill="1" applyBorder="1" applyProtection="1"/>
    <xf numFmtId="0" fontId="7" fillId="0" borderId="0" xfId="0" applyFont="1" applyProtection="1"/>
    <xf numFmtId="0" fontId="23" fillId="2" borderId="7" xfId="0" applyFont="1" applyFill="1" applyBorder="1" applyAlignment="1" applyProtection="1">
      <alignment vertical="center"/>
    </xf>
    <xf numFmtId="0" fontId="0" fillId="2" borderId="7" xfId="0" applyFill="1" applyBorder="1" applyAlignment="1" applyProtection="1">
      <alignment horizontal="left" vertical="top"/>
    </xf>
    <xf numFmtId="0" fontId="13" fillId="2" borderId="8" xfId="0" applyFont="1" applyFill="1" applyBorder="1" applyAlignment="1" applyProtection="1">
      <alignment horizontal="right" vertical="top"/>
    </xf>
    <xf numFmtId="0" fontId="0" fillId="2" borderId="0" xfId="0" applyFill="1" applyAlignment="1" applyProtection="1">
      <alignment horizontal="left" vertical="top"/>
    </xf>
    <xf numFmtId="0" fontId="0" fillId="2" borderId="10" xfId="0" applyFill="1" applyBorder="1" applyAlignment="1" applyProtection="1">
      <alignment horizontal="left" vertical="top"/>
    </xf>
    <xf numFmtId="0" fontId="7" fillId="2" borderId="9" xfId="0" applyFont="1" applyFill="1" applyBorder="1" applyAlignment="1" applyProtection="1">
      <alignment horizontal="left" vertical="top"/>
    </xf>
    <xf numFmtId="0" fontId="0" fillId="2" borderId="0" xfId="0" applyFill="1" applyAlignment="1" applyProtection="1">
      <alignment horizontal="left" wrapText="1"/>
    </xf>
    <xf numFmtId="0" fontId="7" fillId="2" borderId="0" xfId="0" applyFont="1" applyFill="1" applyAlignment="1" applyProtection="1">
      <alignment horizontal="left" vertical="top"/>
    </xf>
    <xf numFmtId="0" fontId="7" fillId="2" borderId="10" xfId="0" applyFont="1" applyFill="1" applyBorder="1" applyAlignment="1" applyProtection="1">
      <alignment horizontal="left" vertical="top"/>
    </xf>
    <xf numFmtId="0" fontId="7" fillId="2" borderId="9" xfId="0" applyFont="1" applyFill="1" applyBorder="1" applyAlignment="1" applyProtection="1">
      <alignment vertical="center"/>
    </xf>
    <xf numFmtId="0" fontId="7" fillId="5" borderId="5" xfId="0" applyFont="1" applyFill="1" applyBorder="1" applyAlignment="1" applyProtection="1">
      <alignment horizontal="center" vertical="center"/>
    </xf>
    <xf numFmtId="0" fontId="0" fillId="2" borderId="10" xfId="0" applyFill="1" applyBorder="1" applyAlignment="1" applyProtection="1">
      <alignment vertical="center"/>
    </xf>
    <xf numFmtId="0" fontId="0" fillId="2" borderId="11" xfId="0" applyFill="1" applyBorder="1" applyAlignment="1" applyProtection="1">
      <alignment vertical="center"/>
    </xf>
    <xf numFmtId="0" fontId="0" fillId="2" borderId="12" xfId="0" applyFill="1" applyBorder="1" applyAlignment="1" applyProtection="1">
      <alignment vertical="center"/>
    </xf>
    <xf numFmtId="0" fontId="0" fillId="2" borderId="13" xfId="0" applyFill="1" applyBorder="1" applyAlignment="1" applyProtection="1">
      <alignment vertical="center"/>
    </xf>
    <xf numFmtId="0" fontId="14" fillId="0" borderId="28" xfId="0" applyFont="1" applyBorder="1" applyAlignment="1" applyProtection="1">
      <alignment horizontal="center" vertical="center"/>
    </xf>
    <xf numFmtId="0" fontId="14" fillId="0" borderId="19" xfId="0" applyFont="1" applyBorder="1" applyAlignment="1" applyProtection="1">
      <alignment horizontal="left" vertical="center"/>
    </xf>
    <xf numFmtId="0" fontId="0" fillId="0" borderId="26" xfId="0" applyBorder="1" applyAlignment="1" applyProtection="1">
      <alignment horizontal="left" vertical="center"/>
    </xf>
    <xf numFmtId="0" fontId="0" fillId="0" borderId="41" xfId="0" applyBorder="1" applyAlignment="1" applyProtection="1">
      <alignment horizontal="left" vertical="center"/>
    </xf>
    <xf numFmtId="0" fontId="14" fillId="0" borderId="2" xfId="0" applyFont="1" applyBorder="1" applyAlignment="1" applyProtection="1">
      <alignment horizontal="left" vertical="center"/>
    </xf>
    <xf numFmtId="0" fontId="14" fillId="0" borderId="2" xfId="0" applyFont="1" applyBorder="1" applyAlignment="1" applyProtection="1">
      <alignment horizontal="center" vertical="center"/>
    </xf>
    <xf numFmtId="0" fontId="12" fillId="0" borderId="34" xfId="0" applyFont="1" applyBorder="1" applyAlignment="1" applyProtection="1">
      <alignment vertical="center"/>
    </xf>
    <xf numFmtId="0" fontId="14" fillId="0" borderId="16" xfId="0" applyFont="1" applyBorder="1" applyAlignment="1" applyProtection="1">
      <alignment horizontal="center" vertical="center"/>
    </xf>
    <xf numFmtId="0" fontId="14" fillId="0" borderId="3" xfId="0" applyFont="1" applyBorder="1" applyAlignment="1" applyProtection="1">
      <alignment horizontal="left" vertical="center"/>
    </xf>
    <xf numFmtId="0" fontId="0" fillId="0" borderId="29" xfId="0" applyBorder="1" applyAlignment="1" applyProtection="1">
      <alignment horizontal="left" vertical="center"/>
    </xf>
    <xf numFmtId="0" fontId="0" fillId="0" borderId="4" xfId="0" applyBorder="1" applyAlignment="1" applyProtection="1">
      <alignment horizontal="left" vertical="center"/>
    </xf>
    <xf numFmtId="0" fontId="14" fillId="0" borderId="5" xfId="0" applyFont="1" applyBorder="1" applyAlignment="1" applyProtection="1">
      <alignment horizontal="left" vertical="center"/>
    </xf>
    <xf numFmtId="0" fontId="14" fillId="0" borderId="5" xfId="0" applyFont="1" applyBorder="1" applyAlignment="1" applyProtection="1">
      <alignment horizontal="center" vertical="center"/>
    </xf>
    <xf numFmtId="0" fontId="12" fillId="0" borderId="20" xfId="0" applyFont="1" applyBorder="1" applyAlignment="1" applyProtection="1">
      <alignment vertical="center"/>
    </xf>
    <xf numFmtId="0" fontId="6" fillId="0" borderId="16" xfId="0" applyFont="1" applyBorder="1" applyAlignment="1" applyProtection="1">
      <alignment horizontal="center" vertical="center"/>
    </xf>
    <xf numFmtId="0" fontId="6" fillId="0" borderId="3" xfId="0" applyFont="1" applyBorder="1" applyAlignment="1" applyProtection="1">
      <alignment horizontal="left" vertical="center" wrapText="1"/>
    </xf>
    <xf numFmtId="0" fontId="6" fillId="0" borderId="29"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6" fillId="0" borderId="5" xfId="0" applyFont="1" applyBorder="1" applyAlignment="1" applyProtection="1">
      <alignment horizontal="left" vertical="center" wrapText="1"/>
    </xf>
    <xf numFmtId="0" fontId="6" fillId="0" borderId="5" xfId="0" applyFont="1" applyBorder="1" applyAlignment="1" applyProtection="1">
      <alignment horizontal="left" vertical="center"/>
    </xf>
    <xf numFmtId="0" fontId="6" fillId="2" borderId="5" xfId="0" applyFont="1" applyFill="1" applyBorder="1" applyAlignment="1" applyProtection="1">
      <alignment horizontal="center" vertical="center"/>
    </xf>
    <xf numFmtId="165" fontId="7" fillId="0" borderId="5" xfId="5" applyNumberFormat="1" applyFont="1" applyBorder="1" applyAlignment="1" applyProtection="1">
      <alignment vertical="center"/>
    </xf>
    <xf numFmtId="0" fontId="1" fillId="0" borderId="3" xfId="0" applyFont="1" applyBorder="1" applyAlignment="1" applyProtection="1">
      <alignment horizontal="right" vertical="center"/>
    </xf>
    <xf numFmtId="0" fontId="7" fillId="0" borderId="29" xfId="0" applyFont="1" applyBorder="1" applyAlignment="1" applyProtection="1">
      <alignment horizontal="right" vertical="center"/>
    </xf>
    <xf numFmtId="0" fontId="7" fillId="0" borderId="4" xfId="0" applyFont="1" applyBorder="1" applyAlignment="1" applyProtection="1">
      <alignment horizontal="right" vertical="center"/>
    </xf>
    <xf numFmtId="165" fontId="6" fillId="2" borderId="5" xfId="0" applyNumberFormat="1" applyFont="1" applyFill="1" applyBorder="1" applyAlignment="1" applyProtection="1">
      <alignment horizontal="center" vertical="center"/>
    </xf>
    <xf numFmtId="0" fontId="5" fillId="0" borderId="3" xfId="0" applyFont="1" applyBorder="1" applyAlignment="1" applyProtection="1">
      <alignment horizontal="right" vertical="center"/>
    </xf>
    <xf numFmtId="0" fontId="7" fillId="0" borderId="29" xfId="0" applyFont="1" applyBorder="1" applyAlignment="1" applyProtection="1">
      <alignment horizontal="right" vertical="center"/>
    </xf>
    <xf numFmtId="0" fontId="7" fillId="0" borderId="4" xfId="0" applyFont="1" applyBorder="1" applyAlignment="1" applyProtection="1">
      <alignment horizontal="right" vertical="center"/>
    </xf>
    <xf numFmtId="0" fontId="2" fillId="0" borderId="3" xfId="0" applyFont="1" applyBorder="1" applyAlignment="1" applyProtection="1">
      <alignment horizontal="right" vertical="center"/>
    </xf>
    <xf numFmtId="0" fontId="0" fillId="0" borderId="29" xfId="0" applyBorder="1" applyAlignment="1" applyProtection="1">
      <alignment horizontal="right" vertical="center"/>
    </xf>
    <xf numFmtId="0" fontId="21" fillId="0" borderId="4" xfId="0" applyFont="1" applyBorder="1" applyAlignment="1" applyProtection="1">
      <alignment horizontal="right"/>
    </xf>
    <xf numFmtId="9" fontId="6" fillId="8" borderId="5" xfId="0" applyNumberFormat="1" applyFont="1" applyFill="1" applyBorder="1" applyAlignment="1" applyProtection="1">
      <alignment horizontal="center" vertical="center" wrapText="1"/>
    </xf>
    <xf numFmtId="0" fontId="21" fillId="0" borderId="3" xfId="0" applyFont="1" applyBorder="1" applyAlignment="1" applyProtection="1">
      <alignment horizontal="right" vertical="center"/>
    </xf>
    <xf numFmtId="0" fontId="21" fillId="0" borderId="29" xfId="0" applyFont="1" applyBorder="1" applyAlignment="1" applyProtection="1">
      <alignment horizontal="right" vertical="center"/>
    </xf>
    <xf numFmtId="0" fontId="6" fillId="0" borderId="16" xfId="0" applyFont="1" applyBorder="1" applyAlignment="1" applyProtection="1">
      <alignment vertical="center"/>
    </xf>
    <xf numFmtId="0" fontId="6" fillId="0" borderId="5" xfId="0" applyFont="1" applyBorder="1" applyAlignment="1" applyProtection="1">
      <alignment vertical="center"/>
    </xf>
    <xf numFmtId="0" fontId="6" fillId="0" borderId="5" xfId="0" applyFont="1" applyBorder="1" applyAlignment="1" applyProtection="1">
      <alignment horizontal="right" vertical="center"/>
    </xf>
    <xf numFmtId="165" fontId="6" fillId="3" borderId="5" xfId="0" applyNumberFormat="1" applyFont="1" applyFill="1" applyBorder="1" applyAlignment="1" applyProtection="1">
      <alignment vertical="center"/>
    </xf>
    <xf numFmtId="44" fontId="0" fillId="0" borderId="0" xfId="0" applyNumberFormat="1" applyProtection="1"/>
    <xf numFmtId="0" fontId="12" fillId="0" borderId="27" xfId="0" applyFont="1" applyBorder="1" applyAlignment="1" applyProtection="1">
      <alignment vertical="center"/>
    </xf>
    <xf numFmtId="0" fontId="12" fillId="0" borderId="1" xfId="0" applyFont="1" applyBorder="1" applyAlignment="1" applyProtection="1">
      <alignment vertical="center"/>
    </xf>
    <xf numFmtId="0" fontId="12" fillId="0" borderId="31" xfId="0" applyFont="1" applyBorder="1" applyAlignment="1" applyProtection="1">
      <alignment vertical="center"/>
    </xf>
    <xf numFmtId="0" fontId="13" fillId="0" borderId="7" xfId="5" applyFont="1" applyBorder="1" applyAlignment="1" applyProtection="1">
      <alignment horizontal="center" vertical="top"/>
    </xf>
    <xf numFmtId="0" fontId="7" fillId="2" borderId="7" xfId="0" applyFont="1" applyFill="1" applyBorder="1" applyAlignment="1" applyProtection="1">
      <alignment vertical="center"/>
    </xf>
    <xf numFmtId="0" fontId="14" fillId="0" borderId="14" xfId="4" applyFont="1" applyBorder="1" applyAlignment="1" applyProtection="1">
      <alignment vertical="center"/>
    </xf>
    <xf numFmtId="0" fontId="14" fillId="0" borderId="15" xfId="4" applyFont="1" applyBorder="1" applyAlignment="1" applyProtection="1">
      <alignment vertical="center"/>
    </xf>
    <xf numFmtId="0" fontId="26" fillId="0" borderId="15" xfId="4" applyFont="1" applyBorder="1" applyAlignment="1" applyProtection="1">
      <alignment horizontal="center" vertical="center"/>
    </xf>
    <xf numFmtId="0" fontId="9" fillId="2" borderId="16" xfId="0" applyFont="1" applyFill="1" applyBorder="1" applyAlignment="1" applyProtection="1">
      <alignment horizontal="left" vertical="top" wrapText="1"/>
    </xf>
    <xf numFmtId="0" fontId="9" fillId="2" borderId="5" xfId="0" applyFont="1" applyFill="1" applyBorder="1" applyAlignment="1" applyProtection="1">
      <alignment vertical="center" wrapText="1"/>
    </xf>
    <xf numFmtId="0" fontId="9" fillId="2" borderId="5" xfId="0" applyFont="1" applyFill="1" applyBorder="1" applyAlignment="1" applyProtection="1">
      <alignment horizontal="left" vertical="center" wrapText="1"/>
    </xf>
    <xf numFmtId="0" fontId="7" fillId="0" borderId="3" xfId="0" applyFont="1" applyBorder="1" applyAlignment="1" applyProtection="1">
      <alignment horizontal="center" vertical="center"/>
    </xf>
    <xf numFmtId="0" fontId="7" fillId="0" borderId="29" xfId="0" applyFont="1" applyBorder="1" applyAlignment="1" applyProtection="1">
      <alignment vertical="center"/>
    </xf>
    <xf numFmtId="0" fontId="0" fillId="0" borderId="4" xfId="0" applyBorder="1" applyAlignment="1" applyProtection="1">
      <alignment vertical="center"/>
    </xf>
    <xf numFmtId="0" fontId="10" fillId="2" borderId="16" xfId="0" applyFont="1" applyFill="1" applyBorder="1" applyAlignment="1" applyProtection="1">
      <alignment horizontal="left" vertical="top" wrapText="1"/>
    </xf>
    <xf numFmtId="44" fontId="7" fillId="8" borderId="3" xfId="0" applyNumberFormat="1" applyFont="1" applyFill="1" applyBorder="1" applyAlignment="1" applyProtection="1">
      <alignment horizontal="center" vertical="center"/>
    </xf>
    <xf numFmtId="0" fontId="32" fillId="2" borderId="16" xfId="0" applyFont="1" applyFill="1" applyBorder="1" applyAlignment="1" applyProtection="1">
      <alignment horizontal="left" vertical="top" wrapText="1"/>
    </xf>
    <xf numFmtId="0" fontId="33" fillId="2" borderId="5" xfId="0" applyFont="1" applyFill="1" applyBorder="1" applyAlignment="1" applyProtection="1">
      <alignment vertical="center"/>
    </xf>
    <xf numFmtId="0" fontId="32" fillId="2" borderId="5" xfId="0" applyFont="1" applyFill="1" applyBorder="1" applyAlignment="1" applyProtection="1">
      <alignment horizontal="left" vertical="center" wrapText="1"/>
    </xf>
    <xf numFmtId="0" fontId="32" fillId="0" borderId="3" xfId="0" applyFont="1" applyBorder="1" applyAlignment="1" applyProtection="1">
      <alignment horizontal="center" vertical="center"/>
    </xf>
    <xf numFmtId="44" fontId="32" fillId="8" borderId="3" xfId="0" applyNumberFormat="1" applyFont="1" applyFill="1" applyBorder="1" applyAlignment="1" applyProtection="1">
      <alignment horizontal="center" vertical="center"/>
    </xf>
    <xf numFmtId="0" fontId="32" fillId="0" borderId="23" xfId="0" applyFont="1" applyBorder="1" applyAlignment="1" applyProtection="1">
      <alignment vertical="center"/>
    </xf>
    <xf numFmtId="0" fontId="32" fillId="0" borderId="0" xfId="0" applyFont="1" applyProtection="1"/>
    <xf numFmtId="0" fontId="0" fillId="0" borderId="5" xfId="0" applyBorder="1" applyProtection="1"/>
    <xf numFmtId="0" fontId="21" fillId="2" borderId="23" xfId="0" applyFont="1" applyFill="1" applyBorder="1" applyAlignment="1" applyProtection="1">
      <alignment vertical="center"/>
    </xf>
    <xf numFmtId="0" fontId="17" fillId="2" borderId="23" xfId="0" applyFont="1" applyFill="1" applyBorder="1" applyAlignment="1" applyProtection="1">
      <alignment vertical="center"/>
    </xf>
    <xf numFmtId="0" fontId="10" fillId="0" borderId="5" xfId="0" applyFont="1" applyBorder="1" applyAlignment="1" applyProtection="1">
      <alignment vertical="center" wrapText="1"/>
    </xf>
    <xf numFmtId="0" fontId="10" fillId="0" borderId="5" xfId="0" applyFont="1" applyBorder="1" applyAlignment="1" applyProtection="1">
      <alignment vertical="center"/>
    </xf>
    <xf numFmtId="0" fontId="10" fillId="0" borderId="23" xfId="0" applyFont="1" applyBorder="1" applyAlignment="1" applyProtection="1">
      <alignment vertical="center"/>
    </xf>
    <xf numFmtId="0" fontId="10" fillId="2" borderId="5" xfId="0" applyFont="1" applyFill="1" applyBorder="1" applyAlignment="1" applyProtection="1">
      <alignment vertical="center" wrapText="1"/>
    </xf>
    <xf numFmtId="0" fontId="16" fillId="2" borderId="16" xfId="0" applyFont="1" applyFill="1" applyBorder="1" applyAlignment="1" applyProtection="1">
      <alignment horizontal="left" vertical="top" wrapText="1"/>
    </xf>
    <xf numFmtId="0" fontId="9" fillId="0" borderId="5" xfId="0" applyFont="1" applyBorder="1" applyAlignment="1" applyProtection="1">
      <alignment vertical="center" wrapText="1"/>
    </xf>
    <xf numFmtId="0" fontId="10" fillId="0" borderId="5" xfId="0" applyFont="1" applyBorder="1" applyAlignment="1" applyProtection="1">
      <alignment horizontal="left" vertical="center" wrapText="1"/>
    </xf>
    <xf numFmtId="0" fontId="25" fillId="0" borderId="23" xfId="0" applyFont="1" applyBorder="1" applyAlignment="1" applyProtection="1">
      <alignment vertical="center"/>
    </xf>
    <xf numFmtId="0" fontId="0" fillId="0" borderId="9" xfId="0" applyBorder="1" applyProtection="1"/>
    <xf numFmtId="0" fontId="10" fillId="2" borderId="36" xfId="0" applyFont="1" applyFill="1" applyBorder="1" applyAlignment="1" applyProtection="1">
      <alignment horizontal="right" vertical="center"/>
    </xf>
    <xf numFmtId="0" fontId="10" fillId="2" borderId="37" xfId="0" applyFont="1" applyFill="1" applyBorder="1" applyAlignment="1" applyProtection="1">
      <alignment vertical="center"/>
    </xf>
    <xf numFmtId="0" fontId="10" fillId="2" borderId="24" xfId="0" applyFont="1" applyFill="1" applyBorder="1" applyAlignment="1" applyProtection="1">
      <alignment vertical="center"/>
    </xf>
    <xf numFmtId="0" fontId="0" fillId="0" borderId="9" xfId="0" applyBorder="1" applyAlignment="1" applyProtection="1">
      <alignment vertical="center"/>
    </xf>
    <xf numFmtId="0" fontId="21" fillId="2" borderId="23" xfId="6" applyFont="1" applyFill="1" applyBorder="1" applyAlignment="1" applyProtection="1">
      <alignment vertical="center"/>
    </xf>
    <xf numFmtId="0" fontId="9" fillId="2" borderId="5" xfId="0" applyFont="1" applyFill="1" applyBorder="1" applyAlignment="1" applyProtection="1">
      <alignment vertical="center"/>
    </xf>
    <xf numFmtId="0" fontId="30" fillId="2" borderId="5" xfId="0" applyFont="1" applyFill="1" applyBorder="1" applyAlignment="1" applyProtection="1">
      <alignment vertical="center"/>
    </xf>
    <xf numFmtId="0" fontId="10" fillId="2" borderId="23" xfId="0" applyFont="1" applyFill="1" applyBorder="1" applyAlignment="1" applyProtection="1">
      <alignment vertical="center" wrapText="1"/>
    </xf>
    <xf numFmtId="0" fontId="7" fillId="2" borderId="6" xfId="6" applyFill="1" applyBorder="1" applyAlignment="1" applyProtection="1">
      <alignment horizontal="left" vertical="top"/>
    </xf>
    <xf numFmtId="0" fontId="7" fillId="2" borderId="7" xfId="6" applyFill="1" applyBorder="1" applyAlignment="1" applyProtection="1">
      <alignment vertical="center"/>
    </xf>
    <xf numFmtId="0" fontId="7" fillId="2" borderId="7" xfId="6" applyFill="1" applyBorder="1" applyAlignment="1" applyProtection="1">
      <alignment horizontal="center" vertical="center"/>
    </xf>
    <xf numFmtId="0" fontId="7" fillId="0" borderId="0" xfId="6" applyAlignment="1" applyProtection="1">
      <alignment vertical="center"/>
    </xf>
    <xf numFmtId="0" fontId="7" fillId="2" borderId="9" xfId="6" applyFill="1" applyBorder="1" applyAlignment="1" applyProtection="1">
      <alignment horizontal="left" vertical="top"/>
    </xf>
    <xf numFmtId="0" fontId="7" fillId="2" borderId="0" xfId="6" applyFill="1" applyAlignment="1" applyProtection="1">
      <alignment vertical="center"/>
    </xf>
    <xf numFmtId="0" fontId="7" fillId="2" borderId="0" xfId="6" applyFill="1" applyAlignment="1" applyProtection="1">
      <alignment horizontal="center" vertical="center"/>
    </xf>
    <xf numFmtId="0" fontId="18" fillId="2" borderId="16" xfId="6" applyFont="1" applyFill="1" applyBorder="1" applyAlignment="1" applyProtection="1">
      <alignment horizontal="left" vertical="top" wrapText="1"/>
    </xf>
    <xf numFmtId="0" fontId="18" fillId="2" borderId="5" xfId="6" applyFont="1" applyFill="1" applyBorder="1" applyAlignment="1" applyProtection="1">
      <alignment vertical="center" wrapText="1"/>
    </xf>
    <xf numFmtId="0" fontId="17" fillId="2" borderId="5" xfId="6" applyFont="1" applyFill="1" applyBorder="1" applyAlignment="1" applyProtection="1">
      <alignment horizontal="left" vertical="center" wrapText="1"/>
    </xf>
    <xf numFmtId="0" fontId="17" fillId="2" borderId="3" xfId="6" applyFont="1" applyFill="1" applyBorder="1" applyAlignment="1" applyProtection="1">
      <alignment horizontal="center" vertical="center" wrapText="1"/>
    </xf>
    <xf numFmtId="0" fontId="17" fillId="2" borderId="29" xfId="6" applyFont="1" applyFill="1" applyBorder="1" applyAlignment="1" applyProtection="1">
      <alignment horizontal="left" vertical="center" wrapText="1"/>
    </xf>
    <xf numFmtId="0" fontId="17" fillId="2" borderId="23" xfId="6" applyFont="1" applyFill="1" applyBorder="1" applyAlignment="1" applyProtection="1">
      <alignment vertical="center"/>
    </xf>
    <xf numFmtId="0" fontId="7" fillId="0" borderId="0" xfId="6" applyProtection="1"/>
    <xf numFmtId="0" fontId="17" fillId="2" borderId="16" xfId="6" applyFont="1" applyFill="1" applyBorder="1" applyAlignment="1" applyProtection="1">
      <alignment horizontal="left" vertical="top" wrapText="1"/>
    </xf>
    <xf numFmtId="0" fontId="17" fillId="2" borderId="5" xfId="6" applyFont="1" applyFill="1" applyBorder="1" applyAlignment="1" applyProtection="1">
      <alignment vertical="center"/>
    </xf>
    <xf numFmtId="0" fontId="17" fillId="2" borderId="5" xfId="6" applyFont="1" applyFill="1" applyBorder="1" applyAlignment="1" applyProtection="1">
      <alignment horizontal="center" vertical="center" wrapText="1"/>
    </xf>
    <xf numFmtId="0" fontId="3" fillId="2" borderId="5" xfId="6" applyFont="1" applyFill="1" applyBorder="1" applyAlignment="1" applyProtection="1">
      <alignment vertical="center"/>
    </xf>
    <xf numFmtId="0" fontId="17" fillId="0" borderId="3" xfId="6" applyFont="1" applyBorder="1" applyAlignment="1" applyProtection="1">
      <alignment horizontal="left" vertical="center" wrapText="1"/>
    </xf>
    <xf numFmtId="0" fontId="17" fillId="2" borderId="3" xfId="6" applyFont="1" applyFill="1" applyBorder="1" applyAlignment="1" applyProtection="1">
      <alignment horizontal="left" vertical="center" wrapText="1"/>
    </xf>
    <xf numFmtId="0" fontId="17" fillId="2" borderId="5" xfId="6" applyFont="1" applyFill="1" applyBorder="1" applyAlignment="1" applyProtection="1">
      <alignment vertical="center" wrapText="1"/>
    </xf>
    <xf numFmtId="0" fontId="17" fillId="0" borderId="5" xfId="6" applyFont="1" applyBorder="1" applyAlignment="1" applyProtection="1">
      <alignment vertical="center" wrapText="1"/>
    </xf>
    <xf numFmtId="0" fontId="6" fillId="2" borderId="23" xfId="6" applyFont="1" applyFill="1" applyBorder="1" applyAlignment="1" applyProtection="1">
      <alignment vertical="center"/>
    </xf>
    <xf numFmtId="0" fontId="0" fillId="0" borderId="0" xfId="0" applyAlignment="1" applyProtection="1">
      <alignment horizontal="center"/>
    </xf>
    <xf numFmtId="0" fontId="10" fillId="2" borderId="23" xfId="6" applyFont="1" applyFill="1" applyBorder="1" applyAlignment="1" applyProtection="1">
      <alignment vertical="center"/>
    </xf>
    <xf numFmtId="0" fontId="7" fillId="2" borderId="17" xfId="6" applyFill="1" applyBorder="1" applyAlignment="1" applyProtection="1">
      <alignment horizontal="left" vertical="top"/>
    </xf>
    <xf numFmtId="0" fontId="7" fillId="2" borderId="18" xfId="6" applyFill="1" applyBorder="1" applyAlignment="1" applyProtection="1">
      <alignment horizontal="right" vertical="center"/>
    </xf>
    <xf numFmtId="0" fontId="10" fillId="2" borderId="24" xfId="6" applyFont="1" applyFill="1" applyBorder="1" applyAlignment="1" applyProtection="1">
      <alignment vertical="center"/>
    </xf>
    <xf numFmtId="0" fontId="7" fillId="0" borderId="0" xfId="6" applyAlignment="1" applyProtection="1">
      <alignment horizontal="center"/>
    </xf>
    <xf numFmtId="0" fontId="0" fillId="2" borderId="7" xfId="0" applyFill="1" applyBorder="1" applyAlignment="1" applyProtection="1">
      <alignment horizontal="center" vertical="center"/>
    </xf>
    <xf numFmtId="0" fontId="0" fillId="2" borderId="0" xfId="0" applyFill="1" applyAlignment="1" applyProtection="1">
      <alignment horizontal="center" vertical="center"/>
    </xf>
    <xf numFmtId="0" fontId="14" fillId="0" borderId="26" xfId="4" applyFont="1" applyBorder="1" applyAlignment="1" applyProtection="1">
      <alignment horizontal="center" vertical="center"/>
    </xf>
    <xf numFmtId="0" fontId="9" fillId="2" borderId="22" xfId="0" applyFont="1" applyFill="1" applyBorder="1" applyAlignment="1" applyProtection="1">
      <alignment vertical="center" wrapText="1"/>
    </xf>
    <xf numFmtId="167" fontId="7" fillId="0" borderId="4" xfId="9" applyNumberFormat="1" applyFont="1" applyBorder="1" applyAlignment="1" applyProtection="1">
      <alignment horizontal="left" vertical="center" wrapText="1"/>
    </xf>
    <xf numFmtId="0" fontId="7" fillId="0" borderId="4" xfId="0" applyFont="1" applyBorder="1" applyAlignment="1" applyProtection="1">
      <alignment horizontal="center" vertical="center"/>
    </xf>
    <xf numFmtId="0" fontId="0" fillId="2" borderId="23" xfId="0" applyFill="1" applyBorder="1" applyAlignment="1" applyProtection="1">
      <alignment vertical="center"/>
    </xf>
    <xf numFmtId="167" fontId="21" fillId="0" borderId="4" xfId="9" applyNumberFormat="1" applyFont="1" applyBorder="1" applyAlignment="1" applyProtection="1">
      <alignment horizontal="left" vertical="center" wrapText="1"/>
    </xf>
    <xf numFmtId="0" fontId="7" fillId="0" borderId="4" xfId="0" applyFont="1" applyBorder="1" applyAlignment="1" applyProtection="1">
      <alignment horizontal="left" wrapText="1"/>
    </xf>
    <xf numFmtId="166" fontId="7" fillId="0" borderId="4" xfId="9" applyFont="1" applyBorder="1" applyAlignment="1" applyProtection="1">
      <alignment horizontal="left" vertical="center" wrapText="1"/>
    </xf>
    <xf numFmtId="0" fontId="7" fillId="2" borderId="23" xfId="0" applyFont="1" applyFill="1" applyBorder="1" applyAlignment="1" applyProtection="1">
      <alignment vertical="center"/>
    </xf>
    <xf numFmtId="0" fontId="0" fillId="0" borderId="4" xfId="0" applyBorder="1" applyAlignment="1" applyProtection="1">
      <alignment horizontal="center" vertical="center"/>
    </xf>
    <xf numFmtId="0" fontId="0" fillId="0" borderId="4" xfId="0" applyBorder="1" applyProtection="1"/>
    <xf numFmtId="0" fontId="0" fillId="2" borderId="23" xfId="0" quotePrefix="1" applyFill="1" applyBorder="1" applyAlignment="1" applyProtection="1">
      <alignment vertical="center"/>
    </xf>
    <xf numFmtId="0" fontId="7" fillId="2" borderId="23" xfId="0" applyFont="1" applyFill="1" applyBorder="1" applyAlignment="1" applyProtection="1">
      <alignment vertical="center" wrapText="1"/>
    </xf>
    <xf numFmtId="166" fontId="7" fillId="0" borderId="4" xfId="9" applyFont="1" applyBorder="1" applyAlignment="1" applyProtection="1">
      <alignment vertical="center" wrapText="1"/>
    </xf>
    <xf numFmtId="0" fontId="10" fillId="0" borderId="16" xfId="0" applyFont="1" applyBorder="1" applyAlignment="1" applyProtection="1">
      <alignment horizontal="left" vertical="top" wrapText="1"/>
    </xf>
    <xf numFmtId="0" fontId="31" fillId="0" borderId="4" xfId="0" applyFont="1" applyBorder="1" applyAlignment="1" applyProtection="1">
      <alignment horizontal="left" wrapText="1"/>
    </xf>
    <xf numFmtId="0" fontId="21" fillId="0" borderId="4" xfId="0" applyFont="1" applyBorder="1" applyAlignment="1" applyProtection="1">
      <alignment horizontal="center" vertical="center"/>
    </xf>
    <xf numFmtId="0" fontId="7" fillId="0" borderId="4" xfId="0" applyFont="1" applyBorder="1" applyAlignment="1" applyProtection="1">
      <alignment wrapText="1"/>
    </xf>
  </cellXfs>
  <cellStyles count="12">
    <cellStyle name="Euro" xfId="1" xr:uid="{00000000-0005-0000-0000-000000000000}"/>
    <cellStyle name="Normal_offertenieuw04-test" xfId="10" xr:uid="{42A265F9-DAA3-4340-9E83-A53DF7030122}"/>
    <cellStyle name="Procent" xfId="11" builtinId="5"/>
    <cellStyle name="Standaard" xfId="0" builtinId="0"/>
    <cellStyle name="Standaard 2" xfId="2" xr:uid="{00000000-0005-0000-0000-000003000000}"/>
    <cellStyle name="Standaard 2 2" xfId="8" xr:uid="{113FB3C5-593C-479D-9F9D-35C687450E97}"/>
    <cellStyle name="Standaard 3" xfId="4" xr:uid="{00000000-0005-0000-0000-000004000000}"/>
    <cellStyle name="Standaard 4" xfId="6" xr:uid="{084F60A2-6E85-401F-8904-34AF8ACFBEE5}"/>
    <cellStyle name="Standaard_bijlage 11 - model raming" xfId="5" xr:uid="{00000000-0005-0000-0000-000005000000}"/>
    <cellStyle name="Standaard_Onderzoek A12 Veenendaal" xfId="9" xr:uid="{15F5EB13-E08B-4F15-A220-E11D14DD643E}"/>
    <cellStyle name="Valuta" xfId="3" builtinId="4"/>
    <cellStyle name="Valuta 2" xfId="7" xr:uid="{D55A5F96-0F53-4E03-B6C9-181BED19D3B9}"/>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99"/>
      <color rgb="FF00CC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7.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1</xdr:col>
      <xdr:colOff>771884</xdr:colOff>
      <xdr:row>1</xdr:row>
      <xdr:rowOff>8044</xdr:rowOff>
    </xdr:to>
    <xdr:pic>
      <xdr:nvPicPr>
        <xdr:cNvPr id="2" name="Afbeelding 1">
          <a:extLst>
            <a:ext uri="{FF2B5EF4-FFF2-40B4-BE49-F238E27FC236}">
              <a16:creationId xmlns:a16="http://schemas.microsoft.com/office/drawing/2014/main" id="{1392052C-1068-419A-A39A-2CEC47E3B445}"/>
            </a:ext>
          </a:extLst>
        </xdr:cNvPr>
        <xdr:cNvPicPr>
          <a:picLocks noChangeAspect="1"/>
        </xdr:cNvPicPr>
      </xdr:nvPicPr>
      <xdr:blipFill>
        <a:blip xmlns:r="http://schemas.openxmlformats.org/officeDocument/2006/relationships" r:embed="rId1"/>
        <a:stretch>
          <a:fillRect/>
        </a:stretch>
      </xdr:blipFill>
      <xdr:spPr>
        <a:xfrm>
          <a:off x="38100" y="47625"/>
          <a:ext cx="1219559" cy="49381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66675</xdr:rowOff>
    </xdr:from>
    <xdr:to>
      <xdr:col>1</xdr:col>
      <xdr:colOff>632184</xdr:colOff>
      <xdr:row>1</xdr:row>
      <xdr:rowOff>17569</xdr:rowOff>
    </xdr:to>
    <xdr:pic>
      <xdr:nvPicPr>
        <xdr:cNvPr id="2" name="Afbeelding 1">
          <a:extLst>
            <a:ext uri="{FF2B5EF4-FFF2-40B4-BE49-F238E27FC236}">
              <a16:creationId xmlns:a16="http://schemas.microsoft.com/office/drawing/2014/main" id="{4C49DCE1-A3A0-4171-B4EA-3A47266B6D5B}"/>
            </a:ext>
          </a:extLst>
        </xdr:cNvPr>
        <xdr:cNvPicPr>
          <a:picLocks noChangeAspect="1"/>
        </xdr:cNvPicPr>
      </xdr:nvPicPr>
      <xdr:blipFill>
        <a:blip xmlns:r="http://schemas.openxmlformats.org/officeDocument/2006/relationships" r:embed="rId1"/>
        <a:stretch>
          <a:fillRect/>
        </a:stretch>
      </xdr:blipFill>
      <xdr:spPr>
        <a:xfrm>
          <a:off x="104775" y="66675"/>
          <a:ext cx="1213209" cy="49381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565509</xdr:colOff>
      <xdr:row>0</xdr:row>
      <xdr:rowOff>512869</xdr:rowOff>
    </xdr:to>
    <xdr:pic>
      <xdr:nvPicPr>
        <xdr:cNvPr id="2" name="Afbeelding 1">
          <a:extLst>
            <a:ext uri="{FF2B5EF4-FFF2-40B4-BE49-F238E27FC236}">
              <a16:creationId xmlns:a16="http://schemas.microsoft.com/office/drawing/2014/main" id="{3F75C973-C749-4BFE-A112-67DC637827FB}"/>
            </a:ext>
          </a:extLst>
        </xdr:cNvPr>
        <xdr:cNvPicPr>
          <a:picLocks noChangeAspect="1"/>
        </xdr:cNvPicPr>
      </xdr:nvPicPr>
      <xdr:blipFill>
        <a:blip xmlns:r="http://schemas.openxmlformats.org/officeDocument/2006/relationships" r:embed="rId1"/>
        <a:stretch>
          <a:fillRect/>
        </a:stretch>
      </xdr:blipFill>
      <xdr:spPr>
        <a:xfrm>
          <a:off x="95250" y="19050"/>
          <a:ext cx="1213209" cy="49381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1</xdr:col>
      <xdr:colOff>708384</xdr:colOff>
      <xdr:row>1</xdr:row>
      <xdr:rowOff>27094</xdr:rowOff>
    </xdr:to>
    <xdr:pic>
      <xdr:nvPicPr>
        <xdr:cNvPr id="2" name="Afbeelding 1">
          <a:extLst>
            <a:ext uri="{FF2B5EF4-FFF2-40B4-BE49-F238E27FC236}">
              <a16:creationId xmlns:a16="http://schemas.microsoft.com/office/drawing/2014/main" id="{F86983A1-D307-4E2B-8F1B-FB6923A02EC0}"/>
            </a:ext>
          </a:extLst>
        </xdr:cNvPr>
        <xdr:cNvPicPr>
          <a:picLocks noChangeAspect="1"/>
        </xdr:cNvPicPr>
      </xdr:nvPicPr>
      <xdr:blipFill>
        <a:blip xmlns:r="http://schemas.openxmlformats.org/officeDocument/2006/relationships" r:embed="rId1"/>
        <a:stretch>
          <a:fillRect/>
        </a:stretch>
      </xdr:blipFill>
      <xdr:spPr>
        <a:xfrm>
          <a:off x="66675" y="38100"/>
          <a:ext cx="1213209" cy="49381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xdr:col>
      <xdr:colOff>586206</xdr:colOff>
      <xdr:row>1</xdr:row>
      <xdr:rowOff>38100</xdr:rowOff>
    </xdr:to>
    <xdr:pic>
      <xdr:nvPicPr>
        <xdr:cNvPr id="2" name="Afbeelding 1">
          <a:extLst>
            <a:ext uri="{FF2B5EF4-FFF2-40B4-BE49-F238E27FC236}">
              <a16:creationId xmlns:a16="http://schemas.microsoft.com/office/drawing/2014/main" id="{C5E1EC7B-0148-4FBA-90EA-013785B1DE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19050"/>
          <a:ext cx="1214856" cy="4953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1</xdr:col>
      <xdr:colOff>165459</xdr:colOff>
      <xdr:row>1</xdr:row>
      <xdr:rowOff>17569</xdr:rowOff>
    </xdr:to>
    <xdr:pic>
      <xdr:nvPicPr>
        <xdr:cNvPr id="2" name="Afbeelding 1">
          <a:extLst>
            <a:ext uri="{FF2B5EF4-FFF2-40B4-BE49-F238E27FC236}">
              <a16:creationId xmlns:a16="http://schemas.microsoft.com/office/drawing/2014/main" id="{CA46AF26-EA4B-49CF-9477-E38AF8F02294}"/>
            </a:ext>
          </a:extLst>
        </xdr:cNvPr>
        <xdr:cNvPicPr>
          <a:picLocks noChangeAspect="1"/>
        </xdr:cNvPicPr>
      </xdr:nvPicPr>
      <xdr:blipFill>
        <a:blip xmlns:r="http://schemas.openxmlformats.org/officeDocument/2006/relationships" r:embed="rId1"/>
        <a:stretch>
          <a:fillRect/>
        </a:stretch>
      </xdr:blipFill>
      <xdr:spPr>
        <a:xfrm>
          <a:off x="9525" y="38100"/>
          <a:ext cx="1213209" cy="49381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565509</xdr:colOff>
      <xdr:row>0</xdr:row>
      <xdr:rowOff>531919</xdr:rowOff>
    </xdr:to>
    <xdr:pic>
      <xdr:nvPicPr>
        <xdr:cNvPr id="2" name="Afbeelding 1">
          <a:extLst>
            <a:ext uri="{FF2B5EF4-FFF2-40B4-BE49-F238E27FC236}">
              <a16:creationId xmlns:a16="http://schemas.microsoft.com/office/drawing/2014/main" id="{623662F2-F20F-43A9-8D20-12E226664596}"/>
            </a:ext>
          </a:extLst>
        </xdr:cNvPr>
        <xdr:cNvPicPr>
          <a:picLocks noChangeAspect="1"/>
        </xdr:cNvPicPr>
      </xdr:nvPicPr>
      <xdr:blipFill>
        <a:blip xmlns:r="http://schemas.openxmlformats.org/officeDocument/2006/relationships" r:embed="rId1"/>
        <a:stretch>
          <a:fillRect/>
        </a:stretch>
      </xdr:blipFill>
      <xdr:spPr>
        <a:xfrm>
          <a:off x="38100" y="38100"/>
          <a:ext cx="1213209" cy="493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1</xdr:col>
      <xdr:colOff>800459</xdr:colOff>
      <xdr:row>1</xdr:row>
      <xdr:rowOff>65194</xdr:rowOff>
    </xdr:to>
    <xdr:pic>
      <xdr:nvPicPr>
        <xdr:cNvPr id="3" name="Afbeelding 2">
          <a:extLst>
            <a:ext uri="{FF2B5EF4-FFF2-40B4-BE49-F238E27FC236}">
              <a16:creationId xmlns:a16="http://schemas.microsoft.com/office/drawing/2014/main" id="{F3732F62-02F4-5C9C-8B9A-D93F3DE6040B}"/>
            </a:ext>
          </a:extLst>
        </xdr:cNvPr>
        <xdr:cNvPicPr>
          <a:picLocks noChangeAspect="1"/>
        </xdr:cNvPicPr>
      </xdr:nvPicPr>
      <xdr:blipFill>
        <a:blip xmlns:r="http://schemas.openxmlformats.org/officeDocument/2006/relationships" r:embed="rId1"/>
        <a:stretch>
          <a:fillRect/>
        </a:stretch>
      </xdr:blipFill>
      <xdr:spPr>
        <a:xfrm>
          <a:off x="66675" y="38100"/>
          <a:ext cx="1219559" cy="4938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0</xdr:row>
      <xdr:rowOff>66675</xdr:rowOff>
    </xdr:from>
    <xdr:to>
      <xdr:col>1</xdr:col>
      <xdr:colOff>660759</xdr:colOff>
      <xdr:row>1</xdr:row>
      <xdr:rowOff>17569</xdr:rowOff>
    </xdr:to>
    <xdr:pic>
      <xdr:nvPicPr>
        <xdr:cNvPr id="3" name="Afbeelding 2">
          <a:extLst>
            <a:ext uri="{FF2B5EF4-FFF2-40B4-BE49-F238E27FC236}">
              <a16:creationId xmlns:a16="http://schemas.microsoft.com/office/drawing/2014/main" id="{8F558A91-2FEF-2EC7-CB55-8A82BC25A330}"/>
            </a:ext>
          </a:extLst>
        </xdr:cNvPr>
        <xdr:cNvPicPr>
          <a:picLocks noChangeAspect="1"/>
        </xdr:cNvPicPr>
      </xdr:nvPicPr>
      <xdr:blipFill>
        <a:blip xmlns:r="http://schemas.openxmlformats.org/officeDocument/2006/relationships" r:embed="rId1"/>
        <a:stretch>
          <a:fillRect/>
        </a:stretch>
      </xdr:blipFill>
      <xdr:spPr>
        <a:xfrm>
          <a:off x="133350" y="66675"/>
          <a:ext cx="1213209" cy="4938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1</xdr:col>
      <xdr:colOff>517884</xdr:colOff>
      <xdr:row>0</xdr:row>
      <xdr:rowOff>531919</xdr:rowOff>
    </xdr:to>
    <xdr:pic>
      <xdr:nvPicPr>
        <xdr:cNvPr id="3" name="Afbeelding 2">
          <a:extLst>
            <a:ext uri="{FF2B5EF4-FFF2-40B4-BE49-F238E27FC236}">
              <a16:creationId xmlns:a16="http://schemas.microsoft.com/office/drawing/2014/main" id="{DE9EB399-7DE6-47D2-E962-56262180F648}"/>
            </a:ext>
          </a:extLst>
        </xdr:cNvPr>
        <xdr:cNvPicPr>
          <a:picLocks noChangeAspect="1"/>
        </xdr:cNvPicPr>
      </xdr:nvPicPr>
      <xdr:blipFill>
        <a:blip xmlns:r="http://schemas.openxmlformats.org/officeDocument/2006/relationships" r:embed="rId1"/>
        <a:stretch>
          <a:fillRect/>
        </a:stretch>
      </xdr:blipFill>
      <xdr:spPr>
        <a:xfrm>
          <a:off x="47625" y="38100"/>
          <a:ext cx="1213209" cy="4938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1</xdr:col>
      <xdr:colOff>679809</xdr:colOff>
      <xdr:row>1</xdr:row>
      <xdr:rowOff>8044</xdr:rowOff>
    </xdr:to>
    <xdr:pic>
      <xdr:nvPicPr>
        <xdr:cNvPr id="2" name="Afbeelding 1">
          <a:extLst>
            <a:ext uri="{FF2B5EF4-FFF2-40B4-BE49-F238E27FC236}">
              <a16:creationId xmlns:a16="http://schemas.microsoft.com/office/drawing/2014/main" id="{18033A4B-CA41-6270-2A35-AE0D949B740A}"/>
            </a:ext>
          </a:extLst>
        </xdr:cNvPr>
        <xdr:cNvPicPr>
          <a:picLocks noChangeAspect="1"/>
        </xdr:cNvPicPr>
      </xdr:nvPicPr>
      <xdr:blipFill>
        <a:blip xmlns:r="http://schemas.openxmlformats.org/officeDocument/2006/relationships" r:embed="rId1"/>
        <a:stretch>
          <a:fillRect/>
        </a:stretch>
      </xdr:blipFill>
      <xdr:spPr>
        <a:xfrm>
          <a:off x="38100" y="19050"/>
          <a:ext cx="1213209" cy="4938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38100</xdr:rowOff>
    </xdr:from>
    <xdr:to>
      <xdr:col>1</xdr:col>
      <xdr:colOff>542925</xdr:colOff>
      <xdr:row>1</xdr:row>
      <xdr:rowOff>27854</xdr:rowOff>
    </xdr:to>
    <xdr:pic>
      <xdr:nvPicPr>
        <xdr:cNvPr id="2" name="Afbeelding 1">
          <a:extLst>
            <a:ext uri="{FF2B5EF4-FFF2-40B4-BE49-F238E27FC236}">
              <a16:creationId xmlns:a16="http://schemas.microsoft.com/office/drawing/2014/main" id="{A0474175-5705-48DF-80EE-85BC0E8FA3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38100"/>
          <a:ext cx="1143000" cy="46600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194034</xdr:colOff>
      <xdr:row>1</xdr:row>
      <xdr:rowOff>17569</xdr:rowOff>
    </xdr:to>
    <xdr:pic>
      <xdr:nvPicPr>
        <xdr:cNvPr id="2" name="Afbeelding 1">
          <a:extLst>
            <a:ext uri="{FF2B5EF4-FFF2-40B4-BE49-F238E27FC236}">
              <a16:creationId xmlns:a16="http://schemas.microsoft.com/office/drawing/2014/main" id="{9146D093-5803-5281-4C71-677FC1DD73F2}"/>
            </a:ext>
          </a:extLst>
        </xdr:cNvPr>
        <xdr:cNvPicPr>
          <a:picLocks noChangeAspect="1"/>
        </xdr:cNvPicPr>
      </xdr:nvPicPr>
      <xdr:blipFill>
        <a:blip xmlns:r="http://schemas.openxmlformats.org/officeDocument/2006/relationships" r:embed="rId1"/>
        <a:stretch>
          <a:fillRect/>
        </a:stretch>
      </xdr:blipFill>
      <xdr:spPr>
        <a:xfrm>
          <a:off x="38100" y="38100"/>
          <a:ext cx="1213209" cy="4938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1</xdr:col>
      <xdr:colOff>565509</xdr:colOff>
      <xdr:row>0</xdr:row>
      <xdr:rowOff>541444</xdr:rowOff>
    </xdr:to>
    <xdr:pic>
      <xdr:nvPicPr>
        <xdr:cNvPr id="3" name="Afbeelding 2">
          <a:extLst>
            <a:ext uri="{FF2B5EF4-FFF2-40B4-BE49-F238E27FC236}">
              <a16:creationId xmlns:a16="http://schemas.microsoft.com/office/drawing/2014/main" id="{FE614072-D9B5-1C9C-1B7F-8768127098B0}"/>
            </a:ext>
          </a:extLst>
        </xdr:cNvPr>
        <xdr:cNvPicPr>
          <a:picLocks noChangeAspect="1"/>
        </xdr:cNvPicPr>
      </xdr:nvPicPr>
      <xdr:blipFill>
        <a:blip xmlns:r="http://schemas.openxmlformats.org/officeDocument/2006/relationships" r:embed="rId1"/>
        <a:stretch>
          <a:fillRect/>
        </a:stretch>
      </xdr:blipFill>
      <xdr:spPr>
        <a:xfrm>
          <a:off x="38100" y="47625"/>
          <a:ext cx="1213209" cy="49381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1</xdr:col>
      <xdr:colOff>800459</xdr:colOff>
      <xdr:row>1</xdr:row>
      <xdr:rowOff>27094</xdr:rowOff>
    </xdr:to>
    <xdr:pic>
      <xdr:nvPicPr>
        <xdr:cNvPr id="2" name="Afbeelding 1">
          <a:extLst>
            <a:ext uri="{FF2B5EF4-FFF2-40B4-BE49-F238E27FC236}">
              <a16:creationId xmlns:a16="http://schemas.microsoft.com/office/drawing/2014/main" id="{D3244CE8-2C28-49F9-B0EF-C001783EBDEB}"/>
            </a:ext>
          </a:extLst>
        </xdr:cNvPr>
        <xdr:cNvPicPr>
          <a:picLocks noChangeAspect="1"/>
        </xdr:cNvPicPr>
      </xdr:nvPicPr>
      <xdr:blipFill>
        <a:blip xmlns:r="http://schemas.openxmlformats.org/officeDocument/2006/relationships" r:embed="rId1"/>
        <a:stretch>
          <a:fillRect/>
        </a:stretch>
      </xdr:blipFill>
      <xdr:spPr>
        <a:xfrm>
          <a:off x="66675" y="0"/>
          <a:ext cx="1219559" cy="49381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B091D-0028-4FB8-ABC9-C15769EEBDA8}">
  <sheetPr>
    <pageSetUpPr fitToPage="1"/>
  </sheetPr>
  <dimension ref="A1:H72"/>
  <sheetViews>
    <sheetView workbookViewId="0">
      <selection sqref="A1:XFD1048576"/>
    </sheetView>
  </sheetViews>
  <sheetFormatPr defaultRowHeight="12.75"/>
  <cols>
    <col min="1" max="1" width="7.28515625" customWidth="1"/>
    <col min="2" max="2" width="12.7109375" customWidth="1"/>
    <col min="3" max="3" width="46.28515625" customWidth="1"/>
    <col min="4" max="4" width="43" customWidth="1"/>
    <col min="5" max="5" width="12.7109375" customWidth="1"/>
    <col min="6" max="7" width="12.85546875" customWidth="1"/>
    <col min="9" max="9" width="2" customWidth="1"/>
  </cols>
  <sheetData>
    <row r="1" spans="1:8" ht="42" customHeight="1" thickTop="1">
      <c r="A1" s="4"/>
      <c r="B1" s="5"/>
      <c r="C1" s="256" t="s">
        <v>362</v>
      </c>
      <c r="D1" s="257"/>
      <c r="E1" s="257"/>
      <c r="F1" s="257"/>
      <c r="G1" s="257"/>
      <c r="H1" s="93" t="s">
        <v>431</v>
      </c>
    </row>
    <row r="2" spans="1:8" ht="12.75" customHeight="1">
      <c r="A2" s="6" t="s">
        <v>0</v>
      </c>
      <c r="B2" s="2"/>
      <c r="C2" s="15" t="s">
        <v>363</v>
      </c>
      <c r="D2" s="94"/>
      <c r="E2" s="2"/>
      <c r="F2" s="2"/>
      <c r="G2" s="95"/>
      <c r="H2" s="96"/>
    </row>
    <row r="3" spans="1:8">
      <c r="A3" s="37" t="s">
        <v>1</v>
      </c>
      <c r="B3" s="97"/>
      <c r="C3" s="98" t="s">
        <v>20</v>
      </c>
      <c r="D3" s="94"/>
      <c r="E3" s="2"/>
      <c r="F3" s="2"/>
      <c r="G3" s="98"/>
      <c r="H3" s="99"/>
    </row>
    <row r="4" spans="1:8">
      <c r="A4" s="6" t="s">
        <v>2</v>
      </c>
      <c r="B4" s="15"/>
      <c r="C4" s="15" t="s">
        <v>349</v>
      </c>
      <c r="D4" s="94"/>
      <c r="E4" s="2"/>
      <c r="F4" s="2"/>
      <c r="G4" s="95"/>
      <c r="H4" s="96"/>
    </row>
    <row r="5" spans="1:8">
      <c r="A5" s="100" t="s">
        <v>233</v>
      </c>
      <c r="B5" s="2"/>
      <c r="C5" s="101"/>
      <c r="D5" s="2"/>
      <c r="E5" s="2"/>
      <c r="F5" s="2"/>
      <c r="G5" s="2"/>
      <c r="H5" s="102"/>
    </row>
    <row r="6" spans="1:8" ht="13.5" thickBot="1">
      <c r="A6" s="103"/>
      <c r="B6" s="104"/>
      <c r="C6" s="104"/>
      <c r="D6" s="104"/>
      <c r="E6" s="104"/>
      <c r="F6" s="104"/>
      <c r="G6" s="104"/>
      <c r="H6" s="105"/>
    </row>
    <row r="7" spans="1:8" ht="13.5" thickTop="1">
      <c r="A7" s="106" t="s">
        <v>3</v>
      </c>
      <c r="B7" s="249" t="s">
        <v>4</v>
      </c>
      <c r="C7" s="250"/>
      <c r="D7" s="251"/>
      <c r="E7" s="16" t="s">
        <v>319</v>
      </c>
      <c r="F7" s="107"/>
      <c r="G7" s="108" t="s">
        <v>5</v>
      </c>
      <c r="H7" s="109"/>
    </row>
    <row r="8" spans="1:8">
      <c r="A8" s="110"/>
      <c r="B8" s="258"/>
      <c r="C8" s="259"/>
      <c r="D8" s="260"/>
      <c r="E8" s="114"/>
      <c r="F8" s="114"/>
      <c r="G8" s="115"/>
      <c r="H8" s="116"/>
    </row>
    <row r="9" spans="1:8">
      <c r="A9" s="110"/>
      <c r="B9" s="111" t="s">
        <v>354</v>
      </c>
      <c r="C9" s="112"/>
      <c r="D9" s="113"/>
      <c r="E9" s="114"/>
      <c r="F9" s="114"/>
      <c r="G9" s="115"/>
      <c r="H9" s="116"/>
    </row>
    <row r="10" spans="1:8">
      <c r="A10" s="117"/>
      <c r="B10" s="241" t="str">
        <f>'WP 1 Voorbereiding'!B3</f>
        <v>WP1 Voorbereiding</v>
      </c>
      <c r="C10" s="242"/>
      <c r="D10" s="243"/>
      <c r="E10" s="118"/>
      <c r="F10" s="120"/>
      <c r="G10" s="121">
        <f>'Totaal Component 1'!I9</f>
        <v>0</v>
      </c>
      <c r="H10" s="116"/>
    </row>
    <row r="11" spans="1:8" ht="12.75" customHeight="1">
      <c r="A11" s="117"/>
      <c r="B11" s="241" t="str">
        <f>'WP 2 Sonderingen'!B3</f>
        <v>WP2 Sonderingen</v>
      </c>
      <c r="C11" s="242"/>
      <c r="D11" s="243"/>
      <c r="E11" s="118"/>
      <c r="F11" s="120"/>
      <c r="G11" s="121">
        <f>'Totaal Component 1'!I10</f>
        <v>0</v>
      </c>
      <c r="H11" s="116"/>
    </row>
    <row r="12" spans="1:8">
      <c r="A12" s="117"/>
      <c r="B12" s="241" t="str">
        <f>'WP 3 Boringen'!B3</f>
        <v>WP3 Boringen</v>
      </c>
      <c r="C12" s="242"/>
      <c r="D12" s="243"/>
      <c r="E12" s="118"/>
      <c r="F12" s="120"/>
      <c r="G12" s="121">
        <f>'Totaal Component 1'!I11</f>
        <v>0</v>
      </c>
      <c r="H12" s="116"/>
    </row>
    <row r="13" spans="1:8">
      <c r="A13" s="117"/>
      <c r="B13" s="241" t="str">
        <f>'WP 4 Peilbuizen'!B3</f>
        <v>WP4 Peilbuizen</v>
      </c>
      <c r="C13" s="242"/>
      <c r="D13" s="243"/>
      <c r="E13" s="118"/>
      <c r="F13" s="120"/>
      <c r="G13" s="121">
        <f>'Totaal Component 1'!I12</f>
        <v>0</v>
      </c>
      <c r="H13" s="116"/>
    </row>
    <row r="14" spans="1:8" ht="12.75" customHeight="1">
      <c r="A14" s="117"/>
      <c r="B14" s="241" t="str">
        <f>'WP 5 Laboratorium proeven'!B3</f>
        <v>WP5 Laboratorium proeven</v>
      </c>
      <c r="C14" s="242"/>
      <c r="D14" s="243"/>
      <c r="E14" s="118"/>
      <c r="F14" s="120"/>
      <c r="G14" s="121">
        <f>'Totaal Component 1'!I13</f>
        <v>0</v>
      </c>
      <c r="H14" s="116"/>
    </row>
    <row r="15" spans="1:8" ht="12.75" customHeight="1">
      <c r="A15" s="117"/>
      <c r="B15" s="241" t="str">
        <f>'WP 6 Data levering'!B3</f>
        <v>WP6 Data levering</v>
      </c>
      <c r="C15" s="242"/>
      <c r="D15" s="243"/>
      <c r="E15" s="118"/>
      <c r="F15" s="120"/>
      <c r="G15" s="121">
        <f>'Totaal Component 1'!I14</f>
        <v>0</v>
      </c>
      <c r="H15" s="116"/>
    </row>
    <row r="16" spans="1:8" ht="12.75" customHeight="1">
      <c r="A16" s="117"/>
      <c r="B16" s="244" t="s">
        <v>414</v>
      </c>
      <c r="C16" s="245"/>
      <c r="D16" s="246"/>
      <c r="E16" s="118"/>
      <c r="F16" s="126">
        <f>SUM(G10:G15)</f>
        <v>0</v>
      </c>
      <c r="G16" s="121"/>
      <c r="H16" s="116"/>
    </row>
    <row r="17" spans="1:8" ht="12.75" customHeight="1">
      <c r="A17" s="117"/>
      <c r="B17" s="252" t="s">
        <v>318</v>
      </c>
      <c r="C17" s="253"/>
      <c r="D17" s="128" t="s">
        <v>428</v>
      </c>
      <c r="E17" s="129">
        <f>'Totaal Component 1'!E17</f>
        <v>0</v>
      </c>
      <c r="F17" s="189">
        <f>'Totaal Component 1'!H17</f>
        <v>0</v>
      </c>
      <c r="G17" s="190">
        <f>F17*E17</f>
        <v>0</v>
      </c>
      <c r="H17" s="116"/>
    </row>
    <row r="18" spans="1:8" ht="12.75" customHeight="1">
      <c r="A18" s="117"/>
      <c r="B18" s="254" t="s">
        <v>318</v>
      </c>
      <c r="C18" s="255"/>
      <c r="D18" s="128" t="s">
        <v>429</v>
      </c>
      <c r="E18" s="129">
        <f>'Totaal Component 1'!E18</f>
        <v>0</v>
      </c>
      <c r="F18" s="189">
        <f>'Totaal Component 1'!H18</f>
        <v>0</v>
      </c>
      <c r="G18" s="190">
        <f t="shared" ref="G18:G19" si="0">F18*E18</f>
        <v>0</v>
      </c>
      <c r="H18" s="116"/>
    </row>
    <row r="19" spans="1:8" ht="12.75" customHeight="1">
      <c r="A19" s="117"/>
      <c r="B19" s="254" t="s">
        <v>318</v>
      </c>
      <c r="C19" s="255"/>
      <c r="D19" s="128" t="s">
        <v>430</v>
      </c>
      <c r="E19" s="129">
        <f>'Totaal Component 1'!E19</f>
        <v>0</v>
      </c>
      <c r="F19" s="189">
        <f>'Totaal Component 1'!H19</f>
        <v>0</v>
      </c>
      <c r="G19" s="190">
        <f t="shared" si="0"/>
        <v>0</v>
      </c>
      <c r="H19" s="116"/>
    </row>
    <row r="20" spans="1:8">
      <c r="A20" s="131"/>
      <c r="B20" s="132"/>
      <c r="C20" s="132"/>
      <c r="D20" s="132"/>
      <c r="E20" s="118"/>
      <c r="F20" s="132"/>
      <c r="G20" s="132"/>
      <c r="H20" s="116"/>
    </row>
    <row r="21" spans="1:8">
      <c r="A21" s="131"/>
      <c r="B21" s="132"/>
      <c r="C21" s="132"/>
      <c r="D21" s="191" t="s">
        <v>360</v>
      </c>
      <c r="E21" s="132" t="s">
        <v>20</v>
      </c>
      <c r="F21" s="132"/>
      <c r="G21" s="134">
        <f>SUM(G10:G19)</f>
        <v>0</v>
      </c>
      <c r="H21" s="116"/>
    </row>
    <row r="22" spans="1:8" ht="13.5" thickBot="1">
      <c r="A22" s="136"/>
      <c r="B22" s="137"/>
      <c r="C22" s="137"/>
      <c r="D22" s="137"/>
      <c r="E22" s="137"/>
      <c r="F22" s="137"/>
      <c r="G22" s="137"/>
      <c r="H22" s="138"/>
    </row>
    <row r="23" spans="1:8" ht="14.25" thickTop="1" thickBot="1">
      <c r="A23" s="261"/>
      <c r="B23" s="261"/>
      <c r="C23" s="261"/>
      <c r="D23" s="261"/>
      <c r="E23" s="261"/>
      <c r="F23" s="261"/>
      <c r="G23" s="261"/>
      <c r="H23" s="261"/>
    </row>
    <row r="24" spans="1:8" ht="13.5" thickTop="1">
      <c r="A24" s="192" t="s">
        <v>3</v>
      </c>
      <c r="B24" s="249" t="s">
        <v>4</v>
      </c>
      <c r="C24" s="250"/>
      <c r="D24" s="251"/>
      <c r="E24" s="16" t="s">
        <v>319</v>
      </c>
      <c r="F24" s="193"/>
      <c r="G24" s="194" t="s">
        <v>5</v>
      </c>
      <c r="H24" s="195"/>
    </row>
    <row r="25" spans="1:8">
      <c r="A25" s="110"/>
      <c r="B25" s="258"/>
      <c r="C25" s="259"/>
      <c r="D25" s="260"/>
      <c r="E25" s="114"/>
      <c r="F25" s="114"/>
      <c r="G25" s="115"/>
      <c r="H25" s="116"/>
    </row>
    <row r="26" spans="1:8">
      <c r="A26" s="110"/>
      <c r="B26" s="111" t="s">
        <v>359</v>
      </c>
      <c r="C26" s="112"/>
      <c r="D26" s="113"/>
      <c r="E26" s="114"/>
      <c r="F26" s="114"/>
      <c r="G26" s="115"/>
      <c r="H26" s="116"/>
    </row>
    <row r="27" spans="1:8">
      <c r="A27" s="117"/>
      <c r="B27" s="241" t="str">
        <f>'WP 1 Voorbereiding (2)'!B3</f>
        <v>WP1 Voorbereiding</v>
      </c>
      <c r="C27" s="242"/>
      <c r="D27" s="243"/>
      <c r="E27" s="118"/>
      <c r="F27" s="120"/>
      <c r="G27" s="121">
        <f>'Totaal Component 2'!I9</f>
        <v>0</v>
      </c>
      <c r="H27" s="116"/>
    </row>
    <row r="28" spans="1:8" ht="12.75" customHeight="1">
      <c r="A28" s="117"/>
      <c r="B28" s="241" t="str">
        <f>'WP 2 Sonderingen (2)'!B3</f>
        <v>WP2 Sonderingen</v>
      </c>
      <c r="C28" s="242"/>
      <c r="D28" s="243"/>
      <c r="E28" s="118"/>
      <c r="F28" s="120"/>
      <c r="G28" s="121">
        <f>'Totaal Component 2'!I10</f>
        <v>0</v>
      </c>
      <c r="H28" s="116"/>
    </row>
    <row r="29" spans="1:8">
      <c r="A29" s="117"/>
      <c r="B29" s="241" t="str">
        <f>'WP 3 Boringen (2)'!B3</f>
        <v>WP3 Boringen</v>
      </c>
      <c r="C29" s="242"/>
      <c r="D29" s="243"/>
      <c r="E29" s="118"/>
      <c r="F29" s="120"/>
      <c r="G29" s="121">
        <f>'Totaal Component 2'!I11</f>
        <v>0</v>
      </c>
      <c r="H29" s="116"/>
    </row>
    <row r="30" spans="1:8">
      <c r="A30" s="117"/>
      <c r="B30" s="241" t="str">
        <f>'WP 4 Peilbuizen (2)'!B3</f>
        <v>WP4 Peilbuizen</v>
      </c>
      <c r="C30" s="242"/>
      <c r="D30" s="243"/>
      <c r="E30" s="118"/>
      <c r="F30" s="120"/>
      <c r="G30" s="121">
        <f>'Totaal Component 2'!I12</f>
        <v>0</v>
      </c>
      <c r="H30" s="116"/>
    </row>
    <row r="31" spans="1:8" ht="12.75" customHeight="1">
      <c r="A31" s="117"/>
      <c r="B31" s="241" t="str">
        <f>'WP 5 Laboratorium proeven (2)'!B3</f>
        <v>WP5 Laboratorium proeven</v>
      </c>
      <c r="C31" s="242"/>
      <c r="D31" s="243"/>
      <c r="E31" s="118"/>
      <c r="F31" s="120"/>
      <c r="G31" s="121">
        <f>'Totaal Component 2'!I13</f>
        <v>0</v>
      </c>
      <c r="H31" s="116"/>
    </row>
    <row r="32" spans="1:8" ht="12.75" customHeight="1">
      <c r="A32" s="117"/>
      <c r="B32" s="241" t="str">
        <f>'WP 6 Data levering (2)'!B3</f>
        <v>WP6 Data levering</v>
      </c>
      <c r="C32" s="242"/>
      <c r="D32" s="243"/>
      <c r="E32" s="118"/>
      <c r="F32" s="120"/>
      <c r="G32" s="121">
        <f>'Totaal Component 2'!I14</f>
        <v>0</v>
      </c>
      <c r="H32" s="116"/>
    </row>
    <row r="33" spans="1:8" ht="12.75" customHeight="1">
      <c r="A33" s="117"/>
      <c r="B33" s="244" t="s">
        <v>414</v>
      </c>
      <c r="C33" s="245"/>
      <c r="D33" s="246"/>
      <c r="E33" s="118"/>
      <c r="F33" s="126">
        <f>SUM(G27:G32)</f>
        <v>0</v>
      </c>
      <c r="G33" s="121"/>
      <c r="H33" s="116"/>
    </row>
    <row r="34" spans="1:8" ht="12.75" customHeight="1">
      <c r="A34" s="117"/>
      <c r="B34" s="252" t="s">
        <v>318</v>
      </c>
      <c r="C34" s="253"/>
      <c r="D34" s="128" t="s">
        <v>428</v>
      </c>
      <c r="E34" s="196">
        <f>'Totaal Component 2'!E17</f>
        <v>0</v>
      </c>
      <c r="F34" s="189">
        <f>'Totaal Component 2'!H17</f>
        <v>0</v>
      </c>
      <c r="G34" s="190">
        <f>F34*E34</f>
        <v>0</v>
      </c>
      <c r="H34" s="116"/>
    </row>
    <row r="35" spans="1:8" ht="12.75" customHeight="1">
      <c r="A35" s="117"/>
      <c r="B35" s="254" t="s">
        <v>318</v>
      </c>
      <c r="C35" s="255"/>
      <c r="D35" s="128" t="s">
        <v>429</v>
      </c>
      <c r="E35" s="196">
        <f>'Totaal Component 2'!E18</f>
        <v>0</v>
      </c>
      <c r="F35" s="189">
        <f>'Totaal Component 2'!H18</f>
        <v>0</v>
      </c>
      <c r="G35" s="190">
        <f t="shared" ref="G35:G36" si="1">F35*E35</f>
        <v>0</v>
      </c>
      <c r="H35" s="116"/>
    </row>
    <row r="36" spans="1:8" ht="12.75" customHeight="1">
      <c r="A36" s="117"/>
      <c r="B36" s="254" t="s">
        <v>318</v>
      </c>
      <c r="C36" s="255"/>
      <c r="D36" s="128" t="s">
        <v>430</v>
      </c>
      <c r="E36" s="196">
        <f>'Totaal Component 2'!E19</f>
        <v>0</v>
      </c>
      <c r="F36" s="189">
        <f>'Totaal Component 2'!H19</f>
        <v>0</v>
      </c>
      <c r="G36" s="190">
        <f t="shared" si="1"/>
        <v>0</v>
      </c>
      <c r="H36" s="116"/>
    </row>
    <row r="37" spans="1:8">
      <c r="A37" s="131"/>
      <c r="B37" s="132"/>
      <c r="C37" s="132"/>
      <c r="D37" s="132"/>
      <c r="E37" s="118"/>
      <c r="F37" s="132"/>
      <c r="G37" s="132"/>
      <c r="H37" s="116"/>
    </row>
    <row r="38" spans="1:8">
      <c r="A38" s="131"/>
      <c r="B38" s="132"/>
      <c r="C38" s="132"/>
      <c r="D38" s="191" t="s">
        <v>361</v>
      </c>
      <c r="E38" s="132" t="s">
        <v>20</v>
      </c>
      <c r="F38" s="132"/>
      <c r="G38" s="134">
        <f>SUM(G27:G36)</f>
        <v>0</v>
      </c>
      <c r="H38" s="116"/>
    </row>
    <row r="39" spans="1:8">
      <c r="A39" s="197"/>
      <c r="B39" s="198"/>
      <c r="C39" s="198"/>
      <c r="D39" s="198"/>
      <c r="E39" s="198"/>
      <c r="F39" s="198"/>
      <c r="G39" s="198"/>
      <c r="H39" s="116"/>
    </row>
    <row r="40" spans="1:8" ht="13.5" thickBot="1">
      <c r="A40" s="199"/>
      <c r="B40" s="200"/>
      <c r="C40" s="200"/>
      <c r="D40" s="200"/>
      <c r="E40" s="200"/>
      <c r="F40" s="200"/>
      <c r="G40" s="200"/>
      <c r="H40" s="138"/>
    </row>
    <row r="41" spans="1:8" ht="13.5" thickTop="1">
      <c r="A41" s="201"/>
      <c r="B41" s="201"/>
      <c r="C41" s="201"/>
      <c r="D41" s="201"/>
      <c r="E41" s="201"/>
      <c r="F41" s="201"/>
      <c r="G41" s="201"/>
      <c r="H41" s="201"/>
    </row>
    <row r="42" spans="1:8" ht="13.5" thickBot="1">
      <c r="A42" s="201"/>
      <c r="B42" s="201"/>
      <c r="C42" s="201"/>
      <c r="D42" s="201"/>
      <c r="E42" s="201"/>
      <c r="F42" s="201"/>
      <c r="G42" s="201"/>
      <c r="H42" s="201"/>
    </row>
    <row r="43" spans="1:8" ht="13.5" thickTop="1">
      <c r="A43" s="202"/>
      <c r="B43" s="249" t="s">
        <v>398</v>
      </c>
      <c r="C43" s="250"/>
      <c r="D43" s="251"/>
      <c r="E43" s="203"/>
      <c r="F43" s="203"/>
      <c r="G43" s="203"/>
      <c r="H43" s="195"/>
    </row>
    <row r="44" spans="1:8">
      <c r="A44" s="204"/>
      <c r="B44" s="205"/>
      <c r="C44" s="206" t="s">
        <v>360</v>
      </c>
      <c r="D44" s="207" t="s">
        <v>399</v>
      </c>
      <c r="E44" s="208">
        <v>0.2</v>
      </c>
      <c r="F44" s="209">
        <f>G21</f>
        <v>0</v>
      </c>
      <c r="G44" s="209">
        <f>F44*E44</f>
        <v>0</v>
      </c>
      <c r="H44" s="109"/>
    </row>
    <row r="45" spans="1:8">
      <c r="A45" s="204"/>
      <c r="B45" s="205"/>
      <c r="C45" s="205" t="s">
        <v>361</v>
      </c>
      <c r="D45" s="210" t="s">
        <v>400</v>
      </c>
      <c r="E45" s="208">
        <v>0.8</v>
      </c>
      <c r="F45" s="209">
        <f>G38</f>
        <v>0</v>
      </c>
      <c r="G45" s="209">
        <f>F45*E45</f>
        <v>0</v>
      </c>
      <c r="H45" s="109"/>
    </row>
    <row r="46" spans="1:8">
      <c r="A46" s="204"/>
      <c r="B46" s="205"/>
      <c r="C46" s="205"/>
      <c r="D46" s="210"/>
      <c r="E46" s="211"/>
      <c r="F46" s="209"/>
      <c r="G46" s="209"/>
      <c r="H46" s="109"/>
    </row>
    <row r="47" spans="1:8">
      <c r="A47" s="131"/>
      <c r="B47" s="132"/>
      <c r="C47" s="132"/>
      <c r="D47" s="212" t="s">
        <v>364</v>
      </c>
      <c r="E47" s="132" t="s">
        <v>20</v>
      </c>
      <c r="F47" s="132"/>
      <c r="G47" s="134">
        <f>SUM(G44:G45)</f>
        <v>0</v>
      </c>
      <c r="H47" s="116"/>
    </row>
    <row r="48" spans="1:8" ht="13.5" thickBot="1">
      <c r="A48" s="199"/>
      <c r="B48" s="200"/>
      <c r="C48" s="200"/>
      <c r="D48" s="200"/>
      <c r="E48" s="200"/>
      <c r="F48" s="200"/>
      <c r="G48" s="200"/>
      <c r="H48" s="138"/>
    </row>
    <row r="49" spans="1:8" ht="13.5" thickTop="1">
      <c r="A49" s="201"/>
      <c r="B49" s="201"/>
      <c r="C49" s="201"/>
      <c r="D49" s="201"/>
      <c r="E49" s="201"/>
      <c r="F49" s="201"/>
      <c r="G49" s="201"/>
      <c r="H49" s="201"/>
    </row>
    <row r="50" spans="1:8" ht="13.5" thickBot="1">
      <c r="A50" s="201"/>
      <c r="B50" s="201"/>
      <c r="C50" s="201"/>
      <c r="D50" s="201"/>
      <c r="E50" s="201"/>
      <c r="F50" s="201"/>
      <c r="G50" s="201"/>
      <c r="H50" s="201"/>
    </row>
    <row r="51" spans="1:8" ht="13.5" thickTop="1">
      <c r="A51" s="202"/>
      <c r="B51" s="249" t="s">
        <v>401</v>
      </c>
      <c r="C51" s="250"/>
      <c r="D51" s="251"/>
      <c r="E51" s="203"/>
      <c r="F51" s="203"/>
      <c r="G51" s="203"/>
      <c r="H51" s="195"/>
    </row>
    <row r="52" spans="1:8">
      <c r="A52" s="204"/>
      <c r="B52" s="205"/>
      <c r="C52" s="206" t="s">
        <v>360</v>
      </c>
      <c r="D52" s="207" t="s">
        <v>399</v>
      </c>
      <c r="E52" s="211"/>
      <c r="F52" s="213" t="s">
        <v>402</v>
      </c>
      <c r="G52" s="214" t="str">
        <f>IF(G21=0,"",20*'Totaal Component 1'!M21/('Totaal Component 1'!L21-'Totaal Component 1'!M21)*(G21-'Totaal Component 1'!M21)/'Totaal Component 1'!M21)</f>
        <v/>
      </c>
      <c r="H52" s="109"/>
    </row>
    <row r="53" spans="1:8">
      <c r="A53" s="204"/>
      <c r="B53" s="205"/>
      <c r="C53" s="205" t="s">
        <v>361</v>
      </c>
      <c r="D53" s="210" t="s">
        <v>400</v>
      </c>
      <c r="E53" s="211"/>
      <c r="F53" s="213" t="s">
        <v>402</v>
      </c>
      <c r="G53" s="214" t="str">
        <f>IF(G38=0,"",80*'Totaal Component 2'!M21/('Totaal Component 2'!L21-'Totaal Component 2'!M21)*(G38-'Totaal Component 2'!M21)/'Totaal Component 2'!M21)</f>
        <v/>
      </c>
      <c r="H53" s="109"/>
    </row>
    <row r="54" spans="1:8">
      <c r="A54" s="204"/>
      <c r="B54" s="205"/>
      <c r="C54" s="205"/>
      <c r="D54" s="210"/>
      <c r="E54" s="211"/>
      <c r="F54" s="209"/>
      <c r="G54" s="209"/>
      <c r="H54" s="109"/>
    </row>
    <row r="55" spans="1:8">
      <c r="A55" s="131"/>
      <c r="B55" s="132"/>
      <c r="C55" s="132"/>
      <c r="D55" s="212" t="s">
        <v>403</v>
      </c>
      <c r="E55" s="132" t="s">
        <v>20</v>
      </c>
      <c r="F55" s="132"/>
      <c r="G55" s="215">
        <f>SUM(G52:G53)</f>
        <v>0</v>
      </c>
      <c r="H55" s="116"/>
    </row>
    <row r="56" spans="1:8" ht="13.5" thickBot="1">
      <c r="A56" s="199"/>
      <c r="B56" s="200"/>
      <c r="C56" s="200"/>
      <c r="D56" s="200"/>
      <c r="E56" s="200"/>
      <c r="F56" s="200"/>
      <c r="G56" s="200"/>
      <c r="H56" s="138"/>
    </row>
    <row r="57" spans="1:8" ht="13.5" thickTop="1">
      <c r="A57" s="201"/>
      <c r="B57" s="201"/>
      <c r="C57" s="201"/>
      <c r="D57" s="201"/>
      <c r="E57" s="201"/>
      <c r="F57" s="201"/>
      <c r="G57" s="201"/>
      <c r="H57" s="201"/>
    </row>
    <row r="58" spans="1:8">
      <c r="A58" s="201"/>
      <c r="B58" s="201"/>
      <c r="C58" s="201"/>
      <c r="D58" s="201"/>
      <c r="E58" s="201"/>
      <c r="F58" s="201"/>
      <c r="G58" s="201"/>
      <c r="H58" s="201"/>
    </row>
    <row r="59" spans="1:8" ht="20.100000000000001" customHeight="1">
      <c r="C59" s="216" t="s">
        <v>6</v>
      </c>
      <c r="D59" s="247"/>
      <c r="E59" s="247"/>
      <c r="F59" s="247"/>
      <c r="G59" s="248"/>
    </row>
    <row r="60" spans="1:8" ht="20.100000000000001" customHeight="1">
      <c r="C60" s="217" t="s">
        <v>7</v>
      </c>
      <c r="D60" s="247"/>
      <c r="E60" s="247"/>
      <c r="F60" s="247"/>
      <c r="G60" s="248"/>
    </row>
    <row r="61" spans="1:8" ht="20.100000000000001" customHeight="1">
      <c r="C61" s="217" t="s">
        <v>8</v>
      </c>
      <c r="D61" s="247"/>
      <c r="E61" s="247"/>
      <c r="F61" s="247"/>
      <c r="G61" s="248"/>
    </row>
    <row r="62" spans="1:8" ht="20.100000000000001" customHeight="1">
      <c r="C62" s="218" t="s">
        <v>9</v>
      </c>
      <c r="D62" s="247"/>
      <c r="E62" s="247"/>
      <c r="F62" s="247"/>
      <c r="G62" s="248"/>
    </row>
    <row r="65" spans="2:8">
      <c r="C65" s="219" t="s">
        <v>10</v>
      </c>
    </row>
    <row r="66" spans="2:8">
      <c r="C66" s="220" t="s">
        <v>11</v>
      </c>
    </row>
    <row r="68" spans="2:8">
      <c r="B68" s="221" t="s">
        <v>365</v>
      </c>
    </row>
    <row r="69" spans="2:8" ht="37.5" customHeight="1">
      <c r="B69" s="240" t="s">
        <v>12</v>
      </c>
      <c r="C69" s="240"/>
      <c r="D69" s="240"/>
      <c r="E69" s="240"/>
      <c r="F69" s="240"/>
      <c r="G69" s="240"/>
      <c r="H69" s="240"/>
    </row>
    <row r="70" spans="2:8">
      <c r="B70" s="240" t="s">
        <v>13</v>
      </c>
      <c r="C70" s="240"/>
      <c r="D70" s="240"/>
      <c r="E70" s="240"/>
      <c r="F70" s="240"/>
      <c r="G70" s="240"/>
      <c r="H70" s="240"/>
    </row>
    <row r="71" spans="2:8" ht="26.25" customHeight="1">
      <c r="B71" s="240" t="s">
        <v>14</v>
      </c>
      <c r="C71" s="240"/>
      <c r="D71" s="240"/>
      <c r="E71" s="240"/>
      <c r="F71" s="240"/>
      <c r="G71" s="240"/>
      <c r="H71" s="240"/>
    </row>
    <row r="72" spans="2:8">
      <c r="B72" s="240" t="s">
        <v>15</v>
      </c>
      <c r="C72" s="240"/>
      <c r="D72" s="240"/>
      <c r="E72" s="240"/>
      <c r="F72" s="240"/>
      <c r="G72" s="240"/>
      <c r="H72" s="240"/>
    </row>
  </sheetData>
  <sheetProtection algorithmName="SHA-512" hashValue="L0DM/3gTYFhlr/nlYcyGmZofjhRVGIByHxdLrx5Qk+P0XP3kgrk7x9VCfI5Gp2Hm3NLXwtln5X9HvSp3byakBw==" saltValue="5efQMaBY+HCmsUIaaEh5AA==" spinCount="100000" sheet="1" objects="1" scenarios="1"/>
  <mergeCells count="36">
    <mergeCell ref="B30:D30"/>
    <mergeCell ref="B24:D24"/>
    <mergeCell ref="B25:D25"/>
    <mergeCell ref="B27:D27"/>
    <mergeCell ref="B28:D28"/>
    <mergeCell ref="B29:D29"/>
    <mergeCell ref="B14:D14"/>
    <mergeCell ref="B15:D15"/>
    <mergeCell ref="B16:D16"/>
    <mergeCell ref="A23:H23"/>
    <mergeCell ref="B17:C17"/>
    <mergeCell ref="B18:C18"/>
    <mergeCell ref="B19:C19"/>
    <mergeCell ref="C1:G1"/>
    <mergeCell ref="B13:D13"/>
    <mergeCell ref="B7:D7"/>
    <mergeCell ref="B8:D8"/>
    <mergeCell ref="B10:D10"/>
    <mergeCell ref="B11:D11"/>
    <mergeCell ref="B12:D12"/>
    <mergeCell ref="B69:H69"/>
    <mergeCell ref="B70:H70"/>
    <mergeCell ref="B71:H71"/>
    <mergeCell ref="B72:H72"/>
    <mergeCell ref="B31:D31"/>
    <mergeCell ref="B32:D32"/>
    <mergeCell ref="B33:D33"/>
    <mergeCell ref="D59:G59"/>
    <mergeCell ref="D60:G60"/>
    <mergeCell ref="D61:G61"/>
    <mergeCell ref="D62:G62"/>
    <mergeCell ref="B43:D43"/>
    <mergeCell ref="B51:D51"/>
    <mergeCell ref="B34:C34"/>
    <mergeCell ref="B35:C35"/>
    <mergeCell ref="B36:C36"/>
  </mergeCells>
  <pageMargins left="0.7" right="0.7" top="0.75" bottom="0.75" header="0.3" footer="0.3"/>
  <pageSetup paperSize="9" scale="7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5E654-9275-4AD8-B3FC-594D7CD431C1}">
  <sheetPr>
    <pageSetUpPr fitToPage="1"/>
  </sheetPr>
  <dimension ref="A1:I86"/>
  <sheetViews>
    <sheetView workbookViewId="0">
      <selection sqref="A1:XFD1048576"/>
    </sheetView>
  </sheetViews>
  <sheetFormatPr defaultRowHeight="12.75"/>
  <cols>
    <col min="1" max="1" width="10.28515625" style="291" customWidth="1"/>
    <col min="2" max="2" width="86.42578125" style="291" customWidth="1"/>
    <col min="3" max="3" width="16.140625" style="291" bestFit="1" customWidth="1"/>
    <col min="4" max="4" width="10.7109375" style="313" bestFit="1" customWidth="1"/>
    <col min="5" max="5" width="10.85546875" style="317" bestFit="1" customWidth="1"/>
    <col min="6" max="7" width="10.85546875" style="291" bestFit="1" customWidth="1"/>
    <col min="8" max="8" width="12.85546875" style="291" bestFit="1" customWidth="1"/>
    <col min="9" max="9" width="229.42578125" style="77" bestFit="1" customWidth="1"/>
    <col min="10" max="10" width="1.7109375" style="291" customWidth="1"/>
    <col min="11" max="16384" width="9.140625" style="291"/>
  </cols>
  <sheetData>
    <row r="1" spans="1:9" s="268" customFormat="1" ht="42.75" customHeight="1" thickTop="1">
      <c r="A1" s="264"/>
      <c r="B1" s="265"/>
      <c r="C1" s="265"/>
      <c r="D1" s="266"/>
      <c r="E1" s="377"/>
      <c r="F1" s="377"/>
      <c r="G1" s="265"/>
      <c r="H1" s="265"/>
      <c r="I1" s="267"/>
    </row>
    <row r="2" spans="1:9" s="268" customFormat="1">
      <c r="A2" s="269" t="s">
        <v>0</v>
      </c>
      <c r="B2" s="275" t="str">
        <f>'Totaal Component 2'!C2</f>
        <v>Raamovereenkomst Geotechnisch Onderzoek II</v>
      </c>
      <c r="C2" s="270"/>
      <c r="D2" s="271"/>
      <c r="E2" s="275"/>
      <c r="F2" s="270"/>
      <c r="G2" s="270"/>
      <c r="H2" s="270"/>
      <c r="I2" s="272"/>
    </row>
    <row r="3" spans="1:9" s="268" customFormat="1">
      <c r="A3" s="323" t="s">
        <v>2</v>
      </c>
      <c r="B3" s="273" t="s">
        <v>16</v>
      </c>
      <c r="C3" s="270"/>
      <c r="D3" s="271"/>
      <c r="E3" s="275"/>
      <c r="F3" s="270"/>
      <c r="G3" s="270"/>
      <c r="H3" s="270"/>
      <c r="I3" s="272"/>
    </row>
    <row r="4" spans="1:9" s="268" customFormat="1">
      <c r="A4" s="269" t="str">
        <f>'Totaal Component 2'!A5</f>
        <v>Opgesteld</v>
      </c>
      <c r="B4" s="274" t="str">
        <f>IF(ISBLANK('Totaal Component 1 + 2'!$C$5)=TRUE,"",'Totaal Component 1 + 2'!$C$5)</f>
        <v/>
      </c>
      <c r="C4" s="270"/>
      <c r="D4" s="271"/>
      <c r="E4" s="275"/>
      <c r="F4" s="270"/>
      <c r="G4" s="270"/>
      <c r="H4" s="270"/>
      <c r="I4" s="272"/>
    </row>
    <row r="5" spans="1:9" s="268" customFormat="1" ht="13.5" thickBot="1">
      <c r="A5" s="269"/>
      <c r="B5" s="270"/>
      <c r="C5" s="270"/>
      <c r="D5" s="271"/>
      <c r="E5" s="276" t="s">
        <v>299</v>
      </c>
      <c r="F5" s="277"/>
      <c r="G5" s="277"/>
      <c r="H5" s="270"/>
      <c r="I5" s="272"/>
    </row>
    <row r="6" spans="1:9" s="268" customFormat="1" ht="13.5" thickTop="1">
      <c r="A6" s="378" t="s">
        <v>17</v>
      </c>
      <c r="B6" s="379" t="s">
        <v>18</v>
      </c>
      <c r="C6" s="283" t="s">
        <v>19</v>
      </c>
      <c r="D6" s="380" t="s">
        <v>227</v>
      </c>
      <c r="E6" s="380" t="s">
        <v>299</v>
      </c>
      <c r="F6" s="281" t="s">
        <v>300</v>
      </c>
      <c r="G6" s="283" t="s">
        <v>301</v>
      </c>
      <c r="H6" s="281" t="s">
        <v>306</v>
      </c>
      <c r="I6" s="284" t="s">
        <v>234</v>
      </c>
    </row>
    <row r="7" spans="1:9" ht="12.75" customHeight="1">
      <c r="A7" s="381"/>
      <c r="B7" s="382" t="s">
        <v>21</v>
      </c>
      <c r="C7" s="383"/>
      <c r="D7" s="384"/>
      <c r="E7" s="385"/>
      <c r="F7" s="289"/>
      <c r="G7" s="289"/>
      <c r="H7" s="386"/>
      <c r="I7" s="290"/>
    </row>
    <row r="8" spans="1:9" ht="12.75" customHeight="1">
      <c r="A8" s="387"/>
      <c r="B8" s="293" t="s">
        <v>22</v>
      </c>
      <c r="C8" s="294" t="s">
        <v>23</v>
      </c>
      <c r="D8" s="384">
        <v>2</v>
      </c>
      <c r="E8" s="388" t="str">
        <f>IF('WP 1 Voorbereiding'!E8=0,"",'WP 1 Voorbereiding'!E8)</f>
        <v/>
      </c>
      <c r="F8" s="48">
        <v>104</v>
      </c>
      <c r="G8" s="48">
        <v>193</v>
      </c>
      <c r="H8" s="49" t="str">
        <f>IF(ISBLANK('WP 1 Voorbereiding'!E8)=TRUE,"",E8*D8)</f>
        <v/>
      </c>
      <c r="I8" s="290" t="s">
        <v>24</v>
      </c>
    </row>
    <row r="9" spans="1:9" ht="12.75" customHeight="1">
      <c r="A9" s="387"/>
      <c r="B9" s="293" t="s">
        <v>25</v>
      </c>
      <c r="C9" s="294" t="s">
        <v>23</v>
      </c>
      <c r="D9" s="384">
        <v>5</v>
      </c>
      <c r="E9" s="388" t="str">
        <f>IF('WP 1 Voorbereiding'!E9=0,"",'WP 1 Voorbereiding'!E9)</f>
        <v/>
      </c>
      <c r="F9" s="48">
        <v>75</v>
      </c>
      <c r="G9" s="48">
        <v>124</v>
      </c>
      <c r="H9" s="49" t="str">
        <f>IF(ISBLANK('WP 1 Voorbereiding'!E9)=TRUE,"",E9*D9)</f>
        <v/>
      </c>
      <c r="I9" s="290" t="s">
        <v>24</v>
      </c>
    </row>
    <row r="10" spans="1:9" ht="12.75" customHeight="1">
      <c r="A10" s="387"/>
      <c r="B10" s="293" t="s">
        <v>230</v>
      </c>
      <c r="C10" s="293" t="s">
        <v>26</v>
      </c>
      <c r="D10" s="384">
        <v>4</v>
      </c>
      <c r="E10" s="388" t="str">
        <f>IF('WP 1 Voorbereiding'!E10=0,"",'WP 1 Voorbereiding'!E10)</f>
        <v/>
      </c>
      <c r="F10" s="48">
        <v>642</v>
      </c>
      <c r="G10" s="48">
        <v>1291</v>
      </c>
      <c r="H10" s="49" t="str">
        <f>IF(ISBLANK('WP 1 Voorbereiding'!E10)=TRUE,"",E10*D10)</f>
        <v/>
      </c>
      <c r="I10" s="290" t="s">
        <v>302</v>
      </c>
    </row>
    <row r="11" spans="1:9" ht="12.75" customHeight="1">
      <c r="A11" s="387"/>
      <c r="B11" s="293" t="s">
        <v>230</v>
      </c>
      <c r="C11" s="293" t="s">
        <v>27</v>
      </c>
      <c r="D11" s="384">
        <v>19</v>
      </c>
      <c r="E11" s="388" t="str">
        <f>IF('WP 1 Voorbereiding'!E11=0,"",'WP 1 Voorbereiding'!E11)</f>
        <v/>
      </c>
      <c r="F11" s="48">
        <v>898</v>
      </c>
      <c r="G11" s="48">
        <v>1807</v>
      </c>
      <c r="H11" s="49" t="str">
        <f>IF(ISBLANK('WP 1 Voorbereiding'!E11)=TRUE,"",E11*D11)</f>
        <v/>
      </c>
      <c r="I11" s="290" t="s">
        <v>302</v>
      </c>
    </row>
    <row r="12" spans="1:9" ht="12.75" customHeight="1">
      <c r="A12" s="387"/>
      <c r="B12" s="293" t="s">
        <v>230</v>
      </c>
      <c r="C12" s="293" t="s">
        <v>28</v>
      </c>
      <c r="D12" s="384">
        <v>6</v>
      </c>
      <c r="E12" s="388" t="str">
        <f>IF('WP 1 Voorbereiding'!E12=0,"",'WP 1 Voorbereiding'!E12)</f>
        <v/>
      </c>
      <c r="F12" s="48">
        <v>1027</v>
      </c>
      <c r="G12" s="48">
        <v>2065</v>
      </c>
      <c r="H12" s="49" t="str">
        <f>IF(ISBLANK('WP 1 Voorbereiding'!E12)=TRUE,"",E12*D12)</f>
        <v/>
      </c>
      <c r="I12" s="290" t="s">
        <v>302</v>
      </c>
    </row>
    <row r="13" spans="1:9" ht="12.75" customHeight="1">
      <c r="A13" s="387"/>
      <c r="B13" s="293" t="s">
        <v>29</v>
      </c>
      <c r="C13" s="293" t="s">
        <v>30</v>
      </c>
      <c r="D13" s="384">
        <v>33</v>
      </c>
      <c r="E13" s="388" t="str">
        <f>IF('WP 1 Voorbereiding'!E13=0,"",'WP 1 Voorbereiding'!E13)</f>
        <v/>
      </c>
      <c r="F13" s="48">
        <v>22</v>
      </c>
      <c r="G13" s="48">
        <v>42</v>
      </c>
      <c r="H13" s="49" t="str">
        <f>IF(ISBLANK('WP 1 Voorbereiding'!E13)=TRUE,"",E13*D13)</f>
        <v/>
      </c>
      <c r="I13" s="290" t="s">
        <v>20</v>
      </c>
    </row>
    <row r="14" spans="1:9" s="395" customFormat="1">
      <c r="A14" s="389"/>
      <c r="B14" s="390" t="s">
        <v>416</v>
      </c>
      <c r="C14" s="391" t="s">
        <v>31</v>
      </c>
      <c r="D14" s="392"/>
      <c r="E14" s="393" t="str">
        <f>IF('WP 1 Voorbereiding'!E14=0,"",'WP 1 Voorbereiding'!E14)</f>
        <v/>
      </c>
      <c r="F14" s="54">
        <v>914</v>
      </c>
      <c r="G14" s="54">
        <v>1764</v>
      </c>
      <c r="H14" s="55" t="str">
        <f>IF(ISBLANK('WP 1 Voorbereiding'!E14)=TRUE,"",E14*D14)</f>
        <v/>
      </c>
      <c r="I14" s="394" t="s">
        <v>32</v>
      </c>
    </row>
    <row r="15" spans="1:9" s="395" customFormat="1">
      <c r="A15" s="389"/>
      <c r="B15" s="390" t="s">
        <v>417</v>
      </c>
      <c r="C15" s="391" t="s">
        <v>31</v>
      </c>
      <c r="D15" s="392"/>
      <c r="E15" s="393" t="str">
        <f>IF('WP 1 Voorbereiding'!E15=0,"",'WP 1 Voorbereiding'!E15)</f>
        <v/>
      </c>
      <c r="F15" s="54">
        <v>645</v>
      </c>
      <c r="G15" s="54">
        <v>1235</v>
      </c>
      <c r="H15" s="55" t="str">
        <f>IF(ISBLANK('WP 1 Voorbereiding'!E15)=TRUE,"",E15*D15)</f>
        <v/>
      </c>
      <c r="I15" s="394" t="s">
        <v>33</v>
      </c>
    </row>
    <row r="16" spans="1:9" ht="12.75" customHeight="1">
      <c r="A16" s="387"/>
      <c r="B16" s="293" t="s">
        <v>257</v>
      </c>
      <c r="C16" s="294" t="s">
        <v>34</v>
      </c>
      <c r="D16" s="384">
        <v>10</v>
      </c>
      <c r="E16" s="388" t="str">
        <f>IF('WP 1 Voorbereiding'!E16=0,"",'WP 1 Voorbereiding'!E16)</f>
        <v/>
      </c>
      <c r="F16" s="48">
        <v>236</v>
      </c>
      <c r="G16" s="48">
        <v>363</v>
      </c>
      <c r="H16" s="49" t="str">
        <f>IF(ISBLANK('WP 1 Voorbereiding'!E16)=TRUE,"",E16*D16)</f>
        <v/>
      </c>
      <c r="I16" s="290"/>
    </row>
    <row r="17" spans="1:9" ht="12.75" customHeight="1">
      <c r="A17" s="387"/>
      <c r="B17" s="293" t="s">
        <v>258</v>
      </c>
      <c r="C17" s="294" t="s">
        <v>34</v>
      </c>
      <c r="D17" s="384">
        <v>23</v>
      </c>
      <c r="E17" s="388" t="str">
        <f>IF('WP 1 Voorbereiding'!E17=0,"",'WP 1 Voorbereiding'!E17)</f>
        <v/>
      </c>
      <c r="F17" s="48">
        <v>330.4</v>
      </c>
      <c r="G17" s="48">
        <v>508.2</v>
      </c>
      <c r="H17" s="49" t="str">
        <f>IF(ISBLANK('WP 1 Voorbereiding'!E17)=TRUE,"",E17*D17)</f>
        <v/>
      </c>
      <c r="I17" s="290"/>
    </row>
    <row r="18" spans="1:9" ht="12.75" customHeight="1">
      <c r="A18" s="387"/>
      <c r="B18" s="293" t="s">
        <v>259</v>
      </c>
      <c r="C18" s="294" t="s">
        <v>34</v>
      </c>
      <c r="D18" s="384"/>
      <c r="E18" s="388" t="str">
        <f>IF('WP 1 Voorbereiding'!E18=0,"",'WP 1 Voorbereiding'!E18)</f>
        <v/>
      </c>
      <c r="F18" s="48">
        <v>378</v>
      </c>
      <c r="G18" s="48">
        <v>580</v>
      </c>
      <c r="H18" s="49" t="str">
        <f>IF(ISBLANK('WP 1 Voorbereiding'!E18)=TRUE,"",E18*D18)</f>
        <v/>
      </c>
      <c r="I18" s="290"/>
    </row>
    <row r="19" spans="1:9" ht="12.75" customHeight="1">
      <c r="A19" s="387"/>
      <c r="B19" s="293"/>
      <c r="C19" s="396"/>
      <c r="D19" s="384"/>
      <c r="E19" s="58"/>
      <c r="F19" s="48"/>
      <c r="G19" s="48"/>
      <c r="H19" s="49"/>
      <c r="I19" s="290"/>
    </row>
    <row r="20" spans="1:9" ht="12.75" customHeight="1">
      <c r="A20" s="387"/>
      <c r="B20" s="382" t="s">
        <v>35</v>
      </c>
      <c r="C20" s="396"/>
      <c r="D20" s="384"/>
      <c r="E20" s="58"/>
      <c r="F20" s="48"/>
      <c r="G20" s="48"/>
      <c r="H20" s="49"/>
      <c r="I20" s="290"/>
    </row>
    <row r="21" spans="1:9">
      <c r="A21" s="387"/>
      <c r="B21" s="293" t="s">
        <v>36</v>
      </c>
      <c r="C21" s="294" t="s">
        <v>30</v>
      </c>
      <c r="D21" s="384">
        <v>1</v>
      </c>
      <c r="E21" s="388" t="str">
        <f>IF('WP 1 Voorbereiding'!E21=0,"",'WP 1 Voorbereiding'!E21)</f>
        <v/>
      </c>
      <c r="F21" s="48">
        <v>609</v>
      </c>
      <c r="G21" s="48">
        <v>1072</v>
      </c>
      <c r="H21" s="49" t="str">
        <f>IF(ISBLANK('WP 1 Voorbereiding'!E21)=TRUE,"",E21*D21)</f>
        <v/>
      </c>
      <c r="I21" s="290" t="s">
        <v>20</v>
      </c>
    </row>
    <row r="22" spans="1:9">
      <c r="A22" s="387"/>
      <c r="B22" s="301" t="s">
        <v>435</v>
      </c>
      <c r="C22" s="294" t="s">
        <v>30</v>
      </c>
      <c r="D22" s="384">
        <v>1</v>
      </c>
      <c r="E22" s="388" t="str">
        <f>IF('WP 1 Voorbereiding'!E22=0,"",'WP 1 Voorbereiding'!E22)</f>
        <v/>
      </c>
      <c r="F22" s="48">
        <v>896</v>
      </c>
      <c r="G22" s="48">
        <v>1552</v>
      </c>
      <c r="H22" s="49" t="str">
        <f>IF(ISBLANK('WP 1 Voorbereiding'!E22)=TRUE,"",E22*D22)</f>
        <v/>
      </c>
      <c r="I22" s="397" t="s">
        <v>432</v>
      </c>
    </row>
    <row r="23" spans="1:9">
      <c r="A23" s="387"/>
      <c r="B23" s="301" t="s">
        <v>434</v>
      </c>
      <c r="C23" s="294" t="s">
        <v>30</v>
      </c>
      <c r="D23" s="384"/>
      <c r="E23" s="388" t="str">
        <f>IF('WP 1 Voorbereiding'!E23=0,"",'WP 1 Voorbereiding'!E23)</f>
        <v/>
      </c>
      <c r="F23" s="48">
        <v>545</v>
      </c>
      <c r="G23" s="48">
        <v>1011</v>
      </c>
      <c r="H23" s="49" t="str">
        <f>IF(ISBLANK('WP 1 Voorbereiding'!E23)=TRUE,"",E23*D23)</f>
        <v/>
      </c>
      <c r="I23" s="397" t="s">
        <v>433</v>
      </c>
    </row>
    <row r="24" spans="1:9" ht="12.75" customHeight="1">
      <c r="A24" s="387"/>
      <c r="B24" s="293" t="s">
        <v>37</v>
      </c>
      <c r="C24" s="294" t="s">
        <v>26</v>
      </c>
      <c r="D24" s="384">
        <v>6</v>
      </c>
      <c r="E24" s="388" t="str">
        <f>IF('WP 1 Voorbereiding'!E24=0,"",'WP 1 Voorbereiding'!E24)</f>
        <v/>
      </c>
      <c r="F24" s="48">
        <v>1050</v>
      </c>
      <c r="G24" s="48">
        <v>1578</v>
      </c>
      <c r="H24" s="49" t="str">
        <f>IF(ISBLANK('WP 1 Voorbereiding'!E24)=TRUE,"",E24*D24)</f>
        <v/>
      </c>
      <c r="I24" s="398"/>
    </row>
    <row r="25" spans="1:9" ht="12.75" customHeight="1">
      <c r="A25" s="387"/>
      <c r="B25" s="293" t="s">
        <v>38</v>
      </c>
      <c r="C25" s="294" t="s">
        <v>27</v>
      </c>
      <c r="D25" s="384">
        <v>9</v>
      </c>
      <c r="E25" s="388" t="str">
        <f>IF('WP 1 Voorbereiding'!E25=0,"",'WP 1 Voorbereiding'!E25)</f>
        <v/>
      </c>
      <c r="F25" s="48">
        <v>1300</v>
      </c>
      <c r="G25" s="48">
        <v>1841</v>
      </c>
      <c r="H25" s="49" t="str">
        <f>IF(ISBLANK('WP 1 Voorbereiding'!E25)=TRUE,"",E25*D25)</f>
        <v/>
      </c>
      <c r="I25" s="398"/>
    </row>
    <row r="26" spans="1:9" ht="12.75" customHeight="1">
      <c r="A26" s="387"/>
      <c r="B26" s="293" t="s">
        <v>337</v>
      </c>
      <c r="C26" s="293" t="s">
        <v>28</v>
      </c>
      <c r="D26" s="384">
        <v>3</v>
      </c>
      <c r="E26" s="388" t="str">
        <f>IF('WP 1 Voorbereiding'!E26=0,"",'WP 1 Voorbereiding'!E26)</f>
        <v/>
      </c>
      <c r="F26" s="48">
        <v>1680</v>
      </c>
      <c r="G26" s="48">
        <v>2525</v>
      </c>
      <c r="H26" s="49" t="str">
        <f>IF(ISBLANK('WP 1 Voorbereiding'!E26)=TRUE,"",E26*D26)</f>
        <v/>
      </c>
      <c r="I26" s="398"/>
    </row>
    <row r="27" spans="1:9" ht="12.75" customHeight="1">
      <c r="A27" s="387"/>
      <c r="B27" s="293"/>
      <c r="C27" s="396"/>
      <c r="D27" s="384"/>
      <c r="E27" s="58"/>
      <c r="F27" s="48"/>
      <c r="G27" s="48"/>
      <c r="H27" s="49" t="str">
        <f>IF(ISBLANK('WP 1 Voorbereiding'!E27)=TRUE,"",E27*D27)</f>
        <v/>
      </c>
      <c r="I27" s="290"/>
    </row>
    <row r="28" spans="1:9" ht="12.75" customHeight="1">
      <c r="A28" s="387"/>
      <c r="B28" s="382" t="s">
        <v>42</v>
      </c>
      <c r="C28" s="396"/>
      <c r="D28" s="384"/>
      <c r="E28" s="58"/>
      <c r="F28" s="48"/>
      <c r="G28" s="48"/>
      <c r="H28" s="49" t="str">
        <f>IF(ISBLANK('WP 1 Voorbereiding'!E28)=TRUE,"",E28*D28)</f>
        <v/>
      </c>
      <c r="I28" s="290"/>
    </row>
    <row r="29" spans="1:9" ht="12.75" customHeight="1">
      <c r="A29" s="387"/>
      <c r="B29" s="293" t="s">
        <v>43</v>
      </c>
      <c r="C29" s="294" t="s">
        <v>39</v>
      </c>
      <c r="D29" s="384"/>
      <c r="E29" s="388" t="str">
        <f>IF('WP 1 Voorbereiding'!E29=0,"",'WP 1 Voorbereiding'!E29)</f>
        <v/>
      </c>
      <c r="F29" s="48">
        <v>71</v>
      </c>
      <c r="G29" s="48">
        <v>96</v>
      </c>
      <c r="H29" s="49" t="str">
        <f>IF(ISBLANK('WP 1 Voorbereiding'!E29)=TRUE,"",E29*D29)</f>
        <v/>
      </c>
      <c r="I29" s="290" t="s">
        <v>40</v>
      </c>
    </row>
    <row r="30" spans="1:9" ht="12.75" customHeight="1">
      <c r="A30" s="387"/>
      <c r="B30" s="293" t="s">
        <v>44</v>
      </c>
      <c r="C30" s="294" t="s">
        <v>39</v>
      </c>
      <c r="D30" s="384"/>
      <c r="E30" s="388" t="str">
        <f>IF('WP 1 Voorbereiding'!E30=0,"",'WP 1 Voorbereiding'!E30)</f>
        <v/>
      </c>
      <c r="F30" s="48">
        <v>92</v>
      </c>
      <c r="G30" s="48">
        <v>124</v>
      </c>
      <c r="H30" s="49" t="str">
        <f>IF(ISBLANK('WP 1 Voorbereiding'!E30)=TRUE,"",E30*D30)</f>
        <v/>
      </c>
      <c r="I30" s="290" t="s">
        <v>40</v>
      </c>
    </row>
    <row r="31" spans="1:9" ht="12.75" customHeight="1">
      <c r="A31" s="387"/>
      <c r="B31" s="293" t="s">
        <v>45</v>
      </c>
      <c r="C31" s="294" t="s">
        <v>39</v>
      </c>
      <c r="D31" s="384"/>
      <c r="E31" s="388" t="str">
        <f>IF('WP 1 Voorbereiding'!E31=0,"",'WP 1 Voorbereiding'!E31)</f>
        <v/>
      </c>
      <c r="F31" s="48">
        <v>113</v>
      </c>
      <c r="G31" s="48">
        <v>153</v>
      </c>
      <c r="H31" s="49" t="str">
        <f>IF(ISBLANK('WP 1 Voorbereiding'!E31)=TRUE,"",E31*D31)</f>
        <v/>
      </c>
      <c r="I31" s="290" t="s">
        <v>40</v>
      </c>
    </row>
    <row r="32" spans="1:9" ht="12.75" customHeight="1">
      <c r="A32" s="387"/>
      <c r="B32" s="293"/>
      <c r="C32" s="396"/>
      <c r="D32" s="384"/>
      <c r="E32" s="58"/>
      <c r="F32" s="48"/>
      <c r="G32" s="48"/>
      <c r="H32" s="49"/>
      <c r="I32" s="290"/>
    </row>
    <row r="33" spans="1:9" ht="12.75" customHeight="1">
      <c r="A33" s="387"/>
      <c r="B33" s="382" t="s">
        <v>46</v>
      </c>
      <c r="C33" s="396"/>
      <c r="D33" s="384"/>
      <c r="E33" s="58"/>
      <c r="F33" s="48"/>
      <c r="G33" s="48"/>
      <c r="H33" s="49"/>
      <c r="I33" s="290"/>
    </row>
    <row r="34" spans="1:9">
      <c r="A34" s="387"/>
      <c r="B34" s="399" t="s">
        <v>47</v>
      </c>
      <c r="C34" s="400" t="s">
        <v>30</v>
      </c>
      <c r="D34" s="384">
        <v>1</v>
      </c>
      <c r="E34" s="388" t="str">
        <f>IF('WP 1 Voorbereiding'!E34=0,"",'WP 1 Voorbereiding'!E34)</f>
        <v/>
      </c>
      <c r="F34" s="48">
        <v>454</v>
      </c>
      <c r="G34" s="48">
        <v>800</v>
      </c>
      <c r="H34" s="49" t="str">
        <f>IF(ISBLANK('WP 1 Voorbereiding'!E34)=TRUE,"",E34*D34)</f>
        <v/>
      </c>
      <c r="I34" s="401" t="s">
        <v>303</v>
      </c>
    </row>
    <row r="35" spans="1:9">
      <c r="A35" s="387"/>
      <c r="B35" s="399" t="s">
        <v>48</v>
      </c>
      <c r="C35" s="400" t="s">
        <v>30</v>
      </c>
      <c r="D35" s="384">
        <v>1</v>
      </c>
      <c r="E35" s="388" t="str">
        <f>IF('WP 1 Voorbereiding'!E35=0,"",'WP 1 Voorbereiding'!E35)</f>
        <v/>
      </c>
      <c r="F35" s="48">
        <v>625</v>
      </c>
      <c r="G35" s="48">
        <v>950</v>
      </c>
      <c r="H35" s="49" t="str">
        <f>IF(ISBLANK('WP 1 Voorbereiding'!E35)=TRUE,"",E35*D35)</f>
        <v/>
      </c>
      <c r="I35" s="290"/>
    </row>
    <row r="36" spans="1:9" ht="12.75" customHeight="1">
      <c r="A36" s="387"/>
      <c r="B36" s="399" t="s">
        <v>49</v>
      </c>
      <c r="C36" s="400" t="s">
        <v>30</v>
      </c>
      <c r="D36" s="384">
        <v>4</v>
      </c>
      <c r="E36" s="388" t="str">
        <f>IF('WP 1 Voorbereiding'!E36=0,"",'WP 1 Voorbereiding'!E36)</f>
        <v/>
      </c>
      <c r="F36" s="48">
        <v>388</v>
      </c>
      <c r="G36" s="48">
        <v>600</v>
      </c>
      <c r="H36" s="49" t="str">
        <f>IF(ISBLANK('WP 1 Voorbereiding'!E36)=TRUE,"",E36*D36)</f>
        <v/>
      </c>
      <c r="I36" s="401" t="s">
        <v>303</v>
      </c>
    </row>
    <row r="37" spans="1:9">
      <c r="A37" s="387"/>
      <c r="B37" s="399" t="s">
        <v>50</v>
      </c>
      <c r="C37" s="400" t="s">
        <v>30</v>
      </c>
      <c r="D37" s="384"/>
      <c r="E37" s="388" t="str">
        <f>IF('WP 1 Voorbereiding'!E37=0,"",'WP 1 Voorbereiding'!E37)</f>
        <v/>
      </c>
      <c r="F37" s="48">
        <v>360</v>
      </c>
      <c r="G37" s="48">
        <v>650</v>
      </c>
      <c r="H37" s="49" t="str">
        <f>IF(ISBLANK('WP 1 Voorbereiding'!E37)=TRUE,"",E37*D37)</f>
        <v/>
      </c>
      <c r="I37" s="401" t="s">
        <v>303</v>
      </c>
    </row>
    <row r="38" spans="1:9" ht="12.75" customHeight="1">
      <c r="A38" s="387"/>
      <c r="B38" s="402" t="s">
        <v>51</v>
      </c>
      <c r="C38" s="402" t="s">
        <v>30</v>
      </c>
      <c r="D38" s="384">
        <v>5</v>
      </c>
      <c r="E38" s="388" t="str">
        <f>IF('WP 1 Voorbereiding'!E38=0,"",'WP 1 Voorbereiding'!E38)</f>
        <v/>
      </c>
      <c r="F38" s="48">
        <v>498</v>
      </c>
      <c r="G38" s="48">
        <v>650</v>
      </c>
      <c r="H38" s="49" t="str">
        <f>IF(ISBLANK('WP 1 Voorbereiding'!E38)=TRUE,"",E38*D38)</f>
        <v/>
      </c>
      <c r="I38" s="401" t="s">
        <v>303</v>
      </c>
    </row>
    <row r="39" spans="1:9" ht="12.75" customHeight="1">
      <c r="A39" s="387"/>
      <c r="B39" s="402" t="s">
        <v>240</v>
      </c>
      <c r="C39" s="402" t="s">
        <v>30</v>
      </c>
      <c r="D39" s="384"/>
      <c r="E39" s="388" t="str">
        <f>IF('WP 1 Voorbereiding'!E39=0,"",'WP 1 Voorbereiding'!E39)</f>
        <v/>
      </c>
      <c r="F39" s="48">
        <v>498</v>
      </c>
      <c r="G39" s="48">
        <v>650</v>
      </c>
      <c r="H39" s="49" t="str">
        <f>IF(ISBLANK('WP 1 Voorbereiding'!E39)=TRUE,"",E39*D39)</f>
        <v/>
      </c>
      <c r="I39" s="401" t="s">
        <v>303</v>
      </c>
    </row>
    <row r="40" spans="1:9" ht="12.75" customHeight="1">
      <c r="A40" s="387"/>
      <c r="B40" s="402" t="s">
        <v>52</v>
      </c>
      <c r="C40" s="293" t="s">
        <v>26</v>
      </c>
      <c r="D40" s="384">
        <v>1</v>
      </c>
      <c r="E40" s="388" t="str">
        <f>IF('WP 1 Voorbereiding'!E40=0,"",'WP 1 Voorbereiding'!E40)</f>
        <v/>
      </c>
      <c r="F40" s="48">
        <v>442</v>
      </c>
      <c r="G40" s="58">
        <v>750</v>
      </c>
      <c r="H40" s="49" t="str">
        <f>IF(ISBLANK('WP 1 Voorbereiding'!E40)=TRUE,"",E40*D40)</f>
        <v/>
      </c>
      <c r="I40" s="290" t="s">
        <v>20</v>
      </c>
    </row>
    <row r="41" spans="1:9">
      <c r="A41" s="387"/>
      <c r="B41" s="402" t="s">
        <v>338</v>
      </c>
      <c r="C41" s="293" t="s">
        <v>26</v>
      </c>
      <c r="D41" s="384"/>
      <c r="E41" s="388" t="str">
        <f>IF('WP 1 Voorbereiding'!E41=0,"",'WP 1 Voorbereiding'!E41)</f>
        <v/>
      </c>
      <c r="F41" s="48">
        <v>504</v>
      </c>
      <c r="G41" s="48">
        <v>616</v>
      </c>
      <c r="H41" s="49" t="str">
        <f>IF(ISBLANK('WP 1 Voorbereiding'!E41)=TRUE,"",E41*D41)</f>
        <v/>
      </c>
      <c r="I41" s="290"/>
    </row>
    <row r="42" spans="1:9" ht="12.75" customHeight="1">
      <c r="A42" s="387"/>
      <c r="B42" s="402" t="s">
        <v>341</v>
      </c>
      <c r="C42" s="293" t="s">
        <v>26</v>
      </c>
      <c r="D42" s="384">
        <v>3</v>
      </c>
      <c r="E42" s="388" t="str">
        <f>IF('WP 1 Voorbereiding'!E42=0,"",'WP 1 Voorbereiding'!E42)</f>
        <v/>
      </c>
      <c r="F42" s="48">
        <v>468</v>
      </c>
      <c r="G42" s="48">
        <v>572</v>
      </c>
      <c r="H42" s="49" t="str">
        <f>IF(ISBLANK('WP 1 Voorbereiding'!E42)=TRUE,"",E42*D42)</f>
        <v/>
      </c>
      <c r="I42" s="290"/>
    </row>
    <row r="43" spans="1:9" ht="12.75" customHeight="1">
      <c r="A43" s="387"/>
      <c r="B43" s="402" t="s">
        <v>339</v>
      </c>
      <c r="C43" s="293" t="s">
        <v>26</v>
      </c>
      <c r="D43" s="384"/>
      <c r="E43" s="388" t="str">
        <f>IF('WP 1 Voorbereiding'!E43=0,"",'WP 1 Voorbereiding'!E43)</f>
        <v/>
      </c>
      <c r="F43" s="48">
        <v>470</v>
      </c>
      <c r="G43" s="48">
        <v>547</v>
      </c>
      <c r="H43" s="49" t="str">
        <f>IF(ISBLANK('WP 1 Voorbereiding'!E43)=TRUE,"",E43*D43)</f>
        <v/>
      </c>
      <c r="I43" s="290"/>
    </row>
    <row r="44" spans="1:9" ht="12.75" customHeight="1">
      <c r="A44" s="387"/>
      <c r="B44" s="402" t="s">
        <v>340</v>
      </c>
      <c r="C44" s="293" t="s">
        <v>26</v>
      </c>
      <c r="D44" s="384"/>
      <c r="E44" s="388" t="str">
        <f>IF('WP 1 Voorbereiding'!E44=0,"",'WP 1 Voorbereiding'!E44)</f>
        <v/>
      </c>
      <c r="F44" s="48">
        <v>462</v>
      </c>
      <c r="G44" s="48">
        <v>564</v>
      </c>
      <c r="H44" s="49" t="str">
        <f>IF(ISBLANK('WP 1 Voorbereiding'!E44)=TRUE,"",E44*D44)</f>
        <v/>
      </c>
      <c r="I44" s="290"/>
    </row>
    <row r="45" spans="1:9">
      <c r="A45" s="387"/>
      <c r="B45" s="402" t="s">
        <v>342</v>
      </c>
      <c r="C45" s="293" t="s">
        <v>26</v>
      </c>
      <c r="D45" s="384">
        <v>3</v>
      </c>
      <c r="E45" s="388" t="str">
        <f>IF('WP 1 Voorbereiding'!E45=0,"",'WP 1 Voorbereiding'!E45)</f>
        <v/>
      </c>
      <c r="F45" s="48">
        <v>520</v>
      </c>
      <c r="G45" s="48">
        <v>752</v>
      </c>
      <c r="H45" s="49" t="str">
        <f>IF(ISBLANK('WP 1 Voorbereiding'!E45)=TRUE,"",E45*D45)</f>
        <v/>
      </c>
      <c r="I45" s="290"/>
    </row>
    <row r="46" spans="1:9" ht="12.75" customHeight="1">
      <c r="A46" s="387"/>
      <c r="B46" s="402" t="s">
        <v>338</v>
      </c>
      <c r="C46" s="293" t="s">
        <v>27</v>
      </c>
      <c r="D46" s="384"/>
      <c r="E46" s="388" t="str">
        <f>IF('WP 1 Voorbereiding'!E46=0,"",'WP 1 Voorbereiding'!E46)</f>
        <v/>
      </c>
      <c r="F46" s="48">
        <v>637</v>
      </c>
      <c r="G46" s="48">
        <v>813</v>
      </c>
      <c r="H46" s="49" t="str">
        <f>IF(ISBLANK('WP 1 Voorbereiding'!E46)=TRUE,"",E46*D46)</f>
        <v/>
      </c>
      <c r="I46" s="290"/>
    </row>
    <row r="47" spans="1:9" ht="12.75" customHeight="1">
      <c r="A47" s="387"/>
      <c r="B47" s="402" t="s">
        <v>341</v>
      </c>
      <c r="C47" s="293" t="s">
        <v>27</v>
      </c>
      <c r="D47" s="384">
        <v>4</v>
      </c>
      <c r="E47" s="388" t="str">
        <f>IF('WP 1 Voorbereiding'!E47=0,"",'WP 1 Voorbereiding'!E47)</f>
        <v/>
      </c>
      <c r="F47" s="48">
        <v>620</v>
      </c>
      <c r="G47" s="48">
        <v>792</v>
      </c>
      <c r="H47" s="49" t="str">
        <f>IF(ISBLANK('WP 1 Voorbereiding'!E47)=TRUE,"",E47*D47)</f>
        <v/>
      </c>
      <c r="I47" s="290"/>
    </row>
    <row r="48" spans="1:9" ht="12.75" customHeight="1">
      <c r="A48" s="387"/>
      <c r="B48" s="402" t="s">
        <v>339</v>
      </c>
      <c r="C48" s="293" t="s">
        <v>27</v>
      </c>
      <c r="D48" s="384">
        <v>12</v>
      </c>
      <c r="E48" s="388" t="str">
        <f>IF('WP 1 Voorbereiding'!E48=0,"",'WP 1 Voorbereiding'!E48)</f>
        <v/>
      </c>
      <c r="F48" s="48">
        <v>593</v>
      </c>
      <c r="G48" s="48">
        <v>758</v>
      </c>
      <c r="H48" s="49" t="str">
        <f>IF(ISBLANK('WP 1 Voorbereiding'!E48)=TRUE,"",E48*D48)</f>
        <v/>
      </c>
      <c r="I48" s="290"/>
    </row>
    <row r="49" spans="1:9" ht="12.75" customHeight="1">
      <c r="A49" s="387"/>
      <c r="B49" s="402" t="s">
        <v>340</v>
      </c>
      <c r="C49" s="293" t="s">
        <v>27</v>
      </c>
      <c r="D49" s="384">
        <v>16</v>
      </c>
      <c r="E49" s="388" t="str">
        <f>IF('WP 1 Voorbereiding'!E49=0,"",'WP 1 Voorbereiding'!E49)</f>
        <v/>
      </c>
      <c r="F49" s="48">
        <v>582</v>
      </c>
      <c r="G49" s="48">
        <v>743</v>
      </c>
      <c r="H49" s="49" t="str">
        <f>IF(ISBLANK('WP 1 Voorbereiding'!E49)=TRUE,"",E49*D49)</f>
        <v/>
      </c>
      <c r="I49" s="290"/>
    </row>
    <row r="50" spans="1:9">
      <c r="A50" s="387"/>
      <c r="B50" s="402" t="s">
        <v>342</v>
      </c>
      <c r="C50" s="293" t="s">
        <v>27</v>
      </c>
      <c r="D50" s="384">
        <v>16</v>
      </c>
      <c r="E50" s="388" t="str">
        <f>IF('WP 1 Voorbereiding'!E50=0,"",'WP 1 Voorbereiding'!E50)</f>
        <v/>
      </c>
      <c r="F50" s="48">
        <v>680</v>
      </c>
      <c r="G50" s="48">
        <v>960</v>
      </c>
      <c r="H50" s="49" t="str">
        <f>IF(ISBLANK('WP 1 Voorbereiding'!E50)=TRUE,"",E50*D50)</f>
        <v/>
      </c>
      <c r="I50" s="290"/>
    </row>
    <row r="51" spans="1:9" ht="12.75" customHeight="1">
      <c r="A51" s="387"/>
      <c r="B51" s="402" t="s">
        <v>338</v>
      </c>
      <c r="C51" s="293" t="s">
        <v>28</v>
      </c>
      <c r="D51" s="384"/>
      <c r="E51" s="388" t="str">
        <f>IF('WP 1 Voorbereiding'!E51=0,"",'WP 1 Voorbereiding'!E51)</f>
        <v/>
      </c>
      <c r="F51" s="48">
        <v>788</v>
      </c>
      <c r="G51" s="48">
        <v>964</v>
      </c>
      <c r="H51" s="49" t="str">
        <f>IF(ISBLANK('WP 1 Voorbereiding'!E51)=TRUE,"",E51*D51)</f>
        <v/>
      </c>
      <c r="I51" s="290"/>
    </row>
    <row r="52" spans="1:9" ht="12.75" customHeight="1">
      <c r="A52" s="387"/>
      <c r="B52" s="402" t="s">
        <v>341</v>
      </c>
      <c r="C52" s="293" t="s">
        <v>28</v>
      </c>
      <c r="D52" s="384">
        <v>6</v>
      </c>
      <c r="E52" s="388" t="str">
        <f>IF('WP 1 Voorbereiding'!E52=0,"",'WP 1 Voorbereiding'!E52)</f>
        <v/>
      </c>
      <c r="F52" s="48">
        <v>734</v>
      </c>
      <c r="G52" s="48">
        <v>898</v>
      </c>
      <c r="H52" s="49" t="str">
        <f>IF(ISBLANK('WP 1 Voorbereiding'!E52)=TRUE,"",E52*D52)</f>
        <v/>
      </c>
      <c r="I52" s="290"/>
    </row>
    <row r="53" spans="1:9" ht="12.75" customHeight="1">
      <c r="A53" s="387"/>
      <c r="B53" s="402" t="s">
        <v>339</v>
      </c>
      <c r="C53" s="293" t="s">
        <v>28</v>
      </c>
      <c r="D53" s="384"/>
      <c r="E53" s="388" t="str">
        <f>IF('WP 1 Voorbereiding'!E53=0,"",'WP 1 Voorbereiding'!E53)</f>
        <v/>
      </c>
      <c r="F53" s="48">
        <v>697</v>
      </c>
      <c r="G53" s="48">
        <v>852</v>
      </c>
      <c r="H53" s="49" t="str">
        <f>IF(ISBLANK('WP 1 Voorbereiding'!E53)=TRUE,"",E53*D53)</f>
        <v/>
      </c>
      <c r="I53" s="290"/>
    </row>
    <row r="54" spans="1:9" ht="12.75" customHeight="1">
      <c r="A54" s="403"/>
      <c r="B54" s="402" t="s">
        <v>340</v>
      </c>
      <c r="C54" s="293" t="s">
        <v>28</v>
      </c>
      <c r="D54" s="384">
        <v>12</v>
      </c>
      <c r="E54" s="388" t="str">
        <f>IF('WP 1 Voorbereiding'!E54=0,"",'WP 1 Voorbereiding'!E54)</f>
        <v/>
      </c>
      <c r="F54" s="48">
        <v>655</v>
      </c>
      <c r="G54" s="48">
        <v>802</v>
      </c>
      <c r="H54" s="49" t="str">
        <f>IF(ISBLANK('WP 1 Voorbereiding'!E54)=TRUE,"",E54*D54)</f>
        <v/>
      </c>
      <c r="I54" s="290"/>
    </row>
    <row r="55" spans="1:9">
      <c r="A55" s="387"/>
      <c r="B55" s="402" t="s">
        <v>342</v>
      </c>
      <c r="C55" s="293" t="s">
        <v>28</v>
      </c>
      <c r="D55" s="384">
        <v>6</v>
      </c>
      <c r="E55" s="388" t="str">
        <f>IF('WP 1 Voorbereiding'!E55=0,"",'WP 1 Voorbereiding'!E55)</f>
        <v/>
      </c>
      <c r="F55" s="48">
        <v>800</v>
      </c>
      <c r="G55" s="48">
        <v>1120</v>
      </c>
      <c r="H55" s="49" t="str">
        <f>IF(ISBLANK('WP 1 Voorbereiding'!E55)=TRUE,"",E55*D55)</f>
        <v/>
      </c>
      <c r="I55" s="290"/>
    </row>
    <row r="56" spans="1:9" ht="12.75" customHeight="1">
      <c r="A56" s="387"/>
      <c r="B56" s="402"/>
      <c r="C56" s="396"/>
      <c r="D56" s="384"/>
      <c r="E56" s="58"/>
      <c r="F56" s="48"/>
      <c r="G56" s="48"/>
      <c r="H56" s="49"/>
      <c r="I56" s="290"/>
    </row>
    <row r="57" spans="1:9" ht="12.75" customHeight="1">
      <c r="A57" s="387"/>
      <c r="B57" s="404" t="s">
        <v>54</v>
      </c>
      <c r="C57" s="396"/>
      <c r="D57" s="384"/>
      <c r="E57" s="58"/>
      <c r="F57" s="48"/>
      <c r="G57" s="48"/>
      <c r="H57" s="49"/>
      <c r="I57" s="290"/>
    </row>
    <row r="58" spans="1:9" ht="12.75" customHeight="1">
      <c r="A58" s="387" t="s">
        <v>20</v>
      </c>
      <c r="B58" s="293" t="s">
        <v>55</v>
      </c>
      <c r="C58" s="294" t="s">
        <v>30</v>
      </c>
      <c r="D58" s="384">
        <v>1</v>
      </c>
      <c r="E58" s="388" t="str">
        <f>IF('WP 1 Voorbereiding'!E58=0,"",'WP 1 Voorbereiding'!E58)</f>
        <v/>
      </c>
      <c r="F58" s="48">
        <v>132</v>
      </c>
      <c r="G58" s="48">
        <v>250</v>
      </c>
      <c r="H58" s="49" t="str">
        <f>IF(ISBLANK('WP 1 Voorbereiding'!E58)=TRUE,"",E58*D58)</f>
        <v/>
      </c>
      <c r="I58" s="290" t="s">
        <v>20</v>
      </c>
    </row>
    <row r="59" spans="1:9" ht="12.75" customHeight="1">
      <c r="A59" s="387" t="s">
        <v>20</v>
      </c>
      <c r="B59" s="293" t="s">
        <v>56</v>
      </c>
      <c r="C59" s="294" t="s">
        <v>30</v>
      </c>
      <c r="D59" s="384">
        <v>1</v>
      </c>
      <c r="E59" s="388" t="str">
        <f>IF('WP 1 Voorbereiding'!E59=0,"",'WP 1 Voorbereiding'!E59)</f>
        <v/>
      </c>
      <c r="F59" s="48">
        <v>310</v>
      </c>
      <c r="G59" s="58">
        <v>509</v>
      </c>
      <c r="H59" s="49" t="str">
        <f>IF(ISBLANK('WP 1 Voorbereiding'!E59)=TRUE,"",E59*D59)</f>
        <v/>
      </c>
      <c r="I59" s="290" t="s">
        <v>57</v>
      </c>
    </row>
    <row r="60" spans="1:9" ht="12.75" customHeight="1">
      <c r="A60" s="387" t="s">
        <v>20</v>
      </c>
      <c r="B60" s="293" t="s">
        <v>58</v>
      </c>
      <c r="C60" s="294" t="s">
        <v>269</v>
      </c>
      <c r="D60" s="384">
        <v>12</v>
      </c>
      <c r="E60" s="388" t="str">
        <f>IF('WP 1 Voorbereiding'!E60=0,"",'WP 1 Voorbereiding'!E60)</f>
        <v/>
      </c>
      <c r="F60" s="48">
        <v>250</v>
      </c>
      <c r="G60" s="48">
        <v>450</v>
      </c>
      <c r="H60" s="49" t="str">
        <f>IF(ISBLANK('WP 1 Voorbereiding'!E60)=TRUE,"",E60*D60)</f>
        <v/>
      </c>
      <c r="I60" s="290" t="s">
        <v>20</v>
      </c>
    </row>
    <row r="61" spans="1:9" ht="12.75" customHeight="1">
      <c r="A61" s="387" t="s">
        <v>20</v>
      </c>
      <c r="B61" s="293" t="s">
        <v>270</v>
      </c>
      <c r="C61" s="294" t="s">
        <v>269</v>
      </c>
      <c r="D61" s="384"/>
      <c r="E61" s="67"/>
      <c r="F61" s="68"/>
      <c r="G61" s="68"/>
      <c r="H61" s="49"/>
      <c r="I61" s="290" t="s">
        <v>271</v>
      </c>
    </row>
    <row r="62" spans="1:9" ht="12.75" customHeight="1">
      <c r="A62" s="387"/>
      <c r="B62" s="293" t="s">
        <v>59</v>
      </c>
      <c r="C62" s="294" t="s">
        <v>30</v>
      </c>
      <c r="D62" s="384">
        <v>4</v>
      </c>
      <c r="E62" s="388" t="str">
        <f>IF('WP 1 Voorbereiding'!E62=0,"",'WP 1 Voorbereiding'!E62)</f>
        <v/>
      </c>
      <c r="F62" s="48">
        <v>430</v>
      </c>
      <c r="G62" s="48">
        <v>759</v>
      </c>
      <c r="H62" s="49" t="str">
        <f>IF(ISBLANK('WP 1 Voorbereiding'!E62)=TRUE,"",E62*D62)</f>
        <v/>
      </c>
      <c r="I62" s="290"/>
    </row>
    <row r="63" spans="1:9" ht="12.75" customHeight="1">
      <c r="A63" s="387"/>
      <c r="B63" s="293" t="s">
        <v>60</v>
      </c>
      <c r="C63" s="294" t="s">
        <v>61</v>
      </c>
      <c r="D63" s="384">
        <v>4</v>
      </c>
      <c r="E63" s="388" t="str">
        <f>IF('WP 1 Voorbereiding'!E63=0,"",'WP 1 Voorbereiding'!E63)</f>
        <v/>
      </c>
      <c r="F63" s="48">
        <v>194</v>
      </c>
      <c r="G63" s="48">
        <v>375</v>
      </c>
      <c r="H63" s="49" t="str">
        <f>IF(ISBLANK('WP 1 Voorbereiding'!E63)=TRUE,"",E63*D63)</f>
        <v/>
      </c>
      <c r="I63" s="290"/>
    </row>
    <row r="64" spans="1:9" ht="12.75" customHeight="1">
      <c r="A64" s="387" t="s">
        <v>20</v>
      </c>
      <c r="B64" s="293" t="s">
        <v>62</v>
      </c>
      <c r="C64" s="294" t="s">
        <v>30</v>
      </c>
      <c r="D64" s="384">
        <v>4</v>
      </c>
      <c r="E64" s="388" t="str">
        <f>IF('WP 1 Voorbereiding'!E64=0,"",'WP 1 Voorbereiding'!E64)</f>
        <v/>
      </c>
      <c r="F64" s="48">
        <v>306</v>
      </c>
      <c r="G64" s="48">
        <v>562</v>
      </c>
      <c r="H64" s="49" t="str">
        <f>IF(ISBLANK('WP 1 Voorbereiding'!E64)=TRUE,"",E64*D64)</f>
        <v/>
      </c>
      <c r="I64" s="290" t="s">
        <v>20</v>
      </c>
    </row>
    <row r="65" spans="1:9" ht="12.75" customHeight="1">
      <c r="A65" s="387" t="s">
        <v>20</v>
      </c>
      <c r="B65" s="293" t="s">
        <v>63</v>
      </c>
      <c r="C65" s="294" t="s">
        <v>27</v>
      </c>
      <c r="D65" s="384">
        <v>5</v>
      </c>
      <c r="E65" s="388" t="str">
        <f>IF('WP 1 Voorbereiding'!E65=0,"",'WP 1 Voorbereiding'!E65)</f>
        <v/>
      </c>
      <c r="F65" s="48">
        <v>210</v>
      </c>
      <c r="G65" s="48">
        <v>375</v>
      </c>
      <c r="H65" s="49" t="str">
        <f>IF(ISBLANK('WP 1 Voorbereiding'!E65)=TRUE,"",E65*D65)</f>
        <v/>
      </c>
      <c r="I65" s="290" t="s">
        <v>20</v>
      </c>
    </row>
    <row r="66" spans="1:9" ht="12.75" customHeight="1">
      <c r="A66" s="387" t="s">
        <v>20</v>
      </c>
      <c r="B66" s="293" t="s">
        <v>64</v>
      </c>
      <c r="C66" s="294" t="s">
        <v>30</v>
      </c>
      <c r="D66" s="384">
        <v>4</v>
      </c>
      <c r="E66" s="388" t="str">
        <f>IF('WP 1 Voorbereiding'!E66=0,"",'WP 1 Voorbereiding'!E66)</f>
        <v/>
      </c>
      <c r="F66" s="48">
        <v>94</v>
      </c>
      <c r="G66" s="48">
        <v>100</v>
      </c>
      <c r="H66" s="49" t="str">
        <f>IF(ISBLANK('WP 1 Voorbereiding'!E66)=TRUE,"",E66*D66)</f>
        <v/>
      </c>
      <c r="I66" s="290" t="s">
        <v>235</v>
      </c>
    </row>
    <row r="67" spans="1:9" ht="12.75" customHeight="1">
      <c r="A67" s="387"/>
      <c r="B67" s="400" t="s">
        <v>65</v>
      </c>
      <c r="C67" s="405" t="s">
        <v>30</v>
      </c>
      <c r="D67" s="384">
        <v>1</v>
      </c>
      <c r="E67" s="388" t="str">
        <f>IF('WP 1 Voorbereiding'!E67=0,"",'WP 1 Voorbereiding'!E67)</f>
        <v/>
      </c>
      <c r="F67" s="48">
        <v>132</v>
      </c>
      <c r="G67" s="48">
        <v>250</v>
      </c>
      <c r="H67" s="49" t="str">
        <f>IF(ISBLANK('WP 1 Voorbereiding'!E67)=TRUE,"",E67*D67)</f>
        <v/>
      </c>
      <c r="I67" s="290" t="s">
        <v>20</v>
      </c>
    </row>
    <row r="68" spans="1:9" ht="12.75" customHeight="1">
      <c r="A68" s="387" t="s">
        <v>20</v>
      </c>
      <c r="B68" s="293" t="s">
        <v>66</v>
      </c>
      <c r="C68" s="294" t="s">
        <v>61</v>
      </c>
      <c r="D68" s="384"/>
      <c r="E68" s="388" t="str">
        <f>IF('WP 1 Voorbereiding'!E68=0,"",'WP 1 Voorbereiding'!E68)</f>
        <v/>
      </c>
      <c r="F68" s="48">
        <v>44</v>
      </c>
      <c r="G68" s="48">
        <v>85</v>
      </c>
      <c r="H68" s="49" t="str">
        <f>IF(ISBLANK('WP 1 Voorbereiding'!E68)=TRUE,"",E68*D68)</f>
        <v/>
      </c>
      <c r="I68" s="290" t="s">
        <v>67</v>
      </c>
    </row>
    <row r="69" spans="1:9" ht="12.75" customHeight="1">
      <c r="A69" s="387"/>
      <c r="B69" s="293" t="s">
        <v>68</v>
      </c>
      <c r="C69" s="294" t="s">
        <v>61</v>
      </c>
      <c r="D69" s="384"/>
      <c r="E69" s="388" t="str">
        <f>IF('WP 1 Voorbereiding'!E69=0,"",'WP 1 Voorbereiding'!E69)</f>
        <v/>
      </c>
      <c r="F69" s="48">
        <v>136</v>
      </c>
      <c r="G69" s="48">
        <v>262</v>
      </c>
      <c r="H69" s="49" t="str">
        <f>IF(ISBLANK('WP 1 Voorbereiding'!E69)=TRUE,"",E69*D69)</f>
        <v/>
      </c>
      <c r="I69" s="290" t="s">
        <v>67</v>
      </c>
    </row>
    <row r="70" spans="1:9" ht="12.75" customHeight="1">
      <c r="A70" s="387"/>
      <c r="B70" s="293" t="s">
        <v>69</v>
      </c>
      <c r="C70" s="294" t="s">
        <v>61</v>
      </c>
      <c r="D70" s="384">
        <v>1</v>
      </c>
      <c r="E70" s="388" t="str">
        <f>IF('WP 1 Voorbereiding'!E70=0,"",'WP 1 Voorbereiding'!E70)</f>
        <v/>
      </c>
      <c r="F70" s="48">
        <v>272</v>
      </c>
      <c r="G70" s="48">
        <v>523</v>
      </c>
      <c r="H70" s="49" t="str">
        <f>IF(ISBLANK('WP 1 Voorbereiding'!E70)=TRUE,"",E70*D70)</f>
        <v/>
      </c>
      <c r="I70" s="290" t="s">
        <v>304</v>
      </c>
    </row>
    <row r="71" spans="1:9" ht="12.75" customHeight="1">
      <c r="A71" s="387"/>
      <c r="B71" s="293"/>
      <c r="C71" s="396"/>
      <c r="D71" s="384"/>
      <c r="E71" s="58"/>
      <c r="F71" s="48"/>
      <c r="G71" s="48"/>
      <c r="H71" s="49"/>
      <c r="I71" s="290"/>
    </row>
    <row r="72" spans="1:9" ht="12.75" customHeight="1">
      <c r="A72" s="387"/>
      <c r="B72" s="382" t="s">
        <v>284</v>
      </c>
      <c r="C72" s="396"/>
      <c r="D72" s="384"/>
      <c r="E72" s="58"/>
      <c r="F72" s="48"/>
      <c r="G72" s="48"/>
      <c r="H72" s="49"/>
      <c r="I72" s="406" t="s">
        <v>20</v>
      </c>
    </row>
    <row r="73" spans="1:9" ht="12.75" customHeight="1">
      <c r="A73" s="387"/>
      <c r="B73" s="293" t="s">
        <v>260</v>
      </c>
      <c r="C73" s="294" t="s">
        <v>70</v>
      </c>
      <c r="D73" s="384"/>
      <c r="E73" s="388" t="str">
        <f>IF('WP 1 Voorbereiding'!E73=0,"",'WP 1 Voorbereiding'!E73)</f>
        <v/>
      </c>
      <c r="F73" s="48">
        <v>168</v>
      </c>
      <c r="G73" s="48">
        <v>272</v>
      </c>
      <c r="H73" s="49" t="str">
        <f>IF(ISBLANK('WP 1 Voorbereiding'!E73)=TRUE,"",E73*D73)</f>
        <v/>
      </c>
      <c r="I73" s="290" t="s">
        <v>71</v>
      </c>
    </row>
    <row r="74" spans="1:9" ht="12.75" customHeight="1">
      <c r="A74" s="387"/>
      <c r="B74" s="293" t="s">
        <v>72</v>
      </c>
      <c r="C74" s="294" t="s">
        <v>73</v>
      </c>
      <c r="D74" s="384"/>
      <c r="E74" s="388" t="str">
        <f>IF('WP 1 Voorbereiding'!E74=0,"",'WP 1 Voorbereiding'!E74)</f>
        <v/>
      </c>
      <c r="F74" s="48">
        <v>63</v>
      </c>
      <c r="G74" s="48">
        <v>83</v>
      </c>
      <c r="H74" s="49" t="str">
        <f>IF(ISBLANK('WP 1 Voorbereiding'!E74)=TRUE,"",E74*D74)</f>
        <v/>
      </c>
      <c r="I74" s="290" t="s">
        <v>74</v>
      </c>
    </row>
    <row r="75" spans="1:9" ht="12.75" customHeight="1">
      <c r="A75" s="387"/>
      <c r="B75" s="293" t="s">
        <v>75</v>
      </c>
      <c r="C75" s="294" t="s">
        <v>73</v>
      </c>
      <c r="D75" s="384">
        <v>4</v>
      </c>
      <c r="E75" s="388" t="str">
        <f>IF('WP 1 Voorbereiding'!E75=0,"",'WP 1 Voorbereiding'!E75)</f>
        <v/>
      </c>
      <c r="F75" s="48">
        <v>58</v>
      </c>
      <c r="G75" s="48">
        <v>60</v>
      </c>
      <c r="H75" s="49" t="str">
        <f>IF(ISBLANK('WP 1 Voorbereiding'!E75)=TRUE,"",E75*D75)</f>
        <v/>
      </c>
      <c r="I75" s="290" t="s">
        <v>76</v>
      </c>
    </row>
    <row r="76" spans="1:9" ht="12.75" customHeight="1">
      <c r="A76" s="387"/>
      <c r="B76" s="293" t="s">
        <v>228</v>
      </c>
      <c r="C76" s="294" t="s">
        <v>73</v>
      </c>
      <c r="D76" s="384">
        <v>40</v>
      </c>
      <c r="E76" s="388" t="str">
        <f>IF('WP 1 Voorbereiding'!E76=0,"",'WP 1 Voorbereiding'!E76)</f>
        <v/>
      </c>
      <c r="F76" s="48">
        <v>66</v>
      </c>
      <c r="G76" s="48">
        <v>119</v>
      </c>
      <c r="H76" s="49" t="str">
        <f>IF(ISBLANK('WP 1 Voorbereiding'!E76)=TRUE,"",E76*D76)</f>
        <v/>
      </c>
      <c r="I76" s="290" t="s">
        <v>77</v>
      </c>
    </row>
    <row r="77" spans="1:9" ht="12.75" customHeight="1">
      <c r="A77" s="387"/>
      <c r="B77" s="293" t="s">
        <v>78</v>
      </c>
      <c r="C77" s="294" t="s">
        <v>73</v>
      </c>
      <c r="D77" s="384"/>
      <c r="E77" s="388" t="str">
        <f>IF('WP 1 Voorbereiding'!E77=0,"",'WP 1 Voorbereiding'!E77)</f>
        <v/>
      </c>
      <c r="F77" s="48">
        <v>107</v>
      </c>
      <c r="G77" s="48">
        <v>155</v>
      </c>
      <c r="H77" s="49" t="str">
        <f>IF(ISBLANK('WP 1 Voorbereiding'!E77)=TRUE,"",E77*D77)</f>
        <v/>
      </c>
      <c r="I77" s="290" t="s">
        <v>79</v>
      </c>
    </row>
    <row r="78" spans="1:9" ht="12.75" customHeight="1">
      <c r="A78" s="387"/>
      <c r="B78" s="293" t="s">
        <v>229</v>
      </c>
      <c r="C78" s="294" t="s">
        <v>73</v>
      </c>
      <c r="D78" s="384">
        <v>20</v>
      </c>
      <c r="E78" s="388" t="str">
        <f>IF('WP 1 Voorbereiding'!E78=0,"",'WP 1 Voorbereiding'!E78)</f>
        <v/>
      </c>
      <c r="F78" s="48">
        <v>102</v>
      </c>
      <c r="G78" s="48">
        <v>153</v>
      </c>
      <c r="H78" s="49" t="str">
        <f>IF(ISBLANK('WP 1 Voorbereiding'!E78)=TRUE,"",E78*D78)</f>
        <v/>
      </c>
      <c r="I78" s="290" t="s">
        <v>80</v>
      </c>
    </row>
    <row r="79" spans="1:9" ht="12.75" customHeight="1">
      <c r="A79" s="387"/>
      <c r="B79" s="293"/>
      <c r="C79" s="294"/>
      <c r="D79" s="384"/>
      <c r="E79" s="384"/>
      <c r="F79" s="48"/>
      <c r="G79" s="48"/>
      <c r="H79" s="49"/>
      <c r="I79" s="290"/>
    </row>
    <row r="80" spans="1:9" ht="12.75" customHeight="1">
      <c r="A80" s="387"/>
      <c r="B80" s="382" t="s">
        <v>237</v>
      </c>
      <c r="C80" s="294"/>
      <c r="D80" s="384"/>
      <c r="E80" s="58"/>
      <c r="F80" s="48"/>
      <c r="G80" s="48"/>
      <c r="H80" s="49"/>
      <c r="I80" s="290"/>
    </row>
    <row r="81" spans="1:9" ht="12.75" customHeight="1">
      <c r="A81" s="387" t="s">
        <v>20</v>
      </c>
      <c r="B81" s="400" t="s">
        <v>382</v>
      </c>
      <c r="C81" s="405" t="s">
        <v>30</v>
      </c>
      <c r="D81" s="384">
        <v>1</v>
      </c>
      <c r="E81" s="388" t="str">
        <f>IF('WP 1 Voorbereiding'!E81=0,"",'WP 1 Voorbereiding'!E81)</f>
        <v/>
      </c>
      <c r="F81" s="48">
        <v>400</v>
      </c>
      <c r="G81" s="48">
        <v>650</v>
      </c>
      <c r="H81" s="49" t="str">
        <f>IF(ISBLANK('WP 1 Voorbereiding'!E81)=TRUE,"",E81*D81)</f>
        <v/>
      </c>
      <c r="I81" s="290" t="s">
        <v>383</v>
      </c>
    </row>
    <row r="82" spans="1:9" ht="12.75" customHeight="1">
      <c r="A82" s="387" t="s">
        <v>20</v>
      </c>
      <c r="B82" s="400" t="s">
        <v>254</v>
      </c>
      <c r="C82" s="405" t="s">
        <v>30</v>
      </c>
      <c r="D82" s="384">
        <v>1</v>
      </c>
      <c r="E82" s="388" t="str">
        <f>IF('WP 1 Voorbereiding'!E82=0,"",'WP 1 Voorbereiding'!E82)</f>
        <v/>
      </c>
      <c r="F82" s="48">
        <v>500</v>
      </c>
      <c r="G82" s="48">
        <v>650</v>
      </c>
      <c r="H82" s="49" t="str">
        <f>IF(ISBLANK('WP 1 Voorbereiding'!E82)=TRUE,"",E82*D82)</f>
        <v/>
      </c>
      <c r="I82" s="290" t="s">
        <v>305</v>
      </c>
    </row>
    <row r="83" spans="1:9" ht="12.75" customHeight="1">
      <c r="A83" s="407"/>
      <c r="B83" s="408"/>
      <c r="F83" s="317"/>
      <c r="G83" s="317"/>
      <c r="I83" s="409"/>
    </row>
    <row r="84" spans="1:9" s="268" customFormat="1" ht="13.5" thickBot="1">
      <c r="A84" s="307"/>
      <c r="B84" s="308" t="s">
        <v>307</v>
      </c>
      <c r="C84" s="309"/>
      <c r="D84" s="74"/>
      <c r="E84" s="311"/>
      <c r="F84" s="311"/>
      <c r="G84" s="311"/>
      <c r="H84" s="75">
        <f>SUM(H8:H82)</f>
        <v>0</v>
      </c>
      <c r="I84" s="410"/>
    </row>
    <row r="85" spans="1:9" ht="13.5" thickTop="1"/>
    <row r="86" spans="1:9">
      <c r="E86" s="313"/>
      <c r="F86" s="313"/>
    </row>
  </sheetData>
  <sheetProtection algorithmName="SHA-512" hashValue="2bMfmAcGDT0EW1RVbFynNQ8xwszUc3XwGEi1JQ7ZOD8hslvxIoxzv/0jGztKQ92rW4RbY+1Cy8t3P/o447RvMw==" saltValue="jruCeQeHWpSqr3HkXFEsuw==" spinCount="100000" sheet="1" objects="1" scenarios="1"/>
  <mergeCells count="1">
    <mergeCell ref="E5:G5"/>
  </mergeCells>
  <conditionalFormatting sqref="F83:G83">
    <cfRule type="cellIs" dxfId="3" priority="1" operator="lessThan">
      <formula>0</formula>
    </cfRule>
    <cfRule type="cellIs" dxfId="2" priority="2" operator="greaterThan">
      <formula>40</formula>
    </cfRule>
  </conditionalFormatting>
  <dataValidations disablePrompts="1" count="1">
    <dataValidation type="decimal" allowBlank="1" showInputMessage="1" showErrorMessage="1" errorTitle="Niet binnen bandbreedte" error="Het ingevulde uurtarief voldoet niet aan de van toepassing zijnde bandbreedte (min. / max. tarief)." sqref="E61" xr:uid="{A58B81DF-B5E0-468F-851E-9E96FA11FDEF}">
      <formula1>F61</formula1>
      <formula2>G61</formula2>
    </dataValidation>
  </dataValidations>
  <pageMargins left="0.7" right="0.7" top="0.75" bottom="0.75" header="0.3" footer="0.3"/>
  <pageSetup paperSize="9" scale="3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40E56-2BDF-476B-9346-B2C211E7E20C}">
  <sheetPr>
    <pageSetUpPr fitToPage="1"/>
  </sheetPr>
  <dimension ref="A1:J73"/>
  <sheetViews>
    <sheetView workbookViewId="0">
      <selection sqref="A1:XFD1048576"/>
    </sheetView>
  </sheetViews>
  <sheetFormatPr defaultRowHeight="12.75"/>
  <cols>
    <col min="1" max="1" width="11.140625" style="291" customWidth="1"/>
    <col min="2" max="2" width="87.140625" style="291" customWidth="1"/>
    <col min="3" max="3" width="15.85546875" style="291" customWidth="1"/>
    <col min="4" max="4" width="10.7109375" style="313" bestFit="1" customWidth="1"/>
    <col min="5" max="5" width="10.85546875" style="89" bestFit="1" customWidth="1"/>
    <col min="6" max="7" width="10.85546875" style="291" bestFit="1" customWidth="1"/>
    <col min="8" max="8" width="12.85546875" style="291" bestFit="1" customWidth="1"/>
    <col min="9" max="9" width="186" style="77" bestFit="1" customWidth="1"/>
    <col min="10" max="10" width="1.28515625" style="291" customWidth="1"/>
    <col min="11" max="16384" width="9.140625" style="291"/>
  </cols>
  <sheetData>
    <row r="1" spans="1:10" s="268" customFormat="1" ht="42.75" customHeight="1" thickTop="1">
      <c r="A1" s="264"/>
      <c r="B1" s="265"/>
      <c r="C1" s="265"/>
      <c r="D1" s="266"/>
      <c r="E1" s="82"/>
      <c r="F1" s="377" t="s">
        <v>20</v>
      </c>
      <c r="G1" s="265"/>
      <c r="H1" s="265"/>
      <c r="I1" s="267"/>
      <c r="J1" s="411"/>
    </row>
    <row r="2" spans="1:10" s="268" customFormat="1">
      <c r="A2" s="269" t="s">
        <v>0</v>
      </c>
      <c r="B2" s="270" t="str">
        <f>+'Totaal Component 2'!C2</f>
        <v>Raamovereenkomst Geotechnisch Onderzoek II</v>
      </c>
      <c r="C2" s="270"/>
      <c r="D2" s="271"/>
      <c r="E2" s="83"/>
      <c r="F2" s="270"/>
      <c r="G2" s="270"/>
      <c r="H2" s="270"/>
      <c r="I2" s="272"/>
    </row>
    <row r="3" spans="1:10" s="268" customFormat="1">
      <c r="A3" s="323" t="s">
        <v>2</v>
      </c>
      <c r="B3" s="273" t="s">
        <v>81</v>
      </c>
      <c r="C3" s="270"/>
      <c r="D3" s="271"/>
      <c r="E3" s="83"/>
      <c r="F3" s="270"/>
      <c r="G3" s="270"/>
      <c r="H3" s="270"/>
      <c r="I3" s="272"/>
    </row>
    <row r="4" spans="1:10" s="268" customFormat="1">
      <c r="A4" s="269" t="str">
        <f>'Totaal Component 2'!A5</f>
        <v>Opgesteld</v>
      </c>
      <c r="B4" s="274" t="str">
        <f>IF(ISBLANK('Totaal Component 1 + 2'!$C$5)=TRUE,"",'Totaal Component 1 + 2'!$C$5)</f>
        <v/>
      </c>
      <c r="C4" s="270"/>
      <c r="D4" s="271"/>
      <c r="E4" s="83"/>
      <c r="F4" s="270"/>
      <c r="G4" s="270"/>
      <c r="H4" s="270"/>
      <c r="I4" s="272"/>
    </row>
    <row r="5" spans="1:10" s="268" customFormat="1" ht="13.5" thickBot="1">
      <c r="A5" s="269"/>
      <c r="B5" s="270"/>
      <c r="C5" s="270"/>
      <c r="D5" s="271"/>
      <c r="E5" s="276" t="s">
        <v>299</v>
      </c>
      <c r="F5" s="277"/>
      <c r="G5" s="277"/>
      <c r="H5" s="270"/>
      <c r="I5" s="272"/>
    </row>
    <row r="6" spans="1:10" s="268" customFormat="1" ht="13.5" thickTop="1">
      <c r="A6" s="378" t="s">
        <v>17</v>
      </c>
      <c r="B6" s="379" t="s">
        <v>82</v>
      </c>
      <c r="C6" s="283" t="s">
        <v>19</v>
      </c>
      <c r="D6" s="380" t="s">
        <v>227</v>
      </c>
      <c r="E6" s="84" t="s">
        <v>299</v>
      </c>
      <c r="F6" s="281" t="s">
        <v>300</v>
      </c>
      <c r="G6" s="283" t="s">
        <v>301</v>
      </c>
      <c r="H6" s="281" t="s">
        <v>306</v>
      </c>
      <c r="I6" s="284" t="s">
        <v>234</v>
      </c>
    </row>
    <row r="7" spans="1:10" ht="12.75" customHeight="1">
      <c r="A7" s="381"/>
      <c r="B7" s="382" t="s">
        <v>83</v>
      </c>
      <c r="C7" s="294"/>
      <c r="D7" s="295"/>
      <c r="E7" s="85"/>
      <c r="F7" s="289"/>
      <c r="G7" s="289"/>
      <c r="H7" s="386"/>
      <c r="I7" s="290" t="s">
        <v>236</v>
      </c>
    </row>
    <row r="8" spans="1:10" ht="12.75" customHeight="1">
      <c r="A8" s="387"/>
      <c r="B8" s="293" t="s">
        <v>84</v>
      </c>
      <c r="C8" s="294" t="s">
        <v>30</v>
      </c>
      <c r="D8" s="295"/>
      <c r="E8" s="86" t="str">
        <f>IF('WP 2 Sonderingen'!E8=0,"",'WP 2 Sonderingen'!E8)</f>
        <v/>
      </c>
      <c r="F8" s="48">
        <v>679</v>
      </c>
      <c r="G8" s="48">
        <v>985</v>
      </c>
      <c r="H8" s="49" t="str">
        <f>IF(ISBLANK('WP 2 Sonderingen'!E8)=TRUE,"",E8*D8)</f>
        <v/>
      </c>
      <c r="I8" s="290"/>
    </row>
    <row r="9" spans="1:10" ht="12.75" customHeight="1">
      <c r="A9" s="387"/>
      <c r="B9" s="293" t="s">
        <v>85</v>
      </c>
      <c r="C9" s="294" t="s">
        <v>30</v>
      </c>
      <c r="D9" s="295"/>
      <c r="E9" s="86" t="str">
        <f>IF('WP 2 Sonderingen'!E9=0,"",'WP 2 Sonderingen'!E9)</f>
        <v/>
      </c>
      <c r="F9" s="48">
        <v>764</v>
      </c>
      <c r="G9" s="48">
        <v>1118</v>
      </c>
      <c r="H9" s="49" t="str">
        <f>IF(ISBLANK('WP 2 Sonderingen'!E9)=TRUE,"",E9*D9)</f>
        <v/>
      </c>
      <c r="I9" s="290"/>
    </row>
    <row r="10" spans="1:10" ht="12.75" customHeight="1">
      <c r="A10" s="387"/>
      <c r="B10" s="293" t="s">
        <v>86</v>
      </c>
      <c r="C10" s="294" t="s">
        <v>30</v>
      </c>
      <c r="D10" s="295"/>
      <c r="E10" s="86" t="str">
        <f>IF('WP 2 Sonderingen'!E10=0,"",'WP 2 Sonderingen'!E10)</f>
        <v/>
      </c>
      <c r="F10" s="48">
        <v>832</v>
      </c>
      <c r="G10" s="48">
        <v>1256</v>
      </c>
      <c r="H10" s="49" t="str">
        <f>IF(ISBLANK('WP 2 Sonderingen'!E10)=TRUE,"",E10*D10)</f>
        <v/>
      </c>
      <c r="I10" s="290"/>
    </row>
    <row r="11" spans="1:10" ht="12.75" customHeight="1">
      <c r="A11" s="387"/>
      <c r="B11" s="293" t="s">
        <v>366</v>
      </c>
      <c r="C11" s="294" t="s">
        <v>30</v>
      </c>
      <c r="D11" s="295"/>
      <c r="E11" s="86" t="str">
        <f>IF('WP 2 Sonderingen'!E11=0,"",'WP 2 Sonderingen'!E11)</f>
        <v/>
      </c>
      <c r="F11" s="48">
        <v>977</v>
      </c>
      <c r="G11" s="48">
        <v>1386</v>
      </c>
      <c r="H11" s="49" t="str">
        <f>IF(ISBLANK('WP 2 Sonderingen'!E11)=TRUE,"",E11*D11)</f>
        <v/>
      </c>
      <c r="I11" s="290"/>
    </row>
    <row r="12" spans="1:10" ht="12.75" customHeight="1">
      <c r="A12" s="387"/>
      <c r="B12" s="293" t="s">
        <v>87</v>
      </c>
      <c r="C12" s="294" t="s">
        <v>30</v>
      </c>
      <c r="D12" s="295"/>
      <c r="E12" s="86" t="str">
        <f>IF('WP 2 Sonderingen'!E12=0,"",'WP 2 Sonderingen'!E12)</f>
        <v/>
      </c>
      <c r="F12" s="48">
        <v>1245</v>
      </c>
      <c r="G12" s="48">
        <v>1767</v>
      </c>
      <c r="H12" s="49" t="str">
        <f>IF(ISBLANK('WP 2 Sonderingen'!E12)=TRUE,"",E12*D12)</f>
        <v/>
      </c>
      <c r="I12" s="290"/>
    </row>
    <row r="13" spans="1:10">
      <c r="A13" s="387"/>
      <c r="B13" s="293" t="s">
        <v>272</v>
      </c>
      <c r="C13" s="294" t="s">
        <v>30</v>
      </c>
      <c r="D13" s="295"/>
      <c r="E13" s="86" t="str">
        <f>IF('WP 2 Sonderingen'!E13=0,"",'WP 2 Sonderingen'!E13)</f>
        <v/>
      </c>
      <c r="F13" s="48">
        <v>348</v>
      </c>
      <c r="G13" s="48">
        <v>492</v>
      </c>
      <c r="H13" s="49" t="str">
        <f>IF(ISBLANK('WP 2 Sonderingen'!E13)=TRUE,"",E13*D13)</f>
        <v/>
      </c>
      <c r="I13" s="290"/>
    </row>
    <row r="14" spans="1:10" ht="12.75" customHeight="1">
      <c r="A14" s="387"/>
      <c r="B14" s="293" t="s">
        <v>273</v>
      </c>
      <c r="C14" s="294" t="s">
        <v>30</v>
      </c>
      <c r="D14" s="295"/>
      <c r="E14" s="86" t="str">
        <f>IF('WP 2 Sonderingen'!E14=0,"",'WP 2 Sonderingen'!E14)</f>
        <v/>
      </c>
      <c r="F14" s="48">
        <v>354</v>
      </c>
      <c r="G14" s="48">
        <v>564</v>
      </c>
      <c r="H14" s="49" t="str">
        <f>IF(ISBLANK('WP 2 Sonderingen'!E14)=TRUE,"",E14*D14)</f>
        <v/>
      </c>
      <c r="I14" s="290"/>
    </row>
    <row r="15" spans="1:10" ht="12.75" customHeight="1">
      <c r="A15" s="387"/>
      <c r="B15" s="293" t="s">
        <v>274</v>
      </c>
      <c r="C15" s="294" t="s">
        <v>30</v>
      </c>
      <c r="D15" s="295">
        <v>30</v>
      </c>
      <c r="E15" s="86" t="str">
        <f>IF('WP 2 Sonderingen'!E15=0,"",'WP 2 Sonderingen'!E15)</f>
        <v/>
      </c>
      <c r="F15" s="48">
        <v>405</v>
      </c>
      <c r="G15" s="48">
        <v>629</v>
      </c>
      <c r="H15" s="49" t="str">
        <f>IF(ISBLANK('WP 2 Sonderingen'!E15)=TRUE,"",E15*D15)</f>
        <v/>
      </c>
      <c r="I15" s="290" t="s">
        <v>385</v>
      </c>
    </row>
    <row r="16" spans="1:10" ht="12.75" customHeight="1">
      <c r="A16" s="387"/>
      <c r="B16" s="293" t="s">
        <v>367</v>
      </c>
      <c r="C16" s="294" t="s">
        <v>30</v>
      </c>
      <c r="D16" s="295"/>
      <c r="E16" s="86" t="str">
        <f>IF('WP 2 Sonderingen'!E16=0,"",'WP 2 Sonderingen'!E16)</f>
        <v/>
      </c>
      <c r="F16" s="48">
        <v>456</v>
      </c>
      <c r="G16" s="48">
        <v>663</v>
      </c>
      <c r="H16" s="49" t="str">
        <f>IF(ISBLANK('WP 2 Sonderingen'!E16)=TRUE,"",E16*D16)</f>
        <v/>
      </c>
      <c r="I16" s="290"/>
    </row>
    <row r="17" spans="1:9" ht="12.75" customHeight="1">
      <c r="A17" s="387"/>
      <c r="B17" s="293" t="s">
        <v>275</v>
      </c>
      <c r="C17" s="294" t="s">
        <v>30</v>
      </c>
      <c r="D17" s="295">
        <v>2</v>
      </c>
      <c r="E17" s="86" t="str">
        <f>IF('WP 2 Sonderingen'!E17=0,"",'WP 2 Sonderingen'!E17)</f>
        <v/>
      </c>
      <c r="F17" s="48">
        <v>537</v>
      </c>
      <c r="G17" s="48">
        <v>830</v>
      </c>
      <c r="H17" s="49" t="str">
        <f>IF(ISBLANK('WP 2 Sonderingen'!E17)=TRUE,"",E17*D17)</f>
        <v/>
      </c>
      <c r="I17" s="290" t="s">
        <v>386</v>
      </c>
    </row>
    <row r="18" spans="1:9" ht="12.75" customHeight="1">
      <c r="A18" s="387"/>
      <c r="B18" s="293" t="s">
        <v>88</v>
      </c>
      <c r="C18" s="294" t="s">
        <v>30</v>
      </c>
      <c r="D18" s="295"/>
      <c r="E18" s="86" t="str">
        <f>IF('WP 2 Sonderingen'!E18=0,"",'WP 2 Sonderingen'!E18)</f>
        <v/>
      </c>
      <c r="F18" s="48">
        <v>679</v>
      </c>
      <c r="G18" s="48">
        <v>891</v>
      </c>
      <c r="H18" s="49" t="str">
        <f>IF(ISBLANK('WP 2 Sonderingen'!E18)=TRUE,"",E18*D18)</f>
        <v/>
      </c>
      <c r="I18" s="290"/>
    </row>
    <row r="19" spans="1:9" ht="12.75" customHeight="1">
      <c r="A19" s="387"/>
      <c r="B19" s="293" t="s">
        <v>89</v>
      </c>
      <c r="C19" s="294" t="s">
        <v>30</v>
      </c>
      <c r="D19" s="295"/>
      <c r="E19" s="86" t="str">
        <f>IF('WP 2 Sonderingen'!E19=0,"",'WP 2 Sonderingen'!E19)</f>
        <v/>
      </c>
      <c r="F19" s="48">
        <v>764</v>
      </c>
      <c r="G19" s="48">
        <v>1049</v>
      </c>
      <c r="H19" s="49" t="str">
        <f>IF(ISBLANK('WP 2 Sonderingen'!E19)=TRUE,"",E19*D19)</f>
        <v/>
      </c>
      <c r="I19" s="290"/>
    </row>
    <row r="20" spans="1:9" ht="12.75" customHeight="1">
      <c r="A20" s="387"/>
      <c r="B20" s="293" t="s">
        <v>90</v>
      </c>
      <c r="C20" s="294" t="s">
        <v>30</v>
      </c>
      <c r="D20" s="295"/>
      <c r="E20" s="86" t="str">
        <f>IF('WP 2 Sonderingen'!E20=0,"",'WP 2 Sonderingen'!E20)</f>
        <v/>
      </c>
      <c r="F20" s="48">
        <v>832</v>
      </c>
      <c r="G20" s="48">
        <v>1136</v>
      </c>
      <c r="H20" s="49" t="str">
        <f>IF(ISBLANK('WP 2 Sonderingen'!E20)=TRUE,"",E20*D20)</f>
        <v/>
      </c>
      <c r="I20" s="290"/>
    </row>
    <row r="21" spans="1:9" ht="12.75" customHeight="1">
      <c r="A21" s="387"/>
      <c r="B21" s="293" t="s">
        <v>368</v>
      </c>
      <c r="C21" s="294" t="s">
        <v>30</v>
      </c>
      <c r="D21" s="295"/>
      <c r="E21" s="86" t="str">
        <f>IF('WP 2 Sonderingen'!E21=0,"",'WP 2 Sonderingen'!E21)</f>
        <v/>
      </c>
      <c r="F21" s="48">
        <v>960</v>
      </c>
      <c r="G21" s="48">
        <v>1268</v>
      </c>
      <c r="H21" s="49" t="str">
        <f>IF(ISBLANK('WP 2 Sonderingen'!E21)=TRUE,"",E21*D21)</f>
        <v/>
      </c>
      <c r="I21" s="290"/>
    </row>
    <row r="22" spans="1:9" ht="12.75" customHeight="1">
      <c r="A22" s="387"/>
      <c r="B22" s="293" t="s">
        <v>91</v>
      </c>
      <c r="C22" s="294" t="s">
        <v>30</v>
      </c>
      <c r="D22" s="295"/>
      <c r="E22" s="86" t="str">
        <f>IF('WP 2 Sonderingen'!E22=0,"",'WP 2 Sonderingen'!E22)</f>
        <v/>
      </c>
      <c r="F22" s="48">
        <v>1245</v>
      </c>
      <c r="G22" s="48">
        <v>1705</v>
      </c>
      <c r="H22" s="49" t="str">
        <f>IF(ISBLANK('WP 2 Sonderingen'!E22)=TRUE,"",E22*D22)</f>
        <v/>
      </c>
      <c r="I22" s="290"/>
    </row>
    <row r="23" spans="1:9" ht="12.75" customHeight="1">
      <c r="A23" s="387"/>
      <c r="B23" s="293" t="s">
        <v>276</v>
      </c>
      <c r="C23" s="294" t="s">
        <v>30</v>
      </c>
      <c r="D23" s="295"/>
      <c r="E23" s="86" t="str">
        <f>IF('WP 2 Sonderingen'!E23=0,"",'WP 2 Sonderingen'!E23)</f>
        <v/>
      </c>
      <c r="F23" s="48">
        <v>368</v>
      </c>
      <c r="G23" s="48">
        <v>448</v>
      </c>
      <c r="H23" s="49" t="str">
        <f>IF(ISBLANK('WP 2 Sonderingen'!E23)=TRUE,"",E23*D23)</f>
        <v/>
      </c>
      <c r="I23" s="290"/>
    </row>
    <row r="24" spans="1:9" ht="12.75" customHeight="1">
      <c r="A24" s="387"/>
      <c r="B24" s="293" t="s">
        <v>277</v>
      </c>
      <c r="C24" s="294" t="s">
        <v>30</v>
      </c>
      <c r="D24" s="295"/>
      <c r="E24" s="86" t="str">
        <f>IF('WP 2 Sonderingen'!E24=0,"",'WP 2 Sonderingen'!E24)</f>
        <v/>
      </c>
      <c r="F24" s="48">
        <v>377</v>
      </c>
      <c r="G24" s="48">
        <v>532</v>
      </c>
      <c r="H24" s="49" t="str">
        <f>IF(ISBLANK('WP 2 Sonderingen'!E24)=TRUE,"",E24*D24)</f>
        <v/>
      </c>
      <c r="I24" s="290"/>
    </row>
    <row r="25" spans="1:9" ht="12.75" customHeight="1">
      <c r="A25" s="387"/>
      <c r="B25" s="293" t="s">
        <v>278</v>
      </c>
      <c r="C25" s="294" t="s">
        <v>30</v>
      </c>
      <c r="D25" s="295"/>
      <c r="E25" s="86" t="str">
        <f>IF('WP 2 Sonderingen'!E25=0,"",'WP 2 Sonderingen'!E25)</f>
        <v/>
      </c>
      <c r="F25" s="48">
        <v>419</v>
      </c>
      <c r="G25" s="48">
        <v>569</v>
      </c>
      <c r="H25" s="49" t="str">
        <f>IF(ISBLANK('WP 2 Sonderingen'!E25)=TRUE,"",E25*D25)</f>
        <v/>
      </c>
      <c r="I25" s="290"/>
    </row>
    <row r="26" spans="1:9" ht="12.75" customHeight="1">
      <c r="A26" s="387"/>
      <c r="B26" s="293" t="s">
        <v>369</v>
      </c>
      <c r="C26" s="294" t="s">
        <v>30</v>
      </c>
      <c r="D26" s="295">
        <v>13</v>
      </c>
      <c r="E26" s="86" t="str">
        <f>IF('WP 2 Sonderingen'!E26=0,"",'WP 2 Sonderingen'!E26)</f>
        <v/>
      </c>
      <c r="F26" s="48">
        <v>509</v>
      </c>
      <c r="G26" s="48">
        <v>631</v>
      </c>
      <c r="H26" s="49" t="str">
        <f>IF(ISBLANK('WP 2 Sonderingen'!E26)=TRUE,"",E26*D26)</f>
        <v/>
      </c>
      <c r="I26" s="290" t="s">
        <v>387</v>
      </c>
    </row>
    <row r="27" spans="1:9" ht="12.75" customHeight="1">
      <c r="A27" s="387"/>
      <c r="B27" s="293" t="s">
        <v>279</v>
      </c>
      <c r="C27" s="294" t="s">
        <v>30</v>
      </c>
      <c r="D27" s="295"/>
      <c r="E27" s="86" t="str">
        <f>IF('WP 2 Sonderingen'!E27=0,"",'WP 2 Sonderingen'!E27)</f>
        <v/>
      </c>
      <c r="F27" s="48">
        <v>600</v>
      </c>
      <c r="G27" s="48">
        <v>818</v>
      </c>
      <c r="H27" s="49" t="str">
        <f>IF(ISBLANK('WP 2 Sonderingen'!E27)=TRUE,"",E27*D27)</f>
        <v/>
      </c>
      <c r="I27" s="290"/>
    </row>
    <row r="28" spans="1:9" ht="12.75" customHeight="1">
      <c r="A28" s="387"/>
      <c r="B28" s="293" t="s">
        <v>350</v>
      </c>
      <c r="C28" s="294" t="s">
        <v>30</v>
      </c>
      <c r="D28" s="295"/>
      <c r="E28" s="86" t="str">
        <f>IF('WP 2 Sonderingen'!E28=0,"",'WP 2 Sonderingen'!E28)</f>
        <v/>
      </c>
      <c r="F28" s="48">
        <v>159</v>
      </c>
      <c r="G28" s="48">
        <v>291</v>
      </c>
      <c r="H28" s="49" t="str">
        <f>IF(ISBLANK('WP 2 Sonderingen'!E28)=TRUE,"",E28*D28)</f>
        <v/>
      </c>
      <c r="I28" s="290"/>
    </row>
    <row r="29" spans="1:9" ht="12.75" customHeight="1">
      <c r="A29" s="387"/>
      <c r="B29" s="293" t="s">
        <v>351</v>
      </c>
      <c r="C29" s="294" t="s">
        <v>30</v>
      </c>
      <c r="D29" s="295"/>
      <c r="E29" s="86" t="str">
        <f>IF('WP 2 Sonderingen'!E29=0,"",'WP 2 Sonderingen'!E29)</f>
        <v/>
      </c>
      <c r="F29" s="48">
        <v>193</v>
      </c>
      <c r="G29" s="48">
        <v>362</v>
      </c>
      <c r="H29" s="49" t="str">
        <f>IF(ISBLANK('WP 2 Sonderingen'!E29)=TRUE,"",E29*D29)</f>
        <v/>
      </c>
      <c r="I29" s="290"/>
    </row>
    <row r="30" spans="1:9" ht="12.75" customHeight="1">
      <c r="A30" s="387"/>
      <c r="B30" s="293" t="s">
        <v>352</v>
      </c>
      <c r="C30" s="294" t="s">
        <v>30</v>
      </c>
      <c r="D30" s="295"/>
      <c r="E30" s="86" t="str">
        <f>IF('WP 2 Sonderingen'!E30=0,"",'WP 2 Sonderingen'!E30)</f>
        <v/>
      </c>
      <c r="F30" s="48">
        <v>227</v>
      </c>
      <c r="G30" s="48">
        <v>427</v>
      </c>
      <c r="H30" s="49" t="str">
        <f>IF(ISBLANK('WP 2 Sonderingen'!E30)=TRUE,"",E30*D30)</f>
        <v/>
      </c>
      <c r="I30" s="290"/>
    </row>
    <row r="31" spans="1:9" ht="12.75" customHeight="1">
      <c r="A31" s="387"/>
      <c r="B31" s="293" t="s">
        <v>370</v>
      </c>
      <c r="C31" s="294" t="s">
        <v>30</v>
      </c>
      <c r="D31" s="295">
        <v>10</v>
      </c>
      <c r="E31" s="86" t="str">
        <f>IF('WP 2 Sonderingen'!E31=0,"",'WP 2 Sonderingen'!E31)</f>
        <v/>
      </c>
      <c r="F31" s="48">
        <v>272</v>
      </c>
      <c r="G31" s="48">
        <v>462</v>
      </c>
      <c r="H31" s="49" t="str">
        <f>IF(ISBLANK('WP 2 Sonderingen'!E31)=TRUE,"",E31*D31)</f>
        <v/>
      </c>
      <c r="I31" s="290" t="s">
        <v>388</v>
      </c>
    </row>
    <row r="32" spans="1:9" ht="12.75" customHeight="1">
      <c r="A32" s="387"/>
      <c r="B32" s="293" t="s">
        <v>353</v>
      </c>
      <c r="C32" s="294" t="s">
        <v>30</v>
      </c>
      <c r="D32" s="295"/>
      <c r="E32" s="86" t="str">
        <f>IF('WP 2 Sonderingen'!E32=0,"",'WP 2 Sonderingen'!E32)</f>
        <v/>
      </c>
      <c r="F32" s="48">
        <v>337</v>
      </c>
      <c r="G32" s="48">
        <v>637</v>
      </c>
      <c r="H32" s="49" t="str">
        <f>IF(ISBLANK('WP 2 Sonderingen'!E32)=TRUE,"",E32*D32)</f>
        <v/>
      </c>
      <c r="I32" s="290"/>
    </row>
    <row r="33" spans="1:9" ht="12.75" customHeight="1">
      <c r="A33" s="387"/>
      <c r="B33" s="293" t="s">
        <v>92</v>
      </c>
      <c r="C33" s="294" t="s">
        <v>30</v>
      </c>
      <c r="D33" s="295"/>
      <c r="E33" s="86" t="str">
        <f>IF('WP 2 Sonderingen'!E33=0,"",'WP 2 Sonderingen'!E33)</f>
        <v/>
      </c>
      <c r="F33" s="48">
        <v>98</v>
      </c>
      <c r="G33" s="48">
        <v>205</v>
      </c>
      <c r="H33" s="49" t="str">
        <f>IF(ISBLANK('WP 2 Sonderingen'!E33)=TRUE,"",E33*D33)</f>
        <v/>
      </c>
      <c r="I33" s="290"/>
    </row>
    <row r="34" spans="1:9" ht="12.75" customHeight="1">
      <c r="A34" s="387"/>
      <c r="B34" s="293" t="s">
        <v>93</v>
      </c>
      <c r="C34" s="294" t="s">
        <v>30</v>
      </c>
      <c r="D34" s="295"/>
      <c r="E34" s="86" t="str">
        <f>IF('WP 2 Sonderingen'!E34=0,"",'WP 2 Sonderingen'!E34)</f>
        <v/>
      </c>
      <c r="F34" s="48">
        <v>130</v>
      </c>
      <c r="G34" s="48">
        <v>226</v>
      </c>
      <c r="H34" s="49" t="str">
        <f>IF(ISBLANK('WP 2 Sonderingen'!E34)=TRUE,"",E34*D34)</f>
        <v/>
      </c>
      <c r="I34" s="290"/>
    </row>
    <row r="35" spans="1:9" ht="12.75" customHeight="1">
      <c r="A35" s="387"/>
      <c r="B35" s="293" t="s">
        <v>94</v>
      </c>
      <c r="C35" s="294" t="s">
        <v>30</v>
      </c>
      <c r="D35" s="295"/>
      <c r="E35" s="86" t="str">
        <f>IF('WP 2 Sonderingen'!E35=0,"",'WP 2 Sonderingen'!E35)</f>
        <v/>
      </c>
      <c r="F35" s="48">
        <v>180</v>
      </c>
      <c r="G35" s="48">
        <v>299</v>
      </c>
      <c r="H35" s="49" t="str">
        <f>IF(ISBLANK('WP 2 Sonderingen'!E35)=TRUE,"",E35*D35)</f>
        <v/>
      </c>
      <c r="I35" s="290"/>
    </row>
    <row r="36" spans="1:9" ht="12.75" customHeight="1">
      <c r="A36" s="387"/>
      <c r="B36" s="293" t="s">
        <v>371</v>
      </c>
      <c r="C36" s="294" t="s">
        <v>30</v>
      </c>
      <c r="D36" s="295">
        <v>20</v>
      </c>
      <c r="E36" s="86" t="str">
        <f>IF('WP 2 Sonderingen'!E36=0,"",'WP 2 Sonderingen'!E36)</f>
        <v/>
      </c>
      <c r="F36" s="48">
        <v>214</v>
      </c>
      <c r="G36" s="48">
        <v>334</v>
      </c>
      <c r="H36" s="49" t="str">
        <f>IF(ISBLANK('WP 2 Sonderingen'!E36)=TRUE,"",E36*D36)</f>
        <v/>
      </c>
      <c r="I36" s="290" t="s">
        <v>389</v>
      </c>
    </row>
    <row r="37" spans="1:9" ht="12.75" customHeight="1">
      <c r="A37" s="387"/>
      <c r="B37" s="293" t="s">
        <v>95</v>
      </c>
      <c r="C37" s="294" t="s">
        <v>30</v>
      </c>
      <c r="D37" s="295">
        <v>1</v>
      </c>
      <c r="E37" s="86" t="str">
        <f>IF('WP 2 Sonderingen'!E37=0,"",'WP 2 Sonderingen'!E37)</f>
        <v/>
      </c>
      <c r="F37" s="48">
        <v>312</v>
      </c>
      <c r="G37" s="48">
        <v>350</v>
      </c>
      <c r="H37" s="49" t="str">
        <f>IF(ISBLANK('WP 2 Sonderingen'!E37)=TRUE,"",E37*D37)</f>
        <v/>
      </c>
      <c r="I37" s="290" t="s">
        <v>390</v>
      </c>
    </row>
    <row r="38" spans="1:9" ht="12.75" customHeight="1">
      <c r="A38" s="387"/>
      <c r="B38" s="293" t="s">
        <v>96</v>
      </c>
      <c r="C38" s="294" t="s">
        <v>30</v>
      </c>
      <c r="D38" s="295"/>
      <c r="E38" s="86" t="str">
        <f>IF('WP 2 Sonderingen'!E38=0,"",'WP 2 Sonderingen'!E38)</f>
        <v/>
      </c>
      <c r="F38" s="48">
        <v>86</v>
      </c>
      <c r="G38" s="48">
        <v>171</v>
      </c>
      <c r="H38" s="49" t="str">
        <f>IF(ISBLANK('WP 2 Sonderingen'!E38)=TRUE,"",E38*D38)</f>
        <v/>
      </c>
      <c r="I38" s="290"/>
    </row>
    <row r="39" spans="1:9" ht="12.75" customHeight="1">
      <c r="A39" s="387"/>
      <c r="B39" s="293" t="s">
        <v>97</v>
      </c>
      <c r="C39" s="294" t="s">
        <v>30</v>
      </c>
      <c r="D39" s="295"/>
      <c r="E39" s="86" t="str">
        <f>IF('WP 2 Sonderingen'!E39=0,"",'WP 2 Sonderingen'!E39)</f>
        <v/>
      </c>
      <c r="F39" s="48">
        <v>115</v>
      </c>
      <c r="G39" s="58">
        <v>210</v>
      </c>
      <c r="H39" s="49" t="str">
        <f>IF(ISBLANK('WP 2 Sonderingen'!E39)=TRUE,"",E39*D39)</f>
        <v/>
      </c>
      <c r="I39" s="290"/>
    </row>
    <row r="40" spans="1:9" ht="12.75" customHeight="1">
      <c r="A40" s="387"/>
      <c r="B40" s="293" t="s">
        <v>98</v>
      </c>
      <c r="C40" s="294" t="s">
        <v>30</v>
      </c>
      <c r="D40" s="295"/>
      <c r="E40" s="86" t="str">
        <f>IF('WP 2 Sonderingen'!E40=0,"",'WP 2 Sonderingen'!E40)</f>
        <v/>
      </c>
      <c r="F40" s="48">
        <v>158</v>
      </c>
      <c r="G40" s="48">
        <v>310</v>
      </c>
      <c r="H40" s="49" t="str">
        <f>IF(ISBLANK('WP 2 Sonderingen'!E40)=TRUE,"",E40*D40)</f>
        <v/>
      </c>
      <c r="I40" s="290"/>
    </row>
    <row r="41" spans="1:9" ht="12.75" customHeight="1">
      <c r="A41" s="387"/>
      <c r="B41" s="293" t="s">
        <v>372</v>
      </c>
      <c r="C41" s="294" t="s">
        <v>30</v>
      </c>
      <c r="D41" s="295"/>
      <c r="E41" s="86" t="str">
        <f>IF('WP 2 Sonderingen'!E41=0,"",'WP 2 Sonderingen'!E41)</f>
        <v/>
      </c>
      <c r="F41" s="48">
        <v>192</v>
      </c>
      <c r="G41" s="48">
        <v>376</v>
      </c>
      <c r="H41" s="49" t="str">
        <f>IF(ISBLANK('WP 2 Sonderingen'!E41)=TRUE,"",E41*D41)</f>
        <v/>
      </c>
      <c r="I41" s="290"/>
    </row>
    <row r="42" spans="1:9" ht="12.75" customHeight="1">
      <c r="A42" s="387"/>
      <c r="B42" s="293" t="s">
        <v>99</v>
      </c>
      <c r="C42" s="294" t="s">
        <v>30</v>
      </c>
      <c r="D42" s="295"/>
      <c r="E42" s="86" t="str">
        <f>IF('WP 2 Sonderingen'!E42=0,"",'WP 2 Sonderingen'!E42)</f>
        <v/>
      </c>
      <c r="F42" s="48">
        <v>274</v>
      </c>
      <c r="G42" s="48">
        <v>428</v>
      </c>
      <c r="H42" s="49" t="str">
        <f>IF(ISBLANK('WP 2 Sonderingen'!E42)=TRUE,"",E42*D42)</f>
        <v/>
      </c>
      <c r="I42" s="290"/>
    </row>
    <row r="43" spans="1:9" ht="12.75" customHeight="1">
      <c r="A43" s="387"/>
      <c r="B43" s="293" t="s">
        <v>263</v>
      </c>
      <c r="C43" s="294" t="s">
        <v>27</v>
      </c>
      <c r="D43" s="295">
        <v>7</v>
      </c>
      <c r="E43" s="86" t="str">
        <f>IF('WP 2 Sonderingen'!E43=0,"",'WP 2 Sonderingen'!E43)</f>
        <v/>
      </c>
      <c r="F43" s="48">
        <v>450</v>
      </c>
      <c r="G43" s="48">
        <v>650</v>
      </c>
      <c r="H43" s="49" t="str">
        <f>IF(ISBLANK('WP 2 Sonderingen'!E43)=TRUE,"",E43*D43)</f>
        <v/>
      </c>
      <c r="I43" s="290" t="s">
        <v>289</v>
      </c>
    </row>
    <row r="44" spans="1:9" ht="12.75" customHeight="1">
      <c r="A44" s="387"/>
      <c r="B44" s="293" t="s">
        <v>264</v>
      </c>
      <c r="C44" s="294" t="s">
        <v>288</v>
      </c>
      <c r="D44" s="295">
        <v>12</v>
      </c>
      <c r="E44" s="86" t="str">
        <f>IF('WP 2 Sonderingen'!E44=0,"",'WP 2 Sonderingen'!E44)</f>
        <v/>
      </c>
      <c r="F44" s="48">
        <v>520</v>
      </c>
      <c r="G44" s="48">
        <v>750</v>
      </c>
      <c r="H44" s="49" t="str">
        <f>IF(ISBLANK('WP 2 Sonderingen'!E44)=TRUE,"",E44*D44)</f>
        <v/>
      </c>
      <c r="I44" s="290" t="s">
        <v>289</v>
      </c>
    </row>
    <row r="45" spans="1:9" ht="12.75" customHeight="1">
      <c r="A45" s="387"/>
      <c r="B45" s="293" t="s">
        <v>238</v>
      </c>
      <c r="C45" s="294" t="s">
        <v>30</v>
      </c>
      <c r="D45" s="295"/>
      <c r="E45" s="86" t="str">
        <f>IF('WP 2 Sonderingen'!E45=0,"",'WP 2 Sonderingen'!E45)</f>
        <v/>
      </c>
      <c r="F45" s="48">
        <v>110</v>
      </c>
      <c r="G45" s="48">
        <v>180</v>
      </c>
      <c r="H45" s="49" t="str">
        <f>IF(ISBLANK('WP 2 Sonderingen'!E45)=TRUE,"",E45*D45)</f>
        <v/>
      </c>
      <c r="I45" s="412" t="s">
        <v>20</v>
      </c>
    </row>
    <row r="46" spans="1:9" ht="12.75" customHeight="1">
      <c r="A46" s="387"/>
      <c r="B46" s="293"/>
      <c r="C46" s="294"/>
      <c r="D46" s="295"/>
      <c r="E46" s="88"/>
      <c r="F46" s="48"/>
      <c r="G46" s="48"/>
      <c r="H46" s="49"/>
      <c r="I46" s="290"/>
    </row>
    <row r="47" spans="1:9" ht="12.75" customHeight="1">
      <c r="A47" s="381"/>
      <c r="B47" s="382" t="s">
        <v>100</v>
      </c>
      <c r="C47" s="294"/>
      <c r="D47" s="295"/>
      <c r="E47" s="88"/>
      <c r="F47" s="48"/>
      <c r="G47" s="48"/>
      <c r="H47" s="49"/>
      <c r="I47" s="290"/>
    </row>
    <row r="48" spans="1:9" ht="12.75" customHeight="1">
      <c r="A48" s="387"/>
      <c r="B48" s="402" t="s">
        <v>101</v>
      </c>
      <c r="C48" s="294" t="s">
        <v>102</v>
      </c>
      <c r="D48" s="295">
        <v>76</v>
      </c>
      <c r="E48" s="86" t="str">
        <f>IF('WP 2 Sonderingen'!E48=0,"",'WP 2 Sonderingen'!E48)</f>
        <v/>
      </c>
      <c r="F48" s="48">
        <v>79</v>
      </c>
      <c r="G48" s="48">
        <v>218</v>
      </c>
      <c r="H48" s="49" t="str">
        <f>IF(ISBLANK('WP 2 Sonderingen'!E48)=TRUE,"",E48*D48)</f>
        <v/>
      </c>
      <c r="I48" s="290" t="s">
        <v>261</v>
      </c>
    </row>
    <row r="49" spans="1:9" ht="12.75" customHeight="1">
      <c r="A49" s="387"/>
      <c r="B49" s="402" t="s">
        <v>103</v>
      </c>
      <c r="C49" s="294" t="s">
        <v>102</v>
      </c>
      <c r="D49" s="295">
        <v>45</v>
      </c>
      <c r="E49" s="86" t="str">
        <f>IF('WP 2 Sonderingen'!E49=0,"",'WP 2 Sonderingen'!E49)</f>
        <v/>
      </c>
      <c r="F49" s="48">
        <v>95</v>
      </c>
      <c r="G49" s="48">
        <v>192</v>
      </c>
      <c r="H49" s="49" t="str">
        <f>IF(ISBLANK('WP 2 Sonderingen'!E49)=TRUE,"",E49*D49)</f>
        <v/>
      </c>
      <c r="I49" s="290" t="s">
        <v>20</v>
      </c>
    </row>
    <row r="50" spans="1:9" ht="12.75" customHeight="1">
      <c r="A50" s="387"/>
      <c r="B50" s="399" t="s">
        <v>323</v>
      </c>
      <c r="C50" s="294" t="s">
        <v>39</v>
      </c>
      <c r="D50" s="295"/>
      <c r="E50" s="86" t="str">
        <f>IF('WP 2 Sonderingen'!E50=0,"",'WP 2 Sonderingen'!E50)</f>
        <v/>
      </c>
      <c r="F50" s="48">
        <v>175</v>
      </c>
      <c r="G50" s="48">
        <v>275</v>
      </c>
      <c r="H50" s="49" t="str">
        <f>IF(ISBLANK('WP 2 Sonderingen'!E50)=TRUE,"",E50*D50)</f>
        <v/>
      </c>
      <c r="I50" s="290"/>
    </row>
    <row r="51" spans="1:9" ht="12.75" customHeight="1">
      <c r="A51" s="387"/>
      <c r="B51" s="402"/>
      <c r="C51" s="296" t="s">
        <v>20</v>
      </c>
      <c r="D51" s="295"/>
      <c r="E51" s="88"/>
      <c r="F51" s="294"/>
      <c r="G51" s="294"/>
      <c r="H51" s="294"/>
      <c r="I51" s="290"/>
    </row>
    <row r="52" spans="1:9" ht="12.75" customHeight="1">
      <c r="A52" s="387"/>
      <c r="B52" s="382" t="s">
        <v>104</v>
      </c>
      <c r="C52" s="294"/>
      <c r="D52" s="295"/>
      <c r="E52" s="58"/>
      <c r="F52" s="48"/>
      <c r="G52" s="48"/>
      <c r="H52" s="49"/>
      <c r="I52" s="290"/>
    </row>
    <row r="53" spans="1:9" ht="12.75" customHeight="1">
      <c r="A53" s="387"/>
      <c r="B53" s="400" t="s">
        <v>105</v>
      </c>
      <c r="C53" s="294" t="s">
        <v>30</v>
      </c>
      <c r="D53" s="295">
        <v>1</v>
      </c>
      <c r="E53" s="86" t="str">
        <f>IF('WP 2 Sonderingen'!E53=0,"",'WP 2 Sonderingen'!E53)</f>
        <v/>
      </c>
      <c r="F53" s="48">
        <v>143</v>
      </c>
      <c r="G53" s="48">
        <v>262</v>
      </c>
      <c r="H53" s="49" t="str">
        <f>IF(ISBLANK('WP 2 Sonderingen'!E53)=TRUE,"",E53*D53)</f>
        <v/>
      </c>
      <c r="I53" s="290"/>
    </row>
    <row r="54" spans="1:9" ht="12.75" customHeight="1">
      <c r="A54" s="387"/>
      <c r="B54" s="400" t="s">
        <v>265</v>
      </c>
      <c r="C54" s="294" t="s">
        <v>30</v>
      </c>
      <c r="D54" s="295">
        <v>6</v>
      </c>
      <c r="E54" s="86" t="str">
        <f>IF('WP 2 Sonderingen'!E54=0,"",'WP 2 Sonderingen'!E54)</f>
        <v/>
      </c>
      <c r="F54" s="48">
        <v>242</v>
      </c>
      <c r="G54" s="48">
        <v>448</v>
      </c>
      <c r="H54" s="49" t="str">
        <f>IF(ISBLANK('WP 2 Sonderingen'!E54)=TRUE,"",E54*D54)</f>
        <v/>
      </c>
      <c r="I54" s="290"/>
    </row>
    <row r="55" spans="1:9" ht="12.75" customHeight="1">
      <c r="A55" s="387"/>
      <c r="B55" s="400" t="s">
        <v>268</v>
      </c>
      <c r="C55" s="294" t="s">
        <v>30</v>
      </c>
      <c r="D55" s="295"/>
      <c r="E55" s="86" t="str">
        <f>IF('WP 2 Sonderingen'!E55=0,"",'WP 2 Sonderingen'!E55)</f>
        <v/>
      </c>
      <c r="F55" s="48">
        <v>592</v>
      </c>
      <c r="G55" s="58">
        <v>877</v>
      </c>
      <c r="H55" s="49" t="str">
        <f>IF(ISBLANK('WP 2 Sonderingen'!E55)=TRUE,"",E55*D55)</f>
        <v/>
      </c>
      <c r="I55" s="290"/>
    </row>
    <row r="56" spans="1:9" ht="12.75" customHeight="1">
      <c r="A56" s="387"/>
      <c r="B56" s="400" t="s">
        <v>266</v>
      </c>
      <c r="C56" s="294" t="s">
        <v>30</v>
      </c>
      <c r="D56" s="295"/>
      <c r="E56" s="86" t="str">
        <f>IF('WP 2 Sonderingen'!E56=0,"",'WP 2 Sonderingen'!E56)</f>
        <v/>
      </c>
      <c r="F56" s="48">
        <v>143</v>
      </c>
      <c r="G56" s="48">
        <v>246</v>
      </c>
      <c r="H56" s="49" t="str">
        <f>IF(ISBLANK('WP 2 Sonderingen'!E56)=TRUE,"",E56*D56)</f>
        <v/>
      </c>
      <c r="I56" s="290"/>
    </row>
    <row r="57" spans="1:9" ht="12.75" customHeight="1">
      <c r="A57" s="387"/>
      <c r="B57" s="400" t="s">
        <v>267</v>
      </c>
      <c r="C57" s="294" t="s">
        <v>30</v>
      </c>
      <c r="D57" s="295">
        <v>3</v>
      </c>
      <c r="E57" s="86" t="str">
        <f>IF('WP 2 Sonderingen'!E57=0,"",'WP 2 Sonderingen'!E57)</f>
        <v/>
      </c>
      <c r="F57" s="48">
        <v>217</v>
      </c>
      <c r="G57" s="48">
        <v>492</v>
      </c>
      <c r="H57" s="49" t="str">
        <f>IF(ISBLANK('WP 2 Sonderingen'!E57)=TRUE,"",E57*D57)</f>
        <v/>
      </c>
      <c r="I57" s="290" t="s">
        <v>285</v>
      </c>
    </row>
    <row r="58" spans="1:9" ht="12.75" customHeight="1">
      <c r="A58" s="387"/>
      <c r="B58" s="400" t="s">
        <v>286</v>
      </c>
      <c r="C58" s="294" t="s">
        <v>30</v>
      </c>
      <c r="D58" s="295">
        <v>3</v>
      </c>
      <c r="E58" s="86" t="str">
        <f>IF('WP 2 Sonderingen'!E58=0,"",'WP 2 Sonderingen'!E58)</f>
        <v/>
      </c>
      <c r="F58" s="48">
        <v>650</v>
      </c>
      <c r="G58" s="48">
        <v>750</v>
      </c>
      <c r="H58" s="49" t="str">
        <f>IF(ISBLANK('WP 2 Sonderingen'!E58)=TRUE,"",E58*D58)</f>
        <v/>
      </c>
      <c r="I58" s="290"/>
    </row>
    <row r="59" spans="1:9" ht="12.75" customHeight="1">
      <c r="A59" s="387"/>
      <c r="B59" s="400" t="s">
        <v>106</v>
      </c>
      <c r="C59" s="294" t="s">
        <v>30</v>
      </c>
      <c r="D59" s="295"/>
      <c r="E59" s="86" t="str">
        <f>IF('WP 2 Sonderingen'!E59=0,"",'WP 2 Sonderingen'!E59)</f>
        <v/>
      </c>
      <c r="F59" s="48">
        <v>157</v>
      </c>
      <c r="G59" s="48">
        <v>417</v>
      </c>
      <c r="H59" s="49" t="str">
        <f>IF(ISBLANK('WP 2 Sonderingen'!E59)=TRUE,"",E59*D59)</f>
        <v/>
      </c>
      <c r="I59" s="300" t="s">
        <v>20</v>
      </c>
    </row>
    <row r="60" spans="1:9">
      <c r="A60" s="387"/>
      <c r="B60" s="400" t="s">
        <v>231</v>
      </c>
      <c r="C60" s="294" t="s">
        <v>30</v>
      </c>
      <c r="D60" s="295">
        <v>30</v>
      </c>
      <c r="E60" s="86" t="str">
        <f>IF('WP 2 Sonderingen'!E60=0,"",'WP 2 Sonderingen'!E60)</f>
        <v/>
      </c>
      <c r="F60" s="48">
        <v>190</v>
      </c>
      <c r="G60" s="48">
        <v>276</v>
      </c>
      <c r="H60" s="49" t="str">
        <f>IF(ISBLANK('WP 2 Sonderingen'!E60)=TRUE,"",E60*D60)</f>
        <v/>
      </c>
      <c r="I60" s="290" t="s">
        <v>280</v>
      </c>
    </row>
    <row r="61" spans="1:9">
      <c r="A61" s="387"/>
      <c r="B61" s="400" t="s">
        <v>343</v>
      </c>
      <c r="C61" s="294" t="s">
        <v>30</v>
      </c>
      <c r="D61" s="295">
        <v>3</v>
      </c>
      <c r="E61" s="86" t="str">
        <f>IF('WP 2 Sonderingen'!E61=0,"",'WP 2 Sonderingen'!E61)</f>
        <v/>
      </c>
      <c r="F61" s="48">
        <v>365</v>
      </c>
      <c r="G61" s="48">
        <v>450</v>
      </c>
      <c r="H61" s="49" t="str">
        <f>IF(ISBLANK('WP 2 Sonderingen'!E61)=TRUE,"",E61*D61)</f>
        <v/>
      </c>
      <c r="I61" s="290" t="s">
        <v>309</v>
      </c>
    </row>
    <row r="62" spans="1:9" ht="12.75" customHeight="1">
      <c r="A62" s="387"/>
      <c r="B62" s="400" t="s">
        <v>344</v>
      </c>
      <c r="C62" s="294" t="s">
        <v>346</v>
      </c>
      <c r="D62" s="295">
        <v>30</v>
      </c>
      <c r="E62" s="86" t="str">
        <f>IF('WP 2 Sonderingen'!E62=0,"",'WP 2 Sonderingen'!E62)</f>
        <v/>
      </c>
      <c r="F62" s="48">
        <v>125</v>
      </c>
      <c r="G62" s="48">
        <v>250</v>
      </c>
      <c r="H62" s="49" t="str">
        <f>IF(ISBLANK('WP 2 Sonderingen'!E62)=TRUE,"",E62*D62)</f>
        <v/>
      </c>
      <c r="I62" s="290" t="s">
        <v>392</v>
      </c>
    </row>
    <row r="63" spans="1:9" ht="12.75" customHeight="1">
      <c r="A63" s="387"/>
      <c r="B63" s="400" t="s">
        <v>345</v>
      </c>
      <c r="C63" s="294" t="s">
        <v>346</v>
      </c>
      <c r="D63" s="295">
        <v>30</v>
      </c>
      <c r="E63" s="86" t="str">
        <f>IF('WP 2 Sonderingen'!E63=0,"",'WP 2 Sonderingen'!E63)</f>
        <v/>
      </c>
      <c r="F63" s="48">
        <v>300</v>
      </c>
      <c r="G63" s="48">
        <v>350</v>
      </c>
      <c r="H63" s="49" t="str">
        <f>IF(ISBLANK('WP 2 Sonderingen'!E63)=TRUE,"",E63*D63)</f>
        <v/>
      </c>
      <c r="I63" s="290" t="s">
        <v>392</v>
      </c>
    </row>
    <row r="64" spans="1:9" ht="12.75" customHeight="1">
      <c r="A64" s="387"/>
      <c r="B64" s="400" t="s">
        <v>287</v>
      </c>
      <c r="C64" s="294" t="s">
        <v>26</v>
      </c>
      <c r="D64" s="295"/>
      <c r="E64" s="86" t="str">
        <f>IF('WP 2 Sonderingen'!E64=0,"",'WP 2 Sonderingen'!E64)</f>
        <v/>
      </c>
      <c r="F64" s="48">
        <v>1160</v>
      </c>
      <c r="G64" s="48">
        <v>1420</v>
      </c>
      <c r="H64" s="49" t="str">
        <f>IF(ISBLANK('WP 2 Sonderingen'!E64)=TRUE,"",E64*D64)</f>
        <v/>
      </c>
      <c r="I64" s="290" t="s">
        <v>391</v>
      </c>
    </row>
    <row r="65" spans="1:9" ht="12.75" customHeight="1">
      <c r="A65" s="387"/>
      <c r="B65" s="400" t="s">
        <v>287</v>
      </c>
      <c r="C65" s="294" t="s">
        <v>27</v>
      </c>
      <c r="D65" s="295">
        <v>18</v>
      </c>
      <c r="E65" s="86" t="str">
        <f>IF('WP 2 Sonderingen'!E65=0,"",'WP 2 Sonderingen'!E65)</f>
        <v/>
      </c>
      <c r="F65" s="48">
        <v>1270</v>
      </c>
      <c r="G65" s="48">
        <v>1550</v>
      </c>
      <c r="H65" s="49" t="str">
        <f>IF(ISBLANK('WP 2 Sonderingen'!E65)=TRUE,"",E65*D65)</f>
        <v/>
      </c>
      <c r="I65" s="290" t="s">
        <v>391</v>
      </c>
    </row>
    <row r="66" spans="1:9" ht="12.75" customHeight="1">
      <c r="A66" s="387"/>
      <c r="B66" s="400" t="s">
        <v>287</v>
      </c>
      <c r="C66" s="294" t="s">
        <v>53</v>
      </c>
      <c r="D66" s="295">
        <v>12</v>
      </c>
      <c r="E66" s="86" t="str">
        <f>IF('WP 2 Sonderingen'!E66=0,"",'WP 2 Sonderingen'!E66)</f>
        <v/>
      </c>
      <c r="F66" s="48">
        <v>1560</v>
      </c>
      <c r="G66" s="48">
        <v>1910</v>
      </c>
      <c r="H66" s="49" t="str">
        <f>IF(ISBLANK('WP 2 Sonderingen'!E66)=TRUE,"",E66*D66)</f>
        <v/>
      </c>
      <c r="I66" s="290" t="s">
        <v>391</v>
      </c>
    </row>
    <row r="67" spans="1:9" ht="12.75" customHeight="1">
      <c r="A67" s="387"/>
      <c r="B67" s="400" t="s">
        <v>107</v>
      </c>
      <c r="C67" s="294" t="s">
        <v>102</v>
      </c>
      <c r="D67" s="295"/>
      <c r="E67" s="86" t="str">
        <f>IF('WP 2 Sonderingen'!E67=0,"",'WP 2 Sonderingen'!E67)</f>
        <v/>
      </c>
      <c r="F67" s="48">
        <v>12</v>
      </c>
      <c r="G67" s="48">
        <v>19</v>
      </c>
      <c r="H67" s="49" t="str">
        <f>IF(ISBLANK('WP 2 Sonderingen'!E67)=TRUE,"",E67*D67)</f>
        <v/>
      </c>
      <c r="I67" s="290"/>
    </row>
    <row r="68" spans="1:9" ht="12.75" customHeight="1">
      <c r="A68" s="387"/>
      <c r="B68" s="400" t="s">
        <v>108</v>
      </c>
      <c r="C68" s="294" t="s">
        <v>30</v>
      </c>
      <c r="D68" s="295"/>
      <c r="E68" s="86" t="str">
        <f>IF('WP 2 Sonderingen'!E68=0,"",'WP 2 Sonderingen'!E68)</f>
        <v/>
      </c>
      <c r="F68" s="48">
        <v>429</v>
      </c>
      <c r="G68" s="48">
        <v>657</v>
      </c>
      <c r="H68" s="49" t="str">
        <f>IF(ISBLANK('WP 2 Sonderingen'!E68)=TRUE,"",E68*D68)</f>
        <v/>
      </c>
      <c r="I68" s="290"/>
    </row>
    <row r="69" spans="1:9" ht="12.75" customHeight="1">
      <c r="A69" s="387"/>
      <c r="B69" s="400" t="s">
        <v>109</v>
      </c>
      <c r="C69" s="294" t="s">
        <v>30</v>
      </c>
      <c r="D69" s="295">
        <v>1</v>
      </c>
      <c r="E69" s="86" t="str">
        <f>IF('WP 2 Sonderingen'!E69=0,"",'WP 2 Sonderingen'!E69)</f>
        <v/>
      </c>
      <c r="F69" s="48">
        <v>74</v>
      </c>
      <c r="G69" s="48">
        <v>132</v>
      </c>
      <c r="H69" s="49" t="str">
        <f>IF(ISBLANK('WP 2 Sonderingen'!E69)=TRUE,"",E69*D69)</f>
        <v/>
      </c>
      <c r="I69" s="290"/>
    </row>
    <row r="70" spans="1:9" ht="12.75" customHeight="1">
      <c r="A70" s="407"/>
      <c r="B70" s="408"/>
      <c r="F70" s="317"/>
      <c r="G70" s="317"/>
      <c r="I70" s="290"/>
    </row>
    <row r="71" spans="1:9" s="268" customFormat="1" ht="13.5" thickBot="1">
      <c r="A71" s="307"/>
      <c r="B71" s="308" t="s">
        <v>308</v>
      </c>
      <c r="C71" s="309"/>
      <c r="D71" s="74"/>
      <c r="E71" s="90"/>
      <c r="F71" s="311"/>
      <c r="G71" s="311"/>
      <c r="H71" s="75">
        <f>SUM(H8:H69)</f>
        <v>0</v>
      </c>
      <c r="I71" s="410"/>
    </row>
    <row r="72" spans="1:9" ht="13.5" thickTop="1"/>
    <row r="73" spans="1:9">
      <c r="E73" s="313"/>
      <c r="F73" s="313"/>
      <c r="G73" s="313"/>
    </row>
  </sheetData>
  <sheetProtection algorithmName="SHA-512" hashValue="gFXdSlHKAOtf5/A/bXa2s2lVm53cAvzGYk1c1dFEeiIV6N2MYBsA6fpywxwmLF5ykoBJUofhDQ8nb9JTBi8VGg==" saltValue="8nHY8I5+uSUbJ2CJyP20qg==" spinCount="100000" sheet="1" objects="1" scenarios="1"/>
  <mergeCells count="1">
    <mergeCell ref="E5:G5"/>
  </mergeCells>
  <conditionalFormatting sqref="F70:G70">
    <cfRule type="cellIs" dxfId="1" priority="1" operator="lessThan">
      <formula>0</formula>
    </cfRule>
    <cfRule type="cellIs" dxfId="0" priority="2" operator="greaterThan">
      <formula>40</formula>
    </cfRule>
  </conditionalFormatting>
  <pageMargins left="0.7" right="0.7" top="0.75" bottom="0.75" header="0.3" footer="0.3"/>
  <pageSetup paperSize="9" scale="3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A7E17-E675-4CD0-8471-AF939B990225}">
  <sheetPr>
    <pageSetUpPr fitToPage="1"/>
  </sheetPr>
  <dimension ref="A1:I81"/>
  <sheetViews>
    <sheetView workbookViewId="0">
      <selection activeCell="D5" sqref="D5"/>
    </sheetView>
  </sheetViews>
  <sheetFormatPr defaultRowHeight="12.75"/>
  <cols>
    <col min="1" max="1" width="8.5703125" style="291" customWidth="1"/>
    <col min="2" max="2" width="114.5703125" style="291" bestFit="1" customWidth="1"/>
    <col min="3" max="3" width="11.28515625" style="291" bestFit="1" customWidth="1"/>
    <col min="4" max="4" width="10.7109375" style="313" bestFit="1" customWidth="1"/>
    <col min="5" max="6" width="10.7109375" style="291" customWidth="1"/>
    <col min="7" max="7" width="11.85546875" style="291" bestFit="1" customWidth="1"/>
    <col min="8" max="8" width="10.7109375" style="291" customWidth="1"/>
    <col min="9" max="9" width="203.7109375" style="77" bestFit="1" customWidth="1"/>
    <col min="10" max="10" width="1.7109375" style="291" customWidth="1"/>
    <col min="11" max="16384" width="9.140625" style="291"/>
  </cols>
  <sheetData>
    <row r="1" spans="1:9" s="268" customFormat="1" ht="39.75" customHeight="1" thickTop="1">
      <c r="A1" s="264"/>
      <c r="B1" s="265"/>
      <c r="C1" s="265"/>
      <c r="D1" s="266"/>
      <c r="E1" s="265"/>
      <c r="F1" s="265"/>
      <c r="G1" s="265"/>
      <c r="H1" s="265"/>
      <c r="I1" s="267"/>
    </row>
    <row r="2" spans="1:9" s="268" customFormat="1">
      <c r="A2" s="269" t="s">
        <v>0</v>
      </c>
      <c r="B2" s="270" t="str">
        <f>+'Totaal Component 2'!C2</f>
        <v>Raamovereenkomst Geotechnisch Onderzoek II</v>
      </c>
      <c r="C2" s="270"/>
      <c r="D2" s="271"/>
      <c r="E2" s="270"/>
      <c r="F2" s="270"/>
      <c r="G2" s="270"/>
      <c r="H2" s="270"/>
      <c r="I2" s="272"/>
    </row>
    <row r="3" spans="1:9" s="268" customFormat="1">
      <c r="A3" s="323" t="s">
        <v>2</v>
      </c>
      <c r="B3" s="273" t="s">
        <v>355</v>
      </c>
      <c r="C3" s="270"/>
      <c r="D3" s="271"/>
      <c r="E3" s="270"/>
      <c r="F3" s="270"/>
      <c r="G3" s="270"/>
      <c r="H3" s="270"/>
      <c r="I3" s="272"/>
    </row>
    <row r="4" spans="1:9" s="268" customFormat="1">
      <c r="A4" s="269" t="str">
        <f>'Totaal Component 2'!A5</f>
        <v>Opgesteld</v>
      </c>
      <c r="B4" s="274" t="str">
        <f>IF(ISBLANK('Totaal Component 1 + 2'!$C$5)=TRUE,"",'Totaal Component 1 + 2'!$C$5)</f>
        <v/>
      </c>
      <c r="C4" s="270"/>
      <c r="D4" s="271" t="s">
        <v>20</v>
      </c>
      <c r="E4" s="270"/>
      <c r="F4" s="270"/>
      <c r="G4" s="270"/>
      <c r="H4" s="270"/>
      <c r="I4" s="272"/>
    </row>
    <row r="5" spans="1:9" s="268" customFormat="1" ht="13.5" thickBot="1">
      <c r="A5" s="269"/>
      <c r="B5" s="270"/>
      <c r="C5" s="270"/>
      <c r="D5" s="271"/>
      <c r="E5" s="276" t="s">
        <v>299</v>
      </c>
      <c r="F5" s="277"/>
      <c r="G5" s="277"/>
      <c r="H5" s="270"/>
      <c r="I5" s="272"/>
    </row>
    <row r="6" spans="1:9" s="268" customFormat="1" ht="13.5" thickTop="1">
      <c r="A6" s="378" t="s">
        <v>17</v>
      </c>
      <c r="B6" s="379" t="s">
        <v>110</v>
      </c>
      <c r="C6" s="283" t="s">
        <v>19</v>
      </c>
      <c r="D6" s="380" t="s">
        <v>227</v>
      </c>
      <c r="E6" s="283" t="s">
        <v>299</v>
      </c>
      <c r="F6" s="281" t="s">
        <v>300</v>
      </c>
      <c r="G6" s="283" t="s">
        <v>301</v>
      </c>
      <c r="H6" s="281" t="s">
        <v>306</v>
      </c>
      <c r="I6" s="284" t="s">
        <v>234</v>
      </c>
    </row>
    <row r="7" spans="1:9" ht="12.75" customHeight="1">
      <c r="A7" s="381"/>
      <c r="B7" s="413" t="s">
        <v>111</v>
      </c>
      <c r="C7" s="294"/>
      <c r="D7" s="295"/>
      <c r="E7" s="289"/>
      <c r="F7" s="289"/>
      <c r="G7" s="289"/>
      <c r="H7" s="386"/>
      <c r="I7" s="290" t="s">
        <v>232</v>
      </c>
    </row>
    <row r="8" spans="1:9" ht="12.75" customHeight="1">
      <c r="A8" s="387"/>
      <c r="B8" s="293" t="s">
        <v>411</v>
      </c>
      <c r="C8" s="294" t="s">
        <v>30</v>
      </c>
      <c r="D8" s="295">
        <v>8</v>
      </c>
      <c r="E8" s="86" t="str">
        <f>IF('WP 3 Boringen'!E8=0,"",'WP 3 Boringen'!E8)</f>
        <v/>
      </c>
      <c r="F8" s="48">
        <v>138</v>
      </c>
      <c r="G8" s="48">
        <v>239</v>
      </c>
      <c r="H8" s="49" t="str">
        <f>IF(ISBLANK('WP 3 Boringen'!E8)=TRUE,"",E8*D8)</f>
        <v/>
      </c>
      <c r="I8" s="290" t="s">
        <v>394</v>
      </c>
    </row>
    <row r="9" spans="1:9" ht="12.75" customHeight="1">
      <c r="A9" s="387"/>
      <c r="B9" s="293" t="s">
        <v>412</v>
      </c>
      <c r="C9" s="294" t="s">
        <v>30</v>
      </c>
      <c r="D9" s="295"/>
      <c r="E9" s="86" t="str">
        <f>IF('WP 3 Boringen'!E9=0,"",'WP 3 Boringen'!E9)</f>
        <v/>
      </c>
      <c r="F9" s="48">
        <v>138</v>
      </c>
      <c r="G9" s="48">
        <v>239</v>
      </c>
      <c r="H9" s="49" t="str">
        <f>IF(ISBLANK('WP 3 Boringen'!E9)=TRUE,"",E9*D9)</f>
        <v/>
      </c>
      <c r="I9" s="300" t="s">
        <v>20</v>
      </c>
    </row>
    <row r="10" spans="1:9" ht="12.75" customHeight="1">
      <c r="A10" s="387"/>
      <c r="B10" s="293" t="s">
        <v>413</v>
      </c>
      <c r="C10" s="294" t="s">
        <v>30</v>
      </c>
      <c r="D10" s="295"/>
      <c r="E10" s="86" t="str">
        <f>IF('WP 3 Boringen'!E10=0,"",'WP 3 Boringen'!E10)</f>
        <v/>
      </c>
      <c r="F10" s="48">
        <v>115</v>
      </c>
      <c r="G10" s="48">
        <v>205</v>
      </c>
      <c r="H10" s="49" t="str">
        <f>IF(ISBLANK('WP 3 Boringen'!E10)=TRUE,"",E10*D10)</f>
        <v/>
      </c>
      <c r="I10" s="300" t="s">
        <v>20</v>
      </c>
    </row>
    <row r="11" spans="1:9" ht="12.75" customHeight="1">
      <c r="A11" s="387"/>
      <c r="B11" s="402" t="s">
        <v>331</v>
      </c>
      <c r="C11" s="294" t="s">
        <v>30</v>
      </c>
      <c r="D11" s="295"/>
      <c r="E11" s="86" t="str">
        <f>IF('WP 3 Boringen'!E11=0,"",'WP 3 Boringen'!E11)</f>
        <v/>
      </c>
      <c r="F11" s="48">
        <v>115</v>
      </c>
      <c r="G11" s="48">
        <v>205</v>
      </c>
      <c r="H11" s="49" t="str">
        <f>IF(ISBLANK('WP 3 Boringen'!E11)=TRUE,"",E11*D11)</f>
        <v/>
      </c>
      <c r="I11" s="300" t="s">
        <v>20</v>
      </c>
    </row>
    <row r="12" spans="1:9" ht="12.75" customHeight="1">
      <c r="A12" s="387"/>
      <c r="B12" s="402" t="s">
        <v>255</v>
      </c>
      <c r="C12" s="294" t="s">
        <v>30</v>
      </c>
      <c r="D12" s="295"/>
      <c r="E12" s="86" t="str">
        <f>IF('WP 3 Boringen'!E12=0,"",'WP 3 Boringen'!E12)</f>
        <v/>
      </c>
      <c r="F12" s="48">
        <v>282</v>
      </c>
      <c r="G12" s="48">
        <v>373</v>
      </c>
      <c r="H12" s="49" t="str">
        <f>IF(ISBLANK('WP 3 Boringen'!E12)=TRUE,"",E12*D12)</f>
        <v/>
      </c>
      <c r="I12" s="300"/>
    </row>
    <row r="13" spans="1:9" ht="12.75" customHeight="1">
      <c r="A13" s="387"/>
      <c r="B13" s="402" t="s">
        <v>256</v>
      </c>
      <c r="C13" s="294" t="s">
        <v>30</v>
      </c>
      <c r="D13" s="295">
        <v>2</v>
      </c>
      <c r="E13" s="86" t="str">
        <f>IF('WP 3 Boringen'!E13=0,"",'WP 3 Boringen'!E13)</f>
        <v/>
      </c>
      <c r="F13" s="48">
        <v>282</v>
      </c>
      <c r="G13" s="48">
        <v>373</v>
      </c>
      <c r="H13" s="49" t="str">
        <f>IF(ISBLANK('WP 3 Boringen'!E13)=TRUE,"",E13*D13)</f>
        <v/>
      </c>
      <c r="I13" s="300"/>
    </row>
    <row r="14" spans="1:9" ht="12.75" customHeight="1">
      <c r="A14" s="387"/>
      <c r="B14" s="402" t="s">
        <v>384</v>
      </c>
      <c r="C14" s="294" t="s">
        <v>30</v>
      </c>
      <c r="D14" s="295"/>
      <c r="E14" s="86" t="str">
        <f>IF('WP 3 Boringen'!E14=0,"",'WP 3 Boringen'!E14)</f>
        <v/>
      </c>
      <c r="F14" s="48">
        <v>225</v>
      </c>
      <c r="G14" s="48">
        <v>314</v>
      </c>
      <c r="H14" s="49" t="str">
        <f>IF(ISBLANK('WP 3 Boringen'!E14)=TRUE,"",E14*D14)</f>
        <v/>
      </c>
      <c r="I14" s="300"/>
    </row>
    <row r="15" spans="1:9" ht="12.75" customHeight="1">
      <c r="A15" s="387"/>
      <c r="B15" s="402" t="s">
        <v>324</v>
      </c>
      <c r="C15" s="294" t="s">
        <v>30</v>
      </c>
      <c r="D15" s="295">
        <v>2</v>
      </c>
      <c r="E15" s="86" t="str">
        <f>IF('WP 3 Boringen'!E15=0,"",'WP 3 Boringen'!E15)</f>
        <v/>
      </c>
      <c r="F15" s="48">
        <v>225</v>
      </c>
      <c r="G15" s="48">
        <v>314</v>
      </c>
      <c r="H15" s="49" t="str">
        <f>IF(ISBLANK('WP 3 Boringen'!E15)=TRUE,"",E15*D15)</f>
        <v/>
      </c>
      <c r="I15" s="300"/>
    </row>
    <row r="16" spans="1:9" ht="12.75" customHeight="1">
      <c r="A16" s="387"/>
      <c r="B16" s="293" t="s">
        <v>112</v>
      </c>
      <c r="C16" s="294" t="s">
        <v>113</v>
      </c>
      <c r="D16" s="295"/>
      <c r="E16" s="86" t="str">
        <f>IF('WP 3 Boringen'!E16=0,"",'WP 3 Boringen'!E16)</f>
        <v/>
      </c>
      <c r="F16" s="48">
        <v>10</v>
      </c>
      <c r="G16" s="48">
        <v>20</v>
      </c>
      <c r="H16" s="49" t="str">
        <f>IF(ISBLANK('WP 3 Boringen'!E16)=TRUE,"",E16*D16)</f>
        <v/>
      </c>
      <c r="I16" s="300"/>
    </row>
    <row r="17" spans="1:9" ht="12.75" customHeight="1">
      <c r="A17" s="387"/>
      <c r="B17" s="301" t="s">
        <v>407</v>
      </c>
      <c r="C17" s="294" t="s">
        <v>27</v>
      </c>
      <c r="D17" s="297">
        <v>2</v>
      </c>
      <c r="E17" s="86" t="str">
        <f>IF('WP 3 Boringen'!E17=0,"",'WP 3 Boringen'!E17)</f>
        <v/>
      </c>
      <c r="F17" s="48">
        <v>450</v>
      </c>
      <c r="G17" s="79">
        <v>975</v>
      </c>
      <c r="H17" s="49" t="str">
        <f>IF(ISBLANK('WP 3 Boringen'!E17)=TRUE,"",E17*D17)</f>
        <v/>
      </c>
      <c r="I17" s="300" t="s">
        <v>409</v>
      </c>
    </row>
    <row r="18" spans="1:9" ht="12.75" customHeight="1">
      <c r="A18" s="387"/>
      <c r="B18" s="301" t="s">
        <v>408</v>
      </c>
      <c r="C18" s="294" t="s">
        <v>288</v>
      </c>
      <c r="D18" s="295"/>
      <c r="E18" s="86" t="str">
        <f>IF('WP 3 Boringen'!E18=0,"",'WP 3 Boringen'!E18)</f>
        <v/>
      </c>
      <c r="F18" s="48">
        <v>520</v>
      </c>
      <c r="G18" s="79">
        <v>1125</v>
      </c>
      <c r="H18" s="49" t="str">
        <f>IF(ISBLANK('WP 3 Boringen'!E18)=TRUE,"",E18*D18)</f>
        <v/>
      </c>
      <c r="I18" s="300" t="s">
        <v>410</v>
      </c>
    </row>
    <row r="19" spans="1:9" ht="12.75" customHeight="1">
      <c r="A19" s="387"/>
      <c r="B19" s="293"/>
      <c r="C19" s="294"/>
      <c r="D19" s="295"/>
      <c r="E19" s="405"/>
      <c r="F19" s="294"/>
      <c r="G19" s="294"/>
      <c r="H19" s="294"/>
      <c r="I19" s="300"/>
    </row>
    <row r="20" spans="1:9" ht="12.75" customHeight="1">
      <c r="A20" s="381"/>
      <c r="B20" s="382" t="s">
        <v>114</v>
      </c>
      <c r="C20" s="294"/>
      <c r="D20" s="295"/>
      <c r="E20" s="405"/>
      <c r="F20" s="294"/>
      <c r="G20" s="294"/>
      <c r="H20" s="294"/>
      <c r="I20" s="290" t="s">
        <v>20</v>
      </c>
    </row>
    <row r="21" spans="1:9" ht="12.75" customHeight="1">
      <c r="A21" s="387"/>
      <c r="B21" s="293" t="s">
        <v>115</v>
      </c>
      <c r="C21" s="294" t="s">
        <v>30</v>
      </c>
      <c r="D21" s="295"/>
      <c r="E21" s="86" t="str">
        <f>IF('WP 3 Boringen'!E21=0,"",'WP 3 Boringen'!E21)</f>
        <v/>
      </c>
      <c r="F21" s="48">
        <v>3476</v>
      </c>
      <c r="G21" s="48">
        <v>6043</v>
      </c>
      <c r="H21" s="49" t="str">
        <f>IF(ISBLANK('WP 3 Boringen'!E21)=TRUE,"",E21*D21)</f>
        <v/>
      </c>
      <c r="I21" s="300" t="s">
        <v>20</v>
      </c>
    </row>
    <row r="22" spans="1:9" ht="12.75" customHeight="1">
      <c r="A22" s="387"/>
      <c r="B22" s="414" t="s">
        <v>116</v>
      </c>
      <c r="C22" s="294" t="s">
        <v>30</v>
      </c>
      <c r="D22" s="295"/>
      <c r="E22" s="86" t="str">
        <f>IF('WP 3 Boringen'!E22=0,"",'WP 3 Boringen'!E22)</f>
        <v/>
      </c>
      <c r="F22" s="48">
        <v>4185</v>
      </c>
      <c r="G22" s="48">
        <v>6648</v>
      </c>
      <c r="H22" s="49" t="str">
        <f>IF(ISBLANK('WP 3 Boringen'!E22)=TRUE,"",E22*D22)</f>
        <v/>
      </c>
      <c r="I22" s="290"/>
    </row>
    <row r="23" spans="1:9" ht="12.75" customHeight="1">
      <c r="A23" s="387"/>
      <c r="B23" s="414" t="s">
        <v>117</v>
      </c>
      <c r="C23" s="294" t="s">
        <v>30</v>
      </c>
      <c r="D23" s="295"/>
      <c r="E23" s="86" t="str">
        <f>IF('WP 3 Boringen'!E23=0,"",'WP 3 Boringen'!E23)</f>
        <v/>
      </c>
      <c r="F23" s="48">
        <v>4866</v>
      </c>
      <c r="G23" s="48">
        <v>6744</v>
      </c>
      <c r="H23" s="49" t="str">
        <f>IF(ISBLANK('WP 3 Boringen'!E23)=TRUE,"",E23*D23)</f>
        <v/>
      </c>
      <c r="I23" s="290"/>
    </row>
    <row r="24" spans="1:9" ht="12.75" customHeight="1">
      <c r="A24" s="387"/>
      <c r="B24" s="414" t="s">
        <v>381</v>
      </c>
      <c r="C24" s="294" t="s">
        <v>30</v>
      </c>
      <c r="D24" s="295"/>
      <c r="E24" s="86" t="str">
        <f>IF('WP 3 Boringen'!E24=0,"",'WP 3 Boringen'!E24)</f>
        <v/>
      </c>
      <c r="F24" s="48">
        <v>5840</v>
      </c>
      <c r="G24" s="48">
        <v>8093</v>
      </c>
      <c r="H24" s="49" t="str">
        <f>IF(ISBLANK('WP 3 Boringen'!E24)=TRUE,"",E24*D24)</f>
        <v/>
      </c>
      <c r="I24" s="290"/>
    </row>
    <row r="25" spans="1:9" ht="12.75" customHeight="1">
      <c r="A25" s="387"/>
      <c r="B25" s="414" t="s">
        <v>118</v>
      </c>
      <c r="C25" s="294" t="s">
        <v>30</v>
      </c>
      <c r="D25" s="295"/>
      <c r="E25" s="86" t="str">
        <f>IF('WP 3 Boringen'!E25=0,"",'WP 3 Boringen'!E25)</f>
        <v/>
      </c>
      <c r="F25" s="48">
        <v>7300</v>
      </c>
      <c r="G25" s="48">
        <v>10116</v>
      </c>
      <c r="H25" s="49" t="str">
        <f>IF(ISBLANK('WP 3 Boringen'!E25)=TRUE,"",E25*D25)</f>
        <v/>
      </c>
      <c r="I25" s="290"/>
    </row>
    <row r="26" spans="1:9" ht="12.75" customHeight="1">
      <c r="A26" s="387"/>
      <c r="B26" s="293" t="s">
        <v>291</v>
      </c>
      <c r="C26" s="294" t="s">
        <v>30</v>
      </c>
      <c r="D26" s="295"/>
      <c r="E26" s="86" t="str">
        <f>IF('WP 3 Boringen'!E26=0,"",'WP 3 Boringen'!E26)</f>
        <v/>
      </c>
      <c r="F26" s="48">
        <v>2253</v>
      </c>
      <c r="G26" s="48">
        <v>3144</v>
      </c>
      <c r="H26" s="49" t="str">
        <f>IF(ISBLANK('WP 3 Boringen'!E26)=TRUE,"",E26*D26)</f>
        <v/>
      </c>
      <c r="I26" s="290"/>
    </row>
    <row r="27" spans="1:9" ht="12.75" customHeight="1">
      <c r="A27" s="387"/>
      <c r="B27" s="293" t="s">
        <v>292</v>
      </c>
      <c r="C27" s="294" t="s">
        <v>30</v>
      </c>
      <c r="D27" s="295"/>
      <c r="E27" s="86" t="str">
        <f>IF('WP 3 Boringen'!E27=0,"",'WP 3 Boringen'!E27)</f>
        <v/>
      </c>
      <c r="F27" s="48">
        <v>2539</v>
      </c>
      <c r="G27" s="48">
        <v>3878</v>
      </c>
      <c r="H27" s="49" t="str">
        <f>IF(ISBLANK('WP 3 Boringen'!E27)=TRUE,"",E27*D27)</f>
        <v/>
      </c>
      <c r="I27" s="290"/>
    </row>
    <row r="28" spans="1:9" ht="12.75" customHeight="1">
      <c r="A28" s="387"/>
      <c r="B28" s="400" t="s">
        <v>293</v>
      </c>
      <c r="C28" s="294" t="s">
        <v>30</v>
      </c>
      <c r="D28" s="295"/>
      <c r="E28" s="86" t="str">
        <f>IF('WP 3 Boringen'!E28=0,"",'WP 3 Boringen'!E28)</f>
        <v/>
      </c>
      <c r="F28" s="48">
        <v>2759</v>
      </c>
      <c r="G28" s="48">
        <v>4575</v>
      </c>
      <c r="H28" s="49" t="str">
        <f>IF(ISBLANK('WP 3 Boringen'!E28)=TRUE,"",E28*D28)</f>
        <v/>
      </c>
      <c r="I28" s="290"/>
    </row>
    <row r="29" spans="1:9" ht="12.75" customHeight="1">
      <c r="A29" s="387"/>
      <c r="B29" s="293" t="s">
        <v>373</v>
      </c>
      <c r="C29" s="294" t="s">
        <v>30</v>
      </c>
      <c r="D29" s="295"/>
      <c r="E29" s="86" t="str">
        <f>IF('WP 3 Boringen'!E29=0,"",'WP 3 Boringen'!E29)</f>
        <v/>
      </c>
      <c r="F29" s="48">
        <v>3311</v>
      </c>
      <c r="G29" s="48">
        <v>5288</v>
      </c>
      <c r="H29" s="49" t="str">
        <f>IF(ISBLANK('WP 3 Boringen'!E29)=TRUE,"",E29*D29)</f>
        <v/>
      </c>
      <c r="I29" s="290"/>
    </row>
    <row r="30" spans="1:9" ht="12.75" customHeight="1">
      <c r="A30" s="387"/>
      <c r="B30" s="293" t="s">
        <v>294</v>
      </c>
      <c r="C30" s="294" t="s">
        <v>30</v>
      </c>
      <c r="D30" s="295"/>
      <c r="E30" s="86" t="str">
        <f>IF('WP 3 Boringen'!E30=0,"",'WP 3 Boringen'!E30)</f>
        <v/>
      </c>
      <c r="F30" s="48">
        <v>4138</v>
      </c>
      <c r="G30" s="48">
        <v>6557</v>
      </c>
      <c r="H30" s="49" t="str">
        <f>IF(ISBLANK('WP 3 Boringen'!E30)=TRUE,"",E30*D30)</f>
        <v/>
      </c>
      <c r="I30" s="290"/>
    </row>
    <row r="31" spans="1:9" ht="12.75" customHeight="1">
      <c r="A31" s="387"/>
      <c r="B31" s="293" t="s">
        <v>119</v>
      </c>
      <c r="C31" s="294" t="s">
        <v>30</v>
      </c>
      <c r="D31" s="295"/>
      <c r="E31" s="86" t="str">
        <f>IF('WP 3 Boringen'!E31=0,"",'WP 3 Boringen'!E31)</f>
        <v/>
      </c>
      <c r="F31" s="48">
        <v>2433</v>
      </c>
      <c r="G31" s="48">
        <v>3131</v>
      </c>
      <c r="H31" s="49" t="str">
        <f>IF(ISBLANK('WP 3 Boringen'!E31)=TRUE,"",E31*D31)</f>
        <v/>
      </c>
      <c r="I31" s="290"/>
    </row>
    <row r="32" spans="1:9" ht="12.75" customHeight="1">
      <c r="A32" s="387"/>
      <c r="B32" s="293" t="s">
        <v>120</v>
      </c>
      <c r="C32" s="294" t="s">
        <v>30</v>
      </c>
      <c r="D32" s="295"/>
      <c r="E32" s="86" t="str">
        <f>IF('WP 3 Boringen'!E32=0,"",'WP 3 Boringen'!E32)</f>
        <v/>
      </c>
      <c r="F32" s="48">
        <v>3575</v>
      </c>
      <c r="G32" s="48">
        <v>4001</v>
      </c>
      <c r="H32" s="49" t="str">
        <f>IF(ISBLANK('WP 3 Boringen'!E32)=TRUE,"",E32*D32)</f>
        <v/>
      </c>
      <c r="I32" s="290"/>
    </row>
    <row r="33" spans="1:9" ht="12.75" customHeight="1">
      <c r="A33" s="387"/>
      <c r="B33" s="293" t="s">
        <v>121</v>
      </c>
      <c r="C33" s="294" t="s">
        <v>30</v>
      </c>
      <c r="D33" s="295">
        <v>10</v>
      </c>
      <c r="E33" s="86" t="str">
        <f>IF('WP 3 Boringen'!E33=0,"",'WP 3 Boringen'!E33)</f>
        <v/>
      </c>
      <c r="F33" s="48">
        <v>4461</v>
      </c>
      <c r="G33" s="48">
        <v>5219</v>
      </c>
      <c r="H33" s="49" t="str">
        <f>IF(ISBLANK('WP 3 Boringen'!E33)=TRUE,"",E33*D33)</f>
        <v/>
      </c>
      <c r="I33" s="290" t="s">
        <v>393</v>
      </c>
    </row>
    <row r="34" spans="1:9" ht="12.75" customHeight="1">
      <c r="A34" s="387"/>
      <c r="B34" s="293" t="s">
        <v>374</v>
      </c>
      <c r="C34" s="294" t="s">
        <v>30</v>
      </c>
      <c r="D34" s="295"/>
      <c r="E34" s="86" t="str">
        <f>IF('WP 3 Boringen'!E34=0,"",'WP 3 Boringen'!E34)</f>
        <v/>
      </c>
      <c r="F34" s="48">
        <v>5353</v>
      </c>
      <c r="G34" s="48">
        <v>6262</v>
      </c>
      <c r="H34" s="49" t="str">
        <f>IF(ISBLANK('WP 3 Boringen'!E34)=TRUE,"",E34*D34)</f>
        <v/>
      </c>
      <c r="I34" s="290"/>
    </row>
    <row r="35" spans="1:9" ht="12.75" customHeight="1">
      <c r="A35" s="387"/>
      <c r="B35" s="293" t="s">
        <v>122</v>
      </c>
      <c r="C35" s="294" t="s">
        <v>30</v>
      </c>
      <c r="D35" s="295"/>
      <c r="E35" s="86" t="str">
        <f>IF('WP 3 Boringen'!E35=0,"",'WP 3 Boringen'!E35)</f>
        <v/>
      </c>
      <c r="F35" s="48">
        <v>6996</v>
      </c>
      <c r="G35" s="48">
        <v>7828</v>
      </c>
      <c r="H35" s="49" t="str">
        <f>IF(ISBLANK('WP 3 Boringen'!E35)=TRUE,"",E35*D35)</f>
        <v/>
      </c>
      <c r="I35" s="290"/>
    </row>
    <row r="36" spans="1:9" ht="12.75" customHeight="1">
      <c r="A36" s="387"/>
      <c r="B36" s="293" t="s">
        <v>295</v>
      </c>
      <c r="C36" s="294" t="s">
        <v>30</v>
      </c>
      <c r="D36" s="295"/>
      <c r="E36" s="86" t="str">
        <f>IF('WP 3 Boringen'!E36=0,"",'WP 3 Boringen'!E36)</f>
        <v/>
      </c>
      <c r="F36" s="48">
        <v>2146</v>
      </c>
      <c r="G36" s="48">
        <v>2544</v>
      </c>
      <c r="H36" s="49" t="str">
        <f>IF(ISBLANK('WP 3 Boringen'!E36)=TRUE,"",E36*D36)</f>
        <v/>
      </c>
      <c r="I36" s="290"/>
    </row>
    <row r="37" spans="1:9" ht="12.75" customHeight="1">
      <c r="A37" s="387"/>
      <c r="B37" s="293" t="s">
        <v>296</v>
      </c>
      <c r="C37" s="294" t="s">
        <v>30</v>
      </c>
      <c r="D37" s="295"/>
      <c r="E37" s="86" t="str">
        <f>IF('WP 3 Boringen'!E37=0,"",'WP 3 Boringen'!E37)</f>
        <v/>
      </c>
      <c r="F37" s="48">
        <v>2178</v>
      </c>
      <c r="G37" s="48">
        <v>3181</v>
      </c>
      <c r="H37" s="49" t="str">
        <f>IF(ISBLANK('WP 3 Boringen'!E37)=TRUE,"",E37*D37)</f>
        <v/>
      </c>
      <c r="I37" s="290"/>
    </row>
    <row r="38" spans="1:9" ht="12.75" customHeight="1">
      <c r="A38" s="387"/>
      <c r="B38" s="293" t="s">
        <v>297</v>
      </c>
      <c r="C38" s="294" t="s">
        <v>30</v>
      </c>
      <c r="D38" s="295"/>
      <c r="E38" s="86" t="str">
        <f>IF('WP 3 Boringen'!E38=0,"",'WP 3 Boringen'!E38)</f>
        <v/>
      </c>
      <c r="F38" s="48">
        <v>2299</v>
      </c>
      <c r="G38" s="48">
        <v>4189</v>
      </c>
      <c r="H38" s="49" t="str">
        <f>IF(ISBLANK('WP 3 Boringen'!E38)=TRUE,"",E38*D38)</f>
        <v/>
      </c>
      <c r="I38" s="290"/>
    </row>
    <row r="39" spans="1:9" ht="12.75" customHeight="1">
      <c r="A39" s="387"/>
      <c r="B39" s="293" t="s">
        <v>375</v>
      </c>
      <c r="C39" s="294" t="s">
        <v>30</v>
      </c>
      <c r="D39" s="295"/>
      <c r="E39" s="86" t="str">
        <f>IF('WP 3 Boringen'!E39=0,"",'WP 3 Boringen'!E39)</f>
        <v/>
      </c>
      <c r="F39" s="48">
        <v>2759</v>
      </c>
      <c r="G39" s="48">
        <v>4992</v>
      </c>
      <c r="H39" s="49" t="str">
        <f>IF(ISBLANK('WP 3 Boringen'!E39)=TRUE,"",E39*D39)</f>
        <v/>
      </c>
      <c r="I39" s="290"/>
    </row>
    <row r="40" spans="1:9" ht="12.75" customHeight="1">
      <c r="A40" s="387"/>
      <c r="B40" s="293" t="s">
        <v>298</v>
      </c>
      <c r="C40" s="294" t="s">
        <v>30</v>
      </c>
      <c r="D40" s="295"/>
      <c r="E40" s="86" t="str">
        <f>IF('WP 3 Boringen'!E40=0,"",'WP 3 Boringen'!E40)</f>
        <v/>
      </c>
      <c r="F40" s="48">
        <v>3449</v>
      </c>
      <c r="G40" s="48">
        <v>5911</v>
      </c>
      <c r="H40" s="49" t="str">
        <f>IF(ISBLANK('WP 3 Boringen'!E40)=TRUE,"",E40*D40)</f>
        <v/>
      </c>
      <c r="I40" s="290"/>
    </row>
    <row r="41" spans="1:9" ht="12.75" customHeight="1">
      <c r="A41" s="387"/>
      <c r="B41" s="293" t="s">
        <v>123</v>
      </c>
      <c r="C41" s="294" t="s">
        <v>30</v>
      </c>
      <c r="D41" s="295"/>
      <c r="E41" s="86" t="str">
        <f>IF('WP 3 Boringen'!E41=0,"",'WP 3 Boringen'!E41)</f>
        <v/>
      </c>
      <c r="F41" s="48">
        <v>968</v>
      </c>
      <c r="G41" s="48">
        <v>1676</v>
      </c>
      <c r="H41" s="49" t="str">
        <f>IF(ISBLANK('WP 3 Boringen'!E41)=TRUE,"",E41*D41)</f>
        <v/>
      </c>
      <c r="I41" s="290"/>
    </row>
    <row r="42" spans="1:9" ht="12.75" customHeight="1">
      <c r="A42" s="387"/>
      <c r="B42" s="293" t="s">
        <v>124</v>
      </c>
      <c r="C42" s="294" t="s">
        <v>30</v>
      </c>
      <c r="D42" s="295"/>
      <c r="E42" s="86" t="str">
        <f>IF('WP 3 Boringen'!E42=0,"",'WP 3 Boringen'!E42)</f>
        <v/>
      </c>
      <c r="F42" s="48">
        <v>1237</v>
      </c>
      <c r="G42" s="48">
        <v>2141</v>
      </c>
      <c r="H42" s="49" t="str">
        <f>IF(ISBLANK('WP 3 Boringen'!E42)=TRUE,"",E42*D42)</f>
        <v/>
      </c>
      <c r="I42" s="290"/>
    </row>
    <row r="43" spans="1:9" ht="12.75" customHeight="1">
      <c r="A43" s="387"/>
      <c r="B43" s="293" t="s">
        <v>125</v>
      </c>
      <c r="C43" s="294" t="s">
        <v>30</v>
      </c>
      <c r="D43" s="295"/>
      <c r="E43" s="86" t="str">
        <f>IF('WP 3 Boringen'!E43=0,"",'WP 3 Boringen'!E43)</f>
        <v/>
      </c>
      <c r="F43" s="48">
        <v>1613</v>
      </c>
      <c r="G43" s="48">
        <v>2793</v>
      </c>
      <c r="H43" s="49" t="str">
        <f>IF(ISBLANK('WP 3 Boringen'!E43)=TRUE,"",E43*D43)</f>
        <v/>
      </c>
      <c r="I43" s="290"/>
    </row>
    <row r="44" spans="1:9" ht="12.75" customHeight="1">
      <c r="A44" s="387"/>
      <c r="B44" s="293" t="s">
        <v>376</v>
      </c>
      <c r="C44" s="294" t="s">
        <v>30</v>
      </c>
      <c r="D44" s="295"/>
      <c r="E44" s="86" t="str">
        <f>IF('WP 3 Boringen'!E44=0,"",'WP 3 Boringen'!E44)</f>
        <v/>
      </c>
      <c r="F44" s="48">
        <v>1936</v>
      </c>
      <c r="G44" s="48">
        <v>3351</v>
      </c>
      <c r="H44" s="49" t="str">
        <f>IF(ISBLANK('WP 3 Boringen'!E44)=TRUE,"",E44*D44)</f>
        <v/>
      </c>
      <c r="I44" s="290"/>
    </row>
    <row r="45" spans="1:9" ht="12.75" customHeight="1">
      <c r="A45" s="387"/>
      <c r="B45" s="293" t="s">
        <v>126</v>
      </c>
      <c r="C45" s="294" t="s">
        <v>30</v>
      </c>
      <c r="D45" s="295"/>
      <c r="E45" s="86" t="str">
        <f>IF('WP 3 Boringen'!E45=0,"",'WP 3 Boringen'!E45)</f>
        <v/>
      </c>
      <c r="F45" s="48">
        <v>2420</v>
      </c>
      <c r="G45" s="48">
        <v>4189</v>
      </c>
      <c r="H45" s="49" t="str">
        <f>IF(ISBLANK('WP 3 Boringen'!E45)=TRUE,"",E45*D45)</f>
        <v/>
      </c>
      <c r="I45" s="290"/>
    </row>
    <row r="46" spans="1:9" ht="12.75" customHeight="1">
      <c r="A46" s="387"/>
      <c r="B46" s="293" t="s">
        <v>127</v>
      </c>
      <c r="C46" s="294" t="s">
        <v>30</v>
      </c>
      <c r="D46" s="295"/>
      <c r="E46" s="86" t="str">
        <f>IF('WP 3 Boringen'!E46=0,"",'WP 3 Boringen'!E46)</f>
        <v/>
      </c>
      <c r="F46" s="79">
        <v>677</v>
      </c>
      <c r="G46" s="79">
        <v>1117</v>
      </c>
      <c r="H46" s="49" t="str">
        <f>IF(ISBLANK('WP 3 Boringen'!E46)=TRUE,"",E46*D46)</f>
        <v/>
      </c>
      <c r="I46" s="290"/>
    </row>
    <row r="47" spans="1:9" ht="12.75" customHeight="1">
      <c r="A47" s="387"/>
      <c r="B47" s="293" t="s">
        <v>128</v>
      </c>
      <c r="C47" s="294" t="s">
        <v>30</v>
      </c>
      <c r="D47" s="295">
        <v>5</v>
      </c>
      <c r="E47" s="86" t="str">
        <f>IF('WP 3 Boringen'!E47=0,"",'WP 3 Boringen'!E47)</f>
        <v/>
      </c>
      <c r="F47" s="79">
        <v>1135</v>
      </c>
      <c r="G47" s="79">
        <v>1412</v>
      </c>
      <c r="H47" s="49" t="str">
        <f>IF(ISBLANK('WP 3 Boringen'!E47)=TRUE,"",E47*D47)</f>
        <v/>
      </c>
      <c r="I47" s="290" t="s">
        <v>395</v>
      </c>
    </row>
    <row r="48" spans="1:9" ht="12.75" customHeight="1">
      <c r="A48" s="387"/>
      <c r="B48" s="293" t="s">
        <v>129</v>
      </c>
      <c r="C48" s="294" t="s">
        <v>30</v>
      </c>
      <c r="D48" s="295"/>
      <c r="E48" s="86" t="str">
        <f>IF('WP 3 Boringen'!E48=0,"",'WP 3 Boringen'!E48)</f>
        <v/>
      </c>
      <c r="F48" s="79">
        <v>1135</v>
      </c>
      <c r="G48" s="79">
        <v>1834</v>
      </c>
      <c r="H48" s="49" t="str">
        <f>IF(ISBLANK('WP 3 Boringen'!E48)=TRUE,"",E48*D48)</f>
        <v/>
      </c>
      <c r="I48" s="290"/>
    </row>
    <row r="49" spans="1:9" ht="12.75" customHeight="1">
      <c r="A49" s="387"/>
      <c r="B49" s="293" t="s">
        <v>377</v>
      </c>
      <c r="C49" s="294" t="s">
        <v>30</v>
      </c>
      <c r="D49" s="295"/>
      <c r="E49" s="86" t="str">
        <f>IF('WP 3 Boringen'!E49=0,"",'WP 3 Boringen'!E49)</f>
        <v/>
      </c>
      <c r="F49" s="79">
        <v>1226</v>
      </c>
      <c r="G49" s="79">
        <v>2234</v>
      </c>
      <c r="H49" s="49" t="str">
        <f>IF(ISBLANK('WP 3 Boringen'!E49)=TRUE,"",E49*D49)</f>
        <v/>
      </c>
      <c r="I49" s="290"/>
    </row>
    <row r="50" spans="1:9" ht="12.75" customHeight="1">
      <c r="A50" s="387"/>
      <c r="B50" s="293" t="s">
        <v>130</v>
      </c>
      <c r="C50" s="294" t="s">
        <v>30</v>
      </c>
      <c r="D50" s="295"/>
      <c r="E50" s="86" t="str">
        <f>IF('WP 3 Boringen'!E50=0,"",'WP 3 Boringen'!E50)</f>
        <v/>
      </c>
      <c r="F50" s="79">
        <v>2043</v>
      </c>
      <c r="G50" s="79">
        <v>2668</v>
      </c>
      <c r="H50" s="49" t="str">
        <f>IF(ISBLANK('WP 3 Boringen'!E50)=TRUE,"",E50*D50)</f>
        <v/>
      </c>
      <c r="I50" s="290"/>
    </row>
    <row r="51" spans="1:9" ht="12.75" customHeight="1">
      <c r="A51" s="387"/>
      <c r="B51" s="293" t="s">
        <v>131</v>
      </c>
      <c r="C51" s="294" t="s">
        <v>30</v>
      </c>
      <c r="D51" s="295"/>
      <c r="E51" s="86" t="str">
        <f>IF('WP 3 Boringen'!E51=0,"",'WP 3 Boringen'!E51)</f>
        <v/>
      </c>
      <c r="F51" s="48">
        <v>677</v>
      </c>
      <c r="G51" s="48">
        <v>1117</v>
      </c>
      <c r="H51" s="49" t="str">
        <f>IF(ISBLANK('WP 3 Boringen'!E51)=TRUE,"",E51*D51)</f>
        <v/>
      </c>
      <c r="I51" s="290"/>
    </row>
    <row r="52" spans="1:9" ht="12.75" customHeight="1">
      <c r="A52" s="387"/>
      <c r="B52" s="293" t="s">
        <v>132</v>
      </c>
      <c r="C52" s="294" t="s">
        <v>30</v>
      </c>
      <c r="D52" s="295"/>
      <c r="E52" s="86" t="str">
        <f>IF('WP 3 Boringen'!E52=0,"",'WP 3 Boringen'!E52)</f>
        <v/>
      </c>
      <c r="F52" s="48">
        <v>1135</v>
      </c>
      <c r="G52" s="48">
        <v>1412</v>
      </c>
      <c r="H52" s="49" t="str">
        <f>IF(ISBLANK('WP 3 Boringen'!E52)=TRUE,"",E52*D52)</f>
        <v/>
      </c>
      <c r="I52" s="290"/>
    </row>
    <row r="53" spans="1:9" ht="12.75" customHeight="1">
      <c r="A53" s="387"/>
      <c r="B53" s="293" t="s">
        <v>133</v>
      </c>
      <c r="C53" s="294" t="s">
        <v>30</v>
      </c>
      <c r="D53" s="295"/>
      <c r="E53" s="86" t="str">
        <f>IF('WP 3 Boringen'!E53=0,"",'WP 3 Boringen'!E53)</f>
        <v/>
      </c>
      <c r="F53" s="48">
        <v>1135</v>
      </c>
      <c r="G53" s="48">
        <v>1834</v>
      </c>
      <c r="H53" s="49" t="str">
        <f>IF(ISBLANK('WP 3 Boringen'!E53)=TRUE,"",E53*D53)</f>
        <v/>
      </c>
      <c r="I53" s="290"/>
    </row>
    <row r="54" spans="1:9" ht="12.75" customHeight="1">
      <c r="A54" s="387"/>
      <c r="B54" s="293" t="s">
        <v>378</v>
      </c>
      <c r="C54" s="294" t="s">
        <v>30</v>
      </c>
      <c r="D54" s="295"/>
      <c r="E54" s="86" t="str">
        <f>IF('WP 3 Boringen'!E54=0,"",'WP 3 Boringen'!E54)</f>
        <v/>
      </c>
      <c r="F54" s="48">
        <v>1226</v>
      </c>
      <c r="G54" s="48">
        <v>2234</v>
      </c>
      <c r="H54" s="49" t="str">
        <f>IF(ISBLANK('WP 3 Boringen'!E54)=TRUE,"",E54*D54)</f>
        <v/>
      </c>
      <c r="I54" s="290"/>
    </row>
    <row r="55" spans="1:9" ht="12.75" customHeight="1">
      <c r="A55" s="387"/>
      <c r="B55" s="293" t="s">
        <v>134</v>
      </c>
      <c r="C55" s="294" t="s">
        <v>30</v>
      </c>
      <c r="D55" s="295"/>
      <c r="E55" s="86" t="str">
        <f>IF('WP 3 Boringen'!E55=0,"",'WP 3 Boringen'!E55)</f>
        <v/>
      </c>
      <c r="F55" s="48">
        <v>2043</v>
      </c>
      <c r="G55" s="48">
        <v>2668</v>
      </c>
      <c r="H55" s="49" t="str">
        <f>IF(ISBLANK('WP 3 Boringen'!E55)=TRUE,"",E55*D55)</f>
        <v/>
      </c>
      <c r="I55" s="290"/>
    </row>
    <row r="56" spans="1:9" ht="12.75" customHeight="1">
      <c r="A56" s="387"/>
      <c r="B56" s="301" t="s">
        <v>405</v>
      </c>
      <c r="C56" s="294" t="s">
        <v>27</v>
      </c>
      <c r="D56" s="295">
        <v>10</v>
      </c>
      <c r="E56" s="86" t="str">
        <f>IF('WP 3 Boringen'!E56=0,"",'WP 3 Boringen'!E56)</f>
        <v/>
      </c>
      <c r="F56" s="48">
        <v>450</v>
      </c>
      <c r="G56" s="79">
        <v>975</v>
      </c>
      <c r="H56" s="49" t="str">
        <f>IF(ISBLANK('WP 3 Boringen'!E56)=TRUE,"",E56*D56)</f>
        <v/>
      </c>
      <c r="I56" s="290" t="s">
        <v>290</v>
      </c>
    </row>
    <row r="57" spans="1:9" ht="12.75" customHeight="1">
      <c r="A57" s="387"/>
      <c r="B57" s="301" t="s">
        <v>406</v>
      </c>
      <c r="C57" s="294" t="s">
        <v>288</v>
      </c>
      <c r="D57" s="295"/>
      <c r="E57" s="86" t="str">
        <f>IF('WP 3 Boringen'!E57=0,"",'WP 3 Boringen'!E57)</f>
        <v/>
      </c>
      <c r="F57" s="48">
        <v>520</v>
      </c>
      <c r="G57" s="79">
        <v>1125</v>
      </c>
      <c r="H57" s="49" t="str">
        <f>IF(ISBLANK('WP 3 Boringen'!E57)=TRUE,"",E57*D57)</f>
        <v/>
      </c>
      <c r="I57" s="290" t="s">
        <v>290</v>
      </c>
    </row>
    <row r="58" spans="1:9" ht="12.75" customHeight="1">
      <c r="A58" s="387"/>
      <c r="B58" s="293"/>
      <c r="C58" s="294"/>
      <c r="D58" s="295"/>
      <c r="E58" s="405"/>
      <c r="F58" s="294"/>
      <c r="G58" s="294"/>
      <c r="H58" s="294"/>
      <c r="I58" s="290"/>
    </row>
    <row r="59" spans="1:9" ht="12.75" customHeight="1">
      <c r="A59" s="381"/>
      <c r="B59" s="382" t="s">
        <v>135</v>
      </c>
      <c r="C59" s="294"/>
      <c r="D59" s="295"/>
      <c r="E59" s="405"/>
      <c r="F59" s="294"/>
      <c r="G59" s="294"/>
      <c r="H59" s="294"/>
      <c r="I59" s="290"/>
    </row>
    <row r="60" spans="1:9" ht="12.75" customHeight="1">
      <c r="A60" s="387"/>
      <c r="B60" s="402" t="s">
        <v>136</v>
      </c>
      <c r="C60" s="294" t="s">
        <v>30</v>
      </c>
      <c r="D60" s="295">
        <v>80</v>
      </c>
      <c r="E60" s="86" t="str">
        <f>IF('WP 3 Boringen'!E60=0,"",'WP 3 Boringen'!E60)</f>
        <v/>
      </c>
      <c r="F60" s="48">
        <v>29</v>
      </c>
      <c r="G60" s="48">
        <v>37</v>
      </c>
      <c r="H60" s="49" t="str">
        <f>IF(ISBLANK('WP 3 Boringen'!E60)=TRUE,"",E60*D60)</f>
        <v/>
      </c>
      <c r="I60" s="290" t="s">
        <v>137</v>
      </c>
    </row>
    <row r="61" spans="1:9" ht="12.75" customHeight="1">
      <c r="A61" s="387"/>
      <c r="B61" s="402" t="s">
        <v>420</v>
      </c>
      <c r="C61" s="294" t="s">
        <v>30</v>
      </c>
      <c r="D61" s="295">
        <v>80</v>
      </c>
      <c r="E61" s="86" t="str">
        <f>IF('WP 3 Boringen'!E61=0,"",'WP 3 Boringen'!E61)</f>
        <v/>
      </c>
      <c r="F61" s="48">
        <v>3</v>
      </c>
      <c r="G61" s="48">
        <v>5</v>
      </c>
      <c r="H61" s="49" t="str">
        <f>IF(ISBLANK('WP 3 Boringen'!E61)=TRUE,"",E61*D61)</f>
        <v/>
      </c>
      <c r="I61" s="290" t="s">
        <v>20</v>
      </c>
    </row>
    <row r="62" spans="1:9" ht="12.75" customHeight="1">
      <c r="A62" s="387"/>
      <c r="B62" s="402" t="s">
        <v>138</v>
      </c>
      <c r="C62" s="294" t="s">
        <v>139</v>
      </c>
      <c r="D62" s="295"/>
      <c r="E62" s="86" t="str">
        <f>IF('WP 3 Boringen'!E62=0,"",'WP 3 Boringen'!E62)</f>
        <v/>
      </c>
      <c r="F62" s="48">
        <v>24</v>
      </c>
      <c r="G62" s="48">
        <v>36</v>
      </c>
      <c r="H62" s="49" t="str">
        <f>IF(ISBLANK('WP 3 Boringen'!E62)=TRUE,"",E62*D62)</f>
        <v/>
      </c>
      <c r="I62" s="290" t="s">
        <v>137</v>
      </c>
    </row>
    <row r="63" spans="1:9" ht="25.5">
      <c r="A63" s="387"/>
      <c r="B63" s="402" t="s">
        <v>140</v>
      </c>
      <c r="C63" s="294" t="s">
        <v>141</v>
      </c>
      <c r="D63" s="295"/>
      <c r="E63" s="86" t="str">
        <f>IF('WP 3 Boringen'!E63=0,"",'WP 3 Boringen'!E63)</f>
        <v/>
      </c>
      <c r="F63" s="48">
        <v>32</v>
      </c>
      <c r="G63" s="48">
        <v>46</v>
      </c>
      <c r="H63" s="49" t="str">
        <f>IF(ISBLANK('WP 3 Boringen'!E63)=TRUE,"",E63*D63)</f>
        <v/>
      </c>
      <c r="I63" s="415" t="s">
        <v>336</v>
      </c>
    </row>
    <row r="64" spans="1:9" ht="12.75" customHeight="1">
      <c r="A64" s="387"/>
      <c r="B64" s="402" t="s">
        <v>142</v>
      </c>
      <c r="C64" s="294" t="s">
        <v>113</v>
      </c>
      <c r="D64" s="295"/>
      <c r="E64" s="86" t="str">
        <f>IF('WP 3 Boringen'!E64=0,"",'WP 3 Boringen'!E64)</f>
        <v/>
      </c>
      <c r="F64" s="48">
        <v>20</v>
      </c>
      <c r="G64" s="48">
        <v>38</v>
      </c>
      <c r="H64" s="49" t="str">
        <f>IF(ISBLANK('WP 3 Boringen'!E64)=TRUE,"",E64*D64)</f>
        <v/>
      </c>
      <c r="I64" s="290" t="s">
        <v>143</v>
      </c>
    </row>
    <row r="65" spans="1:9" ht="12.75" customHeight="1">
      <c r="A65" s="387"/>
      <c r="B65" s="402" t="s">
        <v>281</v>
      </c>
      <c r="C65" s="294" t="s">
        <v>113</v>
      </c>
      <c r="D65" s="295"/>
      <c r="E65" s="86" t="str">
        <f>IF('WP 3 Boringen'!E65=0,"",'WP 3 Boringen'!E65)</f>
        <v/>
      </c>
      <c r="F65" s="48">
        <v>9</v>
      </c>
      <c r="G65" s="48">
        <v>16</v>
      </c>
      <c r="H65" s="49" t="str">
        <f>IF(ISBLANK('WP 3 Boringen'!E65)=TRUE,"",E65*D65)</f>
        <v/>
      </c>
      <c r="I65" s="290" t="s">
        <v>241</v>
      </c>
    </row>
    <row r="66" spans="1:9" ht="12.75" customHeight="1">
      <c r="A66" s="387"/>
      <c r="B66" s="400" t="s">
        <v>107</v>
      </c>
      <c r="C66" s="294" t="s">
        <v>144</v>
      </c>
      <c r="D66" s="297">
        <v>27</v>
      </c>
      <c r="E66" s="86" t="str">
        <f>IF('WP 3 Boringen'!E66=0,"",'WP 3 Boringen'!E66)</f>
        <v/>
      </c>
      <c r="F66" s="48">
        <v>12</v>
      </c>
      <c r="G66" s="48">
        <v>19</v>
      </c>
      <c r="H66" s="49" t="str">
        <f>IF(ISBLANK('WP 3 Boringen'!E66)=TRUE,"",E66*D66)</f>
        <v/>
      </c>
      <c r="I66" s="290" t="s">
        <v>20</v>
      </c>
    </row>
    <row r="67" spans="1:9" ht="12.75" customHeight="1">
      <c r="A67" s="387"/>
      <c r="B67" s="402" t="s">
        <v>145</v>
      </c>
      <c r="C67" s="294" t="s">
        <v>144</v>
      </c>
      <c r="D67" s="295"/>
      <c r="E67" s="86" t="str">
        <f>IF('WP 3 Boringen'!E67=0,"",'WP 3 Boringen'!E67)</f>
        <v/>
      </c>
      <c r="F67" s="48">
        <v>48</v>
      </c>
      <c r="G67" s="48">
        <v>75</v>
      </c>
      <c r="H67" s="49" t="str">
        <f>IF(ISBLANK('WP 3 Boringen'!E67)=TRUE,"",E67*D67)</f>
        <v/>
      </c>
      <c r="I67" s="290"/>
    </row>
    <row r="68" spans="1:9" ht="25.5">
      <c r="A68" s="387"/>
      <c r="B68" s="402" t="s">
        <v>283</v>
      </c>
      <c r="C68" s="294" t="s">
        <v>282</v>
      </c>
      <c r="D68" s="295"/>
      <c r="E68" s="86" t="str">
        <f>IF('WP 3 Boringen'!E68=0,"",'WP 3 Boringen'!E68)</f>
        <v/>
      </c>
      <c r="F68" s="48">
        <v>150</v>
      </c>
      <c r="G68" s="48">
        <v>200</v>
      </c>
      <c r="H68" s="49" t="str">
        <f>IF(ISBLANK('WP 3 Boringen'!E68)=TRUE,"",E68*D68)</f>
        <v/>
      </c>
      <c r="I68" s="415" t="s">
        <v>335</v>
      </c>
    </row>
    <row r="69" spans="1:9" ht="25.5">
      <c r="A69" s="387"/>
      <c r="B69" s="402" t="s">
        <v>146</v>
      </c>
      <c r="C69" s="294" t="s">
        <v>147</v>
      </c>
      <c r="D69" s="295"/>
      <c r="E69" s="86" t="str">
        <f>IF('WP 3 Boringen'!E69=0,"",'WP 3 Boringen'!E69)</f>
        <v/>
      </c>
      <c r="F69" s="48">
        <v>4</v>
      </c>
      <c r="G69" s="48">
        <v>7</v>
      </c>
      <c r="H69" s="49" t="str">
        <f>IF(ISBLANK('WP 3 Boringen'!E69)=TRUE,"",E69*D69)</f>
        <v/>
      </c>
      <c r="I69" s="415" t="s">
        <v>335</v>
      </c>
    </row>
    <row r="70" spans="1:9" ht="12.75" customHeight="1">
      <c r="A70" s="387"/>
      <c r="B70" s="402" t="s">
        <v>148</v>
      </c>
      <c r="C70" s="294" t="s">
        <v>149</v>
      </c>
      <c r="D70" s="295"/>
      <c r="E70" s="86" t="str">
        <f>IF('WP 3 Boringen'!E70=0,"",'WP 3 Boringen'!E70)</f>
        <v/>
      </c>
      <c r="F70" s="48">
        <v>13</v>
      </c>
      <c r="G70" s="48">
        <v>22</v>
      </c>
      <c r="H70" s="49" t="str">
        <f>IF(ISBLANK('WP 3 Boringen'!E70)=TRUE,"",E70*D70)</f>
        <v/>
      </c>
      <c r="I70" s="290" t="s">
        <v>150</v>
      </c>
    </row>
    <row r="71" spans="1:9" ht="12.75" customHeight="1">
      <c r="A71" s="387"/>
      <c r="B71" s="402"/>
      <c r="C71" s="294"/>
      <c r="D71" s="295"/>
      <c r="E71" s="405"/>
      <c r="F71" s="294"/>
      <c r="G71" s="294"/>
      <c r="H71" s="294"/>
      <c r="I71" s="290"/>
    </row>
    <row r="72" spans="1:9" ht="12.75" customHeight="1">
      <c r="A72" s="387"/>
      <c r="B72" s="382" t="s">
        <v>151</v>
      </c>
      <c r="C72" s="294"/>
      <c r="D72" s="295"/>
      <c r="E72" s="405"/>
      <c r="F72" s="294"/>
      <c r="G72" s="294"/>
      <c r="H72" s="294"/>
      <c r="I72" s="290"/>
    </row>
    <row r="73" spans="1:9" ht="12.75" customHeight="1">
      <c r="A73" s="387"/>
      <c r="B73" s="400" t="s">
        <v>152</v>
      </c>
      <c r="C73" s="294" t="s">
        <v>30</v>
      </c>
      <c r="D73" s="295">
        <v>10</v>
      </c>
      <c r="E73" s="86" t="str">
        <f>IF('WP 3 Boringen'!E73=0,"",'WP 3 Boringen'!E73)</f>
        <v/>
      </c>
      <c r="F73" s="48">
        <v>429</v>
      </c>
      <c r="G73" s="48">
        <v>626</v>
      </c>
      <c r="H73" s="49" t="str">
        <f>IF(ISBLANK('WP 3 Boringen'!E73)=TRUE,"",E73*D73)</f>
        <v/>
      </c>
      <c r="I73" s="290"/>
    </row>
    <row r="74" spans="1:9" ht="12.75" customHeight="1">
      <c r="A74" s="387"/>
      <c r="B74" s="400" t="s">
        <v>153</v>
      </c>
      <c r="C74" s="294" t="s">
        <v>30</v>
      </c>
      <c r="D74" s="295"/>
      <c r="E74" s="86" t="str">
        <f>IF('WP 3 Boringen'!E74=0,"",'WP 3 Boringen'!E74)</f>
        <v/>
      </c>
      <c r="F74" s="48">
        <v>161</v>
      </c>
      <c r="G74" s="48">
        <v>298</v>
      </c>
      <c r="H74" s="49" t="str">
        <f>IF(ISBLANK('WP 3 Boringen'!E74)=TRUE,"",E74*D74)</f>
        <v/>
      </c>
      <c r="I74" s="290"/>
    </row>
    <row r="75" spans="1:9" ht="12.75" customHeight="1">
      <c r="A75" s="387"/>
      <c r="B75" s="400" t="s">
        <v>154</v>
      </c>
      <c r="C75" s="294" t="s">
        <v>155</v>
      </c>
      <c r="D75" s="295">
        <v>3</v>
      </c>
      <c r="E75" s="86" t="str">
        <f>IF('WP 3 Boringen'!E75=0,"",'WP 3 Boringen'!E75)</f>
        <v/>
      </c>
      <c r="F75" s="48">
        <v>196</v>
      </c>
      <c r="G75" s="48">
        <v>399</v>
      </c>
      <c r="H75" s="49" t="str">
        <f>IF(ISBLANK('WP 3 Boringen'!E75)=TRUE,"",E75*D75)</f>
        <v/>
      </c>
      <c r="I75" s="290"/>
    </row>
    <row r="76" spans="1:9" ht="12.75" customHeight="1">
      <c r="A76" s="387"/>
      <c r="B76" s="400" t="s">
        <v>156</v>
      </c>
      <c r="C76" s="294" t="s">
        <v>30</v>
      </c>
      <c r="D76" s="295">
        <v>1</v>
      </c>
      <c r="E76" s="86" t="str">
        <f>IF('WP 3 Boringen'!E76=0,"",'WP 3 Boringen'!E76)</f>
        <v/>
      </c>
      <c r="F76" s="48">
        <v>159</v>
      </c>
      <c r="G76" s="48">
        <v>274</v>
      </c>
      <c r="H76" s="49" t="str">
        <f>IF(ISBLANK('WP 3 Boringen'!E76)=TRUE,"",E76*D76)</f>
        <v/>
      </c>
      <c r="I76" s="290" t="s">
        <v>20</v>
      </c>
    </row>
    <row r="77" spans="1:9" ht="12.75" customHeight="1">
      <c r="A77" s="387"/>
      <c r="B77" s="400" t="s">
        <v>109</v>
      </c>
      <c r="C77" s="294" t="s">
        <v>30</v>
      </c>
      <c r="D77" s="295">
        <v>1</v>
      </c>
      <c r="E77" s="86" t="str">
        <f>IF('WP 3 Boringen'!E77=0,"",'WP 3 Boringen'!E77)</f>
        <v/>
      </c>
      <c r="F77" s="48">
        <v>74</v>
      </c>
      <c r="G77" s="48">
        <v>132</v>
      </c>
      <c r="H77" s="49" t="str">
        <f>IF(ISBLANK('WP 3 Boringen'!E77)=TRUE,"",E77*D77)</f>
        <v/>
      </c>
      <c r="I77" s="290" t="s">
        <v>20</v>
      </c>
    </row>
    <row r="78" spans="1:9" ht="12.75" customHeight="1">
      <c r="A78" s="387"/>
      <c r="I78" s="290"/>
    </row>
    <row r="79" spans="1:9" s="268" customFormat="1" ht="13.5" thickBot="1">
      <c r="A79" s="307"/>
      <c r="B79" s="308" t="s">
        <v>310</v>
      </c>
      <c r="C79" s="309"/>
      <c r="D79" s="74"/>
      <c r="E79" s="310"/>
      <c r="F79" s="311"/>
      <c r="G79" s="311"/>
      <c r="H79" s="75">
        <f>SUM(H8:H77)</f>
        <v>0</v>
      </c>
      <c r="I79" s="410"/>
    </row>
    <row r="80" spans="1:9" ht="13.5" thickTop="1"/>
    <row r="81" spans="5:6">
      <c r="E81" s="313"/>
      <c r="F81" s="313"/>
    </row>
  </sheetData>
  <sheetProtection algorithmName="SHA-512" hashValue="mRIjZHmdOpmj6VfJP1H37gXNnHq9x8yUI7DIQ5uVIlgm1FgHW00ZbqWgjfYVhg0JsLbn9E62lWkWQ52bmUok3A==" saltValue="cOPdqOlQYbccUmWQTQePwA==" spinCount="100000" sheet="1" objects="1" scenarios="1"/>
  <mergeCells count="1">
    <mergeCell ref="E5:G5"/>
  </mergeCells>
  <pageMargins left="0.7" right="0.7" top="0.75" bottom="0.75" header="0.3" footer="0.3"/>
  <pageSetup paperSize="9" scale="3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40861-004D-40FA-A7AD-3C8C27A86683}">
  <sheetPr>
    <pageSetUpPr fitToPage="1"/>
  </sheetPr>
  <dimension ref="A1:I35"/>
  <sheetViews>
    <sheetView workbookViewId="0">
      <selection activeCell="D5" sqref="D5"/>
    </sheetView>
  </sheetViews>
  <sheetFormatPr defaultColWidth="9.140625" defaultRowHeight="12.75"/>
  <cols>
    <col min="1" max="1" width="9.85546875" style="429" customWidth="1"/>
    <col min="2" max="2" width="115" style="429" bestFit="1" customWidth="1"/>
    <col min="3" max="3" width="7.42578125" style="429" bestFit="1" customWidth="1"/>
    <col min="4" max="4" width="10.7109375" style="444" bestFit="1" customWidth="1"/>
    <col min="5" max="8" width="10.7109375" style="429" customWidth="1"/>
    <col min="9" max="9" width="123" style="77" bestFit="1" customWidth="1"/>
    <col min="10" max="10" width="1.28515625" style="429" customWidth="1"/>
    <col min="11" max="19" width="9.140625" style="429" customWidth="1"/>
    <col min="20" max="16384" width="9.140625" style="429"/>
  </cols>
  <sheetData>
    <row r="1" spans="1:9" s="419" customFormat="1" ht="37.5" customHeight="1" thickTop="1">
      <c r="A1" s="416"/>
      <c r="B1" s="417"/>
      <c r="C1" s="417"/>
      <c r="D1" s="418"/>
      <c r="E1" s="265"/>
      <c r="F1" s="265"/>
      <c r="G1" s="265"/>
      <c r="H1" s="265"/>
      <c r="I1" s="267"/>
    </row>
    <row r="2" spans="1:9" s="419" customFormat="1">
      <c r="A2" s="420" t="s">
        <v>0</v>
      </c>
      <c r="B2" s="421" t="str">
        <f>+'Totaal Component 2'!C2</f>
        <v>Raamovereenkomst Geotechnisch Onderzoek II</v>
      </c>
      <c r="C2" s="421"/>
      <c r="D2" s="422"/>
      <c r="E2" s="270"/>
      <c r="F2" s="270"/>
      <c r="G2" s="270"/>
      <c r="H2" s="270"/>
      <c r="I2" s="272"/>
    </row>
    <row r="3" spans="1:9" s="419" customFormat="1">
      <c r="A3" s="420" t="s">
        <v>2</v>
      </c>
      <c r="B3" s="421" t="s">
        <v>356</v>
      </c>
      <c r="C3" s="421"/>
      <c r="D3" s="422"/>
      <c r="E3" s="270"/>
      <c r="F3" s="270"/>
      <c r="G3" s="270"/>
      <c r="H3" s="270"/>
      <c r="I3" s="272"/>
    </row>
    <row r="4" spans="1:9" s="419" customFormat="1">
      <c r="A4" s="420" t="str">
        <f>'Totaal Component 2'!A5</f>
        <v>Opgesteld</v>
      </c>
      <c r="B4" s="274" t="str">
        <f>IF(ISBLANK('Totaal Component 1 + 2'!$C$5)=TRUE,"",'Totaal Component 1 + 2'!$C$5)</f>
        <v/>
      </c>
      <c r="C4" s="421"/>
      <c r="D4" s="422" t="s">
        <v>20</v>
      </c>
      <c r="E4" s="270"/>
      <c r="F4" s="270"/>
      <c r="G4" s="270"/>
      <c r="H4" s="270"/>
      <c r="I4" s="272"/>
    </row>
    <row r="5" spans="1:9" s="419" customFormat="1" ht="13.5" thickBot="1">
      <c r="A5" s="420"/>
      <c r="B5" s="421"/>
      <c r="C5" s="421"/>
      <c r="D5" s="422"/>
      <c r="E5" s="276" t="s">
        <v>299</v>
      </c>
      <c r="F5" s="277"/>
      <c r="G5" s="277"/>
      <c r="H5" s="270"/>
      <c r="I5" s="272"/>
    </row>
    <row r="6" spans="1:9" s="419" customFormat="1" ht="13.5" thickTop="1">
      <c r="A6" s="281" t="s">
        <v>17</v>
      </c>
      <c r="B6" s="281" t="s">
        <v>157</v>
      </c>
      <c r="C6" s="281" t="s">
        <v>19</v>
      </c>
      <c r="D6" s="281" t="s">
        <v>227</v>
      </c>
      <c r="E6" s="283" t="s">
        <v>299</v>
      </c>
      <c r="F6" s="281" t="s">
        <v>300</v>
      </c>
      <c r="G6" s="283" t="s">
        <v>301</v>
      </c>
      <c r="H6" s="281" t="s">
        <v>306</v>
      </c>
      <c r="I6" s="284" t="s">
        <v>234</v>
      </c>
    </row>
    <row r="7" spans="1:9" s="429" customFormat="1" ht="12.75" customHeight="1">
      <c r="A7" s="423"/>
      <c r="B7" s="424" t="s">
        <v>158</v>
      </c>
      <c r="C7" s="425"/>
      <c r="D7" s="426"/>
      <c r="E7" s="427"/>
      <c r="F7" s="427"/>
      <c r="G7" s="427"/>
      <c r="H7" s="427"/>
      <c r="I7" s="428" t="s">
        <v>20</v>
      </c>
    </row>
    <row r="8" spans="1:9" s="429" customFormat="1" ht="12.75" customHeight="1">
      <c r="A8" s="430"/>
      <c r="B8" s="431" t="s">
        <v>159</v>
      </c>
      <c r="C8" s="425" t="s">
        <v>41</v>
      </c>
      <c r="D8" s="432"/>
      <c r="E8" s="86" t="str">
        <f>IF('WP 4 Peilbuizen'!E8=0,"",'WP 4 Peilbuizen'!E8)</f>
        <v/>
      </c>
      <c r="F8" s="48">
        <v>161</v>
      </c>
      <c r="G8" s="48">
        <v>215</v>
      </c>
      <c r="H8" s="49" t="str">
        <f>IF(ISBLANK('WP 4 Peilbuizen'!E8)=TRUE,"",E8*D8)</f>
        <v/>
      </c>
      <c r="I8" s="428" t="s">
        <v>160</v>
      </c>
    </row>
    <row r="9" spans="1:9" s="429" customFormat="1" ht="12.75" customHeight="1">
      <c r="A9" s="430"/>
      <c r="B9" s="431" t="s">
        <v>161</v>
      </c>
      <c r="C9" s="425" t="s">
        <v>41</v>
      </c>
      <c r="D9" s="432"/>
      <c r="E9" s="86" t="str">
        <f>IF('WP 4 Peilbuizen'!E9=0,"",'WP 4 Peilbuizen'!E9)</f>
        <v/>
      </c>
      <c r="F9" s="48">
        <v>144</v>
      </c>
      <c r="G9" s="48">
        <v>239</v>
      </c>
      <c r="H9" s="49" t="str">
        <f>IF(ISBLANK('WP 4 Peilbuizen'!E9)=TRUE,"",E9*D9)</f>
        <v/>
      </c>
      <c r="I9" s="428"/>
    </row>
    <row r="10" spans="1:9" s="429" customFormat="1" ht="12.75" customHeight="1">
      <c r="A10" s="430"/>
      <c r="B10" s="431" t="s">
        <v>162</v>
      </c>
      <c r="C10" s="425" t="s">
        <v>41</v>
      </c>
      <c r="D10" s="432">
        <v>5</v>
      </c>
      <c r="E10" s="86" t="str">
        <f>IF('WP 4 Peilbuizen'!E10=0,"",'WP 4 Peilbuizen'!E10)</f>
        <v/>
      </c>
      <c r="F10" s="48">
        <v>217</v>
      </c>
      <c r="G10" s="48">
        <v>313</v>
      </c>
      <c r="H10" s="49" t="str">
        <f>IF(ISBLANK('WP 4 Peilbuizen'!E10)=TRUE,"",E10*D10)</f>
        <v/>
      </c>
      <c r="I10" s="428"/>
    </row>
    <row r="11" spans="1:9" s="429" customFormat="1" ht="12.75" customHeight="1">
      <c r="A11" s="430"/>
      <c r="B11" s="431" t="s">
        <v>163</v>
      </c>
      <c r="C11" s="425" t="s">
        <v>41</v>
      </c>
      <c r="D11" s="432"/>
      <c r="E11" s="86" t="str">
        <f>IF('WP 4 Peilbuizen'!E11=0,"",'WP 4 Peilbuizen'!E11)</f>
        <v/>
      </c>
      <c r="F11" s="48">
        <v>263</v>
      </c>
      <c r="G11" s="48">
        <v>395</v>
      </c>
      <c r="H11" s="49" t="str">
        <f>IF(ISBLANK('WP 4 Peilbuizen'!E11)=TRUE,"",E11*D11)</f>
        <v/>
      </c>
      <c r="I11" s="428"/>
    </row>
    <row r="12" spans="1:9" s="429" customFormat="1" ht="12.75" customHeight="1">
      <c r="A12" s="430"/>
      <c r="B12" s="433" t="s">
        <v>379</v>
      </c>
      <c r="C12" s="425" t="s">
        <v>41</v>
      </c>
      <c r="D12" s="432"/>
      <c r="E12" s="86" t="str">
        <f>IF('WP 4 Peilbuizen'!E12=0,"",'WP 4 Peilbuizen'!E12)</f>
        <v/>
      </c>
      <c r="F12" s="48">
        <v>290</v>
      </c>
      <c r="G12" s="48">
        <v>407</v>
      </c>
      <c r="H12" s="49" t="str">
        <f>IF(ISBLANK('WP 4 Peilbuizen'!E12)=TRUE,"",E12*D12)</f>
        <v/>
      </c>
      <c r="I12" s="428"/>
    </row>
    <row r="13" spans="1:9" s="429" customFormat="1" ht="12.75" customHeight="1">
      <c r="A13" s="430"/>
      <c r="B13" s="431" t="s">
        <v>164</v>
      </c>
      <c r="C13" s="425" t="s">
        <v>41</v>
      </c>
      <c r="D13" s="432"/>
      <c r="E13" s="86" t="str">
        <f>IF('WP 4 Peilbuizen'!E13=0,"",'WP 4 Peilbuizen'!E13)</f>
        <v/>
      </c>
      <c r="F13" s="48">
        <v>320</v>
      </c>
      <c r="G13" s="48">
        <v>439</v>
      </c>
      <c r="H13" s="49" t="str">
        <f>IF(ISBLANK('WP 4 Peilbuizen'!E13)=TRUE,"",E13*D13)</f>
        <v/>
      </c>
      <c r="I13" s="428"/>
    </row>
    <row r="14" spans="1:9" s="429" customFormat="1" ht="12.75" customHeight="1">
      <c r="A14" s="430"/>
      <c r="B14" s="431" t="s">
        <v>165</v>
      </c>
      <c r="C14" s="425" t="s">
        <v>41</v>
      </c>
      <c r="D14" s="432"/>
      <c r="E14" s="86" t="str">
        <f>IF('WP 4 Peilbuizen'!E14=0,"",'WP 4 Peilbuizen'!E14)</f>
        <v/>
      </c>
      <c r="F14" s="48">
        <v>96</v>
      </c>
      <c r="G14" s="48">
        <v>179</v>
      </c>
      <c r="H14" s="49" t="str">
        <f>IF(ISBLANK('WP 4 Peilbuizen'!E14)=TRUE,"",E14*D14)</f>
        <v/>
      </c>
      <c r="I14" s="428"/>
    </row>
    <row r="15" spans="1:9" s="429" customFormat="1" ht="12.75" customHeight="1">
      <c r="A15" s="430"/>
      <c r="B15" s="431" t="s">
        <v>166</v>
      </c>
      <c r="C15" s="425" t="s">
        <v>41</v>
      </c>
      <c r="D15" s="432"/>
      <c r="E15" s="86" t="str">
        <f>IF('WP 4 Peilbuizen'!E15=0,"",'WP 4 Peilbuizen'!E15)</f>
        <v/>
      </c>
      <c r="F15" s="48">
        <v>140</v>
      </c>
      <c r="G15" s="48">
        <v>215</v>
      </c>
      <c r="H15" s="49" t="str">
        <f>IF(ISBLANK('WP 4 Peilbuizen'!E15)=TRUE,"",E15*D15)</f>
        <v/>
      </c>
      <c r="I15" s="428"/>
    </row>
    <row r="16" spans="1:9" s="429" customFormat="1" ht="12.75" customHeight="1">
      <c r="A16" s="430"/>
      <c r="B16" s="431" t="s">
        <v>167</v>
      </c>
      <c r="C16" s="425" t="s">
        <v>41</v>
      </c>
      <c r="D16" s="432"/>
      <c r="E16" s="86" t="str">
        <f>IF('WP 4 Peilbuizen'!E16=0,"",'WP 4 Peilbuizen'!E16)</f>
        <v/>
      </c>
      <c r="F16" s="48">
        <v>177</v>
      </c>
      <c r="G16" s="48">
        <v>251</v>
      </c>
      <c r="H16" s="49" t="str">
        <f>IF(ISBLANK('WP 4 Peilbuizen'!E16)=TRUE,"",E16*D16)</f>
        <v/>
      </c>
      <c r="I16" s="428"/>
    </row>
    <row r="17" spans="1:9" s="429" customFormat="1" ht="12.75" customHeight="1">
      <c r="A17" s="430"/>
      <c r="B17" s="433" t="s">
        <v>380</v>
      </c>
      <c r="C17" s="425" t="s">
        <v>41</v>
      </c>
      <c r="D17" s="432"/>
      <c r="E17" s="86" t="str">
        <f>IF('WP 4 Peilbuizen'!E17=0,"",'WP 4 Peilbuizen'!E17)</f>
        <v/>
      </c>
      <c r="F17" s="48">
        <v>187</v>
      </c>
      <c r="G17" s="48">
        <v>313</v>
      </c>
      <c r="H17" s="49" t="str">
        <f>IF(ISBLANK('WP 4 Peilbuizen'!E17)=TRUE,"",E17*D17)</f>
        <v/>
      </c>
      <c r="I17" s="428"/>
    </row>
    <row r="18" spans="1:9" s="429" customFormat="1" ht="12.75" customHeight="1">
      <c r="A18" s="430"/>
      <c r="B18" s="431" t="s">
        <v>168</v>
      </c>
      <c r="C18" s="425" t="s">
        <v>41</v>
      </c>
      <c r="D18" s="432"/>
      <c r="E18" s="86" t="str">
        <f>IF('WP 4 Peilbuizen'!E18=0,"",'WP 4 Peilbuizen'!E18)</f>
        <v/>
      </c>
      <c r="F18" s="48">
        <v>217</v>
      </c>
      <c r="G18" s="48">
        <v>395</v>
      </c>
      <c r="H18" s="49" t="str">
        <f>IF(ISBLANK('WP 4 Peilbuizen'!E18)=TRUE,"",E18*D18)</f>
        <v/>
      </c>
      <c r="I18" s="428"/>
    </row>
    <row r="19" spans="1:9" s="429" customFormat="1" ht="12.75" customHeight="1">
      <c r="A19" s="430"/>
      <c r="B19" s="431" t="s">
        <v>169</v>
      </c>
      <c r="C19" s="425" t="s">
        <v>41</v>
      </c>
      <c r="D19" s="432">
        <v>5</v>
      </c>
      <c r="E19" s="86" t="str">
        <f>IF('WP 4 Peilbuizen'!E19=0,"",'WP 4 Peilbuizen'!E19)</f>
        <v/>
      </c>
      <c r="F19" s="48">
        <v>666</v>
      </c>
      <c r="G19" s="48">
        <v>1435</v>
      </c>
      <c r="H19" s="49" t="str">
        <f>IF(ISBLANK('WP 4 Peilbuizen'!E19)=TRUE,"",E19*D19)</f>
        <v/>
      </c>
      <c r="I19" s="428" t="s">
        <v>20</v>
      </c>
    </row>
    <row r="20" spans="1:9" s="429" customFormat="1" ht="12.75" customHeight="1">
      <c r="A20" s="430"/>
      <c r="B20" s="431" t="s">
        <v>170</v>
      </c>
      <c r="C20" s="425" t="s">
        <v>41</v>
      </c>
      <c r="D20" s="432">
        <v>5</v>
      </c>
      <c r="E20" s="86" t="str">
        <f>IF('WP 4 Peilbuizen'!E20=0,"",'WP 4 Peilbuizen'!E20)</f>
        <v/>
      </c>
      <c r="F20" s="48">
        <v>1389</v>
      </c>
      <c r="G20" s="48">
        <v>2439</v>
      </c>
      <c r="H20" s="49" t="str">
        <f>IF(ISBLANK('WP 4 Peilbuizen'!E20)=TRUE,"",E20*D20)</f>
        <v/>
      </c>
      <c r="I20" s="428" t="s">
        <v>262</v>
      </c>
    </row>
    <row r="21" spans="1:9" s="429" customFormat="1" ht="12.75" customHeight="1">
      <c r="A21" s="430"/>
      <c r="B21" s="431" t="s">
        <v>171</v>
      </c>
      <c r="C21" s="425" t="s">
        <v>41</v>
      </c>
      <c r="D21" s="432"/>
      <c r="E21" s="86" t="str">
        <f>IF('WP 4 Peilbuizen'!E21=0,"",'WP 4 Peilbuizen'!E21)</f>
        <v/>
      </c>
      <c r="F21" s="48">
        <v>1041.75</v>
      </c>
      <c r="G21" s="48">
        <v>1829.25</v>
      </c>
      <c r="H21" s="49" t="str">
        <f>IF(ISBLANK('WP 4 Peilbuizen'!E21)=TRUE,"",E21*D21)</f>
        <v/>
      </c>
      <c r="I21" s="428" t="s">
        <v>262</v>
      </c>
    </row>
    <row r="22" spans="1:9" s="429" customFormat="1" ht="12.75" customHeight="1">
      <c r="A22" s="430"/>
      <c r="B22" s="431"/>
      <c r="C22" s="425"/>
      <c r="D22" s="426"/>
      <c r="E22" s="434"/>
      <c r="F22" s="435"/>
      <c r="G22" s="435"/>
      <c r="H22" s="435"/>
      <c r="I22" s="428" t="s">
        <v>20</v>
      </c>
    </row>
    <row r="23" spans="1:9" s="429" customFormat="1" ht="12.75" customHeight="1">
      <c r="A23" s="423"/>
      <c r="B23" s="424" t="s">
        <v>172</v>
      </c>
      <c r="C23" s="425"/>
      <c r="D23" s="426"/>
      <c r="E23" s="434"/>
      <c r="F23" s="435"/>
      <c r="G23" s="435"/>
      <c r="H23" s="435"/>
      <c r="I23" s="428"/>
    </row>
    <row r="24" spans="1:9" s="429" customFormat="1" ht="12.75" customHeight="1">
      <c r="A24" s="430"/>
      <c r="B24" s="436" t="s">
        <v>173</v>
      </c>
      <c r="C24" s="425" t="s">
        <v>41</v>
      </c>
      <c r="D24" s="432"/>
      <c r="E24" s="86" t="str">
        <f>IF('WP 4 Peilbuizen'!E24=0,"",'WP 4 Peilbuizen'!E24)</f>
        <v/>
      </c>
      <c r="F24" s="48">
        <v>118</v>
      </c>
      <c r="G24" s="48">
        <v>177</v>
      </c>
      <c r="H24" s="49" t="str">
        <f>IF(ISBLANK('WP 4 Peilbuizen'!E24)=TRUE,"",E24*D24)</f>
        <v/>
      </c>
      <c r="I24" s="428" t="s">
        <v>20</v>
      </c>
    </row>
    <row r="25" spans="1:9" s="429" customFormat="1" ht="12.75" customHeight="1">
      <c r="A25" s="430"/>
      <c r="B25" s="436" t="s">
        <v>174</v>
      </c>
      <c r="C25" s="425" t="s">
        <v>41</v>
      </c>
      <c r="D25" s="432">
        <v>5</v>
      </c>
      <c r="E25" s="86" t="str">
        <f>IF('WP 4 Peilbuizen'!E25=0,"",'WP 4 Peilbuizen'!E25)</f>
        <v/>
      </c>
      <c r="F25" s="48">
        <v>152</v>
      </c>
      <c r="G25" s="48">
        <v>311</v>
      </c>
      <c r="H25" s="49" t="str">
        <f>IF(ISBLANK('WP 4 Peilbuizen'!E25)=TRUE,"",E25*D25)</f>
        <v/>
      </c>
      <c r="I25" s="428" t="s">
        <v>20</v>
      </c>
    </row>
    <row r="26" spans="1:9" s="429" customFormat="1" ht="12.75" customHeight="1">
      <c r="A26" s="430"/>
      <c r="B26" s="436" t="s">
        <v>175</v>
      </c>
      <c r="C26" s="425" t="s">
        <v>41</v>
      </c>
      <c r="D26" s="432"/>
      <c r="E26" s="86" t="str">
        <f>IF('WP 4 Peilbuizen'!E26=0,"",'WP 4 Peilbuizen'!E26)</f>
        <v/>
      </c>
      <c r="F26" s="48">
        <v>86</v>
      </c>
      <c r="G26" s="48">
        <v>157</v>
      </c>
      <c r="H26" s="49" t="str">
        <f>IF(ISBLANK('WP 4 Peilbuizen'!E26)=TRUE,"",E26*D26)</f>
        <v/>
      </c>
      <c r="I26" s="428"/>
    </row>
    <row r="27" spans="1:9" s="429" customFormat="1" ht="12.75" customHeight="1">
      <c r="A27" s="430"/>
      <c r="B27" s="436" t="s">
        <v>176</v>
      </c>
      <c r="C27" s="425" t="s">
        <v>41</v>
      </c>
      <c r="D27" s="432"/>
      <c r="E27" s="86" t="str">
        <f>IF('WP 4 Peilbuizen'!E27=0,"",'WP 4 Peilbuizen'!E27)</f>
        <v/>
      </c>
      <c r="F27" s="48">
        <v>107</v>
      </c>
      <c r="G27" s="48">
        <v>196</v>
      </c>
      <c r="H27" s="49" t="str">
        <f>IF(ISBLANK('WP 4 Peilbuizen'!E27)=TRUE,"",E27*D27)</f>
        <v/>
      </c>
      <c r="I27" s="428"/>
    </row>
    <row r="28" spans="1:9" s="429" customFormat="1" ht="12.75" customHeight="1">
      <c r="A28" s="430"/>
      <c r="B28" s="437" t="s">
        <v>177</v>
      </c>
      <c r="C28" s="425" t="s">
        <v>41</v>
      </c>
      <c r="D28" s="432"/>
      <c r="E28" s="86" t="str">
        <f>IF('WP 4 Peilbuizen'!E28=0,"",'WP 4 Peilbuizen'!E28)</f>
        <v/>
      </c>
      <c r="F28" s="48">
        <v>150</v>
      </c>
      <c r="G28" s="48">
        <v>350</v>
      </c>
      <c r="H28" s="49" t="str">
        <f>IF(ISBLANK('WP 4 Peilbuizen'!E28)=TRUE,"",E28*D28)</f>
        <v/>
      </c>
      <c r="I28" s="428" t="s">
        <v>178</v>
      </c>
    </row>
    <row r="29" spans="1:9" s="429" customFormat="1" ht="12.75" customHeight="1">
      <c r="A29" s="430"/>
      <c r="B29" s="437" t="s">
        <v>179</v>
      </c>
      <c r="C29" s="425" t="s">
        <v>41</v>
      </c>
      <c r="D29" s="432"/>
      <c r="E29" s="86" t="str">
        <f>IF('WP 4 Peilbuizen'!E29=0,"",'WP 4 Peilbuizen'!E29)</f>
        <v/>
      </c>
      <c r="F29" s="48">
        <v>450</v>
      </c>
      <c r="G29" s="48">
        <v>650</v>
      </c>
      <c r="H29" s="49" t="str">
        <f>IF(ISBLANK('WP 4 Peilbuizen'!E29)=TRUE,"",E29*D29)</f>
        <v/>
      </c>
      <c r="I29" s="428"/>
    </row>
    <row r="30" spans="1:9" s="429" customFormat="1" ht="12.75" customHeight="1">
      <c r="A30" s="430"/>
      <c r="B30" s="436" t="s">
        <v>180</v>
      </c>
      <c r="C30" s="425" t="s">
        <v>41</v>
      </c>
      <c r="D30" s="432">
        <v>5</v>
      </c>
      <c r="E30" s="86" t="str">
        <f>IF('WP 4 Peilbuizen'!E30=0,"",'WP 4 Peilbuizen'!E30)</f>
        <v/>
      </c>
      <c r="F30" s="48">
        <v>11</v>
      </c>
      <c r="G30" s="48">
        <v>20</v>
      </c>
      <c r="H30" s="49" t="str">
        <f>IF(ISBLANK('WP 4 Peilbuizen'!E30)=TRUE,"",E30*D30)</f>
        <v/>
      </c>
      <c r="I30" s="438" t="s">
        <v>20</v>
      </c>
    </row>
    <row r="31" spans="1:9" s="429" customFormat="1" ht="12.75" customHeight="1">
      <c r="A31" s="430"/>
      <c r="B31" s="400" t="s">
        <v>181</v>
      </c>
      <c r="C31" s="425" t="s">
        <v>30</v>
      </c>
      <c r="D31" s="432">
        <v>1</v>
      </c>
      <c r="E31" s="86" t="str">
        <f>IF('WP 4 Peilbuizen'!E31=0,"",'WP 4 Peilbuizen'!E31)</f>
        <v/>
      </c>
      <c r="F31" s="48">
        <v>160</v>
      </c>
      <c r="G31" s="48">
        <v>198</v>
      </c>
      <c r="H31" s="49" t="str">
        <f>IF(ISBLANK('WP 4 Peilbuizen'!E31)=TRUE,"",E31*D31)</f>
        <v/>
      </c>
      <c r="I31" s="428"/>
    </row>
    <row r="32" spans="1:9" s="429" customFormat="1" ht="12.75" customHeight="1">
      <c r="A32" s="430"/>
      <c r="B32" s="291"/>
      <c r="C32" s="291"/>
      <c r="D32" s="439"/>
      <c r="E32" s="162" t="str">
        <f>IF('WP 4 Peilbuizen'!E32=0,"",'WP 4 Peilbuizen'!E32)</f>
        <v/>
      </c>
      <c r="F32" s="291"/>
      <c r="G32" s="291"/>
      <c r="H32" s="291"/>
      <c r="I32" s="440"/>
    </row>
    <row r="33" spans="1:9" s="419" customFormat="1" ht="13.5" thickBot="1">
      <c r="A33" s="441"/>
      <c r="B33" s="442" t="s">
        <v>311</v>
      </c>
      <c r="C33" s="309"/>
      <c r="D33" s="166"/>
      <c r="E33" s="310"/>
      <c r="F33" s="311"/>
      <c r="G33" s="311"/>
      <c r="H33" s="75">
        <f>SUM(H8:H31)</f>
        <v>0</v>
      </c>
      <c r="I33" s="443"/>
    </row>
    <row r="34" spans="1:9" s="429" customFormat="1" ht="13.5" thickTop="1">
      <c r="D34" s="444"/>
      <c r="I34" s="77"/>
    </row>
    <row r="35" spans="1:9" s="429" customFormat="1">
      <c r="D35" s="444"/>
      <c r="E35" s="444"/>
      <c r="F35" s="444"/>
      <c r="I35" s="77"/>
    </row>
  </sheetData>
  <sheetProtection algorithmName="SHA-512" hashValue="3oNjou0qWcsg99oVe67EYAA6s/UwznfKPECITVb2zI535n2qbCLp9OXP4Bc4s+NbdwRlNNfpeH096swsghB6jw==" saltValue="DD/7sl9Q3vI+KJmmSv/hAA==" spinCount="100000" sheet="1" objects="1" scenarios="1"/>
  <mergeCells count="1">
    <mergeCell ref="E5:G5"/>
  </mergeCells>
  <pageMargins left="0.70866141732283472" right="0.70866141732283472" top="0.74803149606299213" bottom="0.74803149606299213" header="0.31496062992125984" footer="0.31496062992125984"/>
  <pageSetup paperSize="8" scale="63"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787C2-F039-410B-B3F2-4091234239BD}">
  <sheetPr>
    <pageSetUpPr fitToPage="1"/>
  </sheetPr>
  <dimension ref="A1:K89"/>
  <sheetViews>
    <sheetView workbookViewId="0">
      <selection sqref="A1:XFD1048576"/>
    </sheetView>
  </sheetViews>
  <sheetFormatPr defaultRowHeight="12.75"/>
  <cols>
    <col min="1" max="1" width="15.85546875" style="291" customWidth="1"/>
    <col min="2" max="2" width="65.28515625" style="291" customWidth="1"/>
    <col min="3" max="3" width="11.28515625" style="291" bestFit="1" customWidth="1"/>
    <col min="4" max="4" width="10.7109375" style="278" bestFit="1" customWidth="1"/>
    <col min="5" max="8" width="10.7109375" style="291" customWidth="1"/>
    <col min="9" max="9" width="64.7109375" style="77" bestFit="1" customWidth="1"/>
    <col min="10" max="10" width="1.42578125" style="291" customWidth="1"/>
    <col min="11" max="16384" width="9.140625" style="291"/>
  </cols>
  <sheetData>
    <row r="1" spans="1:9" s="268" customFormat="1" ht="40.5" customHeight="1" thickTop="1">
      <c r="A1" s="264"/>
      <c r="B1" s="265"/>
      <c r="C1" s="265"/>
      <c r="D1" s="445"/>
      <c r="E1" s="265"/>
      <c r="F1" s="265"/>
      <c r="G1" s="265"/>
      <c r="H1" s="265"/>
      <c r="I1" s="267"/>
    </row>
    <row r="2" spans="1:9" s="268" customFormat="1">
      <c r="A2" s="269" t="s">
        <v>0</v>
      </c>
      <c r="B2" s="270" t="str">
        <f>+'Totaal Component 2'!C2</f>
        <v>Raamovereenkomst Geotechnisch Onderzoek II</v>
      </c>
      <c r="C2" s="270"/>
      <c r="D2" s="446"/>
      <c r="E2" s="270"/>
      <c r="F2" s="270"/>
      <c r="G2" s="270"/>
      <c r="H2" s="270"/>
      <c r="I2" s="272"/>
    </row>
    <row r="3" spans="1:9" s="268" customFormat="1">
      <c r="A3" s="269" t="s">
        <v>2</v>
      </c>
      <c r="B3" s="275" t="s">
        <v>357</v>
      </c>
      <c r="C3" s="270"/>
      <c r="D3" s="446"/>
      <c r="E3" s="270"/>
      <c r="F3" s="270"/>
      <c r="G3" s="270"/>
      <c r="H3" s="270"/>
      <c r="I3" s="272"/>
    </row>
    <row r="4" spans="1:9" s="268" customFormat="1">
      <c r="A4" s="269" t="str">
        <f>'Totaal Component 2'!A5</f>
        <v>Opgesteld</v>
      </c>
      <c r="B4" s="274" t="str">
        <f>IF(ISBLANK('Totaal Component 1 + 2'!$C$5)=TRUE,"",'Totaal Component 1 + 2'!$C$5)</f>
        <v/>
      </c>
      <c r="C4" s="270"/>
      <c r="D4" s="271" t="s">
        <v>20</v>
      </c>
      <c r="E4" s="270"/>
      <c r="F4" s="270"/>
      <c r="G4" s="270"/>
      <c r="H4" s="270"/>
      <c r="I4" s="272"/>
    </row>
    <row r="5" spans="1:9" ht="13.5" thickBot="1">
      <c r="A5" s="269"/>
      <c r="B5" s="270"/>
      <c r="C5" s="270"/>
      <c r="D5" s="446"/>
      <c r="E5" s="276" t="s">
        <v>299</v>
      </c>
      <c r="F5" s="277"/>
      <c r="G5" s="277"/>
      <c r="H5" s="270"/>
      <c r="I5" s="272"/>
    </row>
    <row r="6" spans="1:9" s="268" customFormat="1" ht="13.5" thickTop="1">
      <c r="A6" s="279" t="s">
        <v>17</v>
      </c>
      <c r="B6" s="280" t="s">
        <v>182</v>
      </c>
      <c r="C6" s="447" t="s">
        <v>19</v>
      </c>
      <c r="D6" s="281" t="s">
        <v>227</v>
      </c>
      <c r="E6" s="283" t="s">
        <v>299</v>
      </c>
      <c r="F6" s="281" t="s">
        <v>300</v>
      </c>
      <c r="G6" s="283" t="s">
        <v>301</v>
      </c>
      <c r="H6" s="281" t="s">
        <v>306</v>
      </c>
      <c r="I6" s="284" t="s">
        <v>315</v>
      </c>
    </row>
    <row r="7" spans="1:9">
      <c r="A7" s="285"/>
      <c r="B7" s="424" t="s">
        <v>183</v>
      </c>
      <c r="C7" s="425"/>
      <c r="D7" s="426"/>
      <c r="E7" s="289"/>
      <c r="F7" s="289"/>
      <c r="G7" s="289"/>
      <c r="H7" s="386"/>
      <c r="I7" s="448" t="s">
        <v>20</v>
      </c>
    </row>
    <row r="8" spans="1:9">
      <c r="A8" s="387"/>
      <c r="B8" s="449" t="s">
        <v>325</v>
      </c>
      <c r="C8" s="450" t="s">
        <v>30</v>
      </c>
      <c r="D8" s="450">
        <v>25</v>
      </c>
      <c r="E8" s="86" t="str">
        <f>IF('WP 5 Laboratorium proeven'!E8=0,"",'WP 5 Laboratorium proeven'!E8)</f>
        <v/>
      </c>
      <c r="F8" s="48">
        <v>5</v>
      </c>
      <c r="G8" s="48">
        <v>10</v>
      </c>
      <c r="H8" s="49" t="str">
        <f>IF(ISBLANK('WP 5 Laboratorium proeven'!E8)=TRUE,"",E8*D8)</f>
        <v/>
      </c>
      <c r="I8" s="451"/>
    </row>
    <row r="9" spans="1:9" ht="12.75" customHeight="1">
      <c r="A9" s="387"/>
      <c r="B9" s="449" t="s">
        <v>332</v>
      </c>
      <c r="C9" s="450" t="s">
        <v>30</v>
      </c>
      <c r="D9" s="450">
        <v>20</v>
      </c>
      <c r="E9" s="86" t="str">
        <f>IF('WP 5 Laboratorium proeven'!E9=0,"",'WP 5 Laboratorium proeven'!E9)</f>
        <v/>
      </c>
      <c r="F9" s="48">
        <v>5</v>
      </c>
      <c r="G9" s="48">
        <v>15</v>
      </c>
      <c r="H9" s="49" t="str">
        <f>IF(ISBLANK('WP 5 Laboratorium proeven'!E9)=TRUE,"",E9*D9)</f>
        <v/>
      </c>
      <c r="I9" s="451"/>
    </row>
    <row r="10" spans="1:9" ht="12.75" customHeight="1">
      <c r="A10" s="387"/>
      <c r="B10" s="449" t="s">
        <v>326</v>
      </c>
      <c r="C10" s="450" t="s">
        <v>30</v>
      </c>
      <c r="D10" s="450">
        <v>20</v>
      </c>
      <c r="E10" s="86" t="str">
        <f>IF('WP 5 Laboratorium proeven'!E10=0,"",'WP 5 Laboratorium proeven'!E10)</f>
        <v/>
      </c>
      <c r="F10" s="58">
        <v>125</v>
      </c>
      <c r="G10" s="58">
        <v>300</v>
      </c>
      <c r="H10" s="49" t="str">
        <f>IF(ISBLANK('WP 5 Laboratorium proeven'!E10)=TRUE,"",E10*D10)</f>
        <v/>
      </c>
      <c r="I10" s="451"/>
    </row>
    <row r="11" spans="1:9" ht="12.75" customHeight="1">
      <c r="A11" s="387"/>
      <c r="B11" s="449" t="s">
        <v>327</v>
      </c>
      <c r="C11" s="450" t="s">
        <v>30</v>
      </c>
      <c r="D11" s="450">
        <v>15</v>
      </c>
      <c r="E11" s="86" t="str">
        <f>IF('WP 5 Laboratorium proeven'!E11=0,"",'WP 5 Laboratorium proeven'!E11)</f>
        <v/>
      </c>
      <c r="F11" s="58">
        <v>200</v>
      </c>
      <c r="G11" s="58">
        <v>450</v>
      </c>
      <c r="H11" s="49" t="str">
        <f>IF(ISBLANK('WP 5 Laboratorium proeven'!E11)=TRUE,"",E11*D11)</f>
        <v/>
      </c>
      <c r="I11" s="451"/>
    </row>
    <row r="12" spans="1:9" ht="12.75" customHeight="1">
      <c r="A12" s="387"/>
      <c r="B12" s="452" t="s">
        <v>404</v>
      </c>
      <c r="C12" s="450" t="s">
        <v>30</v>
      </c>
      <c r="D12" s="450"/>
      <c r="E12" s="86" t="str">
        <f>IF('WP 5 Laboratorium proeven'!E12=0,"",'WP 5 Laboratorium proeven'!E12)</f>
        <v/>
      </c>
      <c r="F12" s="176">
        <v>200</v>
      </c>
      <c r="G12" s="176">
        <v>450</v>
      </c>
      <c r="H12" s="49" t="str">
        <f>IF(ISBLANK('WP 5 Laboratorium proeven'!E12)=TRUE,"",E12*D12)</f>
        <v/>
      </c>
      <c r="I12" s="451"/>
    </row>
    <row r="13" spans="1:9" ht="12.75" customHeight="1">
      <c r="A13" s="387"/>
      <c r="B13" s="449" t="s">
        <v>184</v>
      </c>
      <c r="C13" s="450" t="s">
        <v>185</v>
      </c>
      <c r="D13" s="450"/>
      <c r="E13" s="86" t="str">
        <f>IF('WP 5 Laboratorium proeven'!E13=0,"",'WP 5 Laboratorium proeven'!E13)</f>
        <v/>
      </c>
      <c r="F13" s="48">
        <v>17</v>
      </c>
      <c r="G13" s="48">
        <v>18</v>
      </c>
      <c r="H13" s="49" t="str">
        <f>IF(ISBLANK('WP 5 Laboratorium proeven'!E13)=TRUE,"",E13*D13)</f>
        <v/>
      </c>
      <c r="I13" s="451"/>
    </row>
    <row r="14" spans="1:9" ht="12.75" customHeight="1">
      <c r="A14" s="387"/>
      <c r="B14" s="453" t="s">
        <v>186</v>
      </c>
      <c r="C14" s="450" t="s">
        <v>30</v>
      </c>
      <c r="D14" s="450">
        <v>25</v>
      </c>
      <c r="E14" s="86" t="str">
        <f>IF('WP 5 Laboratorium proeven'!E14=0,"",'WP 5 Laboratorium proeven'!E14)</f>
        <v/>
      </c>
      <c r="F14" s="48">
        <v>21</v>
      </c>
      <c r="G14" s="48">
        <v>38</v>
      </c>
      <c r="H14" s="49" t="str">
        <f>IF(ISBLANK('WP 5 Laboratorium proeven'!E14)=TRUE,"",E14*D14)</f>
        <v/>
      </c>
      <c r="I14" s="451"/>
    </row>
    <row r="15" spans="1:9" ht="12.75" customHeight="1">
      <c r="A15" s="387"/>
      <c r="B15" s="453" t="s">
        <v>187</v>
      </c>
      <c r="C15" s="450" t="s">
        <v>30</v>
      </c>
      <c r="D15" s="450"/>
      <c r="E15" s="86" t="str">
        <f>IF('WP 5 Laboratorium proeven'!E15=0,"",'WP 5 Laboratorium proeven'!E15)</f>
        <v/>
      </c>
      <c r="F15" s="48">
        <v>12</v>
      </c>
      <c r="G15" s="48">
        <v>18</v>
      </c>
      <c r="H15" s="49" t="str">
        <f>IF(ISBLANK('WP 5 Laboratorium proeven'!E15)=TRUE,"",E15*D15)</f>
        <v/>
      </c>
      <c r="I15" s="451"/>
    </row>
    <row r="16" spans="1:9" ht="12.75" customHeight="1">
      <c r="A16" s="387"/>
      <c r="B16" s="449" t="s">
        <v>188</v>
      </c>
      <c r="C16" s="450" t="s">
        <v>30</v>
      </c>
      <c r="D16" s="450"/>
      <c r="E16" s="86" t="str">
        <f>IF('WP 5 Laboratorium proeven'!E16=0,"",'WP 5 Laboratorium proeven'!E16)</f>
        <v/>
      </c>
      <c r="F16" s="48">
        <v>9</v>
      </c>
      <c r="G16" s="48">
        <v>10</v>
      </c>
      <c r="H16" s="49" t="str">
        <f>IF(ISBLANK('WP 5 Laboratorium proeven'!E16)=TRUE,"",E16*D16)</f>
        <v/>
      </c>
      <c r="I16" s="451"/>
    </row>
    <row r="17" spans="1:9" ht="12.75" customHeight="1">
      <c r="A17" s="387"/>
      <c r="B17" s="449" t="s">
        <v>189</v>
      </c>
      <c r="C17" s="450" t="s">
        <v>30</v>
      </c>
      <c r="D17" s="450"/>
      <c r="E17" s="86" t="str">
        <f>IF('WP 5 Laboratorium proeven'!E17=0,"",'WP 5 Laboratorium proeven'!E17)</f>
        <v/>
      </c>
      <c r="F17" s="48">
        <v>9</v>
      </c>
      <c r="G17" s="48">
        <v>10</v>
      </c>
      <c r="H17" s="49" t="str">
        <f>IF(ISBLANK('WP 5 Laboratorium proeven'!E17)=TRUE,"",E17*D17)</f>
        <v/>
      </c>
      <c r="I17" s="451"/>
    </row>
    <row r="18" spans="1:9" ht="12.75" customHeight="1">
      <c r="A18" s="387"/>
      <c r="B18" s="449" t="s">
        <v>190</v>
      </c>
      <c r="C18" s="450" t="s">
        <v>30</v>
      </c>
      <c r="D18" s="450"/>
      <c r="E18" s="86" t="str">
        <f>IF('WP 5 Laboratorium proeven'!E18=0,"",'WP 5 Laboratorium proeven'!E18)</f>
        <v/>
      </c>
      <c r="F18" s="48">
        <v>21</v>
      </c>
      <c r="G18" s="48">
        <v>36</v>
      </c>
      <c r="H18" s="49" t="str">
        <f>IF(ISBLANK('WP 5 Laboratorium proeven'!E18)=TRUE,"",E18*D18)</f>
        <v/>
      </c>
      <c r="I18" s="451"/>
    </row>
    <row r="19" spans="1:9" ht="12.75" customHeight="1">
      <c r="A19" s="387"/>
      <c r="B19" s="449" t="s">
        <v>191</v>
      </c>
      <c r="C19" s="450" t="s">
        <v>30</v>
      </c>
      <c r="D19" s="450"/>
      <c r="E19" s="86" t="str">
        <f>IF('WP 5 Laboratorium proeven'!E19=0,"",'WP 5 Laboratorium proeven'!E19)</f>
        <v/>
      </c>
      <c r="F19" s="48">
        <v>60</v>
      </c>
      <c r="G19" s="48">
        <v>107</v>
      </c>
      <c r="H19" s="49" t="str">
        <f>IF(ISBLANK('WP 5 Laboratorium proeven'!E19)=TRUE,"",E19*D19)</f>
        <v/>
      </c>
      <c r="I19" s="451"/>
    </row>
    <row r="20" spans="1:9" ht="12.75" customHeight="1">
      <c r="A20" s="387"/>
      <c r="B20" s="453" t="s">
        <v>192</v>
      </c>
      <c r="C20" s="450" t="s">
        <v>30</v>
      </c>
      <c r="D20" s="450"/>
      <c r="E20" s="86" t="str">
        <f>IF('WP 5 Laboratorium proeven'!E20=0,"",'WP 5 Laboratorium proeven'!E20)</f>
        <v/>
      </c>
      <c r="F20" s="48">
        <v>91</v>
      </c>
      <c r="G20" s="48">
        <v>167</v>
      </c>
      <c r="H20" s="49" t="str">
        <f>IF(ISBLANK('WP 5 Laboratorium proeven'!E20)=TRUE,"",E20*D20)</f>
        <v/>
      </c>
      <c r="I20" s="451"/>
    </row>
    <row r="21" spans="1:9" ht="12.75" customHeight="1">
      <c r="A21" s="387"/>
      <c r="B21" s="454" t="s">
        <v>415</v>
      </c>
      <c r="C21" s="450" t="s">
        <v>30</v>
      </c>
      <c r="D21" s="450"/>
      <c r="E21" s="86" t="str">
        <f>IF('WP 5 Laboratorium proeven'!E21=0,"",'WP 5 Laboratorium proeven'!E21)</f>
        <v/>
      </c>
      <c r="F21" s="48">
        <v>98</v>
      </c>
      <c r="G21" s="48">
        <v>167</v>
      </c>
      <c r="H21" s="49" t="str">
        <f>IF(ISBLANK('WP 5 Laboratorium proeven'!E21)=TRUE,"",E21*D21)</f>
        <v/>
      </c>
      <c r="I21" s="455"/>
    </row>
    <row r="22" spans="1:9" ht="12.75" customHeight="1">
      <c r="A22" s="387"/>
      <c r="B22" s="454" t="s">
        <v>193</v>
      </c>
      <c r="C22" s="450" t="s">
        <v>30</v>
      </c>
      <c r="D22" s="450"/>
      <c r="E22" s="86" t="str">
        <f>IF('WP 5 Laboratorium proeven'!E22=0,"",'WP 5 Laboratorium proeven'!E22)</f>
        <v/>
      </c>
      <c r="F22" s="48">
        <v>55</v>
      </c>
      <c r="G22" s="48">
        <v>98</v>
      </c>
      <c r="H22" s="49" t="str">
        <f>IF(ISBLANK('WP 5 Laboratorium proeven'!E22)=TRUE,"",E22*D22)</f>
        <v/>
      </c>
      <c r="I22" s="451"/>
    </row>
    <row r="23" spans="1:9" ht="12.75" customHeight="1">
      <c r="A23" s="387"/>
      <c r="B23" s="453" t="s">
        <v>328</v>
      </c>
      <c r="C23" s="450" t="s">
        <v>30</v>
      </c>
      <c r="D23" s="450">
        <v>10</v>
      </c>
      <c r="E23" s="86" t="str">
        <f>IF('WP 5 Laboratorium proeven'!E23=0,"",'WP 5 Laboratorium proeven'!E23)</f>
        <v/>
      </c>
      <c r="F23" s="48">
        <v>178</v>
      </c>
      <c r="G23" s="48">
        <v>265</v>
      </c>
      <c r="H23" s="49" t="str">
        <f>IF(ISBLANK('WP 5 Laboratorium proeven'!E23)=TRUE,"",E23*D23)</f>
        <v/>
      </c>
      <c r="I23" s="451"/>
    </row>
    <row r="24" spans="1:9" ht="12.75" customHeight="1">
      <c r="A24" s="387"/>
      <c r="B24" s="453" t="s">
        <v>194</v>
      </c>
      <c r="C24" s="450" t="s">
        <v>30</v>
      </c>
      <c r="D24" s="450">
        <v>15</v>
      </c>
      <c r="E24" s="86" t="str">
        <f>IF('WP 5 Laboratorium proeven'!E24=0,"",'WP 5 Laboratorium proeven'!E24)</f>
        <v/>
      </c>
      <c r="F24" s="48">
        <v>90</v>
      </c>
      <c r="G24" s="48">
        <v>150</v>
      </c>
      <c r="H24" s="49" t="str">
        <f>IF(ISBLANK('WP 5 Laboratorium proeven'!E24)=TRUE,"",E24*D24)</f>
        <v/>
      </c>
      <c r="I24" s="455"/>
    </row>
    <row r="25" spans="1:9" ht="12.75" customHeight="1">
      <c r="A25" s="387"/>
      <c r="B25" s="453" t="s">
        <v>195</v>
      </c>
      <c r="C25" s="450" t="s">
        <v>30</v>
      </c>
      <c r="D25" s="450"/>
      <c r="E25" s="86" t="str">
        <f>IF('WP 5 Laboratorium proeven'!E25=0,"",'WP 5 Laboratorium proeven'!E25)</f>
        <v/>
      </c>
      <c r="F25" s="48">
        <v>62</v>
      </c>
      <c r="G25" s="48">
        <v>103</v>
      </c>
      <c r="H25" s="49" t="str">
        <f>IF(ISBLANK('WP 5 Laboratorium proeven'!E25)=TRUE,"",E25*D25)</f>
        <v/>
      </c>
      <c r="I25" s="451"/>
    </row>
    <row r="26" spans="1:9" ht="12.75" customHeight="1">
      <c r="A26" s="387"/>
      <c r="B26" s="453" t="s">
        <v>196</v>
      </c>
      <c r="C26" s="450" t="s">
        <v>30</v>
      </c>
      <c r="D26" s="450"/>
      <c r="E26" s="86" t="str">
        <f>IF('WP 5 Laboratorium proeven'!E26=0,"",'WP 5 Laboratorium proeven'!E26)</f>
        <v/>
      </c>
      <c r="F26" s="48">
        <v>65</v>
      </c>
      <c r="G26" s="48">
        <v>135</v>
      </c>
      <c r="H26" s="49" t="str">
        <f>IF(ISBLANK('WP 5 Laboratorium proeven'!E26)=TRUE,"",E26*D26)</f>
        <v/>
      </c>
      <c r="I26" s="451"/>
    </row>
    <row r="27" spans="1:9" ht="12.75" customHeight="1">
      <c r="A27" s="387"/>
      <c r="B27" s="453" t="s">
        <v>197</v>
      </c>
      <c r="C27" s="450" t="s">
        <v>30</v>
      </c>
      <c r="D27" s="450"/>
      <c r="E27" s="86" t="str">
        <f>IF('WP 5 Laboratorium proeven'!E27=0,"",'WP 5 Laboratorium proeven'!E27)</f>
        <v/>
      </c>
      <c r="F27" s="48">
        <v>120</v>
      </c>
      <c r="G27" s="48">
        <v>200</v>
      </c>
      <c r="H27" s="49" t="str">
        <f>IF(ISBLANK('WP 5 Laboratorium proeven'!E27)=TRUE,"",E27*D27)</f>
        <v/>
      </c>
      <c r="I27" s="451"/>
    </row>
    <row r="28" spans="1:9" ht="12.75" customHeight="1">
      <c r="A28" s="387"/>
      <c r="B28" s="453" t="s">
        <v>198</v>
      </c>
      <c r="C28" s="450" t="s">
        <v>30</v>
      </c>
      <c r="D28" s="450"/>
      <c r="E28" s="86" t="str">
        <f>IF('WP 5 Laboratorium proeven'!E28=0,"",'WP 5 Laboratorium proeven'!E28)</f>
        <v/>
      </c>
      <c r="F28" s="48">
        <v>70</v>
      </c>
      <c r="G28" s="48">
        <v>122</v>
      </c>
      <c r="H28" s="49" t="str">
        <f>IF(ISBLANK('WP 5 Laboratorium proeven'!E28)=TRUE,"",E28*D28)</f>
        <v/>
      </c>
      <c r="I28" s="451"/>
    </row>
    <row r="29" spans="1:9" ht="12.75" customHeight="1">
      <c r="A29" s="387"/>
      <c r="B29" s="453" t="s">
        <v>199</v>
      </c>
      <c r="C29" s="450" t="s">
        <v>30</v>
      </c>
      <c r="D29" s="450"/>
      <c r="E29" s="86" t="str">
        <f>IF('WP 5 Laboratorium proeven'!E29=0,"",'WP 5 Laboratorium proeven'!E29)</f>
        <v/>
      </c>
      <c r="F29" s="48">
        <v>72</v>
      </c>
      <c r="G29" s="48">
        <v>122</v>
      </c>
      <c r="H29" s="49" t="str">
        <f>IF(ISBLANK('WP 5 Laboratorium proeven'!E29)=TRUE,"",E29*D29)</f>
        <v/>
      </c>
      <c r="I29" s="451"/>
    </row>
    <row r="30" spans="1:9" ht="12.75" customHeight="1">
      <c r="A30" s="387"/>
      <c r="B30" s="453" t="s">
        <v>200</v>
      </c>
      <c r="C30" s="450" t="s">
        <v>30</v>
      </c>
      <c r="D30" s="450"/>
      <c r="E30" s="86" t="str">
        <f>IF('WP 5 Laboratorium proeven'!E30=0,"",'WP 5 Laboratorium proeven'!E30)</f>
        <v/>
      </c>
      <c r="F30" s="48">
        <v>184</v>
      </c>
      <c r="G30" s="48">
        <v>340</v>
      </c>
      <c r="H30" s="49" t="str">
        <f>IF(ISBLANK('WP 5 Laboratorium proeven'!E30)=TRUE,"",E30*D30)</f>
        <v/>
      </c>
      <c r="I30" s="451"/>
    </row>
    <row r="31" spans="1:9" ht="12.75" customHeight="1">
      <c r="A31" s="387"/>
      <c r="B31" s="453" t="s">
        <v>201</v>
      </c>
      <c r="C31" s="456" t="str">
        <f>C30</f>
        <v>stuk</v>
      </c>
      <c r="D31" s="456"/>
      <c r="E31" s="86" t="str">
        <f>IF('WP 5 Laboratorium proeven'!E31=0,"",'WP 5 Laboratorium proeven'!E31)</f>
        <v/>
      </c>
      <c r="F31" s="48">
        <v>55</v>
      </c>
      <c r="G31" s="48">
        <v>90</v>
      </c>
      <c r="H31" s="49" t="str">
        <f>IF(ISBLANK('WP 5 Laboratorium proeven'!E31)=TRUE,"",E31*D31)</f>
        <v/>
      </c>
      <c r="I31" s="451"/>
    </row>
    <row r="32" spans="1:9" ht="12.75" customHeight="1">
      <c r="A32" s="387"/>
      <c r="B32" s="453"/>
      <c r="C32" s="456"/>
      <c r="D32" s="456"/>
      <c r="E32" s="457"/>
      <c r="F32" s="48"/>
      <c r="G32" s="48"/>
      <c r="H32" s="457"/>
      <c r="I32" s="451"/>
    </row>
    <row r="33" spans="1:11" ht="12.75" customHeight="1">
      <c r="A33" s="387"/>
      <c r="B33" s="453" t="s">
        <v>202</v>
      </c>
      <c r="C33" s="456" t="s">
        <v>30</v>
      </c>
      <c r="D33" s="450"/>
      <c r="E33" s="86" t="str">
        <f>IF('WP 5 Laboratorium proeven'!E33=0,"",'WP 5 Laboratorium proeven'!E33)</f>
        <v/>
      </c>
      <c r="F33" s="48">
        <v>116</v>
      </c>
      <c r="G33" s="48">
        <v>213</v>
      </c>
      <c r="H33" s="49" t="str">
        <f>IF(ISBLANK('WP 5 Laboratorium proeven'!E33)=TRUE,"",E33*D33)</f>
        <v/>
      </c>
      <c r="I33" s="451"/>
    </row>
    <row r="34" spans="1:11" ht="12.75" customHeight="1">
      <c r="A34" s="387"/>
      <c r="B34" s="453" t="s">
        <v>203</v>
      </c>
      <c r="C34" s="456" t="s">
        <v>30</v>
      </c>
      <c r="D34" s="450"/>
      <c r="E34" s="86" t="str">
        <f>IF('WP 5 Laboratorium proeven'!E34=0,"",'WP 5 Laboratorium proeven'!E34)</f>
        <v/>
      </c>
      <c r="F34" s="48">
        <v>210</v>
      </c>
      <c r="G34" s="48">
        <v>295</v>
      </c>
      <c r="H34" s="49" t="str">
        <f>IF(ISBLANK('WP 5 Laboratorium proeven'!E34)=TRUE,"",E34*D34)</f>
        <v/>
      </c>
      <c r="I34" s="451"/>
    </row>
    <row r="35" spans="1:11" ht="12.75" customHeight="1">
      <c r="A35" s="387"/>
      <c r="B35" s="453" t="s">
        <v>204</v>
      </c>
      <c r="C35" s="456" t="s">
        <v>30</v>
      </c>
      <c r="D35" s="450"/>
      <c r="E35" s="86" t="str">
        <f>IF('WP 5 Laboratorium proeven'!E35=0,"",'WP 5 Laboratorium proeven'!E35)</f>
        <v/>
      </c>
      <c r="F35" s="48">
        <v>327</v>
      </c>
      <c r="G35" s="48">
        <v>501</v>
      </c>
      <c r="H35" s="49" t="str">
        <f>IF(ISBLANK('WP 5 Laboratorium proeven'!E35)=TRUE,"",E35*D35)</f>
        <v/>
      </c>
      <c r="I35" s="451"/>
    </row>
    <row r="36" spans="1:11" ht="12.75" customHeight="1">
      <c r="A36" s="387"/>
      <c r="B36" s="453" t="s">
        <v>205</v>
      </c>
      <c r="C36" s="456" t="s">
        <v>30</v>
      </c>
      <c r="D36" s="450"/>
      <c r="E36" s="86" t="str">
        <f>IF('WP 5 Laboratorium proeven'!E36=0,"",'WP 5 Laboratorium proeven'!E36)</f>
        <v/>
      </c>
      <c r="F36" s="48">
        <v>26</v>
      </c>
      <c r="G36" s="48">
        <v>51</v>
      </c>
      <c r="H36" s="49" t="str">
        <f>IF(ISBLANK('WP 5 Laboratorium proeven'!E36)=TRUE,"",E36*D36)</f>
        <v/>
      </c>
      <c r="I36" s="451"/>
    </row>
    <row r="37" spans="1:11" ht="12.75" customHeight="1">
      <c r="A37" s="387"/>
      <c r="B37" s="453"/>
      <c r="C37" s="456"/>
      <c r="D37" s="456"/>
      <c r="E37" s="457"/>
      <c r="F37" s="457"/>
      <c r="G37" s="457"/>
      <c r="H37" s="457"/>
      <c r="I37" s="451"/>
    </row>
    <row r="38" spans="1:11" ht="12.75" customHeight="1">
      <c r="A38" s="387"/>
      <c r="B38" s="453" t="s">
        <v>206</v>
      </c>
      <c r="C38" s="456" t="s">
        <v>30</v>
      </c>
      <c r="D38" s="450"/>
      <c r="E38" s="86" t="str">
        <f>IF('WP 5 Laboratorium proeven'!E38=0,"",'WP 5 Laboratorium proeven'!E38)</f>
        <v/>
      </c>
      <c r="F38" s="48">
        <v>211</v>
      </c>
      <c r="G38" s="48">
        <v>265</v>
      </c>
      <c r="H38" s="49" t="str">
        <f>IF(ISBLANK('WP 5 Laboratorium proeven'!E38)=TRUE,"",E38*D38)</f>
        <v/>
      </c>
      <c r="I38" s="458"/>
    </row>
    <row r="39" spans="1:11" ht="12.75" customHeight="1">
      <c r="A39" s="387"/>
      <c r="B39" s="453" t="s">
        <v>207</v>
      </c>
      <c r="C39" s="456" t="s">
        <v>30</v>
      </c>
      <c r="D39" s="450">
        <v>5</v>
      </c>
      <c r="E39" s="86" t="str">
        <f>IF('WP 5 Laboratorium proeven'!E39=0,"",'WP 5 Laboratorium proeven'!E39)</f>
        <v/>
      </c>
      <c r="F39" s="48">
        <v>114</v>
      </c>
      <c r="G39" s="48">
        <v>222</v>
      </c>
      <c r="H39" s="49" t="str">
        <f>IF(ISBLANK('WP 5 Laboratorium proeven'!E39)=TRUE,"",E39*D39)</f>
        <v/>
      </c>
      <c r="I39" s="451"/>
    </row>
    <row r="40" spans="1:11" ht="12.75" customHeight="1">
      <c r="A40" s="387"/>
      <c r="B40" s="453" t="s">
        <v>208</v>
      </c>
      <c r="C40" s="456" t="s">
        <v>30</v>
      </c>
      <c r="D40" s="450">
        <v>5</v>
      </c>
      <c r="E40" s="86" t="str">
        <f>IF('WP 5 Laboratorium proeven'!E40=0,"",'WP 5 Laboratorium proeven'!E40)</f>
        <v/>
      </c>
      <c r="F40" s="48">
        <v>107</v>
      </c>
      <c r="G40" s="48">
        <v>188</v>
      </c>
      <c r="H40" s="49" t="str">
        <f>IF(ISBLANK('WP 5 Laboratorium proeven'!E40)=TRUE,"",E40*D40)</f>
        <v/>
      </c>
      <c r="I40" s="451"/>
    </row>
    <row r="41" spans="1:11" ht="25.9" customHeight="1">
      <c r="A41" s="387"/>
      <c r="B41" s="453" t="s">
        <v>209</v>
      </c>
      <c r="C41" s="456" t="s">
        <v>30</v>
      </c>
      <c r="D41" s="450"/>
      <c r="E41" s="86" t="str">
        <f>IF('WP 5 Laboratorium proeven'!E41=0,"",'WP 5 Laboratorium proeven'!E41)</f>
        <v/>
      </c>
      <c r="F41" s="48">
        <v>23</v>
      </c>
      <c r="G41" s="48">
        <v>38</v>
      </c>
      <c r="H41" s="49" t="str">
        <f>IF(ISBLANK('WP 5 Laboratorium proeven'!E41)=TRUE,"",E41*D41)</f>
        <v/>
      </c>
      <c r="I41" s="451"/>
    </row>
    <row r="42" spans="1:11" ht="12.75" customHeight="1">
      <c r="A42" s="387"/>
      <c r="B42" s="453"/>
      <c r="C42" s="456"/>
      <c r="D42" s="456"/>
      <c r="E42" s="457"/>
      <c r="F42" s="457"/>
      <c r="G42" s="457"/>
      <c r="H42" s="457"/>
      <c r="I42" s="451"/>
    </row>
    <row r="43" spans="1:11" ht="28.15" customHeight="1">
      <c r="A43" s="387"/>
      <c r="B43" s="453" t="s">
        <v>418</v>
      </c>
      <c r="C43" s="450" t="s">
        <v>30</v>
      </c>
      <c r="D43" s="450">
        <v>10</v>
      </c>
      <c r="E43" s="86" t="str">
        <f>IF('WP 5 Laboratorium proeven'!E43=0,"",'WP 5 Laboratorium proeven'!E43)</f>
        <v/>
      </c>
      <c r="F43" s="48">
        <v>275</v>
      </c>
      <c r="G43" s="48">
        <v>425</v>
      </c>
      <c r="H43" s="49" t="str">
        <f>IF(ISBLANK('WP 5 Laboratorium proeven'!E43)=TRUE,"",E43*D43)</f>
        <v/>
      </c>
      <c r="I43" s="459" t="s">
        <v>333</v>
      </c>
      <c r="K43" s="317"/>
    </row>
    <row r="44" spans="1:11" ht="12.75" customHeight="1">
      <c r="A44" s="387"/>
      <c r="B44" s="453" t="s">
        <v>210</v>
      </c>
      <c r="C44" s="450" t="s">
        <v>30</v>
      </c>
      <c r="D44" s="450"/>
      <c r="E44" s="86" t="str">
        <f>IF('WP 5 Laboratorium proeven'!E44=0,"",'WP 5 Laboratorium proeven'!E44)</f>
        <v/>
      </c>
      <c r="F44" s="48">
        <v>24</v>
      </c>
      <c r="G44" s="48">
        <v>47</v>
      </c>
      <c r="H44" s="49" t="str">
        <f>IF(ISBLANK('WP 5 Laboratorium proeven'!E44)=TRUE,"",E44*D44)</f>
        <v/>
      </c>
      <c r="I44" s="451"/>
    </row>
    <row r="45" spans="1:11" ht="12.75" customHeight="1">
      <c r="A45" s="387"/>
      <c r="B45" s="460"/>
      <c r="C45" s="456"/>
      <c r="D45" s="456"/>
      <c r="E45" s="457"/>
      <c r="F45" s="457"/>
      <c r="G45" s="457"/>
      <c r="H45" s="457"/>
      <c r="I45" s="451"/>
    </row>
    <row r="46" spans="1:11" ht="12.75" customHeight="1">
      <c r="A46" s="461"/>
      <c r="B46" s="453" t="s">
        <v>211</v>
      </c>
      <c r="C46" s="450" t="s">
        <v>30</v>
      </c>
      <c r="D46" s="450"/>
      <c r="E46" s="86" t="str">
        <f>IF('WP 5 Laboratorium proeven'!E46=0,"",'WP 5 Laboratorium proeven'!E46)</f>
        <v/>
      </c>
      <c r="F46" s="48">
        <v>124</v>
      </c>
      <c r="G46" s="48">
        <v>206</v>
      </c>
      <c r="H46" s="49" t="str">
        <f>IF(ISBLANK('WP 5 Laboratorium proeven'!E46)=TRUE,"",E46*D46)</f>
        <v/>
      </c>
      <c r="I46" s="451"/>
    </row>
    <row r="47" spans="1:11" ht="30" customHeight="1">
      <c r="A47" s="387"/>
      <c r="B47" s="462" t="s">
        <v>212</v>
      </c>
      <c r="C47" s="450" t="s">
        <v>30</v>
      </c>
      <c r="D47" s="450"/>
      <c r="E47" s="86" t="str">
        <f>IF('WP 5 Laboratorium proeven'!E47=0,"",'WP 5 Laboratorium proeven'!E47)</f>
        <v/>
      </c>
      <c r="F47" s="48">
        <v>539</v>
      </c>
      <c r="G47" s="48">
        <v>698</v>
      </c>
      <c r="H47" s="49" t="str">
        <f>IF(ISBLANK('WP 5 Laboratorium proeven'!E47)=TRUE,"",E47*D47)</f>
        <v/>
      </c>
      <c r="I47" s="451"/>
    </row>
    <row r="48" spans="1:11" ht="33" customHeight="1">
      <c r="A48" s="387"/>
      <c r="B48" s="453" t="s">
        <v>213</v>
      </c>
      <c r="C48" s="450" t="s">
        <v>30</v>
      </c>
      <c r="D48" s="463">
        <v>6</v>
      </c>
      <c r="E48" s="86" t="str">
        <f>IF('WP 5 Laboratorium proeven'!E48=0,"",'WP 5 Laboratorium proeven'!E48)</f>
        <v/>
      </c>
      <c r="F48" s="48">
        <v>613</v>
      </c>
      <c r="G48" s="48">
        <v>983</v>
      </c>
      <c r="H48" s="49" t="str">
        <f>IF(ISBLANK('WP 5 Laboratorium proeven'!E48)=TRUE,"",E48*D48)</f>
        <v/>
      </c>
      <c r="I48" s="451"/>
    </row>
    <row r="49" spans="1:9" ht="28.15" customHeight="1">
      <c r="A49" s="387"/>
      <c r="B49" s="464" t="s">
        <v>214</v>
      </c>
      <c r="C49" s="450" t="s">
        <v>30</v>
      </c>
      <c r="D49" s="450"/>
      <c r="E49" s="86" t="str">
        <f>IF('WP 5 Laboratorium proeven'!E49=0,"",'WP 5 Laboratorium proeven'!E49)</f>
        <v/>
      </c>
      <c r="F49" s="48">
        <v>344</v>
      </c>
      <c r="G49" s="48">
        <v>621</v>
      </c>
      <c r="H49" s="49" t="str">
        <f>IF(ISBLANK('WP 5 Laboratorium proeven'!E49)=TRUE,"",E49*D49)</f>
        <v/>
      </c>
      <c r="I49" s="451"/>
    </row>
    <row r="50" spans="1:9" ht="30" customHeight="1">
      <c r="A50" s="387"/>
      <c r="B50" s="462" t="s">
        <v>215</v>
      </c>
      <c r="C50" s="450" t="s">
        <v>30</v>
      </c>
      <c r="D50" s="463">
        <v>0</v>
      </c>
      <c r="E50" s="86" t="str">
        <f>IF('WP 5 Laboratorium proeven'!E50=0,"",'WP 5 Laboratorium proeven'!E50)</f>
        <v/>
      </c>
      <c r="F50" s="48">
        <v>505</v>
      </c>
      <c r="G50" s="48">
        <v>711</v>
      </c>
      <c r="H50" s="49" t="str">
        <f>IF(ISBLANK('WP 5 Laboratorium proeven'!E50)=TRUE,"",E50*D50)</f>
        <v/>
      </c>
      <c r="I50" s="451"/>
    </row>
    <row r="51" spans="1:9" ht="29.45" customHeight="1">
      <c r="A51" s="387"/>
      <c r="B51" s="453" t="s">
        <v>329</v>
      </c>
      <c r="C51" s="450" t="s">
        <v>30</v>
      </c>
      <c r="D51" s="463"/>
      <c r="E51" s="86" t="str">
        <f>IF('WP 5 Laboratorium proeven'!E51=0,"",'WP 5 Laboratorium proeven'!E51)</f>
        <v/>
      </c>
      <c r="F51" s="48">
        <v>513</v>
      </c>
      <c r="G51" s="48">
        <v>852</v>
      </c>
      <c r="H51" s="49" t="str">
        <f>IF(ISBLANK('WP 5 Laboratorium proeven'!E51)=TRUE,"",E51*D51)</f>
        <v/>
      </c>
      <c r="I51" s="451"/>
    </row>
    <row r="52" spans="1:9" ht="12.75" customHeight="1">
      <c r="A52" s="387"/>
      <c r="B52" s="453" t="s">
        <v>216</v>
      </c>
      <c r="C52" s="450" t="s">
        <v>30</v>
      </c>
      <c r="D52" s="450"/>
      <c r="E52" s="86" t="str">
        <f>IF('WP 5 Laboratorium proeven'!E52=0,"",'WP 5 Laboratorium proeven'!E52)</f>
        <v/>
      </c>
      <c r="F52" s="48">
        <v>167</v>
      </c>
      <c r="G52" s="48">
        <v>288</v>
      </c>
      <c r="H52" s="49" t="str">
        <f>IF(ISBLANK('WP 5 Laboratorium proeven'!E52)=TRUE,"",E52*D52)</f>
        <v/>
      </c>
      <c r="I52" s="455"/>
    </row>
    <row r="53" spans="1:9" ht="12.6" customHeight="1">
      <c r="A53" s="387"/>
      <c r="B53" s="464" t="s">
        <v>217</v>
      </c>
      <c r="C53" s="450" t="s">
        <v>30</v>
      </c>
      <c r="D53" s="450">
        <v>9</v>
      </c>
      <c r="E53" s="86" t="str">
        <f>IF('WP 5 Laboratorium proeven'!E53=0,"",'WP 5 Laboratorium proeven'!E53)</f>
        <v/>
      </c>
      <c r="F53" s="48">
        <v>247</v>
      </c>
      <c r="G53" s="48">
        <v>464</v>
      </c>
      <c r="H53" s="49" t="str">
        <f>IF(ISBLANK('WP 5 Laboratorium proeven'!E53)=TRUE,"",E53*D53)</f>
        <v/>
      </c>
      <c r="I53" s="451" t="s">
        <v>239</v>
      </c>
    </row>
    <row r="54" spans="1:9" ht="28.15" customHeight="1">
      <c r="A54" s="387"/>
      <c r="B54" s="464" t="s">
        <v>218</v>
      </c>
      <c r="C54" s="450" t="s">
        <v>30</v>
      </c>
      <c r="D54" s="463">
        <v>3</v>
      </c>
      <c r="E54" s="86" t="str">
        <f>IF('WP 5 Laboratorium proeven'!E54=0,"",'WP 5 Laboratorium proeven'!E54)</f>
        <v/>
      </c>
      <c r="F54" s="48">
        <v>408</v>
      </c>
      <c r="G54" s="48">
        <v>698</v>
      </c>
      <c r="H54" s="49" t="str">
        <f>IF(ISBLANK('WP 5 Laboratorium proeven'!E54)=TRUE,"",E54*D54)</f>
        <v/>
      </c>
      <c r="I54" s="451"/>
    </row>
    <row r="55" spans="1:9" ht="12.75" customHeight="1">
      <c r="A55" s="387"/>
      <c r="B55" s="464" t="s">
        <v>219</v>
      </c>
      <c r="C55" s="450" t="s">
        <v>26</v>
      </c>
      <c r="D55" s="463">
        <v>0</v>
      </c>
      <c r="E55" s="86" t="str">
        <f>IF('WP 5 Laboratorium proeven'!E55=0,"",'WP 5 Laboratorium proeven'!E55)</f>
        <v/>
      </c>
      <c r="F55" s="48">
        <v>102</v>
      </c>
      <c r="G55" s="48">
        <v>176</v>
      </c>
      <c r="H55" s="49" t="str">
        <f>IF(ISBLANK('WP 5 Laboratorium proeven'!E55)=TRUE,"",E55*D55)</f>
        <v/>
      </c>
      <c r="I55" s="451"/>
    </row>
    <row r="56" spans="1:9" ht="12.75" customHeight="1">
      <c r="A56" s="387"/>
      <c r="B56" s="453"/>
      <c r="C56" s="456"/>
      <c r="D56" s="456"/>
      <c r="E56" s="457"/>
      <c r="F56" s="457"/>
      <c r="G56" s="457"/>
      <c r="H56" s="457"/>
      <c r="I56" s="451"/>
    </row>
    <row r="57" spans="1:9" ht="12.75" customHeight="1">
      <c r="A57" s="387"/>
      <c r="B57" s="453" t="s">
        <v>330</v>
      </c>
      <c r="C57" s="450" t="s">
        <v>30</v>
      </c>
      <c r="D57" s="450"/>
      <c r="E57" s="86" t="str">
        <f>IF('WP 5 Laboratorium proeven'!E57=0,"",'WP 5 Laboratorium proeven'!E57)</f>
        <v/>
      </c>
      <c r="F57" s="48">
        <v>50</v>
      </c>
      <c r="G57" s="48">
        <v>96</v>
      </c>
      <c r="H57" s="49" t="str">
        <f>IF(ISBLANK('WP 5 Laboratorium proeven'!E57)=TRUE,"",E57*D57)</f>
        <v/>
      </c>
      <c r="I57" s="455"/>
    </row>
    <row r="58" spans="1:9" ht="12.75" customHeight="1">
      <c r="A58" s="387"/>
      <c r="B58" s="449" t="s">
        <v>220</v>
      </c>
      <c r="C58" s="450" t="s">
        <v>30</v>
      </c>
      <c r="D58" s="450"/>
      <c r="E58" s="86" t="str">
        <f>IF('WP 5 Laboratorium proeven'!E58=0,"",'WP 5 Laboratorium proeven'!E58)</f>
        <v/>
      </c>
      <c r="F58" s="48">
        <v>39</v>
      </c>
      <c r="G58" s="48">
        <v>67</v>
      </c>
      <c r="H58" s="49" t="str">
        <f>IF(ISBLANK('WP 5 Laboratorium proeven'!E58)=TRUE,"",E58*D58)</f>
        <v/>
      </c>
      <c r="I58" s="451"/>
    </row>
    <row r="59" spans="1:9" ht="12.75" customHeight="1">
      <c r="A59" s="387"/>
      <c r="B59" s="452" t="s">
        <v>419</v>
      </c>
      <c r="C59" s="450" t="s">
        <v>30</v>
      </c>
      <c r="D59" s="450"/>
      <c r="E59" s="86" t="str">
        <f>IF('WP 5 Laboratorium proeven'!E59=0,"",'WP 5 Laboratorium proeven'!E59)</f>
        <v/>
      </c>
      <c r="F59" s="79">
        <v>150</v>
      </c>
      <c r="G59" s="79">
        <v>350</v>
      </c>
      <c r="H59" s="49" t="str">
        <f>IF(ISBLANK('WP 5 Laboratorium proeven'!E59)=TRUE,"",E59*D59)</f>
        <v/>
      </c>
      <c r="I59" s="451"/>
    </row>
    <row r="60" spans="1:9" ht="12.75" customHeight="1">
      <c r="A60" s="387"/>
      <c r="B60" s="293"/>
      <c r="C60" s="294"/>
      <c r="D60" s="295"/>
      <c r="E60" s="295"/>
      <c r="F60" s="48"/>
      <c r="G60" s="48"/>
      <c r="H60" s="49"/>
      <c r="I60" s="451"/>
    </row>
    <row r="61" spans="1:9">
      <c r="A61" s="387"/>
      <c r="I61" s="290"/>
    </row>
    <row r="62" spans="1:9" s="268" customFormat="1" ht="13.5" thickBot="1">
      <c r="A62" s="307"/>
      <c r="B62" s="308" t="s">
        <v>316</v>
      </c>
      <c r="C62" s="309"/>
      <c r="D62" s="166"/>
      <c r="E62" s="310"/>
      <c r="F62" s="311"/>
      <c r="G62" s="311"/>
      <c r="H62" s="75">
        <f>SUM(H8:H60)</f>
        <v>0</v>
      </c>
      <c r="I62" s="312"/>
    </row>
    <row r="63" spans="1:9" ht="13.5" thickTop="1">
      <c r="I63" s="291"/>
    </row>
    <row r="64" spans="1:9">
      <c r="E64" s="278"/>
      <c r="F64" s="278"/>
      <c r="I64" s="291"/>
    </row>
    <row r="65" spans="9:9">
      <c r="I65" s="291"/>
    </row>
    <row r="66" spans="9:9">
      <c r="I66" s="291"/>
    </row>
    <row r="67" spans="9:9">
      <c r="I67" s="291"/>
    </row>
    <row r="68" spans="9:9">
      <c r="I68" s="291"/>
    </row>
    <row r="69" spans="9:9">
      <c r="I69" s="291"/>
    </row>
    <row r="70" spans="9:9">
      <c r="I70" s="291"/>
    </row>
    <row r="71" spans="9:9">
      <c r="I71" s="291"/>
    </row>
    <row r="72" spans="9:9">
      <c r="I72" s="291"/>
    </row>
    <row r="73" spans="9:9">
      <c r="I73" s="291"/>
    </row>
    <row r="74" spans="9:9">
      <c r="I74" s="291"/>
    </row>
    <row r="75" spans="9:9">
      <c r="I75" s="291"/>
    </row>
    <row r="76" spans="9:9">
      <c r="I76" s="291"/>
    </row>
    <row r="77" spans="9:9">
      <c r="I77" s="291"/>
    </row>
    <row r="78" spans="9:9">
      <c r="I78" s="291"/>
    </row>
    <row r="79" spans="9:9">
      <c r="I79" s="291"/>
    </row>
    <row r="80" spans="9:9">
      <c r="I80" s="291"/>
    </row>
    <row r="81" spans="9:9">
      <c r="I81" s="291"/>
    </row>
    <row r="82" spans="9:9">
      <c r="I82" s="291"/>
    </row>
    <row r="83" spans="9:9">
      <c r="I83" s="291"/>
    </row>
    <row r="84" spans="9:9">
      <c r="I84" s="291"/>
    </row>
    <row r="85" spans="9:9">
      <c r="I85" s="291"/>
    </row>
    <row r="86" spans="9:9">
      <c r="I86" s="291"/>
    </row>
    <row r="87" spans="9:9">
      <c r="I87" s="291"/>
    </row>
    <row r="88" spans="9:9">
      <c r="I88" s="291"/>
    </row>
    <row r="89" spans="9:9">
      <c r="I89" s="291"/>
    </row>
  </sheetData>
  <sheetProtection algorithmName="SHA-512" hashValue="WqcIzSNpVCaOkeJR+faKT9IhvDPU/+n/AH0drsEaGy/q3qWsVX+9fpsE4mNQeoKkR+DagLEd5yVtycBPEQuyOQ==" saltValue="dJ0znZ/ptIbi+3r+Zine/g==" spinCount="100000" sheet="1" objects="1" scenarios="1"/>
  <mergeCells count="1">
    <mergeCell ref="E5:G5"/>
  </mergeCells>
  <pageMargins left="0.7" right="0.7" top="0.75" bottom="0.75" header="0.3" footer="0.3"/>
  <pageSetup paperSize="9" scale="5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8315F-C22F-48F1-9C61-19A781240E6F}">
  <sheetPr>
    <pageSetUpPr fitToPage="1"/>
  </sheetPr>
  <dimension ref="A1:J102"/>
  <sheetViews>
    <sheetView workbookViewId="0">
      <selection sqref="A1:XFD1048576"/>
    </sheetView>
  </sheetViews>
  <sheetFormatPr defaultRowHeight="12.75"/>
  <cols>
    <col min="1" max="1" width="10.28515625" style="291" customWidth="1"/>
    <col min="2" max="2" width="68.140625" style="291" customWidth="1"/>
    <col min="3" max="3" width="38.5703125" style="291" bestFit="1" customWidth="1"/>
    <col min="4" max="4" width="19.85546875" style="291" bestFit="1" customWidth="1"/>
    <col min="5" max="5" width="10.7109375" style="313" bestFit="1" customWidth="1"/>
    <col min="6" max="6" width="9.28515625" style="291" bestFit="1" customWidth="1"/>
    <col min="7" max="8" width="10.7109375" style="291" bestFit="1" customWidth="1"/>
    <col min="9" max="9" width="10.7109375" style="291" customWidth="1"/>
    <col min="10" max="10" width="47.140625" style="77" bestFit="1" customWidth="1"/>
    <col min="11" max="11" width="1.42578125" style="291" customWidth="1"/>
    <col min="12" max="16384" width="9.140625" style="291"/>
  </cols>
  <sheetData>
    <row r="1" spans="1:10" s="268" customFormat="1" ht="45" customHeight="1" thickTop="1">
      <c r="A1" s="264"/>
      <c r="B1" s="265"/>
      <c r="C1" s="265"/>
      <c r="D1" s="265"/>
      <c r="E1" s="266"/>
      <c r="F1" s="265"/>
      <c r="G1" s="265"/>
      <c r="H1" s="265"/>
      <c r="I1" s="265"/>
      <c r="J1" s="267"/>
    </row>
    <row r="2" spans="1:10" s="268" customFormat="1">
      <c r="A2" s="269" t="s">
        <v>0</v>
      </c>
      <c r="B2" s="270" t="str">
        <f>+'Totaal Component 2'!C2</f>
        <v>Raamovereenkomst Geotechnisch Onderzoek II</v>
      </c>
      <c r="C2" s="270"/>
      <c r="D2" s="270"/>
      <c r="E2" s="271"/>
      <c r="F2" s="270"/>
      <c r="G2" s="270"/>
      <c r="H2" s="270"/>
      <c r="I2" s="270"/>
      <c r="J2" s="272"/>
    </row>
    <row r="3" spans="1:10" s="268" customFormat="1">
      <c r="A3" s="269" t="s">
        <v>2</v>
      </c>
      <c r="B3" s="273" t="s">
        <v>358</v>
      </c>
      <c r="C3" s="270"/>
      <c r="D3" s="270"/>
      <c r="E3" s="271" t="s">
        <v>20</v>
      </c>
      <c r="F3" s="270"/>
      <c r="G3" s="270"/>
      <c r="H3" s="270"/>
      <c r="I3" s="270"/>
      <c r="J3" s="272"/>
    </row>
    <row r="4" spans="1:10" s="268" customFormat="1">
      <c r="A4" s="269" t="str">
        <f>'Totaal Component 2'!A5</f>
        <v>Opgesteld</v>
      </c>
      <c r="B4" s="274" t="str">
        <f>IF(ISBLANK('Totaal Component 1 + 2'!$C$5)=TRUE,"",'Totaal Component 1 + 2'!$C$5)</f>
        <v/>
      </c>
      <c r="C4" s="270"/>
      <c r="D4" s="270"/>
      <c r="E4" s="271"/>
      <c r="F4" s="270"/>
      <c r="G4" s="270"/>
      <c r="H4" s="270"/>
      <c r="I4" s="270"/>
      <c r="J4" s="272"/>
    </row>
    <row r="5" spans="1:10" s="268" customFormat="1" ht="13.5" thickBot="1">
      <c r="A5" s="269"/>
      <c r="B5" s="275"/>
      <c r="C5" s="270"/>
      <c r="D5" s="270"/>
      <c r="E5" s="271"/>
      <c r="F5" s="276" t="s">
        <v>299</v>
      </c>
      <c r="G5" s="277"/>
      <c r="H5" s="277"/>
      <c r="I5" s="278"/>
      <c r="J5" s="272"/>
    </row>
    <row r="6" spans="1:10" s="268" customFormat="1" ht="13.5" thickTop="1">
      <c r="A6" s="279" t="s">
        <v>17</v>
      </c>
      <c r="B6" s="280" t="s">
        <v>221</v>
      </c>
      <c r="C6" s="281" t="s">
        <v>19</v>
      </c>
      <c r="D6" s="281" t="s">
        <v>334</v>
      </c>
      <c r="E6" s="282" t="s">
        <v>227</v>
      </c>
      <c r="F6" s="283" t="s">
        <v>299</v>
      </c>
      <c r="G6" s="281" t="s">
        <v>300</v>
      </c>
      <c r="H6" s="283" t="s">
        <v>301</v>
      </c>
      <c r="I6" s="281" t="s">
        <v>306</v>
      </c>
      <c r="J6" s="284" t="s">
        <v>315</v>
      </c>
    </row>
    <row r="7" spans="1:10">
      <c r="A7" s="285"/>
      <c r="B7" s="286" t="s">
        <v>222</v>
      </c>
      <c r="C7" s="287"/>
      <c r="D7" s="287"/>
      <c r="E7" s="288"/>
      <c r="F7" s="289"/>
      <c r="G7" s="289"/>
      <c r="H7" s="289"/>
      <c r="I7" s="289"/>
      <c r="J7" s="290"/>
    </row>
    <row r="8" spans="1:10" ht="12.75" customHeight="1">
      <c r="A8" s="292">
        <v>1</v>
      </c>
      <c r="B8" s="293" t="s">
        <v>223</v>
      </c>
      <c r="C8" s="294" t="s">
        <v>245</v>
      </c>
      <c r="D8" s="294" t="s">
        <v>250</v>
      </c>
      <c r="E8" s="295"/>
      <c r="F8" s="86" t="str">
        <f>IF('WP 6 Data levering'!F8=0,"",'WP 6 Data levering'!F8)</f>
        <v/>
      </c>
      <c r="G8" s="48">
        <v>15</v>
      </c>
      <c r="H8" s="48">
        <v>20</v>
      </c>
      <c r="I8" s="49" t="str">
        <f>IF(ISBLANK('WP 6 Data levering'!F8)=TRUE,"",F8*E8)</f>
        <v/>
      </c>
      <c r="J8" s="290"/>
    </row>
    <row r="9" spans="1:10" ht="12.75" customHeight="1">
      <c r="A9" s="292"/>
      <c r="B9" s="293"/>
      <c r="C9" s="294" t="s">
        <v>245</v>
      </c>
      <c r="D9" s="294" t="s">
        <v>251</v>
      </c>
      <c r="E9" s="295"/>
      <c r="F9" s="86" t="str">
        <f>IF('WP 6 Data levering'!F9=0,"",'WP 6 Data levering'!F9)</f>
        <v/>
      </c>
      <c r="G9" s="48">
        <v>10</v>
      </c>
      <c r="H9" s="48">
        <v>13</v>
      </c>
      <c r="I9" s="49" t="str">
        <f>IF(ISBLANK('WP 6 Data levering'!F9)=TRUE,"",F9*E9)</f>
        <v/>
      </c>
      <c r="J9" s="290"/>
    </row>
    <row r="10" spans="1:10" ht="12.75" customHeight="1">
      <c r="A10" s="292"/>
      <c r="B10" s="293"/>
      <c r="C10" s="294" t="s">
        <v>245</v>
      </c>
      <c r="D10" s="294" t="s">
        <v>252</v>
      </c>
      <c r="E10" s="295"/>
      <c r="F10" s="86" t="str">
        <f>IF('WP 6 Data levering'!F10=0,"",'WP 6 Data levering'!F10)</f>
        <v/>
      </c>
      <c r="G10" s="48">
        <v>7.5</v>
      </c>
      <c r="H10" s="48">
        <v>10</v>
      </c>
      <c r="I10" s="49" t="str">
        <f>IF(ISBLANK('WP 6 Data levering'!F10)=TRUE,"",F10*E10)</f>
        <v/>
      </c>
      <c r="J10" s="290"/>
    </row>
    <row r="11" spans="1:10" ht="12.75" customHeight="1">
      <c r="A11" s="292"/>
      <c r="B11" s="293"/>
      <c r="C11" s="294" t="s">
        <v>245</v>
      </c>
      <c r="D11" s="294" t="s">
        <v>253</v>
      </c>
      <c r="E11" s="297">
        <v>108</v>
      </c>
      <c r="F11" s="86" t="str">
        <f>IF('WP 6 Data levering'!F11=0,"",'WP 6 Data levering'!F11)</f>
        <v/>
      </c>
      <c r="G11" s="48">
        <v>5</v>
      </c>
      <c r="H11" s="48">
        <v>7</v>
      </c>
      <c r="I11" s="49" t="str">
        <f>IF(ISBLANK('WP 6 Data levering'!F11)=TRUE,"",F11*E11)</f>
        <v/>
      </c>
      <c r="J11" s="290"/>
    </row>
    <row r="12" spans="1:10" ht="12.75" customHeight="1">
      <c r="A12" s="292"/>
      <c r="B12" s="293"/>
      <c r="C12" s="296" t="s">
        <v>423</v>
      </c>
      <c r="D12" s="296" t="s">
        <v>20</v>
      </c>
      <c r="E12" s="297">
        <v>1</v>
      </c>
      <c r="F12" s="86" t="str">
        <f>IF('WP 6 Data levering'!F12=0,"",'WP 6 Data levering'!F12)</f>
        <v/>
      </c>
      <c r="G12" s="79">
        <v>50</v>
      </c>
      <c r="H12" s="79">
        <v>100</v>
      </c>
      <c r="I12" s="49"/>
      <c r="J12" s="290"/>
    </row>
    <row r="13" spans="1:10" ht="12.75" customHeight="1">
      <c r="A13" s="298">
        <v>2</v>
      </c>
      <c r="B13" s="299" t="s">
        <v>422</v>
      </c>
      <c r="C13" s="299" t="s">
        <v>246</v>
      </c>
      <c r="D13" s="296"/>
      <c r="E13" s="297">
        <v>1</v>
      </c>
      <c r="F13" s="86"/>
      <c r="G13" s="79">
        <v>50</v>
      </c>
      <c r="H13" s="79">
        <v>100</v>
      </c>
      <c r="I13" s="49"/>
      <c r="J13" s="290"/>
    </row>
    <row r="14" spans="1:10" ht="12.75" customHeight="1">
      <c r="A14" s="298">
        <v>3</v>
      </c>
      <c r="B14" s="293" t="s">
        <v>224</v>
      </c>
      <c r="C14" s="294" t="s">
        <v>246</v>
      </c>
      <c r="D14" s="294"/>
      <c r="E14" s="295">
        <v>1</v>
      </c>
      <c r="F14" s="86" t="str">
        <f>IF('WP 6 Data levering'!F14=0,"",'WP 6 Data levering'!F14)</f>
        <v/>
      </c>
      <c r="G14" s="48">
        <v>50</v>
      </c>
      <c r="H14" s="48">
        <v>100</v>
      </c>
      <c r="I14" s="49" t="str">
        <f>IF(ISBLANK('WP 6 Data levering'!F14)=TRUE,"",F14*E14)</f>
        <v/>
      </c>
      <c r="J14" s="300"/>
    </row>
    <row r="15" spans="1:10" ht="12.75" customHeight="1">
      <c r="A15" s="298">
        <v>4</v>
      </c>
      <c r="B15" s="301" t="s">
        <v>421</v>
      </c>
      <c r="C15" s="296" t="s">
        <v>246</v>
      </c>
      <c r="D15" s="294"/>
      <c r="E15" s="297">
        <v>1</v>
      </c>
      <c r="F15" s="86"/>
      <c r="G15" s="79">
        <v>20</v>
      </c>
      <c r="H15" s="79">
        <v>100</v>
      </c>
      <c r="I15" s="49"/>
      <c r="J15" s="300"/>
    </row>
    <row r="16" spans="1:10" ht="12.75" customHeight="1">
      <c r="A16" s="298">
        <v>5</v>
      </c>
      <c r="B16" s="293" t="s">
        <v>225</v>
      </c>
      <c r="C16" s="294" t="s">
        <v>245</v>
      </c>
      <c r="D16" s="294"/>
      <c r="E16" s="297">
        <v>108</v>
      </c>
      <c r="F16" s="86" t="str">
        <f>IF('WP 6 Data levering'!F16=0,"",'WP 6 Data levering'!F16)</f>
        <v/>
      </c>
      <c r="G16" s="48">
        <v>12</v>
      </c>
      <c r="H16" s="48">
        <v>15</v>
      </c>
      <c r="I16" s="49" t="str">
        <f>IF(ISBLANK('WP 6 Data levering'!F16)=TRUE,"",F16*E16)</f>
        <v/>
      </c>
      <c r="J16" s="302"/>
    </row>
    <row r="17" spans="1:10" ht="12.75" customHeight="1">
      <c r="A17" s="298">
        <v>6</v>
      </c>
      <c r="B17" s="293" t="s">
        <v>226</v>
      </c>
      <c r="C17" s="294" t="s">
        <v>20</v>
      </c>
      <c r="D17" s="294"/>
      <c r="E17" s="297"/>
      <c r="F17" s="405"/>
      <c r="G17" s="294"/>
      <c r="H17" s="294"/>
      <c r="I17" s="187"/>
      <c r="J17" s="290"/>
    </row>
    <row r="18" spans="1:10" ht="12.75" customHeight="1">
      <c r="A18" s="292" t="s">
        <v>20</v>
      </c>
      <c r="B18" s="303" t="s">
        <v>242</v>
      </c>
      <c r="C18" s="294" t="s">
        <v>102</v>
      </c>
      <c r="D18" s="294"/>
      <c r="E18" s="297">
        <v>76</v>
      </c>
      <c r="F18" s="86" t="str">
        <f>IF('WP 6 Data levering'!F18=0,"",'WP 6 Data levering'!F18)</f>
        <v/>
      </c>
      <c r="G18" s="48">
        <v>20</v>
      </c>
      <c r="H18" s="48">
        <v>40</v>
      </c>
      <c r="I18" s="49" t="str">
        <f>IF(ISBLANK('WP 6 Data levering'!F18)=TRUE,"",F18*E18)</f>
        <v/>
      </c>
      <c r="J18" s="290"/>
    </row>
    <row r="19" spans="1:10" ht="12.75" customHeight="1">
      <c r="A19" s="292" t="s">
        <v>20</v>
      </c>
      <c r="B19" s="303" t="s">
        <v>243</v>
      </c>
      <c r="C19" s="294" t="s">
        <v>426</v>
      </c>
      <c r="D19" s="294"/>
      <c r="E19" s="297">
        <v>27</v>
      </c>
      <c r="F19" s="86" t="str">
        <f>IF('WP 6 Data levering'!F19=0,"",'WP 6 Data levering'!F19)</f>
        <v/>
      </c>
      <c r="G19" s="48">
        <v>20</v>
      </c>
      <c r="H19" s="48">
        <v>40</v>
      </c>
      <c r="I19" s="49" t="str">
        <f>IF(ISBLANK('WP 6 Data levering'!F19)=TRUE,"",F19*E19)</f>
        <v/>
      </c>
      <c r="J19" s="300" t="s">
        <v>427</v>
      </c>
    </row>
    <row r="20" spans="1:10" ht="12.75" customHeight="1">
      <c r="A20" s="292" t="s">
        <v>20</v>
      </c>
      <c r="B20" s="303" t="s">
        <v>244</v>
      </c>
      <c r="C20" s="294" t="s">
        <v>247</v>
      </c>
      <c r="D20" s="294"/>
      <c r="E20" s="295">
        <v>168</v>
      </c>
      <c r="F20" s="86" t="str">
        <f>IF('WP 6 Data levering'!F20=0,"",'WP 6 Data levering'!F20)</f>
        <v/>
      </c>
      <c r="G20" s="48">
        <v>10</v>
      </c>
      <c r="H20" s="48">
        <v>20</v>
      </c>
      <c r="I20" s="49" t="str">
        <f>IF(ISBLANK('WP 6 Data levering'!F20)=TRUE,"",F20*E20)</f>
        <v/>
      </c>
      <c r="J20" s="300"/>
    </row>
    <row r="21" spans="1:10" ht="12.75" customHeight="1">
      <c r="A21" s="292" t="s">
        <v>20</v>
      </c>
      <c r="B21" s="303" t="s">
        <v>248</v>
      </c>
      <c r="C21" s="294" t="s">
        <v>247</v>
      </c>
      <c r="D21" s="294"/>
      <c r="E21" s="297">
        <v>5</v>
      </c>
      <c r="F21" s="86" t="str">
        <f>IF('WP 6 Data levering'!F21=0,"",'WP 6 Data levering'!F21)</f>
        <v/>
      </c>
      <c r="G21" s="48">
        <v>20</v>
      </c>
      <c r="H21" s="48">
        <v>40</v>
      </c>
      <c r="I21" s="49" t="str">
        <f>IF(ISBLANK('WP 6 Data levering'!F21)=TRUE,"",F21*E21)</f>
        <v/>
      </c>
      <c r="J21" s="300" t="s">
        <v>424</v>
      </c>
    </row>
    <row r="22" spans="1:10" ht="12.75" customHeight="1">
      <c r="A22" s="292" t="s">
        <v>20</v>
      </c>
      <c r="B22" s="303" t="s">
        <v>249</v>
      </c>
      <c r="C22" s="294" t="s">
        <v>247</v>
      </c>
      <c r="D22" s="294"/>
      <c r="E22" s="297">
        <v>5</v>
      </c>
      <c r="F22" s="86" t="str">
        <f>IF('WP 6 Data levering'!F22=0,"",'WP 6 Data levering'!F22)</f>
        <v/>
      </c>
      <c r="G22" s="48">
        <v>10</v>
      </c>
      <c r="H22" s="48">
        <v>30</v>
      </c>
      <c r="I22" s="49" t="str">
        <f>IF(ISBLANK('WP 6 Data levering'!F22)=TRUE,"",F22*E22)</f>
        <v/>
      </c>
      <c r="J22" s="300" t="s">
        <v>425</v>
      </c>
    </row>
    <row r="23" spans="1:10" ht="12.75" customHeight="1">
      <c r="A23" s="292" t="s">
        <v>20</v>
      </c>
      <c r="B23" s="304"/>
      <c r="C23" s="305"/>
      <c r="D23" s="305"/>
      <c r="E23" s="306"/>
      <c r="F23" s="305"/>
      <c r="G23" s="188"/>
      <c r="H23" s="188"/>
      <c r="I23" s="187"/>
      <c r="J23" s="290"/>
    </row>
    <row r="24" spans="1:10" s="268" customFormat="1" ht="13.5" thickBot="1">
      <c r="A24" s="307"/>
      <c r="B24" s="308" t="s">
        <v>312</v>
      </c>
      <c r="C24" s="309"/>
      <c r="D24" s="166"/>
      <c r="E24" s="74"/>
      <c r="F24" s="310"/>
      <c r="G24" s="311"/>
      <c r="H24" s="311"/>
      <c r="I24" s="75">
        <f>SUM(I8:I22)</f>
        <v>0</v>
      </c>
      <c r="J24" s="312"/>
    </row>
    <row r="25" spans="1:10" s="268" customFormat="1" ht="13.5" thickTop="1">
      <c r="A25" s="291"/>
      <c r="B25" s="291"/>
      <c r="C25" s="291"/>
      <c r="D25" s="291"/>
      <c r="E25" s="313"/>
      <c r="F25" s="291"/>
      <c r="G25" s="291"/>
      <c r="H25" s="291"/>
      <c r="I25" s="291"/>
      <c r="J25" s="291"/>
    </row>
    <row r="26" spans="1:10" s="268" customFormat="1">
      <c r="A26" s="291"/>
      <c r="B26" s="291"/>
      <c r="C26" s="314" t="s">
        <v>313</v>
      </c>
      <c r="D26" s="315" t="s">
        <v>314</v>
      </c>
      <c r="E26" s="313"/>
      <c r="F26" s="291"/>
      <c r="G26" s="291"/>
      <c r="H26" s="291"/>
      <c r="I26" s="291"/>
      <c r="J26" s="291"/>
    </row>
    <row r="27" spans="1:10">
      <c r="F27" s="313"/>
      <c r="G27" s="313"/>
      <c r="J27" s="291"/>
    </row>
    <row r="28" spans="1:10">
      <c r="J28" s="291"/>
    </row>
    <row r="29" spans="1:10" ht="13.5" customHeight="1">
      <c r="J29" s="291"/>
    </row>
    <row r="30" spans="1:10" ht="13.5" customHeight="1">
      <c r="J30" s="291"/>
    </row>
    <row r="31" spans="1:10" ht="13.5" customHeight="1">
      <c r="J31" s="291"/>
    </row>
    <row r="32" spans="1:10" ht="13.5" customHeight="1">
      <c r="J32" s="291"/>
    </row>
    <row r="33" spans="3:10">
      <c r="J33" s="291"/>
    </row>
    <row r="34" spans="3:10">
      <c r="J34" s="291"/>
    </row>
    <row r="35" spans="3:10">
      <c r="J35" s="291"/>
    </row>
    <row r="36" spans="3:10">
      <c r="J36" s="291"/>
    </row>
    <row r="37" spans="3:10">
      <c r="J37" s="291"/>
    </row>
    <row r="38" spans="3:10">
      <c r="J38" s="291"/>
    </row>
    <row r="39" spans="3:10">
      <c r="C39" s="317" t="s">
        <v>20</v>
      </c>
      <c r="J39" s="291"/>
    </row>
    <row r="40" spans="3:10">
      <c r="J40" s="291"/>
    </row>
    <row r="41" spans="3:10">
      <c r="J41" s="291"/>
    </row>
    <row r="42" spans="3:10">
      <c r="J42" s="291"/>
    </row>
    <row r="43" spans="3:10">
      <c r="J43" s="291"/>
    </row>
    <row r="44" spans="3:10">
      <c r="J44" s="291"/>
    </row>
    <row r="45" spans="3:10">
      <c r="J45" s="291"/>
    </row>
    <row r="46" spans="3:10">
      <c r="J46" s="291"/>
    </row>
    <row r="47" spans="3:10">
      <c r="J47" s="291"/>
    </row>
    <row r="48" spans="3:10">
      <c r="J48" s="291"/>
    </row>
    <row r="49" spans="10:10">
      <c r="J49" s="291"/>
    </row>
    <row r="50" spans="10:10">
      <c r="J50" s="291"/>
    </row>
    <row r="51" spans="10:10">
      <c r="J51" s="291"/>
    </row>
    <row r="52" spans="10:10">
      <c r="J52" s="291"/>
    </row>
    <row r="53" spans="10:10">
      <c r="J53" s="291"/>
    </row>
    <row r="54" spans="10:10">
      <c r="J54" s="291"/>
    </row>
    <row r="55" spans="10:10">
      <c r="J55" s="291"/>
    </row>
    <row r="56" spans="10:10">
      <c r="J56" s="291"/>
    </row>
    <row r="57" spans="10:10">
      <c r="J57" s="291"/>
    </row>
    <row r="58" spans="10:10">
      <c r="J58" s="291"/>
    </row>
    <row r="59" spans="10:10">
      <c r="J59" s="291"/>
    </row>
    <row r="60" spans="10:10">
      <c r="J60" s="291"/>
    </row>
    <row r="61" spans="10:10">
      <c r="J61" s="291"/>
    </row>
    <row r="62" spans="10:10">
      <c r="J62" s="291"/>
    </row>
    <row r="63" spans="10:10">
      <c r="J63" s="291"/>
    </row>
    <row r="64" spans="10:10">
      <c r="J64" s="291"/>
    </row>
    <row r="65" spans="10:10">
      <c r="J65" s="291"/>
    </row>
    <row r="66" spans="10:10">
      <c r="J66" s="291"/>
    </row>
    <row r="67" spans="10:10">
      <c r="J67" s="291"/>
    </row>
    <row r="68" spans="10:10">
      <c r="J68" s="291"/>
    </row>
    <row r="69" spans="10:10">
      <c r="J69" s="291"/>
    </row>
    <row r="70" spans="10:10">
      <c r="J70" s="291"/>
    </row>
    <row r="71" spans="10:10">
      <c r="J71" s="291"/>
    </row>
    <row r="72" spans="10:10">
      <c r="J72" s="291"/>
    </row>
    <row r="73" spans="10:10">
      <c r="J73" s="291"/>
    </row>
    <row r="74" spans="10:10">
      <c r="J74" s="291"/>
    </row>
    <row r="75" spans="10:10">
      <c r="J75" s="291"/>
    </row>
    <row r="76" spans="10:10">
      <c r="J76" s="291"/>
    </row>
    <row r="77" spans="10:10">
      <c r="J77" s="291"/>
    </row>
    <row r="78" spans="10:10">
      <c r="J78" s="291"/>
    </row>
    <row r="79" spans="10:10">
      <c r="J79" s="291"/>
    </row>
    <row r="80" spans="10:10">
      <c r="J80" s="291"/>
    </row>
    <row r="81" spans="10:10">
      <c r="J81" s="291"/>
    </row>
    <row r="82" spans="10:10">
      <c r="J82" s="291"/>
    </row>
    <row r="83" spans="10:10">
      <c r="J83" s="291"/>
    </row>
    <row r="84" spans="10:10">
      <c r="J84" s="291"/>
    </row>
    <row r="85" spans="10:10">
      <c r="J85" s="291"/>
    </row>
    <row r="86" spans="10:10">
      <c r="J86" s="291"/>
    </row>
    <row r="87" spans="10:10">
      <c r="J87" s="291"/>
    </row>
    <row r="88" spans="10:10">
      <c r="J88" s="291"/>
    </row>
    <row r="89" spans="10:10">
      <c r="J89" s="291"/>
    </row>
    <row r="90" spans="10:10">
      <c r="J90" s="291"/>
    </row>
    <row r="91" spans="10:10">
      <c r="J91" s="291"/>
    </row>
    <row r="92" spans="10:10">
      <c r="J92" s="291"/>
    </row>
    <row r="93" spans="10:10">
      <c r="J93" s="291"/>
    </row>
    <row r="94" spans="10:10">
      <c r="J94" s="291"/>
    </row>
    <row r="95" spans="10:10">
      <c r="J95" s="291"/>
    </row>
    <row r="96" spans="10:10">
      <c r="J96" s="291"/>
    </row>
    <row r="97" spans="10:10">
      <c r="J97" s="291"/>
    </row>
    <row r="98" spans="10:10">
      <c r="J98" s="291"/>
    </row>
    <row r="99" spans="10:10">
      <c r="J99" s="291"/>
    </row>
    <row r="100" spans="10:10">
      <c r="J100" s="291"/>
    </row>
    <row r="101" spans="10:10">
      <c r="J101" s="291"/>
    </row>
    <row r="102" spans="10:10">
      <c r="J102" s="291"/>
    </row>
  </sheetData>
  <sheetProtection algorithmName="SHA-512" hashValue="9J3dRw5MdNETC38QzQtA/BoD/n/fhuNbPo6Dnnp1OtZ23sLRFKm36iiIFW2TFU8vCTHQl6tPlDoZKj7mAALX6Q==" saltValue="U8WzR7yS+DYXBP9xfRLX3w==" spinCount="100000" sheet="1" objects="1" scenarios="1"/>
  <mergeCells count="1">
    <mergeCell ref="F5:H5"/>
  </mergeCells>
  <pageMargins left="0.7" right="0.7" top="0.75" bottom="0.75" header="0.3" footer="0.3"/>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
  <sheetViews>
    <sheetView workbookViewId="0">
      <selection sqref="A1:XFD1048576"/>
    </sheetView>
  </sheetViews>
  <sheetFormatPr defaultRowHeight="12.75"/>
  <cols>
    <col min="1" max="1" width="7.28515625" customWidth="1"/>
    <col min="2" max="2" width="12.7109375" customWidth="1"/>
    <col min="3" max="3" width="46.28515625" customWidth="1"/>
    <col min="4" max="4" width="43.7109375" customWidth="1"/>
    <col min="5" max="5" width="12.7109375" customWidth="1"/>
    <col min="6" max="6" width="13.7109375" customWidth="1"/>
    <col min="7" max="7" width="13.7109375" bestFit="1" customWidth="1"/>
    <col min="8" max="9" width="12.85546875" customWidth="1"/>
    <col min="11" max="11" width="1.42578125" customWidth="1"/>
    <col min="12" max="12" width="14.85546875" hidden="1" customWidth="1"/>
    <col min="13" max="13" width="15.42578125" hidden="1" customWidth="1"/>
  </cols>
  <sheetData>
    <row r="1" spans="1:13" ht="36.75" customHeight="1" thickTop="1">
      <c r="A1" s="4"/>
      <c r="B1" s="5"/>
      <c r="C1" s="5"/>
      <c r="D1" s="91" t="s">
        <v>362</v>
      </c>
      <c r="E1" s="5"/>
      <c r="F1" s="91"/>
      <c r="G1" s="5"/>
      <c r="H1" s="5"/>
      <c r="I1" s="92"/>
      <c r="J1" s="93" t="str">
        <f>'Totaal Component 1 + 2'!H1</f>
        <v>v 1.1</v>
      </c>
      <c r="K1" s="71"/>
    </row>
    <row r="2" spans="1:13" ht="12.75" customHeight="1">
      <c r="A2" s="6" t="s">
        <v>0</v>
      </c>
      <c r="B2" s="2"/>
      <c r="C2" s="15" t="s">
        <v>363</v>
      </c>
      <c r="D2" s="94"/>
      <c r="E2" s="2"/>
      <c r="F2" s="2"/>
      <c r="G2" s="2"/>
      <c r="H2" s="2"/>
      <c r="I2" s="95"/>
      <c r="J2" s="96"/>
    </row>
    <row r="3" spans="1:13">
      <c r="A3" s="37" t="s">
        <v>1</v>
      </c>
      <c r="B3" s="97"/>
      <c r="C3" s="98" t="s">
        <v>20</v>
      </c>
      <c r="D3" s="94"/>
      <c r="E3" s="2"/>
      <c r="F3" s="2"/>
      <c r="G3" s="2"/>
      <c r="H3" s="2"/>
      <c r="I3" s="98"/>
      <c r="J3" s="99"/>
    </row>
    <row r="4" spans="1:13">
      <c r="A4" s="6" t="s">
        <v>2</v>
      </c>
      <c r="B4" s="15"/>
      <c r="C4" s="15" t="s">
        <v>347</v>
      </c>
      <c r="D4" s="94"/>
      <c r="E4" s="2"/>
      <c r="F4" s="2"/>
      <c r="G4" s="2"/>
      <c r="H4" s="2"/>
      <c r="I4" s="95"/>
      <c r="J4" s="96"/>
    </row>
    <row r="5" spans="1:13">
      <c r="A5" s="100" t="s">
        <v>233</v>
      </c>
      <c r="B5" s="2"/>
      <c r="C5" s="101" t="str">
        <f>IF(ISBLANK('Totaal Component 1 + 2'!$C$5)=TRUE,"",'Totaal Component 1 + 2'!$C$5)</f>
        <v/>
      </c>
      <c r="D5" s="2"/>
      <c r="E5" s="2"/>
      <c r="F5" s="2"/>
      <c r="G5" s="2"/>
      <c r="H5" s="2"/>
      <c r="I5" s="2"/>
      <c r="J5" s="102"/>
    </row>
    <row r="6" spans="1:13" ht="13.5" thickBot="1">
      <c r="A6" s="103"/>
      <c r="B6" s="104"/>
      <c r="C6" s="104"/>
      <c r="D6" s="104"/>
      <c r="E6" s="104"/>
      <c r="F6" s="104"/>
      <c r="G6" s="104"/>
      <c r="H6" s="104"/>
      <c r="I6" s="104"/>
      <c r="J6" s="105"/>
    </row>
    <row r="7" spans="1:13" ht="13.5" thickTop="1">
      <c r="A7" s="106" t="s">
        <v>3</v>
      </c>
      <c r="B7" s="249" t="s">
        <v>4</v>
      </c>
      <c r="C7" s="250"/>
      <c r="D7" s="251"/>
      <c r="E7" s="16" t="s">
        <v>319</v>
      </c>
      <c r="F7" s="13" t="s">
        <v>320</v>
      </c>
      <c r="G7" s="13" t="s">
        <v>321</v>
      </c>
      <c r="H7" s="107"/>
      <c r="I7" s="108" t="s">
        <v>5</v>
      </c>
      <c r="J7" s="109"/>
    </row>
    <row r="8" spans="1:13">
      <c r="A8" s="110"/>
      <c r="B8" s="258"/>
      <c r="C8" s="259"/>
      <c r="D8" s="260"/>
      <c r="E8" s="114"/>
      <c r="F8" s="114"/>
      <c r="G8" s="114"/>
      <c r="H8" s="114"/>
      <c r="I8" s="115"/>
      <c r="J8" s="116"/>
      <c r="L8" s="23" t="s">
        <v>397</v>
      </c>
      <c r="M8" s="23" t="s">
        <v>396</v>
      </c>
    </row>
    <row r="9" spans="1:13">
      <c r="A9" s="117"/>
      <c r="B9" s="241" t="str">
        <f>'WP 1 Voorbereiding'!B3</f>
        <v>WP1 Voorbereiding</v>
      </c>
      <c r="C9" s="242"/>
      <c r="D9" s="243"/>
      <c r="E9" s="118"/>
      <c r="F9" s="118"/>
      <c r="G9" s="119"/>
      <c r="H9" s="120"/>
      <c r="I9" s="121">
        <f>'WP 1 Voorbereiding'!H84</f>
        <v>0</v>
      </c>
      <c r="J9" s="116"/>
      <c r="L9" s="122">
        <f>SUMPRODUCT('WP 1 Voorbereiding'!D8:D82,'WP 1 Voorbereiding'!F8:F82)</f>
        <v>28076.400000000001</v>
      </c>
      <c r="M9" s="122">
        <f>SUMPRODUCT('WP 1 Voorbereiding'!D8:D82,'WP 1 Voorbereiding'!G8:G82)</f>
        <v>43369.2</v>
      </c>
    </row>
    <row r="10" spans="1:13" ht="12.75" customHeight="1">
      <c r="A10" s="117"/>
      <c r="B10" s="241" t="str">
        <f>'WP 2 Sonderingen'!B3</f>
        <v>WP2 Sonderingen</v>
      </c>
      <c r="C10" s="242"/>
      <c r="D10" s="243"/>
      <c r="E10" s="118"/>
      <c r="F10" s="118"/>
      <c r="G10" s="119"/>
      <c r="H10" s="120"/>
      <c r="I10" s="121">
        <f>'WP 2 Sonderingen'!H71</f>
        <v>0</v>
      </c>
      <c r="J10" s="116"/>
      <c r="L10" s="122">
        <f>SUMPRODUCT('WP 2 Sonderingen'!D8:D69,'WP 2 Sonderingen'!F8:F69)</f>
        <v>25355</v>
      </c>
      <c r="M10" s="122">
        <f>SUMPRODUCT('WP 2 Sonderingen'!D8:D69,'WP 2 Sonderingen'!G8:G69)</f>
        <v>36596</v>
      </c>
    </row>
    <row r="11" spans="1:13">
      <c r="A11" s="117"/>
      <c r="B11" s="241" t="str">
        <f>'WP 3 Boringen'!B3</f>
        <v>WP3 Boringen</v>
      </c>
      <c r="C11" s="242"/>
      <c r="D11" s="243"/>
      <c r="E11" s="118"/>
      <c r="F11" s="118"/>
      <c r="G11" s="119"/>
      <c r="H11" s="120"/>
      <c r="I11" s="121">
        <f>'WP 3 Boringen'!H79</f>
        <v>0</v>
      </c>
      <c r="J11" s="116"/>
      <c r="L11" s="122">
        <f>SUMPRODUCT('WP 3 Boringen'!D8:D77,'WP 3 Boringen'!F8:F77)</f>
        <v>101755</v>
      </c>
      <c r="M11" s="122">
        <f>SUMPRODUCT('WP 3 Boringen'!D8:D77,'WP 3 Boringen'!G8:G77)</f>
        <v>149736</v>
      </c>
    </row>
    <row r="12" spans="1:13">
      <c r="A12" s="117"/>
      <c r="B12" s="241" t="str">
        <f>'WP 4 Peilbuizen'!B3</f>
        <v>WP4 Peilbuizen</v>
      </c>
      <c r="C12" s="242"/>
      <c r="D12" s="243"/>
      <c r="E12" s="118"/>
      <c r="F12" s="118"/>
      <c r="G12" s="119"/>
      <c r="H12" s="120"/>
      <c r="I12" s="121">
        <f>'WP 4 Peilbuizen'!H33</f>
        <v>0</v>
      </c>
      <c r="J12" s="116"/>
      <c r="L12" s="122">
        <f>SUMPRODUCT('WP 4 Peilbuizen'!D8:D31,'WP 4 Peilbuizen'!F8:F31)</f>
        <v>6542.75</v>
      </c>
      <c r="M12" s="122">
        <f>SUMPRODUCT('WP 4 Peilbuizen'!D8:D31,'WP 4 Peilbuizen'!G8:G31)</f>
        <v>11123.25</v>
      </c>
    </row>
    <row r="13" spans="1:13" ht="12.75" customHeight="1">
      <c r="A13" s="117"/>
      <c r="B13" s="241" t="str">
        <f>'WP 5 Laboratorium proeven'!B3</f>
        <v>WP5 Laboratorium proeven</v>
      </c>
      <c r="C13" s="242"/>
      <c r="D13" s="243"/>
      <c r="E13" s="118"/>
      <c r="F13" s="118"/>
      <c r="G13" s="119"/>
      <c r="H13" s="120"/>
      <c r="I13" s="121">
        <f>'WP 5 Laboratorium proeven'!H62</f>
        <v>0</v>
      </c>
      <c r="J13" s="116"/>
      <c r="L13" s="122">
        <f>SUMPRODUCT('WP 5 Laboratorium proeven'!D8:D58,'WP 5 Laboratorium proeven'!F8:F58)</f>
        <v>6908</v>
      </c>
      <c r="M13" s="122">
        <f>SUMPRODUCT('WP 5 Laboratorium proeven'!D8:D58,'WP 5 Laboratorium proeven'!G8:G58)</f>
        <v>11526</v>
      </c>
    </row>
    <row r="14" spans="1:13" ht="12.75" customHeight="1">
      <c r="A14" s="117"/>
      <c r="B14" s="241" t="str">
        <f>'WP 6 Data levering'!B3</f>
        <v>WP6 Data levering</v>
      </c>
      <c r="C14" s="242"/>
      <c r="D14" s="243"/>
      <c r="E14" s="118"/>
      <c r="F14" s="118"/>
      <c r="G14" s="119"/>
      <c r="H14" s="120"/>
      <c r="I14" s="121">
        <f>'WP 6 Data levering'!I24</f>
        <v>0</v>
      </c>
      <c r="J14" s="116"/>
      <c r="L14" s="123">
        <f>SUMPRODUCT('WP 6 Data levering'!E8:E22,'WP 6 Data levering'!G8:G22)</f>
        <v>299.5</v>
      </c>
      <c r="M14" s="123">
        <f>SUMPRODUCT('WP 6 Data levering'!E8:E22,'WP 6 Data levering'!H8:H22)</f>
        <v>635</v>
      </c>
    </row>
    <row r="15" spans="1:13" ht="12.75" customHeight="1">
      <c r="A15" s="117"/>
      <c r="B15" s="244" t="s">
        <v>414</v>
      </c>
      <c r="C15" s="245"/>
      <c r="D15" s="246"/>
      <c r="E15" s="118"/>
      <c r="F15" s="118"/>
      <c r="G15" s="119"/>
      <c r="H15" s="126">
        <f>SUM(I9:I14)</f>
        <v>0</v>
      </c>
      <c r="I15" s="121"/>
      <c r="J15" s="116"/>
      <c r="L15" s="123"/>
      <c r="M15" s="123"/>
    </row>
    <row r="16" spans="1:13" ht="12.75" customHeight="1">
      <c r="A16" s="117"/>
      <c r="B16" s="127"/>
      <c r="C16" s="124"/>
      <c r="D16" s="125"/>
      <c r="E16" s="118"/>
      <c r="F16" s="118"/>
      <c r="G16" s="119"/>
      <c r="H16" s="126"/>
      <c r="I16" s="121"/>
      <c r="J16" s="116"/>
      <c r="L16" s="123"/>
      <c r="M16" s="123"/>
    </row>
    <row r="17" spans="1:13" ht="12.75" customHeight="1">
      <c r="A17" s="117"/>
      <c r="B17" s="244" t="s">
        <v>318</v>
      </c>
      <c r="C17" s="253"/>
      <c r="D17" s="128" t="s">
        <v>428</v>
      </c>
      <c r="E17" s="222"/>
      <c r="F17" s="129">
        <v>0.05</v>
      </c>
      <c r="G17" s="130">
        <v>0.15</v>
      </c>
      <c r="H17" s="126">
        <f>IF(H15&lt;=50000,H15,50000)</f>
        <v>0</v>
      </c>
      <c r="I17" s="121">
        <f>H17*E17</f>
        <v>0</v>
      </c>
      <c r="J17" s="116"/>
      <c r="L17" s="123"/>
      <c r="M17" s="123"/>
    </row>
    <row r="18" spans="1:13" ht="12.75" customHeight="1">
      <c r="A18" s="117"/>
      <c r="B18" s="254" t="s">
        <v>318</v>
      </c>
      <c r="C18" s="255"/>
      <c r="D18" s="128" t="s">
        <v>429</v>
      </c>
      <c r="E18" s="222"/>
      <c r="F18" s="223">
        <v>0.05</v>
      </c>
      <c r="G18" s="224">
        <v>0.1</v>
      </c>
      <c r="H18" s="126">
        <f>IF(H15&lt;=250000,IF(H15&gt;50000,H15-H17,0),200000+50000-H17)</f>
        <v>0</v>
      </c>
      <c r="I18" s="121">
        <f t="shared" ref="I18:I19" si="0">H18*E18</f>
        <v>0</v>
      </c>
      <c r="J18" s="116"/>
      <c r="L18" s="123"/>
      <c r="M18" s="123"/>
    </row>
    <row r="19" spans="1:13" ht="12.75" customHeight="1">
      <c r="A19" s="117"/>
      <c r="B19" s="254" t="s">
        <v>318</v>
      </c>
      <c r="C19" s="255"/>
      <c r="D19" s="128" t="s">
        <v>430</v>
      </c>
      <c r="E19" s="222"/>
      <c r="F19" s="129">
        <v>0.03</v>
      </c>
      <c r="G19" s="130">
        <v>0.08</v>
      </c>
      <c r="H19" s="126">
        <f>IF(H15&gt;250000,H15-H18-H17,0)</f>
        <v>0</v>
      </c>
      <c r="I19" s="121">
        <f t="shared" si="0"/>
        <v>0</v>
      </c>
      <c r="J19" s="116"/>
      <c r="L19" s="123"/>
      <c r="M19" s="123"/>
    </row>
    <row r="20" spans="1:13">
      <c r="A20" s="131"/>
      <c r="B20" s="225"/>
      <c r="C20" s="226"/>
      <c r="D20" s="227"/>
      <c r="E20" s="132"/>
      <c r="F20" s="223"/>
      <c r="G20" s="224"/>
      <c r="H20" s="132"/>
      <c r="I20" s="132"/>
      <c r="J20" s="116"/>
      <c r="L20" s="133">
        <f>SUM(L9:L14)*5%</f>
        <v>8446.8325000000004</v>
      </c>
      <c r="M20" s="133">
        <f>SUM(M9:M14)*10%</f>
        <v>25298.545000000002</v>
      </c>
    </row>
    <row r="21" spans="1:13">
      <c r="A21" s="131"/>
      <c r="B21" s="225"/>
      <c r="C21" s="226"/>
      <c r="D21" s="228" t="s">
        <v>317</v>
      </c>
      <c r="E21" s="132" t="s">
        <v>20</v>
      </c>
      <c r="F21" s="132"/>
      <c r="G21" s="132"/>
      <c r="H21" s="132"/>
      <c r="I21" s="134">
        <f>SUM(I9:I17)</f>
        <v>0</v>
      </c>
      <c r="J21" s="116"/>
      <c r="L21" s="135">
        <f>SUM(L9:L20)</f>
        <v>177383.48249999998</v>
      </c>
      <c r="M21" s="135">
        <f>SUM(M9:M20)</f>
        <v>278283.995</v>
      </c>
    </row>
    <row r="22" spans="1:13" ht="13.5" thickBot="1">
      <c r="A22" s="136"/>
      <c r="B22" s="229"/>
      <c r="C22" s="230"/>
      <c r="D22" s="231"/>
      <c r="E22" s="137"/>
      <c r="F22" s="137"/>
      <c r="G22" s="137"/>
      <c r="H22" s="137"/>
      <c r="I22" s="137"/>
      <c r="J22" s="138"/>
    </row>
    <row r="23" spans="1:13" ht="13.5" thickTop="1">
      <c r="A23" s="261"/>
      <c r="B23" s="261"/>
      <c r="C23" s="261"/>
      <c r="D23" s="261"/>
      <c r="E23" s="261"/>
      <c r="F23" s="261"/>
      <c r="G23" s="261"/>
      <c r="H23" s="261"/>
      <c r="I23" s="261"/>
      <c r="J23" s="261"/>
    </row>
    <row r="24" spans="1:13">
      <c r="E24" s="232"/>
      <c r="F24" s="23" t="s">
        <v>322</v>
      </c>
    </row>
  </sheetData>
  <sheetProtection algorithmName="SHA-512" hashValue="VQZaYypABFtz0KuQ1it6Emj38H8Tj3U4rwSzmldqz4Rh4nJ5NfprGwNpWiU7timSOxsdTOqkPUseVz2OO1dg5w==" saltValue="1Kh1y/wZXvcSIpp4kftAQQ==" spinCount="100000" sheet="1" objects="1" scenarios="1"/>
  <mergeCells count="13">
    <mergeCell ref="B8:D8"/>
    <mergeCell ref="B7:D7"/>
    <mergeCell ref="A23:J23"/>
    <mergeCell ref="B9:D9"/>
    <mergeCell ref="B10:D10"/>
    <mergeCell ref="B11:D11"/>
    <mergeCell ref="B14:D14"/>
    <mergeCell ref="B12:D12"/>
    <mergeCell ref="B13:D13"/>
    <mergeCell ref="B15:D15"/>
    <mergeCell ref="B17:C17"/>
    <mergeCell ref="B18:C18"/>
    <mergeCell ref="B19:C19"/>
  </mergeCells>
  <dataValidations count="1">
    <dataValidation type="decimal" allowBlank="1" showInputMessage="1" showErrorMessage="1" errorTitle="Niet binnen bandbreedte" error="Het ingevulde percentage voldoet niet aan de van toepassing zijnde bandbreedte (min. / max. percentage)." sqref="E17:E19" xr:uid="{84BABB6E-841C-40C5-9CAD-ECC26AEC418F}">
      <formula1>F17</formula1>
      <formula2>G17</formula2>
    </dataValidation>
  </dataValidations>
  <pageMargins left="0.7" right="0.7" top="0.75" bottom="0.75" header="0.3" footer="0.3"/>
  <pageSetup paperSize="9" scale="8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01717-F250-48FF-8C73-3BFC98B4A215}">
  <sheetPr>
    <pageSetUpPr fitToPage="1"/>
  </sheetPr>
  <dimension ref="A1:I86"/>
  <sheetViews>
    <sheetView workbookViewId="0">
      <selection sqref="A1:XFD1048576"/>
    </sheetView>
  </sheetViews>
  <sheetFormatPr defaultRowHeight="12.75"/>
  <cols>
    <col min="1" max="1" width="10.28515625" customWidth="1"/>
    <col min="2" max="2" width="86.42578125" customWidth="1"/>
    <col min="3" max="3" width="16.140625" customWidth="1"/>
    <col min="4" max="4" width="10.7109375" style="33" bestFit="1" customWidth="1"/>
    <col min="5" max="5" width="10.85546875" style="23" bestFit="1" customWidth="1"/>
    <col min="6" max="7" width="10.85546875" bestFit="1" customWidth="1"/>
    <col min="8" max="8" width="12.85546875" bestFit="1" customWidth="1"/>
    <col min="9" max="9" width="229.42578125" style="77" bestFit="1" customWidth="1"/>
    <col min="10" max="10" width="1.5703125" customWidth="1"/>
  </cols>
  <sheetData>
    <row r="1" spans="1:9" s="1" customFormat="1" ht="42.75" customHeight="1" thickTop="1">
      <c r="A1" s="4"/>
      <c r="B1" s="5"/>
      <c r="C1" s="5"/>
      <c r="D1" s="31"/>
      <c r="E1" s="36"/>
      <c r="F1" s="233" t="s">
        <v>20</v>
      </c>
      <c r="G1" s="5"/>
      <c r="H1" s="5"/>
      <c r="I1" s="34"/>
    </row>
    <row r="2" spans="1:9" s="1" customFormat="1">
      <c r="A2" s="6" t="s">
        <v>0</v>
      </c>
      <c r="B2" s="15" t="str">
        <f>'Totaal Component 1'!C2</f>
        <v>Raamovereenkomst Geotechnisch Onderzoek II</v>
      </c>
      <c r="C2" s="2"/>
      <c r="D2" s="32"/>
      <c r="E2" s="15"/>
      <c r="F2" s="2"/>
      <c r="G2" s="2"/>
      <c r="H2" s="2"/>
      <c r="I2" s="27"/>
    </row>
    <row r="3" spans="1:9" s="1" customFormat="1">
      <c r="A3" s="37" t="s">
        <v>2</v>
      </c>
      <c r="B3" s="17" t="s">
        <v>16</v>
      </c>
      <c r="C3" s="2"/>
      <c r="D3" s="32"/>
      <c r="E3" s="15"/>
      <c r="F3" s="2"/>
      <c r="G3" s="2"/>
      <c r="H3" s="2"/>
      <c r="I3" s="27"/>
    </row>
    <row r="4" spans="1:9" s="1" customFormat="1">
      <c r="A4" s="6" t="str">
        <f>'Totaal Component 1'!A5</f>
        <v>Opgesteld</v>
      </c>
      <c r="B4" s="19" t="str">
        <f>IF(ISBLANK('Totaal Component 1 + 2'!$C$5)=TRUE,"",'Totaal Component 1 + 2'!$C$5)</f>
        <v/>
      </c>
      <c r="C4" s="2"/>
      <c r="D4" s="32"/>
      <c r="E4" s="15"/>
      <c r="F4" s="2"/>
      <c r="G4" s="2"/>
      <c r="H4" s="2"/>
      <c r="I4" s="27"/>
    </row>
    <row r="5" spans="1:9" s="1" customFormat="1" ht="13.5" thickBot="1">
      <c r="A5" s="6"/>
      <c r="B5" s="2"/>
      <c r="C5" s="2"/>
      <c r="D5" s="32"/>
      <c r="E5" s="262" t="s">
        <v>299</v>
      </c>
      <c r="F5" s="263"/>
      <c r="G5" s="263"/>
      <c r="H5" s="2"/>
      <c r="I5" s="27"/>
    </row>
    <row r="6" spans="1:9" s="1" customFormat="1" ht="13.5" thickTop="1">
      <c r="A6" s="38" t="s">
        <v>17</v>
      </c>
      <c r="B6" s="39" t="s">
        <v>18</v>
      </c>
      <c r="C6" s="16" t="s">
        <v>19</v>
      </c>
      <c r="D6" s="40" t="s">
        <v>227</v>
      </c>
      <c r="E6" s="40" t="s">
        <v>299</v>
      </c>
      <c r="F6" s="13" t="s">
        <v>300</v>
      </c>
      <c r="G6" s="16" t="s">
        <v>301</v>
      </c>
      <c r="H6" s="13" t="s">
        <v>306</v>
      </c>
      <c r="I6" s="26" t="s">
        <v>234</v>
      </c>
    </row>
    <row r="7" spans="1:9" ht="12.75" customHeight="1">
      <c r="A7" s="41"/>
      <c r="B7" s="42" t="s">
        <v>21</v>
      </c>
      <c r="C7" s="43"/>
      <c r="D7" s="44"/>
      <c r="E7" s="45"/>
      <c r="F7" s="20"/>
      <c r="G7" s="20"/>
      <c r="H7" s="46"/>
      <c r="I7" s="11"/>
    </row>
    <row r="8" spans="1:9" ht="12.75" customHeight="1">
      <c r="A8" s="47"/>
      <c r="B8" s="3" t="s">
        <v>22</v>
      </c>
      <c r="C8" s="7" t="s">
        <v>23</v>
      </c>
      <c r="D8" s="44">
        <v>1</v>
      </c>
      <c r="E8" s="234"/>
      <c r="F8" s="48">
        <v>104</v>
      </c>
      <c r="G8" s="48">
        <v>193</v>
      </c>
      <c r="H8" s="49">
        <f t="shared" ref="H8:H18" si="0">D8*E8</f>
        <v>0</v>
      </c>
      <c r="I8" s="11" t="s">
        <v>24</v>
      </c>
    </row>
    <row r="9" spans="1:9" ht="12.75" customHeight="1">
      <c r="A9" s="47"/>
      <c r="B9" s="3" t="s">
        <v>25</v>
      </c>
      <c r="C9" s="7" t="s">
        <v>23</v>
      </c>
      <c r="D9" s="44">
        <v>1</v>
      </c>
      <c r="E9" s="234"/>
      <c r="F9" s="48">
        <v>75</v>
      </c>
      <c r="G9" s="48">
        <v>124</v>
      </c>
      <c r="H9" s="49">
        <f t="shared" si="0"/>
        <v>0</v>
      </c>
      <c r="I9" s="11" t="s">
        <v>24</v>
      </c>
    </row>
    <row r="10" spans="1:9" ht="12.75" customHeight="1">
      <c r="A10" s="47"/>
      <c r="B10" s="3" t="s">
        <v>230</v>
      </c>
      <c r="C10" s="3" t="s">
        <v>26</v>
      </c>
      <c r="D10" s="44">
        <v>1</v>
      </c>
      <c r="E10" s="234"/>
      <c r="F10" s="48">
        <v>642</v>
      </c>
      <c r="G10" s="48">
        <v>1291</v>
      </c>
      <c r="H10" s="49">
        <f t="shared" si="0"/>
        <v>0</v>
      </c>
      <c r="I10" s="11" t="s">
        <v>302</v>
      </c>
    </row>
    <row r="11" spans="1:9" ht="12.75" customHeight="1">
      <c r="A11" s="47"/>
      <c r="B11" s="3" t="s">
        <v>230</v>
      </c>
      <c r="C11" s="3" t="s">
        <v>27</v>
      </c>
      <c r="D11" s="44">
        <v>1</v>
      </c>
      <c r="E11" s="234"/>
      <c r="F11" s="48">
        <v>898</v>
      </c>
      <c r="G11" s="48">
        <v>1807</v>
      </c>
      <c r="H11" s="49">
        <f t="shared" si="0"/>
        <v>0</v>
      </c>
      <c r="I11" s="11" t="s">
        <v>302</v>
      </c>
    </row>
    <row r="12" spans="1:9" ht="12.75" customHeight="1">
      <c r="A12" s="47"/>
      <c r="B12" s="3" t="s">
        <v>230</v>
      </c>
      <c r="C12" s="3" t="s">
        <v>28</v>
      </c>
      <c r="D12" s="44">
        <v>1</v>
      </c>
      <c r="E12" s="234"/>
      <c r="F12" s="48">
        <v>1027</v>
      </c>
      <c r="G12" s="48">
        <v>2065</v>
      </c>
      <c r="H12" s="49">
        <f t="shared" si="0"/>
        <v>0</v>
      </c>
      <c r="I12" s="11" t="s">
        <v>302</v>
      </c>
    </row>
    <row r="13" spans="1:9" ht="12.75" customHeight="1">
      <c r="A13" s="47"/>
      <c r="B13" s="3" t="s">
        <v>29</v>
      </c>
      <c r="C13" s="3" t="s">
        <v>30</v>
      </c>
      <c r="D13" s="44">
        <v>1</v>
      </c>
      <c r="E13" s="234"/>
      <c r="F13" s="48">
        <v>22</v>
      </c>
      <c r="G13" s="48">
        <v>42</v>
      </c>
      <c r="H13" s="49">
        <f t="shared" si="0"/>
        <v>0</v>
      </c>
      <c r="I13" s="11" t="s">
        <v>20</v>
      </c>
    </row>
    <row r="14" spans="1:9" s="56" customFormat="1">
      <c r="A14" s="50"/>
      <c r="B14" s="51" t="s">
        <v>416</v>
      </c>
      <c r="C14" s="52" t="s">
        <v>31</v>
      </c>
      <c r="D14" s="53">
        <v>1</v>
      </c>
      <c r="E14" s="235"/>
      <c r="F14" s="54">
        <v>914</v>
      </c>
      <c r="G14" s="54">
        <v>1764</v>
      </c>
      <c r="H14" s="55">
        <f t="shared" si="0"/>
        <v>0</v>
      </c>
      <c r="I14" s="236" t="s">
        <v>32</v>
      </c>
    </row>
    <row r="15" spans="1:9" s="56" customFormat="1">
      <c r="A15" s="50"/>
      <c r="B15" s="51" t="s">
        <v>417</v>
      </c>
      <c r="C15" s="52" t="s">
        <v>31</v>
      </c>
      <c r="D15" s="53">
        <v>1</v>
      </c>
      <c r="E15" s="235"/>
      <c r="F15" s="54">
        <v>645</v>
      </c>
      <c r="G15" s="54">
        <v>1235</v>
      </c>
      <c r="H15" s="55">
        <f t="shared" si="0"/>
        <v>0</v>
      </c>
      <c r="I15" s="236" t="s">
        <v>33</v>
      </c>
    </row>
    <row r="16" spans="1:9" ht="12.75" customHeight="1">
      <c r="A16" s="47"/>
      <c r="B16" s="3" t="s">
        <v>257</v>
      </c>
      <c r="C16" s="7" t="s">
        <v>34</v>
      </c>
      <c r="D16" s="44">
        <v>1</v>
      </c>
      <c r="E16" s="234"/>
      <c r="F16" s="48">
        <v>236</v>
      </c>
      <c r="G16" s="48">
        <v>363</v>
      </c>
      <c r="H16" s="49">
        <f t="shared" si="0"/>
        <v>0</v>
      </c>
      <c r="I16" s="11"/>
    </row>
    <row r="17" spans="1:9" ht="12.75" customHeight="1">
      <c r="A17" s="47"/>
      <c r="B17" s="3" t="s">
        <v>258</v>
      </c>
      <c r="C17" s="7" t="s">
        <v>34</v>
      </c>
      <c r="D17" s="44">
        <v>1</v>
      </c>
      <c r="E17" s="234"/>
      <c r="F17" s="48">
        <v>330.4</v>
      </c>
      <c r="G17" s="48">
        <v>508.2</v>
      </c>
      <c r="H17" s="49">
        <f t="shared" si="0"/>
        <v>0</v>
      </c>
      <c r="I17" s="11"/>
    </row>
    <row r="18" spans="1:9" ht="12.75" customHeight="1">
      <c r="A18" s="47"/>
      <c r="B18" s="3" t="s">
        <v>259</v>
      </c>
      <c r="C18" s="7" t="s">
        <v>34</v>
      </c>
      <c r="D18" s="44">
        <v>1</v>
      </c>
      <c r="E18" s="234"/>
      <c r="F18" s="48">
        <v>378</v>
      </c>
      <c r="G18" s="48">
        <v>580</v>
      </c>
      <c r="H18" s="49">
        <f t="shared" si="0"/>
        <v>0</v>
      </c>
      <c r="I18" s="11"/>
    </row>
    <row r="19" spans="1:9" ht="12.75" customHeight="1">
      <c r="A19" s="47"/>
      <c r="B19" s="3"/>
      <c r="C19" s="57"/>
      <c r="D19" s="44"/>
      <c r="E19" s="48"/>
      <c r="F19" s="48"/>
      <c r="G19" s="48"/>
      <c r="H19" s="49"/>
      <c r="I19" s="11"/>
    </row>
    <row r="20" spans="1:9" ht="12.75" customHeight="1">
      <c r="A20" s="47"/>
      <c r="B20" s="42" t="s">
        <v>35</v>
      </c>
      <c r="C20" s="57"/>
      <c r="D20" s="44"/>
      <c r="E20" s="48"/>
      <c r="F20" s="48"/>
      <c r="G20" s="48"/>
      <c r="H20" s="49"/>
      <c r="I20" s="11"/>
    </row>
    <row r="21" spans="1:9">
      <c r="A21" s="47"/>
      <c r="B21" s="3" t="s">
        <v>36</v>
      </c>
      <c r="C21" s="7" t="s">
        <v>30</v>
      </c>
      <c r="D21" s="44">
        <v>1</v>
      </c>
      <c r="E21" s="234"/>
      <c r="F21" s="48">
        <v>609</v>
      </c>
      <c r="G21" s="48">
        <v>1072</v>
      </c>
      <c r="H21" s="49">
        <f t="shared" ref="H21:H26" si="1">D21*E21</f>
        <v>0</v>
      </c>
      <c r="I21" s="11" t="s">
        <v>20</v>
      </c>
    </row>
    <row r="22" spans="1:9">
      <c r="A22" s="47"/>
      <c r="B22" s="35" t="s">
        <v>435</v>
      </c>
      <c r="C22" s="7" t="s">
        <v>30</v>
      </c>
      <c r="D22" s="44">
        <v>1</v>
      </c>
      <c r="E22" s="234"/>
      <c r="F22" s="48">
        <v>896</v>
      </c>
      <c r="G22" s="48">
        <v>1552</v>
      </c>
      <c r="H22" s="49">
        <f t="shared" si="1"/>
        <v>0</v>
      </c>
      <c r="I22" s="59" t="s">
        <v>432</v>
      </c>
    </row>
    <row r="23" spans="1:9">
      <c r="A23" s="47"/>
      <c r="B23" s="35" t="s">
        <v>434</v>
      </c>
      <c r="C23" s="7" t="s">
        <v>30</v>
      </c>
      <c r="D23" s="44">
        <v>1</v>
      </c>
      <c r="E23" s="234"/>
      <c r="F23" s="48">
        <v>545</v>
      </c>
      <c r="G23" s="48">
        <v>1011</v>
      </c>
      <c r="H23" s="49">
        <f t="shared" si="1"/>
        <v>0</v>
      </c>
      <c r="I23" s="59" t="s">
        <v>433</v>
      </c>
    </row>
    <row r="24" spans="1:9" ht="12.75" customHeight="1">
      <c r="A24" s="47"/>
      <c r="B24" s="3" t="s">
        <v>37</v>
      </c>
      <c r="C24" s="7" t="s">
        <v>26</v>
      </c>
      <c r="D24" s="44">
        <v>1</v>
      </c>
      <c r="E24" s="234"/>
      <c r="F24" s="48">
        <v>1050</v>
      </c>
      <c r="G24" s="48">
        <v>1578</v>
      </c>
      <c r="H24" s="49">
        <f t="shared" si="1"/>
        <v>0</v>
      </c>
      <c r="I24" s="60"/>
    </row>
    <row r="25" spans="1:9" ht="12.75" customHeight="1">
      <c r="A25" s="47"/>
      <c r="B25" s="3" t="s">
        <v>38</v>
      </c>
      <c r="C25" s="7" t="s">
        <v>27</v>
      </c>
      <c r="D25" s="44">
        <v>1</v>
      </c>
      <c r="E25" s="234"/>
      <c r="F25" s="48">
        <v>1300</v>
      </c>
      <c r="G25" s="48">
        <v>1841</v>
      </c>
      <c r="H25" s="49">
        <f t="shared" si="1"/>
        <v>0</v>
      </c>
      <c r="I25" s="60"/>
    </row>
    <row r="26" spans="1:9" ht="12.75" customHeight="1">
      <c r="A26" s="47"/>
      <c r="B26" s="3" t="s">
        <v>337</v>
      </c>
      <c r="C26" s="3" t="s">
        <v>28</v>
      </c>
      <c r="D26" s="44">
        <v>1</v>
      </c>
      <c r="E26" s="234"/>
      <c r="F26" s="48">
        <v>1680</v>
      </c>
      <c r="G26" s="48">
        <v>2525</v>
      </c>
      <c r="H26" s="49">
        <f t="shared" si="1"/>
        <v>0</v>
      </c>
      <c r="I26" s="60"/>
    </row>
    <row r="27" spans="1:9" ht="12.75" customHeight="1">
      <c r="A27" s="47"/>
      <c r="B27" s="3"/>
      <c r="C27" s="57"/>
      <c r="D27" s="44"/>
      <c r="E27" s="48"/>
      <c r="F27" s="48"/>
      <c r="G27" s="48"/>
      <c r="H27" s="49"/>
      <c r="I27" s="11"/>
    </row>
    <row r="28" spans="1:9" ht="12.75" customHeight="1">
      <c r="A28" s="47"/>
      <c r="B28" s="42" t="s">
        <v>42</v>
      </c>
      <c r="C28" s="57"/>
      <c r="D28" s="44"/>
      <c r="E28" s="48"/>
      <c r="F28" s="48"/>
      <c r="G28" s="48"/>
      <c r="H28" s="49"/>
      <c r="I28" s="11"/>
    </row>
    <row r="29" spans="1:9" ht="12.75" customHeight="1">
      <c r="A29" s="47"/>
      <c r="B29" s="3" t="s">
        <v>43</v>
      </c>
      <c r="C29" s="7" t="s">
        <v>39</v>
      </c>
      <c r="D29" s="44">
        <v>1</v>
      </c>
      <c r="E29" s="234"/>
      <c r="F29" s="48">
        <v>71</v>
      </c>
      <c r="G29" s="48">
        <v>96</v>
      </c>
      <c r="H29" s="49">
        <f>D29*E29</f>
        <v>0</v>
      </c>
      <c r="I29" s="11" t="s">
        <v>40</v>
      </c>
    </row>
    <row r="30" spans="1:9" ht="12.75" customHeight="1">
      <c r="A30" s="47"/>
      <c r="B30" s="3" t="s">
        <v>44</v>
      </c>
      <c r="C30" s="7" t="s">
        <v>39</v>
      </c>
      <c r="D30" s="44">
        <v>1</v>
      </c>
      <c r="E30" s="234"/>
      <c r="F30" s="48">
        <v>92</v>
      </c>
      <c r="G30" s="48">
        <v>124</v>
      </c>
      <c r="H30" s="49">
        <f t="shared" ref="H30:H31" si="2">D30*E30</f>
        <v>0</v>
      </c>
      <c r="I30" s="11" t="s">
        <v>40</v>
      </c>
    </row>
    <row r="31" spans="1:9" ht="12.75" customHeight="1">
      <c r="A31" s="47"/>
      <c r="B31" s="3" t="s">
        <v>45</v>
      </c>
      <c r="C31" s="7" t="s">
        <v>39</v>
      </c>
      <c r="D31" s="44">
        <v>1</v>
      </c>
      <c r="E31" s="234"/>
      <c r="F31" s="48">
        <v>113</v>
      </c>
      <c r="G31" s="48">
        <v>153</v>
      </c>
      <c r="H31" s="49">
        <f t="shared" si="2"/>
        <v>0</v>
      </c>
      <c r="I31" s="11" t="s">
        <v>40</v>
      </c>
    </row>
    <row r="32" spans="1:9" ht="12.75" customHeight="1">
      <c r="A32" s="47"/>
      <c r="B32" s="3"/>
      <c r="C32" s="57"/>
      <c r="D32" s="44"/>
      <c r="E32" s="48"/>
      <c r="F32" s="48"/>
      <c r="G32" s="48"/>
      <c r="H32" s="49"/>
      <c r="I32" s="11"/>
    </row>
    <row r="33" spans="1:9" ht="12.75" customHeight="1">
      <c r="A33" s="47"/>
      <c r="B33" s="42" t="s">
        <v>46</v>
      </c>
      <c r="C33" s="57"/>
      <c r="D33" s="44"/>
      <c r="E33" s="48"/>
      <c r="F33" s="48"/>
      <c r="G33" s="48"/>
      <c r="H33" s="49"/>
      <c r="I33" s="11"/>
    </row>
    <row r="34" spans="1:9">
      <c r="A34" s="47"/>
      <c r="B34" s="61" t="s">
        <v>47</v>
      </c>
      <c r="C34" s="62" t="s">
        <v>30</v>
      </c>
      <c r="D34" s="44">
        <v>1</v>
      </c>
      <c r="E34" s="234"/>
      <c r="F34" s="48">
        <v>454</v>
      </c>
      <c r="G34" s="48">
        <v>800</v>
      </c>
      <c r="H34" s="49">
        <f t="shared" ref="H34:H55" si="3">D34*E34</f>
        <v>0</v>
      </c>
      <c r="I34" s="63" t="s">
        <v>303</v>
      </c>
    </row>
    <row r="35" spans="1:9">
      <c r="A35" s="47"/>
      <c r="B35" s="61" t="s">
        <v>48</v>
      </c>
      <c r="C35" s="62" t="s">
        <v>30</v>
      </c>
      <c r="D35" s="44">
        <v>1</v>
      </c>
      <c r="E35" s="234"/>
      <c r="F35" s="48">
        <v>625</v>
      </c>
      <c r="G35" s="48">
        <v>950</v>
      </c>
      <c r="H35" s="49">
        <f t="shared" si="3"/>
        <v>0</v>
      </c>
      <c r="I35" s="11"/>
    </row>
    <row r="36" spans="1:9" ht="12.75" customHeight="1">
      <c r="A36" s="47"/>
      <c r="B36" s="61" t="s">
        <v>49</v>
      </c>
      <c r="C36" s="62" t="s">
        <v>30</v>
      </c>
      <c r="D36" s="44">
        <v>1</v>
      </c>
      <c r="E36" s="234"/>
      <c r="F36" s="48">
        <v>388</v>
      </c>
      <c r="G36" s="48">
        <v>600</v>
      </c>
      <c r="H36" s="49">
        <f t="shared" si="3"/>
        <v>0</v>
      </c>
      <c r="I36" s="63" t="s">
        <v>303</v>
      </c>
    </row>
    <row r="37" spans="1:9">
      <c r="A37" s="47"/>
      <c r="B37" s="61" t="s">
        <v>50</v>
      </c>
      <c r="C37" s="62" t="s">
        <v>30</v>
      </c>
      <c r="D37" s="44">
        <v>1</v>
      </c>
      <c r="E37" s="234"/>
      <c r="F37" s="48">
        <v>360</v>
      </c>
      <c r="G37" s="48">
        <v>650</v>
      </c>
      <c r="H37" s="49">
        <f t="shared" si="3"/>
        <v>0</v>
      </c>
      <c r="I37" s="63" t="s">
        <v>303</v>
      </c>
    </row>
    <row r="38" spans="1:9" ht="12.75" customHeight="1">
      <c r="A38" s="47"/>
      <c r="B38" s="64" t="s">
        <v>51</v>
      </c>
      <c r="C38" s="64" t="s">
        <v>30</v>
      </c>
      <c r="D38" s="44">
        <v>1</v>
      </c>
      <c r="E38" s="234"/>
      <c r="F38" s="48">
        <v>498</v>
      </c>
      <c r="G38" s="48">
        <v>650</v>
      </c>
      <c r="H38" s="49">
        <f t="shared" si="3"/>
        <v>0</v>
      </c>
      <c r="I38" s="63" t="s">
        <v>303</v>
      </c>
    </row>
    <row r="39" spans="1:9" ht="12.75" customHeight="1">
      <c r="A39" s="47"/>
      <c r="B39" s="64" t="s">
        <v>240</v>
      </c>
      <c r="C39" s="64" t="s">
        <v>30</v>
      </c>
      <c r="D39" s="44">
        <v>1</v>
      </c>
      <c r="E39" s="234"/>
      <c r="F39" s="48">
        <v>498</v>
      </c>
      <c r="G39" s="48">
        <v>650</v>
      </c>
      <c r="H39" s="49">
        <f t="shared" si="3"/>
        <v>0</v>
      </c>
      <c r="I39" s="63" t="s">
        <v>303</v>
      </c>
    </row>
    <row r="40" spans="1:9" ht="12.75" customHeight="1">
      <c r="A40" s="47"/>
      <c r="B40" s="64" t="s">
        <v>52</v>
      </c>
      <c r="C40" s="3" t="s">
        <v>26</v>
      </c>
      <c r="D40" s="44">
        <v>1</v>
      </c>
      <c r="E40" s="234"/>
      <c r="F40" s="48">
        <v>442</v>
      </c>
      <c r="G40" s="58">
        <v>750</v>
      </c>
      <c r="H40" s="49">
        <f t="shared" si="3"/>
        <v>0</v>
      </c>
      <c r="I40" s="11" t="s">
        <v>20</v>
      </c>
    </row>
    <row r="41" spans="1:9">
      <c r="A41" s="47"/>
      <c r="B41" s="64" t="s">
        <v>338</v>
      </c>
      <c r="C41" s="3" t="s">
        <v>26</v>
      </c>
      <c r="D41" s="44">
        <v>1</v>
      </c>
      <c r="E41" s="234"/>
      <c r="F41" s="48">
        <v>504</v>
      </c>
      <c r="G41" s="48">
        <v>616</v>
      </c>
      <c r="H41" s="49">
        <f t="shared" si="3"/>
        <v>0</v>
      </c>
      <c r="I41" s="11"/>
    </row>
    <row r="42" spans="1:9" ht="12.75" customHeight="1">
      <c r="A42" s="47"/>
      <c r="B42" s="64" t="s">
        <v>341</v>
      </c>
      <c r="C42" s="3" t="s">
        <v>26</v>
      </c>
      <c r="D42" s="44">
        <v>1</v>
      </c>
      <c r="E42" s="234"/>
      <c r="F42" s="48">
        <v>468</v>
      </c>
      <c r="G42" s="48">
        <v>572</v>
      </c>
      <c r="H42" s="49">
        <f t="shared" si="3"/>
        <v>0</v>
      </c>
      <c r="I42" s="11"/>
    </row>
    <row r="43" spans="1:9" ht="12.75" customHeight="1">
      <c r="A43" s="47"/>
      <c r="B43" s="64" t="s">
        <v>339</v>
      </c>
      <c r="C43" s="3" t="s">
        <v>26</v>
      </c>
      <c r="D43" s="44">
        <v>1</v>
      </c>
      <c r="E43" s="234"/>
      <c r="F43" s="48">
        <v>470</v>
      </c>
      <c r="G43" s="48">
        <v>547</v>
      </c>
      <c r="H43" s="49">
        <f t="shared" si="3"/>
        <v>0</v>
      </c>
      <c r="I43" s="11"/>
    </row>
    <row r="44" spans="1:9" ht="12.75" customHeight="1">
      <c r="A44" s="47"/>
      <c r="B44" s="64" t="s">
        <v>340</v>
      </c>
      <c r="C44" s="3" t="s">
        <v>26</v>
      </c>
      <c r="D44" s="44">
        <v>1</v>
      </c>
      <c r="E44" s="234"/>
      <c r="F44" s="48">
        <v>462</v>
      </c>
      <c r="G44" s="48">
        <v>564</v>
      </c>
      <c r="H44" s="49">
        <f t="shared" si="3"/>
        <v>0</v>
      </c>
      <c r="I44" s="11"/>
    </row>
    <row r="45" spans="1:9">
      <c r="A45" s="47"/>
      <c r="B45" s="64" t="s">
        <v>342</v>
      </c>
      <c r="C45" s="3" t="s">
        <v>26</v>
      </c>
      <c r="D45" s="44">
        <v>1</v>
      </c>
      <c r="E45" s="234"/>
      <c r="F45" s="48">
        <v>520</v>
      </c>
      <c r="G45" s="48">
        <v>752</v>
      </c>
      <c r="H45" s="49">
        <f t="shared" si="3"/>
        <v>0</v>
      </c>
      <c r="I45" s="11"/>
    </row>
    <row r="46" spans="1:9" ht="12.75" customHeight="1">
      <c r="A46" s="47"/>
      <c r="B46" s="64" t="s">
        <v>338</v>
      </c>
      <c r="C46" s="3" t="s">
        <v>27</v>
      </c>
      <c r="D46" s="44">
        <v>1</v>
      </c>
      <c r="E46" s="234"/>
      <c r="F46" s="48">
        <v>637</v>
      </c>
      <c r="G46" s="48">
        <v>813</v>
      </c>
      <c r="H46" s="49">
        <f t="shared" si="3"/>
        <v>0</v>
      </c>
      <c r="I46" s="11"/>
    </row>
    <row r="47" spans="1:9" ht="12.75" customHeight="1">
      <c r="A47" s="47"/>
      <c r="B47" s="64" t="s">
        <v>341</v>
      </c>
      <c r="C47" s="3" t="s">
        <v>27</v>
      </c>
      <c r="D47" s="44">
        <v>1</v>
      </c>
      <c r="E47" s="234"/>
      <c r="F47" s="48">
        <v>620</v>
      </c>
      <c r="G47" s="48">
        <v>792</v>
      </c>
      <c r="H47" s="49">
        <f t="shared" si="3"/>
        <v>0</v>
      </c>
      <c r="I47" s="11"/>
    </row>
    <row r="48" spans="1:9" ht="12.75" customHeight="1">
      <c r="A48" s="47"/>
      <c r="B48" s="64" t="s">
        <v>339</v>
      </c>
      <c r="C48" s="3" t="s">
        <v>27</v>
      </c>
      <c r="D48" s="44">
        <v>1</v>
      </c>
      <c r="E48" s="234"/>
      <c r="F48" s="48">
        <v>593</v>
      </c>
      <c r="G48" s="48">
        <v>758</v>
      </c>
      <c r="H48" s="49">
        <f t="shared" si="3"/>
        <v>0</v>
      </c>
      <c r="I48" s="11"/>
    </row>
    <row r="49" spans="1:9" ht="12.75" customHeight="1">
      <c r="A49" s="47"/>
      <c r="B49" s="64" t="s">
        <v>340</v>
      </c>
      <c r="C49" s="3" t="s">
        <v>27</v>
      </c>
      <c r="D49" s="44">
        <v>1</v>
      </c>
      <c r="E49" s="234"/>
      <c r="F49" s="48">
        <v>582</v>
      </c>
      <c r="G49" s="48">
        <v>743</v>
      </c>
      <c r="H49" s="49">
        <f t="shared" si="3"/>
        <v>0</v>
      </c>
      <c r="I49" s="11"/>
    </row>
    <row r="50" spans="1:9">
      <c r="A50" s="47"/>
      <c r="B50" s="64" t="s">
        <v>342</v>
      </c>
      <c r="C50" s="3" t="s">
        <v>27</v>
      </c>
      <c r="D50" s="44">
        <v>1</v>
      </c>
      <c r="E50" s="234"/>
      <c r="F50" s="48">
        <v>680</v>
      </c>
      <c r="G50" s="48">
        <v>960</v>
      </c>
      <c r="H50" s="49">
        <f t="shared" si="3"/>
        <v>0</v>
      </c>
      <c r="I50" s="11"/>
    </row>
    <row r="51" spans="1:9" ht="12.75" customHeight="1">
      <c r="A51" s="47"/>
      <c r="B51" s="64" t="s">
        <v>338</v>
      </c>
      <c r="C51" s="3" t="s">
        <v>28</v>
      </c>
      <c r="D51" s="44">
        <v>1</v>
      </c>
      <c r="E51" s="234"/>
      <c r="F51" s="48">
        <v>788</v>
      </c>
      <c r="G51" s="48">
        <v>964</v>
      </c>
      <c r="H51" s="49">
        <f t="shared" si="3"/>
        <v>0</v>
      </c>
      <c r="I51" s="11"/>
    </row>
    <row r="52" spans="1:9" ht="12.75" customHeight="1">
      <c r="A52" s="47"/>
      <c r="B52" s="64" t="s">
        <v>341</v>
      </c>
      <c r="C52" s="3" t="s">
        <v>28</v>
      </c>
      <c r="D52" s="44">
        <v>1</v>
      </c>
      <c r="E52" s="234"/>
      <c r="F52" s="48">
        <v>734</v>
      </c>
      <c r="G52" s="48">
        <v>898</v>
      </c>
      <c r="H52" s="49">
        <f t="shared" si="3"/>
        <v>0</v>
      </c>
      <c r="I52" s="11"/>
    </row>
    <row r="53" spans="1:9" ht="12.75" customHeight="1">
      <c r="A53" s="47"/>
      <c r="B53" s="64" t="s">
        <v>339</v>
      </c>
      <c r="C53" s="3" t="s">
        <v>28</v>
      </c>
      <c r="D53" s="44">
        <v>1</v>
      </c>
      <c r="E53" s="234"/>
      <c r="F53" s="48">
        <v>697</v>
      </c>
      <c r="G53" s="48">
        <v>852</v>
      </c>
      <c r="H53" s="49">
        <f t="shared" si="3"/>
        <v>0</v>
      </c>
      <c r="I53" s="11"/>
    </row>
    <row r="54" spans="1:9" ht="12.75" customHeight="1">
      <c r="A54" s="65"/>
      <c r="B54" s="64" t="s">
        <v>340</v>
      </c>
      <c r="C54" s="3" t="s">
        <v>28</v>
      </c>
      <c r="D54" s="44">
        <v>1</v>
      </c>
      <c r="E54" s="234"/>
      <c r="F54" s="48">
        <v>655</v>
      </c>
      <c r="G54" s="48">
        <v>802</v>
      </c>
      <c r="H54" s="49">
        <f t="shared" si="3"/>
        <v>0</v>
      </c>
      <c r="I54" s="11"/>
    </row>
    <row r="55" spans="1:9">
      <c r="A55" s="47"/>
      <c r="B55" s="64" t="s">
        <v>342</v>
      </c>
      <c r="C55" s="3" t="s">
        <v>28</v>
      </c>
      <c r="D55" s="44">
        <v>1</v>
      </c>
      <c r="E55" s="234"/>
      <c r="F55" s="48">
        <v>800</v>
      </c>
      <c r="G55" s="48">
        <v>1120</v>
      </c>
      <c r="H55" s="49">
        <f t="shared" si="3"/>
        <v>0</v>
      </c>
      <c r="I55" s="11"/>
    </row>
    <row r="56" spans="1:9" ht="12.75" customHeight="1">
      <c r="A56" s="47"/>
      <c r="B56" s="64"/>
      <c r="C56" s="57"/>
      <c r="D56" s="44"/>
      <c r="E56" s="48"/>
      <c r="F56" s="48"/>
      <c r="G56" s="48"/>
      <c r="H56" s="49"/>
      <c r="I56" s="11"/>
    </row>
    <row r="57" spans="1:9" ht="12.75" customHeight="1">
      <c r="A57" s="47"/>
      <c r="B57" s="66" t="s">
        <v>54</v>
      </c>
      <c r="C57" s="57"/>
      <c r="D57" s="44"/>
      <c r="E57" s="48"/>
      <c r="F57" s="48"/>
      <c r="G57" s="48"/>
      <c r="H57" s="49"/>
      <c r="I57" s="11"/>
    </row>
    <row r="58" spans="1:9" ht="12.75" customHeight="1">
      <c r="A58" s="47" t="s">
        <v>20</v>
      </c>
      <c r="B58" s="3" t="s">
        <v>55</v>
      </c>
      <c r="C58" s="7" t="s">
        <v>30</v>
      </c>
      <c r="D58" s="44">
        <v>1</v>
      </c>
      <c r="E58" s="234"/>
      <c r="F58" s="48">
        <v>132</v>
      </c>
      <c r="G58" s="48">
        <v>250</v>
      </c>
      <c r="H58" s="49">
        <f>D58*E58</f>
        <v>0</v>
      </c>
      <c r="I58" s="11" t="s">
        <v>20</v>
      </c>
    </row>
    <row r="59" spans="1:9" ht="12.75" customHeight="1">
      <c r="A59" s="47" t="s">
        <v>20</v>
      </c>
      <c r="B59" s="3" t="s">
        <v>56</v>
      </c>
      <c r="C59" s="7" t="s">
        <v>30</v>
      </c>
      <c r="D59" s="44">
        <v>1</v>
      </c>
      <c r="E59" s="234"/>
      <c r="F59" s="48">
        <v>310</v>
      </c>
      <c r="G59" s="58">
        <v>509</v>
      </c>
      <c r="H59" s="49">
        <f>D59*E59</f>
        <v>0</v>
      </c>
      <c r="I59" s="11" t="s">
        <v>57</v>
      </c>
    </row>
    <row r="60" spans="1:9" ht="12.75" customHeight="1">
      <c r="A60" s="47" t="s">
        <v>20</v>
      </c>
      <c r="B60" s="3" t="s">
        <v>58</v>
      </c>
      <c r="C60" s="7" t="s">
        <v>269</v>
      </c>
      <c r="D60" s="44">
        <v>1</v>
      </c>
      <c r="E60" s="234"/>
      <c r="F60" s="48">
        <v>250</v>
      </c>
      <c r="G60" s="48">
        <v>450</v>
      </c>
      <c r="H60" s="49">
        <f>D60*E60</f>
        <v>0</v>
      </c>
      <c r="I60" s="11" t="s">
        <v>20</v>
      </c>
    </row>
    <row r="61" spans="1:9" ht="12.75" customHeight="1">
      <c r="A61" s="47" t="s">
        <v>20</v>
      </c>
      <c r="B61" s="3" t="s">
        <v>270</v>
      </c>
      <c r="C61" s="7" t="s">
        <v>269</v>
      </c>
      <c r="D61" s="44"/>
      <c r="E61" s="58"/>
      <c r="F61" s="68"/>
      <c r="G61" s="68"/>
      <c r="H61" s="49"/>
      <c r="I61" s="11" t="s">
        <v>271</v>
      </c>
    </row>
    <row r="62" spans="1:9" ht="12.75" customHeight="1">
      <c r="A62" s="47"/>
      <c r="B62" s="3" t="s">
        <v>59</v>
      </c>
      <c r="C62" s="7" t="s">
        <v>30</v>
      </c>
      <c r="D62" s="44">
        <v>1</v>
      </c>
      <c r="E62" s="234"/>
      <c r="F62" s="48">
        <v>430</v>
      </c>
      <c r="G62" s="48">
        <v>759</v>
      </c>
      <c r="H62" s="49">
        <f t="shared" ref="H62:H70" si="4">D62*E62</f>
        <v>0</v>
      </c>
      <c r="I62" s="11"/>
    </row>
    <row r="63" spans="1:9" ht="12.75" customHeight="1">
      <c r="A63" s="47"/>
      <c r="B63" s="3" t="s">
        <v>60</v>
      </c>
      <c r="C63" s="7" t="s">
        <v>61</v>
      </c>
      <c r="D63" s="44">
        <v>1</v>
      </c>
      <c r="E63" s="234"/>
      <c r="F63" s="48">
        <v>194</v>
      </c>
      <c r="G63" s="48">
        <v>375</v>
      </c>
      <c r="H63" s="49">
        <f t="shared" si="4"/>
        <v>0</v>
      </c>
      <c r="I63" s="11"/>
    </row>
    <row r="64" spans="1:9" ht="12.75" customHeight="1">
      <c r="A64" s="47" t="s">
        <v>20</v>
      </c>
      <c r="B64" s="3" t="s">
        <v>62</v>
      </c>
      <c r="C64" s="7" t="s">
        <v>30</v>
      </c>
      <c r="D64" s="44">
        <v>1</v>
      </c>
      <c r="E64" s="234"/>
      <c r="F64" s="48">
        <v>306</v>
      </c>
      <c r="G64" s="48">
        <v>562</v>
      </c>
      <c r="H64" s="49">
        <f t="shared" si="4"/>
        <v>0</v>
      </c>
      <c r="I64" s="11" t="s">
        <v>20</v>
      </c>
    </row>
    <row r="65" spans="1:9" ht="12.75" customHeight="1">
      <c r="A65" s="47" t="s">
        <v>20</v>
      </c>
      <c r="B65" s="3" t="s">
        <v>63</v>
      </c>
      <c r="C65" s="7" t="s">
        <v>27</v>
      </c>
      <c r="D65" s="44">
        <v>1</v>
      </c>
      <c r="E65" s="234"/>
      <c r="F65" s="48">
        <v>210</v>
      </c>
      <c r="G65" s="48">
        <v>375</v>
      </c>
      <c r="H65" s="49">
        <f t="shared" si="4"/>
        <v>0</v>
      </c>
      <c r="I65" s="11" t="s">
        <v>20</v>
      </c>
    </row>
    <row r="66" spans="1:9" ht="12.75" customHeight="1">
      <c r="A66" s="47" t="s">
        <v>20</v>
      </c>
      <c r="B66" s="3" t="s">
        <v>64</v>
      </c>
      <c r="C66" s="7" t="s">
        <v>30</v>
      </c>
      <c r="D66" s="44">
        <v>1</v>
      </c>
      <c r="E66" s="234"/>
      <c r="F66" s="48">
        <v>94</v>
      </c>
      <c r="G66" s="48">
        <v>100</v>
      </c>
      <c r="H66" s="49">
        <f t="shared" si="4"/>
        <v>0</v>
      </c>
      <c r="I66" s="11" t="s">
        <v>235</v>
      </c>
    </row>
    <row r="67" spans="1:9" ht="12.75" customHeight="1">
      <c r="A67" s="47"/>
      <c r="B67" s="62" t="s">
        <v>65</v>
      </c>
      <c r="C67" s="69" t="s">
        <v>30</v>
      </c>
      <c r="D67" s="44">
        <v>1</v>
      </c>
      <c r="E67" s="234"/>
      <c r="F67" s="48">
        <v>132</v>
      </c>
      <c r="G67" s="48">
        <v>250</v>
      </c>
      <c r="H67" s="49">
        <f t="shared" si="4"/>
        <v>0</v>
      </c>
      <c r="I67" s="11" t="s">
        <v>20</v>
      </c>
    </row>
    <row r="68" spans="1:9" ht="12.75" customHeight="1">
      <c r="A68" s="47" t="s">
        <v>20</v>
      </c>
      <c r="B68" s="3" t="s">
        <v>66</v>
      </c>
      <c r="C68" s="7" t="s">
        <v>61</v>
      </c>
      <c r="D68" s="44">
        <v>1</v>
      </c>
      <c r="E68" s="234"/>
      <c r="F68" s="48">
        <v>44</v>
      </c>
      <c r="G68" s="48">
        <v>85</v>
      </c>
      <c r="H68" s="49">
        <f t="shared" si="4"/>
        <v>0</v>
      </c>
      <c r="I68" s="11" t="s">
        <v>67</v>
      </c>
    </row>
    <row r="69" spans="1:9" ht="12.75" customHeight="1">
      <c r="A69" s="47"/>
      <c r="B69" s="3" t="s">
        <v>68</v>
      </c>
      <c r="C69" s="7" t="s">
        <v>61</v>
      </c>
      <c r="D69" s="44">
        <v>1</v>
      </c>
      <c r="E69" s="234"/>
      <c r="F69" s="48">
        <v>136</v>
      </c>
      <c r="G69" s="48">
        <v>262</v>
      </c>
      <c r="H69" s="49">
        <f t="shared" si="4"/>
        <v>0</v>
      </c>
      <c r="I69" s="11" t="s">
        <v>67</v>
      </c>
    </row>
    <row r="70" spans="1:9" ht="12.75" customHeight="1">
      <c r="A70" s="47"/>
      <c r="B70" s="3" t="s">
        <v>69</v>
      </c>
      <c r="C70" s="7" t="s">
        <v>61</v>
      </c>
      <c r="D70" s="44">
        <v>1</v>
      </c>
      <c r="E70" s="234"/>
      <c r="F70" s="48">
        <v>272</v>
      </c>
      <c r="G70" s="48">
        <v>523</v>
      </c>
      <c r="H70" s="49">
        <f t="shared" si="4"/>
        <v>0</v>
      </c>
      <c r="I70" s="11" t="s">
        <v>304</v>
      </c>
    </row>
    <row r="71" spans="1:9" ht="12.75" customHeight="1">
      <c r="A71" s="47"/>
      <c r="B71" s="3"/>
      <c r="C71" s="57"/>
      <c r="D71" s="44"/>
      <c r="E71" s="48"/>
      <c r="F71" s="48"/>
      <c r="G71" s="48"/>
      <c r="H71" s="49"/>
      <c r="I71" s="11"/>
    </row>
    <row r="72" spans="1:9" ht="12.75" customHeight="1">
      <c r="A72" s="47"/>
      <c r="B72" s="42" t="s">
        <v>284</v>
      </c>
      <c r="C72" s="57"/>
      <c r="D72" s="44"/>
      <c r="E72" s="48"/>
      <c r="F72" s="48"/>
      <c r="G72" s="48"/>
      <c r="H72" s="49"/>
      <c r="I72" s="70" t="s">
        <v>20</v>
      </c>
    </row>
    <row r="73" spans="1:9" ht="12.75" customHeight="1">
      <c r="A73" s="47"/>
      <c r="B73" s="3" t="s">
        <v>260</v>
      </c>
      <c r="C73" s="7" t="s">
        <v>70</v>
      </c>
      <c r="D73" s="44">
        <v>1</v>
      </c>
      <c r="E73" s="234"/>
      <c r="F73" s="48">
        <v>168</v>
      </c>
      <c r="G73" s="48">
        <v>272</v>
      </c>
      <c r="H73" s="49">
        <f t="shared" ref="H73:H78" si="5">D73*E73</f>
        <v>0</v>
      </c>
      <c r="I73" s="11" t="s">
        <v>71</v>
      </c>
    </row>
    <row r="74" spans="1:9" ht="12.75" customHeight="1">
      <c r="A74" s="47"/>
      <c r="B74" s="3" t="s">
        <v>72</v>
      </c>
      <c r="C74" s="7" t="s">
        <v>73</v>
      </c>
      <c r="D74" s="44">
        <v>1</v>
      </c>
      <c r="E74" s="234"/>
      <c r="F74" s="48">
        <v>63</v>
      </c>
      <c r="G74" s="48">
        <v>83</v>
      </c>
      <c r="H74" s="49">
        <f t="shared" si="5"/>
        <v>0</v>
      </c>
      <c r="I74" s="11" t="s">
        <v>74</v>
      </c>
    </row>
    <row r="75" spans="1:9" ht="12.75" customHeight="1">
      <c r="A75" s="47"/>
      <c r="B75" s="3" t="s">
        <v>75</v>
      </c>
      <c r="C75" s="7" t="s">
        <v>73</v>
      </c>
      <c r="D75" s="44">
        <v>1</v>
      </c>
      <c r="E75" s="234"/>
      <c r="F75" s="48">
        <v>58</v>
      </c>
      <c r="G75" s="48">
        <v>60</v>
      </c>
      <c r="H75" s="49">
        <f t="shared" si="5"/>
        <v>0</v>
      </c>
      <c r="I75" s="11" t="s">
        <v>76</v>
      </c>
    </row>
    <row r="76" spans="1:9" ht="12.75" customHeight="1">
      <c r="A76" s="47"/>
      <c r="B76" s="3" t="s">
        <v>228</v>
      </c>
      <c r="C76" s="7" t="s">
        <v>73</v>
      </c>
      <c r="D76" s="44">
        <v>1</v>
      </c>
      <c r="E76" s="234"/>
      <c r="F76" s="48">
        <v>66</v>
      </c>
      <c r="G76" s="48">
        <v>119</v>
      </c>
      <c r="H76" s="49">
        <f t="shared" si="5"/>
        <v>0</v>
      </c>
      <c r="I76" s="11" t="s">
        <v>77</v>
      </c>
    </row>
    <row r="77" spans="1:9" ht="12.75" customHeight="1">
      <c r="A77" s="47"/>
      <c r="B77" s="3" t="s">
        <v>78</v>
      </c>
      <c r="C77" s="7" t="s">
        <v>73</v>
      </c>
      <c r="D77" s="44">
        <v>1</v>
      </c>
      <c r="E77" s="234"/>
      <c r="F77" s="48">
        <v>107</v>
      </c>
      <c r="G77" s="48">
        <v>155</v>
      </c>
      <c r="H77" s="49">
        <f t="shared" si="5"/>
        <v>0</v>
      </c>
      <c r="I77" s="11" t="s">
        <v>79</v>
      </c>
    </row>
    <row r="78" spans="1:9" ht="12.75" customHeight="1">
      <c r="A78" s="47"/>
      <c r="B78" s="3" t="s">
        <v>229</v>
      </c>
      <c r="C78" s="7" t="s">
        <v>73</v>
      </c>
      <c r="D78" s="44">
        <v>1</v>
      </c>
      <c r="E78" s="234"/>
      <c r="F78" s="48">
        <v>102</v>
      </c>
      <c r="G78" s="48">
        <v>153</v>
      </c>
      <c r="H78" s="49">
        <f t="shared" si="5"/>
        <v>0</v>
      </c>
      <c r="I78" s="11" t="s">
        <v>80</v>
      </c>
    </row>
    <row r="79" spans="1:9" ht="12.75" customHeight="1">
      <c r="A79" s="47"/>
      <c r="B79" s="3"/>
      <c r="C79" s="7"/>
      <c r="D79" s="44"/>
      <c r="E79" s="48"/>
      <c r="F79" s="48"/>
      <c r="G79" s="48"/>
      <c r="H79" s="49"/>
      <c r="I79" s="11"/>
    </row>
    <row r="80" spans="1:9" ht="12.75" customHeight="1">
      <c r="A80" s="47"/>
      <c r="B80" s="42" t="s">
        <v>237</v>
      </c>
      <c r="C80" s="7"/>
      <c r="D80" s="44"/>
      <c r="E80" s="48"/>
      <c r="F80" s="48"/>
      <c r="G80" s="48"/>
      <c r="H80" s="49"/>
      <c r="I80" s="11"/>
    </row>
    <row r="81" spans="1:9" ht="12.75" customHeight="1">
      <c r="A81" s="47"/>
      <c r="B81" s="62" t="s">
        <v>382</v>
      </c>
      <c r="C81" s="69" t="s">
        <v>30</v>
      </c>
      <c r="D81" s="44">
        <v>1</v>
      </c>
      <c r="E81" s="234"/>
      <c r="F81" s="48">
        <v>400</v>
      </c>
      <c r="G81" s="48">
        <v>650</v>
      </c>
      <c r="H81" s="49">
        <f>D81*E81</f>
        <v>0</v>
      </c>
      <c r="I81" s="11" t="s">
        <v>383</v>
      </c>
    </row>
    <row r="82" spans="1:9" ht="12.75" customHeight="1">
      <c r="A82" s="47" t="s">
        <v>20</v>
      </c>
      <c r="B82" s="62" t="s">
        <v>254</v>
      </c>
      <c r="C82" s="69" t="s">
        <v>30</v>
      </c>
      <c r="D82" s="44">
        <v>1</v>
      </c>
      <c r="E82" s="234"/>
      <c r="F82" s="48">
        <v>500</v>
      </c>
      <c r="G82" s="48">
        <v>650</v>
      </c>
      <c r="H82" s="49">
        <f>D82*E82</f>
        <v>0</v>
      </c>
      <c r="I82" s="11" t="s">
        <v>305</v>
      </c>
    </row>
    <row r="83" spans="1:9" ht="12.75" customHeight="1">
      <c r="A83" s="71"/>
      <c r="B83" s="72"/>
      <c r="F83" s="23"/>
      <c r="G83" s="23"/>
      <c r="I83" s="73"/>
    </row>
    <row r="84" spans="1:9" s="1" customFormat="1" ht="13.5" thickBot="1">
      <c r="A84" s="14"/>
      <c r="B84" s="28" t="s">
        <v>307</v>
      </c>
      <c r="C84" s="25"/>
      <c r="D84" s="74"/>
      <c r="E84" s="24"/>
      <c r="F84" s="24"/>
      <c r="G84" s="24"/>
      <c r="H84" s="75">
        <f>SUM(H8:H82)</f>
        <v>0</v>
      </c>
      <c r="I84" s="76"/>
    </row>
    <row r="85" spans="1:9" ht="13.5" thickTop="1"/>
    <row r="86" spans="1:9">
      <c r="E86" s="232"/>
      <c r="F86" s="23" t="s">
        <v>322</v>
      </c>
    </row>
  </sheetData>
  <sheetProtection algorithmName="SHA-512" hashValue="KzyPD4v8/bYpZASa3FspYdh7L12JaJf1zvgV0oZ8Vl6GQb5jATK9sD842TMk7+6x7NxUeR9lygL2h7k4Kcfy6Q==" saltValue="PWfgMepgGmNBQLlaZegc2g==" spinCount="100000" sheet="1" objects="1" scenarios="1"/>
  <mergeCells count="1">
    <mergeCell ref="E5:G5"/>
  </mergeCells>
  <conditionalFormatting sqref="F83:G83">
    <cfRule type="cellIs" dxfId="7" priority="1" operator="lessThan">
      <formula>0</formula>
    </cfRule>
    <cfRule type="cellIs" dxfId="6" priority="2" operator="greaterThan">
      <formula>40</formula>
    </cfRule>
  </conditionalFormatting>
  <dataValidations count="2">
    <dataValidation type="decimal" allowBlank="1" showInputMessage="1" showErrorMessage="1" errorTitle="Niet binnen bandbreedte" error="Het ingevulde uurtarief voldoet niet aan de van toepassing zijnde bandbreedte (min. / max. tarief)." sqref="E61" xr:uid="{CF282679-3117-46FF-AE7F-E65CAD22D7BF}">
      <formula1>F61</formula1>
      <formula2>G61</formula2>
    </dataValidation>
    <dataValidation type="decimal" allowBlank="1" showInputMessage="1" showErrorMessage="1" errorTitle="Niet binnen bandbreedte" error="Het ingevulde _x000a_tarief voldoet niet aan de van toepassing zijnde bandbreedte (min. / max. tarief)." sqref="E8:E18 E21:E26 E29:E31 E34:E55 E58:E60 E62:E70 E73:E78 E81:E82" xr:uid="{81BD927F-2BD4-469A-9EDE-63B934BD0A3F}">
      <formula1>F8</formula1>
      <formula2>G8</formula2>
    </dataValidation>
  </dataValidations>
  <pageMargins left="0.7" right="0.7" top="0.75" bottom="0.75" header="0.3" footer="0.3"/>
  <pageSetup paperSize="8" scale="4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FE260-97E2-4B0B-9381-073E46800474}">
  <sheetPr>
    <pageSetUpPr fitToPage="1"/>
  </sheetPr>
  <dimension ref="A1:I73"/>
  <sheetViews>
    <sheetView tabSelected="1" workbookViewId="0">
      <selection activeCell="B35" sqref="B35"/>
    </sheetView>
  </sheetViews>
  <sheetFormatPr defaultRowHeight="12.75"/>
  <cols>
    <col min="1" max="1" width="11.140625" customWidth="1"/>
    <col min="2" max="2" width="87.140625" customWidth="1"/>
    <col min="3" max="3" width="15.85546875" customWidth="1"/>
    <col min="4" max="4" width="10.7109375" style="33" bestFit="1" customWidth="1"/>
    <col min="5" max="5" width="10.85546875" style="23" bestFit="1" customWidth="1"/>
    <col min="6" max="7" width="10.85546875" bestFit="1" customWidth="1"/>
    <col min="8" max="8" width="12.85546875" bestFit="1" customWidth="1"/>
    <col min="9" max="9" width="186" style="77" bestFit="1" customWidth="1"/>
    <col min="10" max="10" width="1.85546875" customWidth="1"/>
  </cols>
  <sheetData>
    <row r="1" spans="1:9" s="1" customFormat="1" ht="42.75" customHeight="1" thickTop="1">
      <c r="A1" s="4"/>
      <c r="B1" s="5"/>
      <c r="C1" s="5"/>
      <c r="D1" s="31"/>
      <c r="E1" s="36"/>
      <c r="F1" s="36" t="s">
        <v>20</v>
      </c>
      <c r="G1" s="5"/>
      <c r="H1" s="5"/>
      <c r="I1" s="34"/>
    </row>
    <row r="2" spans="1:9" s="1" customFormat="1">
      <c r="A2" s="6" t="s">
        <v>0</v>
      </c>
      <c r="B2" s="2" t="str">
        <f>+'Totaal Component 1'!C2</f>
        <v>Raamovereenkomst Geotechnisch Onderzoek II</v>
      </c>
      <c r="C2" s="2"/>
      <c r="D2" s="32"/>
      <c r="E2" s="15"/>
      <c r="F2" s="2"/>
      <c r="G2" s="2"/>
      <c r="H2" s="2"/>
      <c r="I2" s="27"/>
    </row>
    <row r="3" spans="1:9" s="1" customFormat="1">
      <c r="A3" s="37" t="s">
        <v>2</v>
      </c>
      <c r="B3" s="17" t="s">
        <v>81</v>
      </c>
      <c r="C3" s="2"/>
      <c r="D3" s="32"/>
      <c r="E3" s="15"/>
      <c r="F3" s="2"/>
      <c r="G3" s="2"/>
      <c r="H3" s="2"/>
      <c r="I3" s="27"/>
    </row>
    <row r="4" spans="1:9" s="1" customFormat="1">
      <c r="A4" s="6" t="str">
        <f>'Totaal Component 1'!A5</f>
        <v>Opgesteld</v>
      </c>
      <c r="B4" s="19" t="str">
        <f>IF(ISBLANK('Totaal Component 1 + 2'!$C$5)=TRUE,"",'Totaal Component 1 + 2'!$C$5)</f>
        <v/>
      </c>
      <c r="C4" s="2"/>
      <c r="D4" s="32"/>
      <c r="E4" s="15"/>
      <c r="F4" s="2"/>
      <c r="G4" s="2"/>
      <c r="H4" s="2"/>
      <c r="I4" s="27"/>
    </row>
    <row r="5" spans="1:9" s="1" customFormat="1" ht="13.5" thickBot="1">
      <c r="A5" s="6"/>
      <c r="B5" s="2"/>
      <c r="C5" s="2"/>
      <c r="D5" s="32"/>
      <c r="E5" s="262" t="s">
        <v>299</v>
      </c>
      <c r="F5" s="263"/>
      <c r="G5" s="263"/>
      <c r="H5" s="2"/>
      <c r="I5" s="27"/>
    </row>
    <row r="6" spans="1:9" s="1" customFormat="1" ht="13.5" thickTop="1">
      <c r="A6" s="38" t="s">
        <v>17</v>
      </c>
      <c r="B6" s="39" t="s">
        <v>82</v>
      </c>
      <c r="C6" s="16" t="s">
        <v>19</v>
      </c>
      <c r="D6" s="40" t="s">
        <v>227</v>
      </c>
      <c r="E6" s="40" t="s">
        <v>299</v>
      </c>
      <c r="F6" s="13" t="s">
        <v>300</v>
      </c>
      <c r="G6" s="16" t="s">
        <v>301</v>
      </c>
      <c r="H6" s="13" t="s">
        <v>306</v>
      </c>
      <c r="I6" s="26" t="s">
        <v>234</v>
      </c>
    </row>
    <row r="7" spans="1:9" ht="12.75" customHeight="1">
      <c r="A7" s="41"/>
      <c r="B7" s="42" t="s">
        <v>83</v>
      </c>
      <c r="C7" s="7"/>
      <c r="D7" s="30"/>
      <c r="E7" s="45"/>
      <c r="F7" s="20"/>
      <c r="G7" s="20"/>
      <c r="H7" s="46"/>
      <c r="I7" s="11" t="s">
        <v>236</v>
      </c>
    </row>
    <row r="8" spans="1:9" ht="12.75" customHeight="1">
      <c r="A8" s="47"/>
      <c r="B8" s="3" t="s">
        <v>84</v>
      </c>
      <c r="C8" s="7" t="s">
        <v>30</v>
      </c>
      <c r="D8" s="30">
        <v>1</v>
      </c>
      <c r="E8" s="234"/>
      <c r="F8" s="48">
        <v>679</v>
      </c>
      <c r="G8" s="48">
        <v>985</v>
      </c>
      <c r="H8" s="49">
        <f t="shared" ref="H8:H18" si="0">D8*E8</f>
        <v>0</v>
      </c>
      <c r="I8" s="11"/>
    </row>
    <row r="9" spans="1:9" ht="12.75" customHeight="1">
      <c r="A9" s="47"/>
      <c r="B9" s="3" t="s">
        <v>85</v>
      </c>
      <c r="C9" s="7" t="s">
        <v>30</v>
      </c>
      <c r="D9" s="30">
        <v>1</v>
      </c>
      <c r="E9" s="234"/>
      <c r="F9" s="48">
        <v>764</v>
      </c>
      <c r="G9" s="48">
        <v>1118</v>
      </c>
      <c r="H9" s="49">
        <f t="shared" si="0"/>
        <v>0</v>
      </c>
      <c r="I9" s="11"/>
    </row>
    <row r="10" spans="1:9" ht="12.75" customHeight="1">
      <c r="A10" s="47"/>
      <c r="B10" s="3" t="s">
        <v>86</v>
      </c>
      <c r="C10" s="7" t="s">
        <v>30</v>
      </c>
      <c r="D10" s="30">
        <v>1</v>
      </c>
      <c r="E10" s="234"/>
      <c r="F10" s="48">
        <v>832</v>
      </c>
      <c r="G10" s="48">
        <v>1256</v>
      </c>
      <c r="H10" s="49">
        <f t="shared" si="0"/>
        <v>0</v>
      </c>
      <c r="I10" s="11"/>
    </row>
    <row r="11" spans="1:9" ht="12.75" customHeight="1">
      <c r="A11" s="47"/>
      <c r="B11" s="3" t="s">
        <v>366</v>
      </c>
      <c r="C11" s="7" t="s">
        <v>30</v>
      </c>
      <c r="D11" s="30">
        <v>1</v>
      </c>
      <c r="E11" s="234"/>
      <c r="F11" s="48">
        <v>977</v>
      </c>
      <c r="G11" s="48">
        <v>1386</v>
      </c>
      <c r="H11" s="49">
        <f t="shared" si="0"/>
        <v>0</v>
      </c>
      <c r="I11" s="11"/>
    </row>
    <row r="12" spans="1:9" ht="12.75" customHeight="1">
      <c r="A12" s="47"/>
      <c r="B12" s="3" t="s">
        <v>87</v>
      </c>
      <c r="C12" s="7" t="s">
        <v>30</v>
      </c>
      <c r="D12" s="30">
        <v>1</v>
      </c>
      <c r="E12" s="234"/>
      <c r="F12" s="48">
        <v>1245</v>
      </c>
      <c r="G12" s="48">
        <v>1767</v>
      </c>
      <c r="H12" s="49">
        <f t="shared" si="0"/>
        <v>0</v>
      </c>
      <c r="I12" s="11"/>
    </row>
    <row r="13" spans="1:9">
      <c r="A13" s="47"/>
      <c r="B13" s="3" t="s">
        <v>272</v>
      </c>
      <c r="C13" s="7" t="s">
        <v>30</v>
      </c>
      <c r="D13" s="30">
        <v>1</v>
      </c>
      <c r="E13" s="234"/>
      <c r="F13" s="48">
        <v>348</v>
      </c>
      <c r="G13" s="48">
        <v>492</v>
      </c>
      <c r="H13" s="49">
        <f t="shared" si="0"/>
        <v>0</v>
      </c>
      <c r="I13" s="11"/>
    </row>
    <row r="14" spans="1:9" ht="12.75" customHeight="1">
      <c r="A14" s="47"/>
      <c r="B14" s="3" t="s">
        <v>273</v>
      </c>
      <c r="C14" s="7" t="s">
        <v>30</v>
      </c>
      <c r="D14" s="30">
        <v>1</v>
      </c>
      <c r="E14" s="234"/>
      <c r="F14" s="48">
        <v>354</v>
      </c>
      <c r="G14" s="48">
        <v>564</v>
      </c>
      <c r="H14" s="49">
        <f t="shared" si="0"/>
        <v>0</v>
      </c>
      <c r="I14" s="11"/>
    </row>
    <row r="15" spans="1:9" ht="12.75" customHeight="1">
      <c r="A15" s="47"/>
      <c r="B15" s="3" t="s">
        <v>274</v>
      </c>
      <c r="C15" s="7" t="s">
        <v>30</v>
      </c>
      <c r="D15" s="30">
        <v>1</v>
      </c>
      <c r="E15" s="234"/>
      <c r="F15" s="48">
        <v>405</v>
      </c>
      <c r="G15" s="48">
        <v>629</v>
      </c>
      <c r="H15" s="49">
        <f t="shared" si="0"/>
        <v>0</v>
      </c>
      <c r="I15" s="11"/>
    </row>
    <row r="16" spans="1:9" ht="12.75" customHeight="1">
      <c r="A16" s="47"/>
      <c r="B16" s="3" t="s">
        <v>367</v>
      </c>
      <c r="C16" s="7" t="s">
        <v>30</v>
      </c>
      <c r="D16" s="30">
        <v>1</v>
      </c>
      <c r="E16" s="234"/>
      <c r="F16" s="48">
        <v>456</v>
      </c>
      <c r="G16" s="48">
        <v>663</v>
      </c>
      <c r="H16" s="49">
        <f t="shared" si="0"/>
        <v>0</v>
      </c>
      <c r="I16" s="11"/>
    </row>
    <row r="17" spans="1:9" ht="12.75" customHeight="1">
      <c r="A17" s="47"/>
      <c r="B17" s="3" t="s">
        <v>275</v>
      </c>
      <c r="C17" s="7" t="s">
        <v>30</v>
      </c>
      <c r="D17" s="30">
        <v>1</v>
      </c>
      <c r="E17" s="234"/>
      <c r="F17" s="48">
        <v>537</v>
      </c>
      <c r="G17" s="48">
        <v>830</v>
      </c>
      <c r="H17" s="49">
        <f t="shared" si="0"/>
        <v>0</v>
      </c>
      <c r="I17" s="11"/>
    </row>
    <row r="18" spans="1:9" ht="12.75" customHeight="1">
      <c r="A18" s="47"/>
      <c r="B18" s="3" t="s">
        <v>88</v>
      </c>
      <c r="C18" s="7" t="s">
        <v>30</v>
      </c>
      <c r="D18" s="30">
        <v>1</v>
      </c>
      <c r="E18" s="234"/>
      <c r="F18" s="48">
        <v>679</v>
      </c>
      <c r="G18" s="48">
        <v>891</v>
      </c>
      <c r="H18" s="49">
        <f t="shared" si="0"/>
        <v>0</v>
      </c>
      <c r="I18" s="11"/>
    </row>
    <row r="19" spans="1:9" ht="12.75" customHeight="1">
      <c r="A19" s="47"/>
      <c r="B19" s="3" t="s">
        <v>89</v>
      </c>
      <c r="C19" s="7" t="s">
        <v>30</v>
      </c>
      <c r="D19" s="30">
        <v>1</v>
      </c>
      <c r="E19" s="234"/>
      <c r="F19" s="48">
        <v>764</v>
      </c>
      <c r="G19" s="48">
        <v>1049</v>
      </c>
      <c r="H19" s="49">
        <f t="shared" ref="H19:H32" si="1">D19*E19</f>
        <v>0</v>
      </c>
      <c r="I19" s="11"/>
    </row>
    <row r="20" spans="1:9" ht="12.75" customHeight="1">
      <c r="A20" s="47"/>
      <c r="B20" s="3" t="s">
        <v>90</v>
      </c>
      <c r="C20" s="7" t="s">
        <v>30</v>
      </c>
      <c r="D20" s="30">
        <v>1</v>
      </c>
      <c r="E20" s="234"/>
      <c r="F20" s="48">
        <v>832</v>
      </c>
      <c r="G20" s="48">
        <v>1136</v>
      </c>
      <c r="H20" s="49">
        <f t="shared" si="1"/>
        <v>0</v>
      </c>
      <c r="I20" s="11"/>
    </row>
    <row r="21" spans="1:9" ht="12.75" customHeight="1">
      <c r="A21" s="47"/>
      <c r="B21" s="3" t="s">
        <v>368</v>
      </c>
      <c r="C21" s="7" t="s">
        <v>30</v>
      </c>
      <c r="D21" s="30">
        <v>1</v>
      </c>
      <c r="E21" s="234"/>
      <c r="F21" s="48">
        <v>960</v>
      </c>
      <c r="G21" s="48">
        <v>1268</v>
      </c>
      <c r="H21" s="49">
        <f t="shared" si="1"/>
        <v>0</v>
      </c>
      <c r="I21" s="11"/>
    </row>
    <row r="22" spans="1:9" ht="12.75" customHeight="1">
      <c r="A22" s="47"/>
      <c r="B22" s="3" t="s">
        <v>91</v>
      </c>
      <c r="C22" s="7" t="s">
        <v>30</v>
      </c>
      <c r="D22" s="30">
        <v>1</v>
      </c>
      <c r="E22" s="234"/>
      <c r="F22" s="48">
        <v>1245</v>
      </c>
      <c r="G22" s="48">
        <v>1705</v>
      </c>
      <c r="H22" s="49">
        <f t="shared" si="1"/>
        <v>0</v>
      </c>
      <c r="I22" s="11"/>
    </row>
    <row r="23" spans="1:9" ht="12.75" customHeight="1">
      <c r="A23" s="47"/>
      <c r="B23" s="3" t="s">
        <v>276</v>
      </c>
      <c r="C23" s="7" t="s">
        <v>30</v>
      </c>
      <c r="D23" s="30">
        <v>1</v>
      </c>
      <c r="E23" s="234"/>
      <c r="F23" s="48">
        <v>368</v>
      </c>
      <c r="G23" s="48">
        <v>448</v>
      </c>
      <c r="H23" s="49">
        <f t="shared" si="1"/>
        <v>0</v>
      </c>
      <c r="I23" s="11"/>
    </row>
    <row r="24" spans="1:9" ht="12.75" customHeight="1">
      <c r="A24" s="47"/>
      <c r="B24" s="3" t="s">
        <v>277</v>
      </c>
      <c r="C24" s="7" t="s">
        <v>30</v>
      </c>
      <c r="D24" s="30">
        <v>1</v>
      </c>
      <c r="E24" s="234"/>
      <c r="F24" s="48">
        <v>377</v>
      </c>
      <c r="G24" s="48">
        <v>532</v>
      </c>
      <c r="H24" s="49">
        <f t="shared" si="1"/>
        <v>0</v>
      </c>
      <c r="I24" s="11"/>
    </row>
    <row r="25" spans="1:9" ht="12.75" customHeight="1">
      <c r="A25" s="47"/>
      <c r="B25" s="3" t="s">
        <v>278</v>
      </c>
      <c r="C25" s="7" t="s">
        <v>30</v>
      </c>
      <c r="D25" s="30">
        <v>1</v>
      </c>
      <c r="E25" s="234"/>
      <c r="F25" s="48">
        <v>419</v>
      </c>
      <c r="G25" s="48">
        <v>569</v>
      </c>
      <c r="H25" s="49">
        <f t="shared" si="1"/>
        <v>0</v>
      </c>
      <c r="I25" s="11"/>
    </row>
    <row r="26" spans="1:9" ht="12.75" customHeight="1">
      <c r="A26" s="47"/>
      <c r="B26" s="3" t="s">
        <v>369</v>
      </c>
      <c r="C26" s="7" t="s">
        <v>30</v>
      </c>
      <c r="D26" s="30">
        <v>1</v>
      </c>
      <c r="E26" s="234"/>
      <c r="F26" s="48">
        <v>509</v>
      </c>
      <c r="G26" s="48">
        <v>631</v>
      </c>
      <c r="H26" s="49">
        <f t="shared" si="1"/>
        <v>0</v>
      </c>
      <c r="I26" s="11"/>
    </row>
    <row r="27" spans="1:9" ht="12.75" customHeight="1">
      <c r="A27" s="47"/>
      <c r="B27" s="3" t="s">
        <v>279</v>
      </c>
      <c r="C27" s="7" t="s">
        <v>30</v>
      </c>
      <c r="D27" s="30">
        <v>1</v>
      </c>
      <c r="E27" s="234"/>
      <c r="F27" s="48">
        <v>600</v>
      </c>
      <c r="G27" s="48">
        <v>818</v>
      </c>
      <c r="H27" s="49">
        <f t="shared" si="1"/>
        <v>0</v>
      </c>
      <c r="I27" s="11"/>
    </row>
    <row r="28" spans="1:9" ht="12.75" customHeight="1">
      <c r="A28" s="47"/>
      <c r="B28" s="3" t="s">
        <v>350</v>
      </c>
      <c r="C28" s="7" t="s">
        <v>30</v>
      </c>
      <c r="D28" s="30">
        <v>1</v>
      </c>
      <c r="E28" s="234"/>
      <c r="F28" s="48">
        <v>159</v>
      </c>
      <c r="G28" s="48">
        <v>291</v>
      </c>
      <c r="H28" s="49">
        <f t="shared" si="1"/>
        <v>0</v>
      </c>
      <c r="I28" s="11"/>
    </row>
    <row r="29" spans="1:9" ht="12.75" customHeight="1">
      <c r="A29" s="47"/>
      <c r="B29" s="3" t="s">
        <v>351</v>
      </c>
      <c r="C29" s="7" t="s">
        <v>30</v>
      </c>
      <c r="D29" s="30">
        <v>1</v>
      </c>
      <c r="E29" s="234"/>
      <c r="F29" s="48">
        <v>193</v>
      </c>
      <c r="G29" s="48">
        <v>362</v>
      </c>
      <c r="H29" s="49">
        <f t="shared" si="1"/>
        <v>0</v>
      </c>
      <c r="I29" s="11"/>
    </row>
    <row r="30" spans="1:9" ht="12.75" customHeight="1">
      <c r="A30" s="47"/>
      <c r="B30" s="3" t="s">
        <v>352</v>
      </c>
      <c r="C30" s="7" t="s">
        <v>30</v>
      </c>
      <c r="D30" s="30">
        <v>1</v>
      </c>
      <c r="E30" s="234"/>
      <c r="F30" s="48">
        <v>227</v>
      </c>
      <c r="G30" s="48">
        <v>427</v>
      </c>
      <c r="H30" s="49">
        <f t="shared" si="1"/>
        <v>0</v>
      </c>
      <c r="I30" s="11"/>
    </row>
    <row r="31" spans="1:9" ht="12.75" customHeight="1">
      <c r="A31" s="47"/>
      <c r="B31" s="3" t="s">
        <v>370</v>
      </c>
      <c r="C31" s="7" t="s">
        <v>30</v>
      </c>
      <c r="D31" s="30">
        <v>1</v>
      </c>
      <c r="E31" s="234"/>
      <c r="F31" s="48">
        <v>272</v>
      </c>
      <c r="G31" s="48">
        <v>462</v>
      </c>
      <c r="H31" s="49">
        <f t="shared" si="1"/>
        <v>0</v>
      </c>
      <c r="I31" s="11"/>
    </row>
    <row r="32" spans="1:9" ht="12.75" customHeight="1">
      <c r="A32" s="47"/>
      <c r="B32" s="3" t="s">
        <v>353</v>
      </c>
      <c r="C32" s="7" t="s">
        <v>30</v>
      </c>
      <c r="D32" s="30">
        <v>1</v>
      </c>
      <c r="E32" s="234"/>
      <c r="F32" s="48">
        <v>337</v>
      </c>
      <c r="G32" s="48">
        <v>637</v>
      </c>
      <c r="H32" s="49">
        <f t="shared" si="1"/>
        <v>0</v>
      </c>
      <c r="I32" s="11"/>
    </row>
    <row r="33" spans="1:9" ht="12.75" customHeight="1">
      <c r="A33" s="47"/>
      <c r="B33" s="3" t="s">
        <v>92</v>
      </c>
      <c r="C33" s="7" t="s">
        <v>30</v>
      </c>
      <c r="D33" s="30">
        <v>1</v>
      </c>
      <c r="E33" s="234"/>
      <c r="F33" s="48">
        <v>98</v>
      </c>
      <c r="G33" s="48">
        <v>205</v>
      </c>
      <c r="H33" s="49">
        <f t="shared" ref="H33:H45" si="2">D33*E33</f>
        <v>0</v>
      </c>
      <c r="I33" s="11"/>
    </row>
    <row r="34" spans="1:9" ht="12.75" customHeight="1">
      <c r="A34" s="47"/>
      <c r="B34" s="3" t="s">
        <v>93</v>
      </c>
      <c r="C34" s="7" t="s">
        <v>30</v>
      </c>
      <c r="D34" s="30">
        <v>1</v>
      </c>
      <c r="E34" s="234"/>
      <c r="F34" s="48">
        <v>130</v>
      </c>
      <c r="G34" s="48">
        <v>226</v>
      </c>
      <c r="H34" s="49">
        <f t="shared" si="2"/>
        <v>0</v>
      </c>
      <c r="I34" s="11"/>
    </row>
    <row r="35" spans="1:9" ht="12.75" customHeight="1">
      <c r="A35" s="47"/>
      <c r="B35" s="3" t="s">
        <v>94</v>
      </c>
      <c r="C35" s="7" t="s">
        <v>30</v>
      </c>
      <c r="D35" s="30">
        <v>1</v>
      </c>
      <c r="E35" s="234"/>
      <c r="F35" s="48">
        <v>180</v>
      </c>
      <c r="G35" s="48">
        <v>299</v>
      </c>
      <c r="H35" s="49">
        <f t="shared" si="2"/>
        <v>0</v>
      </c>
      <c r="I35" s="11"/>
    </row>
    <row r="36" spans="1:9" ht="12.75" customHeight="1">
      <c r="A36" s="47"/>
      <c r="B36" s="3" t="s">
        <v>371</v>
      </c>
      <c r="C36" s="7" t="s">
        <v>30</v>
      </c>
      <c r="D36" s="30">
        <v>1</v>
      </c>
      <c r="E36" s="234"/>
      <c r="F36" s="48">
        <v>214</v>
      </c>
      <c r="G36" s="48">
        <v>334</v>
      </c>
      <c r="H36" s="49">
        <f t="shared" si="2"/>
        <v>0</v>
      </c>
      <c r="I36" s="11"/>
    </row>
    <row r="37" spans="1:9" ht="12.75" customHeight="1">
      <c r="A37" s="47"/>
      <c r="B37" s="3" t="s">
        <v>95</v>
      </c>
      <c r="C37" s="7" t="s">
        <v>30</v>
      </c>
      <c r="D37" s="30">
        <v>1</v>
      </c>
      <c r="E37" s="234"/>
      <c r="F37" s="48">
        <v>312</v>
      </c>
      <c r="G37" s="48">
        <v>350</v>
      </c>
      <c r="H37" s="49">
        <f t="shared" si="2"/>
        <v>0</v>
      </c>
      <c r="I37" s="11"/>
    </row>
    <row r="38" spans="1:9" ht="12.75" customHeight="1">
      <c r="A38" s="47"/>
      <c r="B38" s="3" t="s">
        <v>96</v>
      </c>
      <c r="C38" s="7" t="s">
        <v>30</v>
      </c>
      <c r="D38" s="30">
        <v>1</v>
      </c>
      <c r="E38" s="234"/>
      <c r="F38" s="48">
        <v>86</v>
      </c>
      <c r="G38" s="48">
        <v>171</v>
      </c>
      <c r="H38" s="49">
        <f t="shared" si="2"/>
        <v>0</v>
      </c>
      <c r="I38" s="11"/>
    </row>
    <row r="39" spans="1:9" ht="12.75" customHeight="1">
      <c r="A39" s="47"/>
      <c r="B39" s="3" t="s">
        <v>97</v>
      </c>
      <c r="C39" s="7" t="s">
        <v>30</v>
      </c>
      <c r="D39" s="30">
        <v>1</v>
      </c>
      <c r="E39" s="234"/>
      <c r="F39" s="48">
        <v>115</v>
      </c>
      <c r="G39" s="58">
        <v>210</v>
      </c>
      <c r="H39" s="49">
        <f t="shared" si="2"/>
        <v>0</v>
      </c>
      <c r="I39" s="11"/>
    </row>
    <row r="40" spans="1:9" ht="12.75" customHeight="1">
      <c r="A40" s="47"/>
      <c r="B40" s="3" t="s">
        <v>98</v>
      </c>
      <c r="C40" s="7" t="s">
        <v>30</v>
      </c>
      <c r="D40" s="30">
        <v>1</v>
      </c>
      <c r="E40" s="234"/>
      <c r="F40" s="48">
        <v>158</v>
      </c>
      <c r="G40" s="48">
        <v>310</v>
      </c>
      <c r="H40" s="49">
        <f t="shared" si="2"/>
        <v>0</v>
      </c>
      <c r="I40" s="11"/>
    </row>
    <row r="41" spans="1:9" ht="12.75" customHeight="1">
      <c r="A41" s="47"/>
      <c r="B41" s="3" t="s">
        <v>372</v>
      </c>
      <c r="C41" s="7" t="s">
        <v>30</v>
      </c>
      <c r="D41" s="30">
        <v>1</v>
      </c>
      <c r="E41" s="234"/>
      <c r="F41" s="48">
        <v>192</v>
      </c>
      <c r="G41" s="48">
        <v>376</v>
      </c>
      <c r="H41" s="49">
        <f t="shared" si="2"/>
        <v>0</v>
      </c>
      <c r="I41" s="11"/>
    </row>
    <row r="42" spans="1:9" ht="12.75" customHeight="1">
      <c r="A42" s="47"/>
      <c r="B42" s="3" t="s">
        <v>99</v>
      </c>
      <c r="C42" s="7" t="s">
        <v>30</v>
      </c>
      <c r="D42" s="30">
        <v>1</v>
      </c>
      <c r="E42" s="234"/>
      <c r="F42" s="48">
        <v>274</v>
      </c>
      <c r="G42" s="48">
        <v>428</v>
      </c>
      <c r="H42" s="49">
        <f t="shared" si="2"/>
        <v>0</v>
      </c>
      <c r="I42" s="11"/>
    </row>
    <row r="43" spans="1:9" ht="12.75" customHeight="1">
      <c r="A43" s="47"/>
      <c r="B43" s="3" t="s">
        <v>263</v>
      </c>
      <c r="C43" s="7" t="s">
        <v>27</v>
      </c>
      <c r="D43" s="30">
        <v>1</v>
      </c>
      <c r="E43" s="234"/>
      <c r="F43" s="48">
        <v>450</v>
      </c>
      <c r="G43" s="48">
        <v>650</v>
      </c>
      <c r="H43" s="49">
        <f t="shared" si="2"/>
        <v>0</v>
      </c>
      <c r="I43" s="11" t="s">
        <v>289</v>
      </c>
    </row>
    <row r="44" spans="1:9" ht="12.75" customHeight="1">
      <c r="A44" s="47"/>
      <c r="B44" s="3" t="s">
        <v>264</v>
      </c>
      <c r="C44" s="7" t="s">
        <v>288</v>
      </c>
      <c r="D44" s="30">
        <v>1</v>
      </c>
      <c r="E44" s="234"/>
      <c r="F44" s="48">
        <v>520</v>
      </c>
      <c r="G44" s="48">
        <v>750</v>
      </c>
      <c r="H44" s="49">
        <f t="shared" si="2"/>
        <v>0</v>
      </c>
      <c r="I44" s="11" t="s">
        <v>289</v>
      </c>
    </row>
    <row r="45" spans="1:9" ht="12.75" customHeight="1">
      <c r="A45" s="47"/>
      <c r="B45" s="3" t="s">
        <v>238</v>
      </c>
      <c r="C45" s="7" t="s">
        <v>30</v>
      </c>
      <c r="D45" s="30">
        <v>1</v>
      </c>
      <c r="E45" s="234"/>
      <c r="F45" s="48">
        <v>110</v>
      </c>
      <c r="G45" s="48">
        <v>180</v>
      </c>
      <c r="H45" s="49">
        <f t="shared" si="2"/>
        <v>0</v>
      </c>
      <c r="I45" s="87" t="s">
        <v>20</v>
      </c>
    </row>
    <row r="46" spans="1:9" ht="12.75" customHeight="1">
      <c r="A46" s="47"/>
      <c r="B46" s="3"/>
      <c r="C46" s="7"/>
      <c r="D46" s="30"/>
      <c r="E46" s="7"/>
      <c r="F46" s="48"/>
      <c r="G46" s="48"/>
      <c r="H46" s="49"/>
      <c r="I46" s="11"/>
    </row>
    <row r="47" spans="1:9" ht="12.75" customHeight="1">
      <c r="A47" s="41"/>
      <c r="B47" s="42" t="s">
        <v>100</v>
      </c>
      <c r="C47" s="7"/>
      <c r="D47" s="30"/>
      <c r="E47" s="7"/>
      <c r="F47" s="48"/>
      <c r="G47" s="48"/>
      <c r="H47" s="49"/>
      <c r="I47" s="11"/>
    </row>
    <row r="48" spans="1:9" ht="12.75" customHeight="1">
      <c r="A48" s="47"/>
      <c r="B48" s="64" t="s">
        <v>101</v>
      </c>
      <c r="C48" s="7" t="s">
        <v>102</v>
      </c>
      <c r="D48" s="30">
        <v>1</v>
      </c>
      <c r="E48" s="234"/>
      <c r="F48" s="48">
        <v>79</v>
      </c>
      <c r="G48" s="48">
        <v>218</v>
      </c>
      <c r="H48" s="49">
        <f>D48*E48</f>
        <v>0</v>
      </c>
      <c r="I48" s="11" t="s">
        <v>261</v>
      </c>
    </row>
    <row r="49" spans="1:9" ht="12.75" customHeight="1">
      <c r="A49" s="47"/>
      <c r="B49" s="64" t="s">
        <v>103</v>
      </c>
      <c r="C49" s="7" t="s">
        <v>102</v>
      </c>
      <c r="D49" s="30">
        <v>1</v>
      </c>
      <c r="E49" s="234"/>
      <c r="F49" s="48">
        <v>95</v>
      </c>
      <c r="G49" s="48">
        <v>192</v>
      </c>
      <c r="H49" s="49">
        <f>D49*E49</f>
        <v>0</v>
      </c>
      <c r="I49" s="11" t="s">
        <v>20</v>
      </c>
    </row>
    <row r="50" spans="1:9" ht="12.75" customHeight="1">
      <c r="A50" s="47"/>
      <c r="B50" s="61" t="s">
        <v>323</v>
      </c>
      <c r="C50" s="7" t="s">
        <v>39</v>
      </c>
      <c r="D50" s="30">
        <v>1</v>
      </c>
      <c r="E50" s="234"/>
      <c r="F50" s="48">
        <v>175</v>
      </c>
      <c r="G50" s="48">
        <v>275</v>
      </c>
      <c r="H50" s="49">
        <f>D50*E50</f>
        <v>0</v>
      </c>
      <c r="I50" s="11"/>
    </row>
    <row r="51" spans="1:9" ht="12.75" customHeight="1">
      <c r="A51" s="47"/>
      <c r="B51" s="64"/>
      <c r="C51" s="18" t="s">
        <v>20</v>
      </c>
      <c r="D51" s="30"/>
      <c r="E51" s="7"/>
      <c r="F51" s="7"/>
      <c r="G51" s="7"/>
      <c r="H51" s="7"/>
      <c r="I51" s="11"/>
    </row>
    <row r="52" spans="1:9" ht="12.75" customHeight="1">
      <c r="A52" s="47"/>
      <c r="B52" s="42" t="s">
        <v>104</v>
      </c>
      <c r="C52" s="7"/>
      <c r="D52" s="30"/>
      <c r="E52" s="48"/>
      <c r="F52" s="48"/>
      <c r="G52" s="48"/>
      <c r="H52" s="49"/>
      <c r="I52" s="11"/>
    </row>
    <row r="53" spans="1:9" ht="12.75" customHeight="1">
      <c r="A53" s="47"/>
      <c r="B53" s="62" t="s">
        <v>105</v>
      </c>
      <c r="C53" s="7" t="s">
        <v>30</v>
      </c>
      <c r="D53" s="30">
        <v>1</v>
      </c>
      <c r="E53" s="234"/>
      <c r="F53" s="48">
        <v>143</v>
      </c>
      <c r="G53" s="48">
        <v>262</v>
      </c>
      <c r="H53" s="49">
        <f t="shared" ref="H53:H67" si="3">D53*E53</f>
        <v>0</v>
      </c>
      <c r="I53" s="11"/>
    </row>
    <row r="54" spans="1:9" ht="12.75" customHeight="1">
      <c r="A54" s="47"/>
      <c r="B54" s="62" t="s">
        <v>265</v>
      </c>
      <c r="C54" s="7" t="s">
        <v>30</v>
      </c>
      <c r="D54" s="30">
        <v>1</v>
      </c>
      <c r="E54" s="234"/>
      <c r="F54" s="48">
        <v>242</v>
      </c>
      <c r="G54" s="48">
        <v>448</v>
      </c>
      <c r="H54" s="49">
        <f t="shared" si="3"/>
        <v>0</v>
      </c>
      <c r="I54" s="11"/>
    </row>
    <row r="55" spans="1:9" ht="12.75" customHeight="1">
      <c r="A55" s="47"/>
      <c r="B55" s="62" t="s">
        <v>268</v>
      </c>
      <c r="C55" s="7" t="s">
        <v>30</v>
      </c>
      <c r="D55" s="30">
        <v>1</v>
      </c>
      <c r="E55" s="234"/>
      <c r="F55" s="48">
        <v>592</v>
      </c>
      <c r="G55" s="58">
        <v>877</v>
      </c>
      <c r="H55" s="49">
        <f t="shared" si="3"/>
        <v>0</v>
      </c>
      <c r="I55" s="11"/>
    </row>
    <row r="56" spans="1:9" ht="12.75" customHeight="1">
      <c r="A56" s="47"/>
      <c r="B56" s="62" t="s">
        <v>266</v>
      </c>
      <c r="C56" s="7" t="s">
        <v>30</v>
      </c>
      <c r="D56" s="30">
        <v>1</v>
      </c>
      <c r="E56" s="234"/>
      <c r="F56" s="48">
        <v>143</v>
      </c>
      <c r="G56" s="48">
        <v>246</v>
      </c>
      <c r="H56" s="49">
        <f t="shared" si="3"/>
        <v>0</v>
      </c>
      <c r="I56" s="11"/>
    </row>
    <row r="57" spans="1:9" ht="12.75" customHeight="1">
      <c r="A57" s="47"/>
      <c r="B57" s="62" t="s">
        <v>267</v>
      </c>
      <c r="C57" s="7" t="s">
        <v>30</v>
      </c>
      <c r="D57" s="30">
        <v>1</v>
      </c>
      <c r="E57" s="234"/>
      <c r="F57" s="48">
        <v>217</v>
      </c>
      <c r="G57" s="48">
        <v>492</v>
      </c>
      <c r="H57" s="49">
        <f t="shared" si="3"/>
        <v>0</v>
      </c>
      <c r="I57" s="11" t="s">
        <v>285</v>
      </c>
    </row>
    <row r="58" spans="1:9" ht="12.75" customHeight="1">
      <c r="A58" s="47"/>
      <c r="B58" s="62" t="s">
        <v>286</v>
      </c>
      <c r="C58" s="7" t="s">
        <v>30</v>
      </c>
      <c r="D58" s="30">
        <v>1</v>
      </c>
      <c r="E58" s="234"/>
      <c r="F58" s="48">
        <v>650</v>
      </c>
      <c r="G58" s="48">
        <v>750</v>
      </c>
      <c r="H58" s="49">
        <f t="shared" si="3"/>
        <v>0</v>
      </c>
      <c r="I58" s="11"/>
    </row>
    <row r="59" spans="1:9" ht="12.75" customHeight="1">
      <c r="A59" s="47"/>
      <c r="B59" s="62" t="s">
        <v>106</v>
      </c>
      <c r="C59" s="7" t="s">
        <v>30</v>
      </c>
      <c r="D59" s="30">
        <v>1</v>
      </c>
      <c r="E59" s="234"/>
      <c r="F59" s="48">
        <v>157</v>
      </c>
      <c r="G59" s="48">
        <v>417</v>
      </c>
      <c r="H59" s="49">
        <f t="shared" si="3"/>
        <v>0</v>
      </c>
      <c r="I59" s="12" t="s">
        <v>20</v>
      </c>
    </row>
    <row r="60" spans="1:9">
      <c r="A60" s="47"/>
      <c r="B60" s="62" t="s">
        <v>231</v>
      </c>
      <c r="C60" s="7" t="s">
        <v>30</v>
      </c>
      <c r="D60" s="30">
        <v>1</v>
      </c>
      <c r="E60" s="234"/>
      <c r="F60" s="48">
        <v>190</v>
      </c>
      <c r="G60" s="48">
        <v>276</v>
      </c>
      <c r="H60" s="49">
        <f t="shared" si="3"/>
        <v>0</v>
      </c>
      <c r="I60" s="11" t="s">
        <v>280</v>
      </c>
    </row>
    <row r="61" spans="1:9">
      <c r="A61" s="47"/>
      <c r="B61" s="62" t="s">
        <v>343</v>
      </c>
      <c r="C61" s="7" t="s">
        <v>30</v>
      </c>
      <c r="D61" s="30">
        <v>1</v>
      </c>
      <c r="E61" s="234"/>
      <c r="F61" s="48">
        <v>365</v>
      </c>
      <c r="G61" s="48">
        <v>450</v>
      </c>
      <c r="H61" s="49">
        <f t="shared" si="3"/>
        <v>0</v>
      </c>
      <c r="I61" s="11" t="s">
        <v>309</v>
      </c>
    </row>
    <row r="62" spans="1:9" ht="12.75" customHeight="1">
      <c r="A62" s="47"/>
      <c r="B62" s="62" t="s">
        <v>344</v>
      </c>
      <c r="C62" s="7" t="s">
        <v>346</v>
      </c>
      <c r="D62" s="30">
        <v>1</v>
      </c>
      <c r="E62" s="234"/>
      <c r="F62" s="48">
        <v>125</v>
      </c>
      <c r="G62" s="48">
        <v>250</v>
      </c>
      <c r="H62" s="49">
        <f t="shared" si="3"/>
        <v>0</v>
      </c>
      <c r="I62" s="11" t="s">
        <v>392</v>
      </c>
    </row>
    <row r="63" spans="1:9" ht="12.75" customHeight="1">
      <c r="A63" s="47"/>
      <c r="B63" s="62" t="s">
        <v>345</v>
      </c>
      <c r="C63" s="7" t="s">
        <v>346</v>
      </c>
      <c r="D63" s="30">
        <v>1</v>
      </c>
      <c r="E63" s="234"/>
      <c r="F63" s="48">
        <v>300</v>
      </c>
      <c r="G63" s="48">
        <v>350</v>
      </c>
      <c r="H63" s="49">
        <f t="shared" si="3"/>
        <v>0</v>
      </c>
      <c r="I63" s="11" t="s">
        <v>392</v>
      </c>
    </row>
    <row r="64" spans="1:9" ht="12.75" customHeight="1">
      <c r="A64" s="47"/>
      <c r="B64" s="62" t="s">
        <v>287</v>
      </c>
      <c r="C64" s="7" t="s">
        <v>26</v>
      </c>
      <c r="D64" s="30">
        <v>1</v>
      </c>
      <c r="E64" s="234"/>
      <c r="F64" s="48">
        <v>1160</v>
      </c>
      <c r="G64" s="48">
        <v>1420</v>
      </c>
      <c r="H64" s="49">
        <f t="shared" si="3"/>
        <v>0</v>
      </c>
      <c r="I64" s="11" t="s">
        <v>391</v>
      </c>
    </row>
    <row r="65" spans="1:9" ht="12.75" customHeight="1">
      <c r="A65" s="47"/>
      <c r="B65" s="62" t="s">
        <v>287</v>
      </c>
      <c r="C65" s="7" t="s">
        <v>27</v>
      </c>
      <c r="D65" s="30">
        <v>1</v>
      </c>
      <c r="E65" s="234"/>
      <c r="F65" s="48">
        <v>1270</v>
      </c>
      <c r="G65" s="48">
        <v>1550</v>
      </c>
      <c r="H65" s="49">
        <f t="shared" ref="H65:H66" si="4">D65*E65</f>
        <v>0</v>
      </c>
      <c r="I65" s="11" t="s">
        <v>391</v>
      </c>
    </row>
    <row r="66" spans="1:9" ht="12.75" customHeight="1">
      <c r="A66" s="47"/>
      <c r="B66" s="62" t="s">
        <v>287</v>
      </c>
      <c r="C66" s="7" t="s">
        <v>53</v>
      </c>
      <c r="D66" s="30">
        <v>1</v>
      </c>
      <c r="E66" s="234"/>
      <c r="F66" s="48">
        <v>1560</v>
      </c>
      <c r="G66" s="48">
        <v>1910</v>
      </c>
      <c r="H66" s="49">
        <f t="shared" si="4"/>
        <v>0</v>
      </c>
      <c r="I66" s="11" t="s">
        <v>391</v>
      </c>
    </row>
    <row r="67" spans="1:9" ht="12.75" customHeight="1">
      <c r="A67" s="47"/>
      <c r="B67" s="62" t="s">
        <v>107</v>
      </c>
      <c r="C67" s="7" t="s">
        <v>102</v>
      </c>
      <c r="D67" s="30">
        <v>1</v>
      </c>
      <c r="E67" s="234"/>
      <c r="F67" s="48">
        <v>12</v>
      </c>
      <c r="G67" s="48">
        <v>19</v>
      </c>
      <c r="H67" s="49">
        <f t="shared" si="3"/>
        <v>0</v>
      </c>
      <c r="I67" s="11"/>
    </row>
    <row r="68" spans="1:9" ht="12.75" customHeight="1">
      <c r="A68" s="47"/>
      <c r="B68" s="62" t="s">
        <v>108</v>
      </c>
      <c r="C68" s="7" t="s">
        <v>30</v>
      </c>
      <c r="D68" s="30">
        <v>1</v>
      </c>
      <c r="E68" s="234"/>
      <c r="F68" s="48">
        <v>429</v>
      </c>
      <c r="G68" s="48">
        <v>657</v>
      </c>
      <c r="H68" s="49">
        <f t="shared" ref="H68:H69" si="5">D68*E68</f>
        <v>0</v>
      </c>
      <c r="I68" s="11"/>
    </row>
    <row r="69" spans="1:9" ht="12.75" customHeight="1">
      <c r="A69" s="47"/>
      <c r="B69" s="62" t="s">
        <v>109</v>
      </c>
      <c r="C69" s="7" t="s">
        <v>30</v>
      </c>
      <c r="D69" s="30">
        <v>1</v>
      </c>
      <c r="E69" s="234"/>
      <c r="F69" s="48">
        <v>74</v>
      </c>
      <c r="G69" s="48">
        <v>132</v>
      </c>
      <c r="H69" s="49">
        <f t="shared" si="5"/>
        <v>0</v>
      </c>
      <c r="I69" s="11"/>
    </row>
    <row r="70" spans="1:9" ht="12.75" customHeight="1">
      <c r="A70" s="71"/>
      <c r="B70" s="72"/>
      <c r="F70" s="23"/>
      <c r="G70" s="23"/>
      <c r="I70" s="11"/>
    </row>
    <row r="71" spans="1:9" s="1" customFormat="1" ht="13.5" thickBot="1">
      <c r="A71" s="14"/>
      <c r="B71" s="28" t="s">
        <v>308</v>
      </c>
      <c r="C71" s="25"/>
      <c r="D71" s="74"/>
      <c r="E71" s="24"/>
      <c r="F71" s="24"/>
      <c r="G71" s="24"/>
      <c r="H71" s="75">
        <f>SUM(H8:H69)</f>
        <v>0</v>
      </c>
      <c r="I71" s="76"/>
    </row>
    <row r="72" spans="1:9" ht="13.5" thickTop="1"/>
    <row r="73" spans="1:9">
      <c r="E73" s="232"/>
      <c r="F73" s="23" t="s">
        <v>322</v>
      </c>
    </row>
  </sheetData>
  <sheetProtection algorithmName="SHA-512" hashValue="iTc5rgA6sXsgP07vx5K/5nEX9nT3GIVAs28AqwRENzhAy6x84Z86ykdTCPMNMdA3RHSaVoKgZF86A2Eytx0YWQ==" saltValue="eU1QIwHg+hhioLMOC2tBqQ==" spinCount="100000" sheet="1" objects="1" scenarios="1"/>
  <mergeCells count="1">
    <mergeCell ref="E5:G5"/>
  </mergeCells>
  <conditionalFormatting sqref="F70:G70">
    <cfRule type="cellIs" dxfId="5" priority="1" operator="lessThan">
      <formula>0</formula>
    </cfRule>
    <cfRule type="cellIs" dxfId="4" priority="2" operator="greaterThan">
      <formula>40</formula>
    </cfRule>
  </conditionalFormatting>
  <dataValidations count="1">
    <dataValidation type="decimal" allowBlank="1" showInputMessage="1" showErrorMessage="1" errorTitle="Niet binnen bandbreedte" error="Het ingevulde _x000a_tarief voldoet niet aan de van toepassing zijnde bandbreedte (min. / max. tarief)." sqref="E8:E45 E48:E50 E53:E69" xr:uid="{9DB5E4C8-C6C4-4424-BA7B-15222781C309}">
      <formula1>F8</formula1>
      <formula2>G8</formula2>
    </dataValidation>
  </dataValidations>
  <pageMargins left="0.7" right="0.7" top="0.75" bottom="0.75" header="0.3" footer="0.3"/>
  <pageSetup paperSize="8"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81"/>
  <sheetViews>
    <sheetView workbookViewId="0">
      <selection sqref="A1:XFD1048576"/>
    </sheetView>
  </sheetViews>
  <sheetFormatPr defaultRowHeight="12.75"/>
  <cols>
    <col min="1" max="1" width="8.5703125" customWidth="1"/>
    <col min="2" max="2" width="114.5703125" bestFit="1" customWidth="1"/>
    <col min="3" max="3" width="11.28515625" bestFit="1" customWidth="1"/>
    <col min="4" max="4" width="10.7109375" style="161" bestFit="1" customWidth="1"/>
    <col min="5" max="5" width="11.85546875" bestFit="1" customWidth="1"/>
    <col min="6" max="6" width="10.7109375" customWidth="1"/>
    <col min="7" max="7" width="11.85546875" bestFit="1" customWidth="1"/>
    <col min="8" max="8" width="12.85546875" bestFit="1" customWidth="1"/>
    <col min="9" max="9" width="203.7109375" style="77" bestFit="1" customWidth="1"/>
    <col min="10" max="10" width="1.5703125" customWidth="1"/>
  </cols>
  <sheetData>
    <row r="1" spans="1:9" s="1" customFormat="1" ht="39.75" customHeight="1" thickTop="1">
      <c r="A1" s="4"/>
      <c r="B1" s="5"/>
      <c r="C1" s="5"/>
      <c r="D1" s="169"/>
      <c r="E1" s="5"/>
      <c r="F1" s="5"/>
      <c r="G1" s="5"/>
      <c r="H1" s="5"/>
      <c r="I1" s="34"/>
    </row>
    <row r="2" spans="1:9" s="1" customFormat="1">
      <c r="A2" s="6" t="s">
        <v>0</v>
      </c>
      <c r="B2" s="2" t="str">
        <f>+'Totaal Component 1'!C2</f>
        <v>Raamovereenkomst Geotechnisch Onderzoek II</v>
      </c>
      <c r="C2" s="2"/>
      <c r="D2" s="170"/>
      <c r="E2" s="2"/>
      <c r="F2" s="2"/>
      <c r="G2" s="2"/>
      <c r="H2" s="2"/>
      <c r="I2" s="27"/>
    </row>
    <row r="3" spans="1:9" s="1" customFormat="1">
      <c r="A3" s="37" t="s">
        <v>2</v>
      </c>
      <c r="B3" s="17" t="s">
        <v>355</v>
      </c>
      <c r="C3" s="2"/>
      <c r="D3" s="170"/>
      <c r="E3" s="2"/>
      <c r="F3" s="2"/>
      <c r="G3" s="2"/>
      <c r="H3" s="2"/>
      <c r="I3" s="27"/>
    </row>
    <row r="4" spans="1:9" s="1" customFormat="1">
      <c r="A4" s="6" t="str">
        <f>'Totaal Component 1'!A5</f>
        <v>Opgesteld</v>
      </c>
      <c r="B4" s="19" t="str">
        <f>IF(ISBLANK('Totaal Component 1 + 2'!$C$5)=TRUE,"",'Totaal Component 1 + 2'!$C$5)</f>
        <v/>
      </c>
      <c r="C4" s="2"/>
      <c r="D4" s="170"/>
      <c r="E4" s="2"/>
      <c r="F4" s="2"/>
      <c r="G4" s="2"/>
      <c r="H4" s="2"/>
      <c r="I4" s="27"/>
    </row>
    <row r="5" spans="1:9" s="1" customFormat="1" ht="13.5" thickBot="1">
      <c r="A5" s="6"/>
      <c r="B5" s="2"/>
      <c r="C5" s="2"/>
      <c r="D5" s="170"/>
      <c r="E5" s="262" t="s">
        <v>299</v>
      </c>
      <c r="F5" s="263"/>
      <c r="G5" s="263"/>
      <c r="H5" s="2"/>
      <c r="I5" s="27"/>
    </row>
    <row r="6" spans="1:9" s="1" customFormat="1" ht="13.5" thickTop="1">
      <c r="A6" s="38" t="s">
        <v>17</v>
      </c>
      <c r="B6" s="39" t="s">
        <v>110</v>
      </c>
      <c r="C6" s="16" t="s">
        <v>19</v>
      </c>
      <c r="D6" s="16" t="s">
        <v>227</v>
      </c>
      <c r="E6" s="16" t="s">
        <v>299</v>
      </c>
      <c r="F6" s="13" t="s">
        <v>300</v>
      </c>
      <c r="G6" s="16" t="s">
        <v>301</v>
      </c>
      <c r="H6" s="13" t="s">
        <v>306</v>
      </c>
      <c r="I6" s="26" t="s">
        <v>234</v>
      </c>
    </row>
    <row r="7" spans="1:9" ht="12.75" customHeight="1">
      <c r="A7" s="41"/>
      <c r="B7" s="78" t="s">
        <v>111</v>
      </c>
      <c r="C7" s="7"/>
      <c r="D7" s="30"/>
      <c r="E7" s="20"/>
      <c r="F7" s="20"/>
      <c r="G7" s="20"/>
      <c r="H7" s="46"/>
      <c r="I7" s="11" t="s">
        <v>232</v>
      </c>
    </row>
    <row r="8" spans="1:9" ht="12.75" customHeight="1">
      <c r="A8" s="47"/>
      <c r="B8" s="3" t="s">
        <v>411</v>
      </c>
      <c r="C8" s="7" t="s">
        <v>30</v>
      </c>
      <c r="D8" s="30">
        <v>1</v>
      </c>
      <c r="E8" s="234"/>
      <c r="F8" s="48">
        <v>138</v>
      </c>
      <c r="G8" s="48">
        <v>239</v>
      </c>
      <c r="H8" s="49">
        <f>D8*E8</f>
        <v>0</v>
      </c>
      <c r="I8" s="12" t="s">
        <v>20</v>
      </c>
    </row>
    <row r="9" spans="1:9" ht="12.75" customHeight="1">
      <c r="A9" s="47"/>
      <c r="B9" s="3" t="s">
        <v>412</v>
      </c>
      <c r="C9" s="7" t="s">
        <v>30</v>
      </c>
      <c r="D9" s="30">
        <v>1</v>
      </c>
      <c r="E9" s="234"/>
      <c r="F9" s="48">
        <v>138</v>
      </c>
      <c r="G9" s="48">
        <v>239</v>
      </c>
      <c r="H9" s="49">
        <f t="shared" ref="H9:H75" si="0">D9*E9</f>
        <v>0</v>
      </c>
      <c r="I9" s="12" t="s">
        <v>20</v>
      </c>
    </row>
    <row r="10" spans="1:9" ht="12.75" customHeight="1">
      <c r="A10" s="47"/>
      <c r="B10" s="3" t="s">
        <v>413</v>
      </c>
      <c r="C10" s="7" t="s">
        <v>30</v>
      </c>
      <c r="D10" s="30">
        <v>1</v>
      </c>
      <c r="E10" s="234"/>
      <c r="F10" s="48">
        <v>115</v>
      </c>
      <c r="G10" s="48">
        <v>205</v>
      </c>
      <c r="H10" s="49">
        <f t="shared" si="0"/>
        <v>0</v>
      </c>
      <c r="I10" s="12" t="s">
        <v>20</v>
      </c>
    </row>
    <row r="11" spans="1:9" ht="12.75" customHeight="1">
      <c r="A11" s="47"/>
      <c r="B11" s="64" t="s">
        <v>331</v>
      </c>
      <c r="C11" s="7" t="s">
        <v>30</v>
      </c>
      <c r="D11" s="30">
        <v>1</v>
      </c>
      <c r="E11" s="234"/>
      <c r="F11" s="48">
        <v>115</v>
      </c>
      <c r="G11" s="48">
        <v>205</v>
      </c>
      <c r="H11" s="49">
        <f t="shared" ref="H11" si="1">D11*E11</f>
        <v>0</v>
      </c>
      <c r="I11" s="12" t="s">
        <v>20</v>
      </c>
    </row>
    <row r="12" spans="1:9" ht="12.75" customHeight="1">
      <c r="A12" s="47"/>
      <c r="B12" s="64" t="s">
        <v>255</v>
      </c>
      <c r="C12" s="7" t="s">
        <v>30</v>
      </c>
      <c r="D12" s="30">
        <v>1</v>
      </c>
      <c r="E12" s="234"/>
      <c r="F12" s="48">
        <v>282</v>
      </c>
      <c r="G12" s="48">
        <v>373</v>
      </c>
      <c r="H12" s="49">
        <f t="shared" si="0"/>
        <v>0</v>
      </c>
      <c r="I12" s="12"/>
    </row>
    <row r="13" spans="1:9" ht="12.75" customHeight="1">
      <c r="A13" s="47"/>
      <c r="B13" s="64" t="s">
        <v>256</v>
      </c>
      <c r="C13" s="7" t="s">
        <v>30</v>
      </c>
      <c r="D13" s="30">
        <v>1</v>
      </c>
      <c r="E13" s="234"/>
      <c r="F13" s="48">
        <v>282</v>
      </c>
      <c r="G13" s="48">
        <v>373</v>
      </c>
      <c r="H13" s="49">
        <f t="shared" si="0"/>
        <v>0</v>
      </c>
      <c r="I13" s="12"/>
    </row>
    <row r="14" spans="1:9" ht="12.75" customHeight="1">
      <c r="A14" s="47"/>
      <c r="B14" s="64" t="s">
        <v>384</v>
      </c>
      <c r="C14" s="7" t="s">
        <v>30</v>
      </c>
      <c r="D14" s="30">
        <v>1</v>
      </c>
      <c r="E14" s="234"/>
      <c r="F14" s="48">
        <v>225</v>
      </c>
      <c r="G14" s="48">
        <v>314</v>
      </c>
      <c r="H14" s="49">
        <f t="shared" si="0"/>
        <v>0</v>
      </c>
      <c r="I14" s="12"/>
    </row>
    <row r="15" spans="1:9" ht="12.75" customHeight="1">
      <c r="A15" s="47"/>
      <c r="B15" s="64" t="s">
        <v>324</v>
      </c>
      <c r="C15" s="7" t="s">
        <v>30</v>
      </c>
      <c r="D15" s="30">
        <v>1</v>
      </c>
      <c r="E15" s="234"/>
      <c r="F15" s="48">
        <v>225</v>
      </c>
      <c r="G15" s="48">
        <v>314</v>
      </c>
      <c r="H15" s="49">
        <f t="shared" ref="H15" si="2">D15*E15</f>
        <v>0</v>
      </c>
      <c r="I15" s="12"/>
    </row>
    <row r="16" spans="1:9" ht="12.75" customHeight="1">
      <c r="A16" s="47"/>
      <c r="B16" s="3" t="s">
        <v>112</v>
      </c>
      <c r="C16" s="7" t="s">
        <v>113</v>
      </c>
      <c r="D16" s="30">
        <v>1</v>
      </c>
      <c r="E16" s="234"/>
      <c r="F16" s="48">
        <v>10</v>
      </c>
      <c r="G16" s="48">
        <v>20</v>
      </c>
      <c r="H16" s="49">
        <f t="shared" si="0"/>
        <v>0</v>
      </c>
      <c r="I16" s="12"/>
    </row>
    <row r="17" spans="1:9" ht="12.75" customHeight="1">
      <c r="A17" s="47"/>
      <c r="B17" s="35" t="s">
        <v>407</v>
      </c>
      <c r="C17" s="7" t="s">
        <v>27</v>
      </c>
      <c r="D17" s="30">
        <v>1</v>
      </c>
      <c r="E17" s="234"/>
      <c r="F17" s="48">
        <v>450</v>
      </c>
      <c r="G17" s="79">
        <v>975</v>
      </c>
      <c r="H17" s="49">
        <f t="shared" ref="H17:H18" si="3">D17*E17</f>
        <v>0</v>
      </c>
      <c r="I17" s="12" t="s">
        <v>409</v>
      </c>
    </row>
    <row r="18" spans="1:9" ht="12.75" customHeight="1">
      <c r="A18" s="47"/>
      <c r="B18" s="35" t="s">
        <v>408</v>
      </c>
      <c r="C18" s="7" t="s">
        <v>288</v>
      </c>
      <c r="D18" s="30">
        <v>1</v>
      </c>
      <c r="E18" s="234"/>
      <c r="F18" s="48">
        <v>520</v>
      </c>
      <c r="G18" s="79">
        <v>1125</v>
      </c>
      <c r="H18" s="49">
        <f t="shared" si="3"/>
        <v>0</v>
      </c>
      <c r="I18" s="12" t="s">
        <v>410</v>
      </c>
    </row>
    <row r="19" spans="1:9" ht="12.75" customHeight="1">
      <c r="A19" s="47"/>
      <c r="B19" s="3"/>
      <c r="C19" s="7"/>
      <c r="D19" s="30"/>
      <c r="E19" s="7"/>
      <c r="F19" s="7"/>
      <c r="G19" s="7"/>
      <c r="H19" s="7"/>
      <c r="I19" s="12"/>
    </row>
    <row r="20" spans="1:9" ht="12.75" customHeight="1">
      <c r="A20" s="41"/>
      <c r="B20" s="42" t="s">
        <v>114</v>
      </c>
      <c r="C20" s="7"/>
      <c r="D20" s="30"/>
      <c r="E20" s="7"/>
      <c r="F20" s="7"/>
      <c r="G20" s="7"/>
      <c r="H20" s="7"/>
      <c r="I20" s="11" t="s">
        <v>20</v>
      </c>
    </row>
    <row r="21" spans="1:9" ht="12.75" customHeight="1">
      <c r="A21" s="47"/>
      <c r="B21" s="3" t="s">
        <v>115</v>
      </c>
      <c r="C21" s="7" t="s">
        <v>30</v>
      </c>
      <c r="D21" s="30">
        <v>1</v>
      </c>
      <c r="E21" s="234"/>
      <c r="F21" s="48">
        <v>3476</v>
      </c>
      <c r="G21" s="48">
        <v>6043</v>
      </c>
      <c r="H21" s="49">
        <f t="shared" si="0"/>
        <v>0</v>
      </c>
      <c r="I21" s="12" t="s">
        <v>20</v>
      </c>
    </row>
    <row r="22" spans="1:9" ht="12.75" customHeight="1">
      <c r="A22" s="47"/>
      <c r="B22" s="80" t="s">
        <v>116</v>
      </c>
      <c r="C22" s="7" t="s">
        <v>30</v>
      </c>
      <c r="D22" s="30">
        <v>1</v>
      </c>
      <c r="E22" s="234"/>
      <c r="F22" s="48">
        <v>4185</v>
      </c>
      <c r="G22" s="48">
        <v>6648</v>
      </c>
      <c r="H22" s="49">
        <f t="shared" si="0"/>
        <v>0</v>
      </c>
      <c r="I22" s="11"/>
    </row>
    <row r="23" spans="1:9" ht="12.75" customHeight="1">
      <c r="A23" s="47"/>
      <c r="B23" s="80" t="s">
        <v>117</v>
      </c>
      <c r="C23" s="7" t="s">
        <v>30</v>
      </c>
      <c r="D23" s="30">
        <v>1</v>
      </c>
      <c r="E23" s="234"/>
      <c r="F23" s="48">
        <v>4866</v>
      </c>
      <c r="G23" s="48">
        <v>6744</v>
      </c>
      <c r="H23" s="49">
        <f t="shared" si="0"/>
        <v>0</v>
      </c>
      <c r="I23" s="11"/>
    </row>
    <row r="24" spans="1:9" ht="12.75" customHeight="1">
      <c r="A24" s="47"/>
      <c r="B24" s="80" t="s">
        <v>381</v>
      </c>
      <c r="C24" s="7" t="s">
        <v>30</v>
      </c>
      <c r="D24" s="30">
        <v>1</v>
      </c>
      <c r="E24" s="234"/>
      <c r="F24" s="48">
        <v>5840</v>
      </c>
      <c r="G24" s="48">
        <v>8093</v>
      </c>
      <c r="H24" s="49">
        <f t="shared" si="0"/>
        <v>0</v>
      </c>
      <c r="I24" s="11"/>
    </row>
    <row r="25" spans="1:9" ht="12.75" customHeight="1">
      <c r="A25" s="47"/>
      <c r="B25" s="80" t="s">
        <v>118</v>
      </c>
      <c r="C25" s="7" t="s">
        <v>30</v>
      </c>
      <c r="D25" s="30">
        <v>1</v>
      </c>
      <c r="E25" s="234"/>
      <c r="F25" s="48">
        <v>7300</v>
      </c>
      <c r="G25" s="48">
        <v>10116</v>
      </c>
      <c r="H25" s="49">
        <f t="shared" si="0"/>
        <v>0</v>
      </c>
      <c r="I25" s="11"/>
    </row>
    <row r="26" spans="1:9" ht="12.75" customHeight="1">
      <c r="A26" s="47"/>
      <c r="B26" s="3" t="s">
        <v>291</v>
      </c>
      <c r="C26" s="7" t="s">
        <v>30</v>
      </c>
      <c r="D26" s="30">
        <v>1</v>
      </c>
      <c r="E26" s="234"/>
      <c r="F26" s="48">
        <v>2253</v>
      </c>
      <c r="G26" s="48">
        <v>3144</v>
      </c>
      <c r="H26" s="49">
        <f t="shared" si="0"/>
        <v>0</v>
      </c>
      <c r="I26" s="11"/>
    </row>
    <row r="27" spans="1:9" ht="12.75" customHeight="1">
      <c r="A27" s="47"/>
      <c r="B27" s="3" t="s">
        <v>292</v>
      </c>
      <c r="C27" s="7" t="s">
        <v>30</v>
      </c>
      <c r="D27" s="30">
        <v>1</v>
      </c>
      <c r="E27" s="234"/>
      <c r="F27" s="48">
        <v>2539</v>
      </c>
      <c r="G27" s="48">
        <v>3878</v>
      </c>
      <c r="H27" s="49">
        <f t="shared" si="0"/>
        <v>0</v>
      </c>
      <c r="I27" s="11"/>
    </row>
    <row r="28" spans="1:9" ht="12.75" customHeight="1">
      <c r="A28" s="47"/>
      <c r="B28" s="3" t="s">
        <v>293</v>
      </c>
      <c r="C28" s="7" t="s">
        <v>30</v>
      </c>
      <c r="D28" s="30">
        <v>1</v>
      </c>
      <c r="E28" s="234"/>
      <c r="F28" s="48">
        <v>2759</v>
      </c>
      <c r="G28" s="48">
        <v>4575</v>
      </c>
      <c r="H28" s="49">
        <f t="shared" si="0"/>
        <v>0</v>
      </c>
      <c r="I28" s="11"/>
    </row>
    <row r="29" spans="1:9" ht="12.75" customHeight="1">
      <c r="A29" s="47"/>
      <c r="B29" s="3" t="s">
        <v>373</v>
      </c>
      <c r="C29" s="7" t="s">
        <v>30</v>
      </c>
      <c r="D29" s="30">
        <v>1</v>
      </c>
      <c r="E29" s="234"/>
      <c r="F29" s="48">
        <v>3311</v>
      </c>
      <c r="G29" s="48">
        <v>5288</v>
      </c>
      <c r="H29" s="49">
        <f t="shared" si="0"/>
        <v>0</v>
      </c>
      <c r="I29" s="11"/>
    </row>
    <row r="30" spans="1:9" ht="12.75" customHeight="1">
      <c r="A30" s="47"/>
      <c r="B30" s="3" t="s">
        <v>294</v>
      </c>
      <c r="C30" s="7" t="s">
        <v>30</v>
      </c>
      <c r="D30" s="30">
        <v>1</v>
      </c>
      <c r="E30" s="234"/>
      <c r="F30" s="48">
        <v>4138</v>
      </c>
      <c r="G30" s="48">
        <v>6557</v>
      </c>
      <c r="H30" s="49">
        <f t="shared" si="0"/>
        <v>0</v>
      </c>
      <c r="I30" s="11"/>
    </row>
    <row r="31" spans="1:9" ht="12.75" customHeight="1">
      <c r="A31" s="47"/>
      <c r="B31" s="3" t="s">
        <v>119</v>
      </c>
      <c r="C31" s="7" t="s">
        <v>30</v>
      </c>
      <c r="D31" s="30">
        <v>1</v>
      </c>
      <c r="E31" s="234"/>
      <c r="F31" s="48">
        <v>2433</v>
      </c>
      <c r="G31" s="48">
        <v>3131</v>
      </c>
      <c r="H31" s="49">
        <f t="shared" si="0"/>
        <v>0</v>
      </c>
      <c r="I31" s="11"/>
    </row>
    <row r="32" spans="1:9" ht="12.75" customHeight="1">
      <c r="A32" s="47"/>
      <c r="B32" s="3" t="s">
        <v>120</v>
      </c>
      <c r="C32" s="7" t="s">
        <v>30</v>
      </c>
      <c r="D32" s="30">
        <v>1</v>
      </c>
      <c r="E32" s="234"/>
      <c r="F32" s="48">
        <v>3575</v>
      </c>
      <c r="G32" s="48">
        <v>4001</v>
      </c>
      <c r="H32" s="49">
        <f t="shared" si="0"/>
        <v>0</v>
      </c>
      <c r="I32" s="11"/>
    </row>
    <row r="33" spans="1:9" ht="12.75" customHeight="1">
      <c r="A33" s="47"/>
      <c r="B33" s="3" t="s">
        <v>121</v>
      </c>
      <c r="C33" s="7" t="s">
        <v>30</v>
      </c>
      <c r="D33" s="30">
        <v>1</v>
      </c>
      <c r="E33" s="234"/>
      <c r="F33" s="48">
        <v>4461</v>
      </c>
      <c r="G33" s="48">
        <v>5219</v>
      </c>
      <c r="H33" s="49">
        <f t="shared" si="0"/>
        <v>0</v>
      </c>
      <c r="I33" s="11"/>
    </row>
    <row r="34" spans="1:9" ht="12.75" customHeight="1">
      <c r="A34" s="47"/>
      <c r="B34" s="3" t="s">
        <v>374</v>
      </c>
      <c r="C34" s="7" t="s">
        <v>30</v>
      </c>
      <c r="D34" s="30">
        <v>1</v>
      </c>
      <c r="E34" s="234"/>
      <c r="F34" s="48">
        <v>5353</v>
      </c>
      <c r="G34" s="48">
        <v>6262</v>
      </c>
      <c r="H34" s="49">
        <f t="shared" si="0"/>
        <v>0</v>
      </c>
      <c r="I34" s="11"/>
    </row>
    <row r="35" spans="1:9" ht="12.75" customHeight="1">
      <c r="A35" s="47"/>
      <c r="B35" s="3" t="s">
        <v>122</v>
      </c>
      <c r="C35" s="7" t="s">
        <v>30</v>
      </c>
      <c r="D35" s="30">
        <v>1</v>
      </c>
      <c r="E35" s="234"/>
      <c r="F35" s="48">
        <v>6996</v>
      </c>
      <c r="G35" s="48">
        <v>7828</v>
      </c>
      <c r="H35" s="49">
        <f t="shared" si="0"/>
        <v>0</v>
      </c>
      <c r="I35" s="11"/>
    </row>
    <row r="36" spans="1:9" ht="12.75" customHeight="1">
      <c r="A36" s="47"/>
      <c r="B36" s="3" t="s">
        <v>295</v>
      </c>
      <c r="C36" s="7" t="s">
        <v>30</v>
      </c>
      <c r="D36" s="30">
        <v>1</v>
      </c>
      <c r="E36" s="234"/>
      <c r="F36" s="48">
        <v>2146</v>
      </c>
      <c r="G36" s="48">
        <v>2544</v>
      </c>
      <c r="H36" s="49">
        <f t="shared" si="0"/>
        <v>0</v>
      </c>
      <c r="I36" s="11"/>
    </row>
    <row r="37" spans="1:9" ht="12.75" customHeight="1">
      <c r="A37" s="47"/>
      <c r="B37" s="3" t="s">
        <v>296</v>
      </c>
      <c r="C37" s="7" t="s">
        <v>30</v>
      </c>
      <c r="D37" s="30">
        <v>1</v>
      </c>
      <c r="E37" s="234"/>
      <c r="F37" s="48">
        <v>2178</v>
      </c>
      <c r="G37" s="48">
        <v>3181</v>
      </c>
      <c r="H37" s="49">
        <f t="shared" si="0"/>
        <v>0</v>
      </c>
      <c r="I37" s="11"/>
    </row>
    <row r="38" spans="1:9" ht="12.75" customHeight="1">
      <c r="A38" s="47"/>
      <c r="B38" s="3" t="s">
        <v>297</v>
      </c>
      <c r="C38" s="7" t="s">
        <v>30</v>
      </c>
      <c r="D38" s="30">
        <v>1</v>
      </c>
      <c r="E38" s="234"/>
      <c r="F38" s="48">
        <v>2299</v>
      </c>
      <c r="G38" s="48">
        <v>4189</v>
      </c>
      <c r="H38" s="49">
        <f t="shared" si="0"/>
        <v>0</v>
      </c>
      <c r="I38" s="11"/>
    </row>
    <row r="39" spans="1:9" ht="12.75" customHeight="1">
      <c r="A39" s="47"/>
      <c r="B39" s="3" t="s">
        <v>375</v>
      </c>
      <c r="C39" s="7" t="s">
        <v>30</v>
      </c>
      <c r="D39" s="30">
        <v>1</v>
      </c>
      <c r="E39" s="234"/>
      <c r="F39" s="48">
        <v>2759</v>
      </c>
      <c r="G39" s="48">
        <v>4992</v>
      </c>
      <c r="H39" s="49">
        <f t="shared" si="0"/>
        <v>0</v>
      </c>
      <c r="I39" s="11"/>
    </row>
    <row r="40" spans="1:9" ht="12.75" customHeight="1">
      <c r="A40" s="47"/>
      <c r="B40" s="3" t="s">
        <v>298</v>
      </c>
      <c r="C40" s="7" t="s">
        <v>30</v>
      </c>
      <c r="D40" s="30">
        <v>1</v>
      </c>
      <c r="E40" s="234"/>
      <c r="F40" s="48">
        <v>3449</v>
      </c>
      <c r="G40" s="48">
        <v>5911</v>
      </c>
      <c r="H40" s="49">
        <f t="shared" si="0"/>
        <v>0</v>
      </c>
      <c r="I40" s="11"/>
    </row>
    <row r="41" spans="1:9" ht="12.75" customHeight="1">
      <c r="A41" s="47"/>
      <c r="B41" s="3" t="s">
        <v>123</v>
      </c>
      <c r="C41" s="7" t="s">
        <v>30</v>
      </c>
      <c r="D41" s="30">
        <v>1</v>
      </c>
      <c r="E41" s="234"/>
      <c r="F41" s="48">
        <v>968</v>
      </c>
      <c r="G41" s="48">
        <v>1676</v>
      </c>
      <c r="H41" s="49">
        <f t="shared" si="0"/>
        <v>0</v>
      </c>
      <c r="I41" s="11"/>
    </row>
    <row r="42" spans="1:9" ht="12.75" customHeight="1">
      <c r="A42" s="47"/>
      <c r="B42" s="3" t="s">
        <v>124</v>
      </c>
      <c r="C42" s="7" t="s">
        <v>30</v>
      </c>
      <c r="D42" s="30">
        <v>1</v>
      </c>
      <c r="E42" s="234"/>
      <c r="F42" s="48">
        <v>1237</v>
      </c>
      <c r="G42" s="48">
        <v>2141</v>
      </c>
      <c r="H42" s="49">
        <f t="shared" si="0"/>
        <v>0</v>
      </c>
      <c r="I42" s="11"/>
    </row>
    <row r="43" spans="1:9" ht="12.75" customHeight="1">
      <c r="A43" s="47"/>
      <c r="B43" s="3" t="s">
        <v>125</v>
      </c>
      <c r="C43" s="7" t="s">
        <v>30</v>
      </c>
      <c r="D43" s="30">
        <v>1</v>
      </c>
      <c r="E43" s="234"/>
      <c r="F43" s="48">
        <v>1613</v>
      </c>
      <c r="G43" s="48">
        <v>2793</v>
      </c>
      <c r="H43" s="49">
        <f t="shared" si="0"/>
        <v>0</v>
      </c>
      <c r="I43" s="11"/>
    </row>
    <row r="44" spans="1:9" ht="12.75" customHeight="1">
      <c r="A44" s="47"/>
      <c r="B44" s="3" t="s">
        <v>376</v>
      </c>
      <c r="C44" s="7" t="s">
        <v>30</v>
      </c>
      <c r="D44" s="30">
        <v>1</v>
      </c>
      <c r="E44" s="234"/>
      <c r="F44" s="48">
        <v>1936</v>
      </c>
      <c r="G44" s="48">
        <v>3351</v>
      </c>
      <c r="H44" s="49">
        <f t="shared" si="0"/>
        <v>0</v>
      </c>
      <c r="I44" s="11"/>
    </row>
    <row r="45" spans="1:9" ht="12.75" customHeight="1">
      <c r="A45" s="47"/>
      <c r="B45" s="3" t="s">
        <v>126</v>
      </c>
      <c r="C45" s="7" t="s">
        <v>30</v>
      </c>
      <c r="D45" s="30">
        <v>1</v>
      </c>
      <c r="E45" s="234"/>
      <c r="F45" s="48">
        <v>2420</v>
      </c>
      <c r="G45" s="48">
        <v>4189</v>
      </c>
      <c r="H45" s="49">
        <f t="shared" si="0"/>
        <v>0</v>
      </c>
      <c r="I45" s="11"/>
    </row>
    <row r="46" spans="1:9" ht="12.75" customHeight="1">
      <c r="A46" s="47"/>
      <c r="B46" s="3" t="s">
        <v>127</v>
      </c>
      <c r="C46" s="7" t="s">
        <v>30</v>
      </c>
      <c r="D46" s="30">
        <v>1</v>
      </c>
      <c r="E46" s="234"/>
      <c r="F46" s="79">
        <v>677</v>
      </c>
      <c r="G46" s="79">
        <v>1117</v>
      </c>
      <c r="H46" s="49">
        <f t="shared" si="0"/>
        <v>0</v>
      </c>
      <c r="I46" s="11"/>
    </row>
    <row r="47" spans="1:9" ht="12.75" customHeight="1">
      <c r="A47" s="47"/>
      <c r="B47" s="3" t="s">
        <v>128</v>
      </c>
      <c r="C47" s="7" t="s">
        <v>30</v>
      </c>
      <c r="D47" s="30">
        <v>1</v>
      </c>
      <c r="E47" s="234"/>
      <c r="F47" s="79">
        <v>1135</v>
      </c>
      <c r="G47" s="79">
        <v>1412</v>
      </c>
      <c r="H47" s="49">
        <f t="shared" si="0"/>
        <v>0</v>
      </c>
      <c r="I47" s="11"/>
    </row>
    <row r="48" spans="1:9" ht="12.75" customHeight="1">
      <c r="A48" s="47"/>
      <c r="B48" s="3" t="s">
        <v>129</v>
      </c>
      <c r="C48" s="7" t="s">
        <v>30</v>
      </c>
      <c r="D48" s="30">
        <v>1</v>
      </c>
      <c r="E48" s="234"/>
      <c r="F48" s="79">
        <v>1135</v>
      </c>
      <c r="G48" s="79">
        <v>1834</v>
      </c>
      <c r="H48" s="49">
        <f t="shared" si="0"/>
        <v>0</v>
      </c>
      <c r="I48" s="11"/>
    </row>
    <row r="49" spans="1:9" ht="12.75" customHeight="1">
      <c r="A49" s="47"/>
      <c r="B49" s="3" t="s">
        <v>377</v>
      </c>
      <c r="C49" s="7" t="s">
        <v>30</v>
      </c>
      <c r="D49" s="30">
        <v>1</v>
      </c>
      <c r="E49" s="234"/>
      <c r="F49" s="79">
        <v>1226</v>
      </c>
      <c r="G49" s="79">
        <v>2234</v>
      </c>
      <c r="H49" s="49">
        <f t="shared" si="0"/>
        <v>0</v>
      </c>
      <c r="I49" s="11"/>
    </row>
    <row r="50" spans="1:9" ht="12.75" customHeight="1">
      <c r="A50" s="47"/>
      <c r="B50" s="3" t="s">
        <v>130</v>
      </c>
      <c r="C50" s="7" t="s">
        <v>30</v>
      </c>
      <c r="D50" s="30">
        <v>1</v>
      </c>
      <c r="E50" s="234"/>
      <c r="F50" s="79">
        <v>2043</v>
      </c>
      <c r="G50" s="79">
        <v>2668</v>
      </c>
      <c r="H50" s="49">
        <f t="shared" si="0"/>
        <v>0</v>
      </c>
      <c r="I50" s="11"/>
    </row>
    <row r="51" spans="1:9" ht="12.75" customHeight="1">
      <c r="A51" s="47"/>
      <c r="B51" s="3" t="s">
        <v>131</v>
      </c>
      <c r="C51" s="7" t="s">
        <v>30</v>
      </c>
      <c r="D51" s="30">
        <v>1</v>
      </c>
      <c r="E51" s="234"/>
      <c r="F51" s="48">
        <v>677</v>
      </c>
      <c r="G51" s="48">
        <v>1117</v>
      </c>
      <c r="H51" s="49">
        <f t="shared" si="0"/>
        <v>0</v>
      </c>
      <c r="I51" s="11"/>
    </row>
    <row r="52" spans="1:9" ht="12.75" customHeight="1">
      <c r="A52" s="47"/>
      <c r="B52" s="3" t="s">
        <v>132</v>
      </c>
      <c r="C52" s="7" t="s">
        <v>30</v>
      </c>
      <c r="D52" s="30">
        <v>1</v>
      </c>
      <c r="E52" s="234"/>
      <c r="F52" s="48">
        <v>1135</v>
      </c>
      <c r="G52" s="48">
        <v>1412</v>
      </c>
      <c r="H52" s="49">
        <f t="shared" si="0"/>
        <v>0</v>
      </c>
      <c r="I52" s="11"/>
    </row>
    <row r="53" spans="1:9" ht="12.75" customHeight="1">
      <c r="A53" s="47"/>
      <c r="B53" s="3" t="s">
        <v>133</v>
      </c>
      <c r="C53" s="7" t="s">
        <v>30</v>
      </c>
      <c r="D53" s="30">
        <v>1</v>
      </c>
      <c r="E53" s="234"/>
      <c r="F53" s="48">
        <v>1135</v>
      </c>
      <c r="G53" s="48">
        <v>1834</v>
      </c>
      <c r="H53" s="49">
        <f t="shared" si="0"/>
        <v>0</v>
      </c>
      <c r="I53" s="11"/>
    </row>
    <row r="54" spans="1:9" ht="12.75" customHeight="1">
      <c r="A54" s="47"/>
      <c r="B54" s="3" t="s">
        <v>378</v>
      </c>
      <c r="C54" s="7" t="s">
        <v>30</v>
      </c>
      <c r="D54" s="30">
        <v>1</v>
      </c>
      <c r="E54" s="234"/>
      <c r="F54" s="48">
        <v>1226</v>
      </c>
      <c r="G54" s="48">
        <v>2234</v>
      </c>
      <c r="H54" s="49">
        <f t="shared" si="0"/>
        <v>0</v>
      </c>
      <c r="I54" s="11"/>
    </row>
    <row r="55" spans="1:9" ht="12.75" customHeight="1">
      <c r="A55" s="47"/>
      <c r="B55" s="3" t="s">
        <v>134</v>
      </c>
      <c r="C55" s="7" t="s">
        <v>30</v>
      </c>
      <c r="D55" s="30">
        <v>1</v>
      </c>
      <c r="E55" s="234"/>
      <c r="F55" s="48">
        <v>2043</v>
      </c>
      <c r="G55" s="48">
        <v>2668</v>
      </c>
      <c r="H55" s="49">
        <f t="shared" si="0"/>
        <v>0</v>
      </c>
      <c r="I55" s="11"/>
    </row>
    <row r="56" spans="1:9" ht="12.75" customHeight="1">
      <c r="A56" s="47"/>
      <c r="B56" s="35" t="s">
        <v>405</v>
      </c>
      <c r="C56" s="7" t="s">
        <v>27</v>
      </c>
      <c r="D56" s="30">
        <v>1</v>
      </c>
      <c r="E56" s="234"/>
      <c r="F56" s="48">
        <v>450</v>
      </c>
      <c r="G56" s="79">
        <v>975</v>
      </c>
      <c r="H56" s="49">
        <f t="shared" si="0"/>
        <v>0</v>
      </c>
      <c r="I56" s="11" t="s">
        <v>290</v>
      </c>
    </row>
    <row r="57" spans="1:9" ht="12.75" customHeight="1">
      <c r="A57" s="47"/>
      <c r="B57" s="35" t="s">
        <v>406</v>
      </c>
      <c r="C57" s="7" t="s">
        <v>288</v>
      </c>
      <c r="D57" s="30">
        <v>1</v>
      </c>
      <c r="E57" s="234"/>
      <c r="F57" s="48">
        <v>520</v>
      </c>
      <c r="G57" s="79">
        <v>1125</v>
      </c>
      <c r="H57" s="49">
        <f t="shared" si="0"/>
        <v>0</v>
      </c>
      <c r="I57" s="11" t="s">
        <v>290</v>
      </c>
    </row>
    <row r="58" spans="1:9" ht="12.75" customHeight="1">
      <c r="A58" s="47"/>
      <c r="B58" s="3"/>
      <c r="C58" s="7"/>
      <c r="D58" s="30"/>
      <c r="E58" s="7"/>
      <c r="F58" s="7"/>
      <c r="G58" s="7"/>
      <c r="H58" s="7"/>
      <c r="I58" s="11"/>
    </row>
    <row r="59" spans="1:9" ht="12.75" customHeight="1">
      <c r="A59" s="41"/>
      <c r="B59" s="42" t="s">
        <v>135</v>
      </c>
      <c r="C59" s="7"/>
      <c r="D59" s="30"/>
      <c r="E59" s="7"/>
      <c r="F59" s="7"/>
      <c r="G59" s="7"/>
      <c r="H59" s="7"/>
      <c r="I59" s="11"/>
    </row>
    <row r="60" spans="1:9" ht="12.75" customHeight="1">
      <c r="A60" s="47"/>
      <c r="B60" s="64" t="s">
        <v>136</v>
      </c>
      <c r="C60" s="7" t="s">
        <v>30</v>
      </c>
      <c r="D60" s="30">
        <v>1</v>
      </c>
      <c r="E60" s="234"/>
      <c r="F60" s="48">
        <v>29</v>
      </c>
      <c r="G60" s="48">
        <v>37</v>
      </c>
      <c r="H60" s="49">
        <f t="shared" si="0"/>
        <v>0</v>
      </c>
      <c r="I60" s="11" t="s">
        <v>137</v>
      </c>
    </row>
    <row r="61" spans="1:9" ht="12.75" customHeight="1">
      <c r="A61" s="47"/>
      <c r="B61" s="64" t="s">
        <v>420</v>
      </c>
      <c r="C61" s="7" t="s">
        <v>30</v>
      </c>
      <c r="D61" s="30">
        <v>1</v>
      </c>
      <c r="E61" s="234"/>
      <c r="F61" s="48">
        <v>3</v>
      </c>
      <c r="G61" s="48">
        <v>5</v>
      </c>
      <c r="H61" s="49">
        <f t="shared" si="0"/>
        <v>0</v>
      </c>
      <c r="I61" s="11" t="s">
        <v>20</v>
      </c>
    </row>
    <row r="62" spans="1:9" ht="12.75" customHeight="1">
      <c r="A62" s="47"/>
      <c r="B62" s="64" t="s">
        <v>138</v>
      </c>
      <c r="C62" s="7" t="s">
        <v>139</v>
      </c>
      <c r="D62" s="30">
        <v>1</v>
      </c>
      <c r="E62" s="234"/>
      <c r="F62" s="48">
        <v>24</v>
      </c>
      <c r="G62" s="48">
        <v>36</v>
      </c>
      <c r="H62" s="49">
        <f t="shared" si="0"/>
        <v>0</v>
      </c>
      <c r="I62" s="11" t="s">
        <v>137</v>
      </c>
    </row>
    <row r="63" spans="1:9" ht="25.5">
      <c r="A63" s="47"/>
      <c r="B63" s="64" t="s">
        <v>140</v>
      </c>
      <c r="C63" s="7" t="s">
        <v>141</v>
      </c>
      <c r="D63" s="30">
        <v>1</v>
      </c>
      <c r="E63" s="234"/>
      <c r="F63" s="48">
        <v>32</v>
      </c>
      <c r="G63" s="48">
        <v>46</v>
      </c>
      <c r="H63" s="49">
        <f t="shared" si="0"/>
        <v>0</v>
      </c>
      <c r="I63" s="81" t="s">
        <v>336</v>
      </c>
    </row>
    <row r="64" spans="1:9" ht="12.75" customHeight="1">
      <c r="A64" s="47"/>
      <c r="B64" s="64" t="s">
        <v>142</v>
      </c>
      <c r="C64" s="7" t="s">
        <v>113</v>
      </c>
      <c r="D64" s="30">
        <v>1</v>
      </c>
      <c r="E64" s="234"/>
      <c r="F64" s="48">
        <v>20</v>
      </c>
      <c r="G64" s="48">
        <v>38</v>
      </c>
      <c r="H64" s="49">
        <f t="shared" si="0"/>
        <v>0</v>
      </c>
      <c r="I64" s="11" t="s">
        <v>143</v>
      </c>
    </row>
    <row r="65" spans="1:9" ht="12.75" customHeight="1">
      <c r="A65" s="47"/>
      <c r="B65" s="64" t="s">
        <v>281</v>
      </c>
      <c r="C65" s="7" t="s">
        <v>113</v>
      </c>
      <c r="D65" s="30">
        <v>1</v>
      </c>
      <c r="E65" s="234"/>
      <c r="F65" s="48">
        <v>9</v>
      </c>
      <c r="G65" s="48">
        <v>16</v>
      </c>
      <c r="H65" s="49">
        <f t="shared" si="0"/>
        <v>0</v>
      </c>
      <c r="I65" s="11" t="s">
        <v>241</v>
      </c>
    </row>
    <row r="66" spans="1:9" ht="12.75" customHeight="1">
      <c r="A66" s="47"/>
      <c r="B66" s="62" t="s">
        <v>107</v>
      </c>
      <c r="C66" s="7" t="s">
        <v>144</v>
      </c>
      <c r="D66" s="30">
        <v>1</v>
      </c>
      <c r="E66" s="234"/>
      <c r="F66" s="48">
        <v>12</v>
      </c>
      <c r="G66" s="48">
        <v>19</v>
      </c>
      <c r="H66" s="49">
        <f t="shared" si="0"/>
        <v>0</v>
      </c>
      <c r="I66" s="11" t="s">
        <v>20</v>
      </c>
    </row>
    <row r="67" spans="1:9" ht="12.75" customHeight="1">
      <c r="A67" s="47"/>
      <c r="B67" s="64" t="s">
        <v>145</v>
      </c>
      <c r="C67" s="7" t="s">
        <v>144</v>
      </c>
      <c r="D67" s="30">
        <v>1</v>
      </c>
      <c r="E67" s="234"/>
      <c r="F67" s="48">
        <v>48</v>
      </c>
      <c r="G67" s="48">
        <v>75</v>
      </c>
      <c r="H67" s="49">
        <f t="shared" si="0"/>
        <v>0</v>
      </c>
      <c r="I67" s="11"/>
    </row>
    <row r="68" spans="1:9" ht="25.5">
      <c r="A68" s="47"/>
      <c r="B68" s="64" t="s">
        <v>283</v>
      </c>
      <c r="C68" s="7" t="s">
        <v>282</v>
      </c>
      <c r="D68" s="30">
        <v>1</v>
      </c>
      <c r="E68" s="234"/>
      <c r="F68" s="48">
        <v>150</v>
      </c>
      <c r="G68" s="48">
        <v>200</v>
      </c>
      <c r="H68" s="49">
        <f t="shared" si="0"/>
        <v>0</v>
      </c>
      <c r="I68" s="81" t="s">
        <v>335</v>
      </c>
    </row>
    <row r="69" spans="1:9" ht="25.5">
      <c r="A69" s="47"/>
      <c r="B69" s="64" t="s">
        <v>146</v>
      </c>
      <c r="C69" s="7" t="s">
        <v>147</v>
      </c>
      <c r="D69" s="30">
        <v>1</v>
      </c>
      <c r="E69" s="234"/>
      <c r="F69" s="48">
        <v>4</v>
      </c>
      <c r="G69" s="48">
        <v>7</v>
      </c>
      <c r="H69" s="49">
        <f t="shared" si="0"/>
        <v>0</v>
      </c>
      <c r="I69" s="81" t="s">
        <v>335</v>
      </c>
    </row>
    <row r="70" spans="1:9" ht="12.75" customHeight="1">
      <c r="A70" s="47"/>
      <c r="B70" s="64" t="s">
        <v>148</v>
      </c>
      <c r="C70" s="7" t="s">
        <v>149</v>
      </c>
      <c r="D70" s="30">
        <v>1</v>
      </c>
      <c r="E70" s="234"/>
      <c r="F70" s="48">
        <v>13</v>
      </c>
      <c r="G70" s="48">
        <v>22</v>
      </c>
      <c r="H70" s="49">
        <f t="shared" si="0"/>
        <v>0</v>
      </c>
      <c r="I70" s="11" t="s">
        <v>150</v>
      </c>
    </row>
    <row r="71" spans="1:9" ht="12.75" customHeight="1">
      <c r="A71" s="47"/>
      <c r="B71" s="64"/>
      <c r="C71" s="7"/>
      <c r="D71" s="30"/>
      <c r="E71" s="7"/>
      <c r="F71" s="7"/>
      <c r="G71" s="7"/>
      <c r="H71" s="7"/>
      <c r="I71" s="11"/>
    </row>
    <row r="72" spans="1:9" ht="12.75" customHeight="1">
      <c r="A72" s="47"/>
      <c r="B72" s="42" t="s">
        <v>151</v>
      </c>
      <c r="C72" s="7"/>
      <c r="D72" s="30"/>
      <c r="E72" s="7"/>
      <c r="F72" s="7"/>
      <c r="G72" s="7"/>
      <c r="H72" s="7"/>
      <c r="I72" s="11"/>
    </row>
    <row r="73" spans="1:9" ht="12.75" customHeight="1">
      <c r="A73" s="47"/>
      <c r="B73" s="62" t="s">
        <v>152</v>
      </c>
      <c r="C73" s="7" t="s">
        <v>30</v>
      </c>
      <c r="D73" s="30">
        <v>1</v>
      </c>
      <c r="E73" s="234"/>
      <c r="F73" s="48">
        <v>429</v>
      </c>
      <c r="G73" s="48">
        <v>626</v>
      </c>
      <c r="H73" s="49">
        <f t="shared" si="0"/>
        <v>0</v>
      </c>
      <c r="I73" s="11"/>
    </row>
    <row r="74" spans="1:9" ht="12.75" customHeight="1">
      <c r="A74" s="47"/>
      <c r="B74" s="62" t="s">
        <v>153</v>
      </c>
      <c r="C74" s="7" t="s">
        <v>30</v>
      </c>
      <c r="D74" s="30">
        <v>1</v>
      </c>
      <c r="E74" s="234"/>
      <c r="F74" s="48">
        <v>161</v>
      </c>
      <c r="G74" s="48">
        <v>298</v>
      </c>
      <c r="H74" s="49">
        <f t="shared" si="0"/>
        <v>0</v>
      </c>
      <c r="I74" s="11"/>
    </row>
    <row r="75" spans="1:9" ht="12.75" customHeight="1">
      <c r="A75" s="47"/>
      <c r="B75" s="62" t="s">
        <v>154</v>
      </c>
      <c r="C75" s="7" t="s">
        <v>155</v>
      </c>
      <c r="D75" s="30">
        <v>1</v>
      </c>
      <c r="E75" s="234"/>
      <c r="F75" s="48">
        <v>196</v>
      </c>
      <c r="G75" s="48">
        <v>399</v>
      </c>
      <c r="H75" s="49">
        <f t="shared" si="0"/>
        <v>0</v>
      </c>
      <c r="I75" s="11"/>
    </row>
    <row r="76" spans="1:9" ht="12.75" customHeight="1">
      <c r="A76" s="47"/>
      <c r="B76" s="62" t="s">
        <v>156</v>
      </c>
      <c r="C76" s="7" t="s">
        <v>30</v>
      </c>
      <c r="D76" s="30">
        <v>1</v>
      </c>
      <c r="E76" s="234"/>
      <c r="F76" s="48">
        <v>159</v>
      </c>
      <c r="G76" s="48">
        <v>274</v>
      </c>
      <c r="H76" s="49">
        <f t="shared" ref="H76:H77" si="4">D76*E76</f>
        <v>0</v>
      </c>
      <c r="I76" s="11" t="s">
        <v>20</v>
      </c>
    </row>
    <row r="77" spans="1:9" ht="12.75" customHeight="1">
      <c r="A77" s="47"/>
      <c r="B77" s="62" t="s">
        <v>109</v>
      </c>
      <c r="C77" s="7" t="s">
        <v>30</v>
      </c>
      <c r="D77" s="30">
        <v>1</v>
      </c>
      <c r="E77" s="234"/>
      <c r="F77" s="48">
        <v>74</v>
      </c>
      <c r="G77" s="48">
        <v>132</v>
      </c>
      <c r="H77" s="49">
        <f t="shared" si="4"/>
        <v>0</v>
      </c>
      <c r="I77" s="11" t="s">
        <v>20</v>
      </c>
    </row>
    <row r="78" spans="1:9" ht="12.75" customHeight="1">
      <c r="A78" s="47"/>
      <c r="I78" s="11"/>
    </row>
    <row r="79" spans="1:9" s="1" customFormat="1" ht="13.5" thickBot="1">
      <c r="A79" s="14"/>
      <c r="B79" s="28" t="s">
        <v>310</v>
      </c>
      <c r="C79" s="25"/>
      <c r="D79" s="166"/>
      <c r="E79" s="21"/>
      <c r="F79" s="24"/>
      <c r="G79" s="24"/>
      <c r="H79" s="75">
        <f>SUM(H8:H77)</f>
        <v>0</v>
      </c>
      <c r="I79" s="76"/>
    </row>
    <row r="80" spans="1:9" ht="13.5" thickTop="1"/>
    <row r="81" spans="5:6">
      <c r="E81" s="29"/>
      <c r="F81" s="23" t="s">
        <v>322</v>
      </c>
    </row>
  </sheetData>
  <sheetProtection algorithmName="SHA-512" hashValue="cUxwo7CsAPpTzd+l2rl1g3JiLPtiPMkKYFpBMTjJ2WpX+5KV2Q4DzgjHWLH+CJWrNz40PPlWkQtXOp0xFpo5ig==" saltValue="fdWsxvKry6qEiSLep0Q6ZA==" spinCount="100000" sheet="1" objects="1" scenarios="1"/>
  <mergeCells count="1">
    <mergeCell ref="E5:G5"/>
  </mergeCells>
  <dataValidations count="1">
    <dataValidation type="decimal" allowBlank="1" showInputMessage="1" showErrorMessage="1" errorTitle="Niet binnen bandbreedte" error="Het ingevulde _x000a_tarief voldoet niet aan de van toepassing zijnde bandbreedte (min. / max. tarief)." sqref="E8:E18 E21:E57 E60:E70 E73:E77" xr:uid="{24164D36-61D3-41DA-B1CA-CFF9755BCE5A}">
      <formula1>F8</formula1>
      <formula2>G8</formula2>
    </dataValidation>
  </dataValidations>
  <pageMargins left="0.7" right="0.7" top="0.75" bottom="0.75" header="0.3" footer="0.3"/>
  <pageSetup paperSize="8" scale="4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1261F-B75D-4980-A199-4ADA12D8994F}">
  <sheetPr>
    <pageSetUpPr fitToPage="1"/>
  </sheetPr>
  <dimension ref="A1:I35"/>
  <sheetViews>
    <sheetView workbookViewId="0">
      <selection sqref="A1:XFD1048576"/>
    </sheetView>
  </sheetViews>
  <sheetFormatPr defaultColWidth="9.140625" defaultRowHeight="12.75"/>
  <cols>
    <col min="1" max="1" width="9.85546875" style="152" customWidth="1"/>
    <col min="2" max="2" width="115" style="152" bestFit="1" customWidth="1"/>
    <col min="3" max="3" width="7.42578125" style="152" bestFit="1" customWidth="1"/>
    <col min="4" max="4" width="10.7109375" style="168" bestFit="1" customWidth="1"/>
    <col min="5" max="7" width="10.7109375" style="152" customWidth="1"/>
    <col min="8" max="8" width="11.85546875" style="152" bestFit="1" customWidth="1"/>
    <col min="9" max="9" width="123" style="77" bestFit="1" customWidth="1"/>
    <col min="10" max="10" width="1.28515625" style="152" customWidth="1"/>
    <col min="11" max="19" width="9.140625" style="152" customWidth="1"/>
    <col min="20" max="16384" width="9.140625" style="152"/>
  </cols>
  <sheetData>
    <row r="1" spans="1:9" s="142" customFormat="1" ht="37.5" customHeight="1" thickTop="1">
      <c r="A1" s="139">
        <v>162</v>
      </c>
      <c r="B1" s="140"/>
      <c r="C1" s="140"/>
      <c r="D1" s="141"/>
      <c r="E1" s="5"/>
      <c r="F1" s="5"/>
      <c r="G1" s="5"/>
      <c r="H1" s="5"/>
      <c r="I1" s="34"/>
    </row>
    <row r="2" spans="1:9" s="142" customFormat="1">
      <c r="A2" s="143" t="s">
        <v>0</v>
      </c>
      <c r="B2" s="144" t="str">
        <f>+'Totaal Component 1'!C2</f>
        <v>Raamovereenkomst Geotechnisch Onderzoek II</v>
      </c>
      <c r="C2" s="144"/>
      <c r="D2" s="145"/>
      <c r="E2" s="2"/>
      <c r="F2" s="2"/>
      <c r="G2" s="2"/>
      <c r="H2" s="2"/>
      <c r="I2" s="27"/>
    </row>
    <row r="3" spans="1:9" s="142" customFormat="1">
      <c r="A3" s="143" t="s">
        <v>2</v>
      </c>
      <c r="B3" s="144" t="s">
        <v>356</v>
      </c>
      <c r="C3" s="144"/>
      <c r="D3" s="145"/>
      <c r="E3" s="2"/>
      <c r="F3" s="2"/>
      <c r="G3" s="2"/>
      <c r="H3" s="2"/>
      <c r="I3" s="27"/>
    </row>
    <row r="4" spans="1:9" s="142" customFormat="1">
      <c r="A4" s="143" t="str">
        <f>'Totaal Component 1'!A5</f>
        <v>Opgesteld</v>
      </c>
      <c r="B4" s="19" t="str">
        <f>IF(ISBLANK('Totaal Component 1 + 2'!$C$5)=TRUE,"",'Totaal Component 1 + 2'!$C$5)</f>
        <v/>
      </c>
      <c r="C4" s="144"/>
      <c r="D4" s="145"/>
      <c r="E4" s="2"/>
      <c r="F4" s="2"/>
      <c r="G4" s="2"/>
      <c r="H4" s="2"/>
      <c r="I4" s="27"/>
    </row>
    <row r="5" spans="1:9" s="142" customFormat="1" ht="13.5" thickBot="1">
      <c r="A5" s="143"/>
      <c r="B5" s="144"/>
      <c r="C5" s="144"/>
      <c r="D5" s="145"/>
      <c r="E5" s="262" t="s">
        <v>299</v>
      </c>
      <c r="F5" s="263"/>
      <c r="G5" s="263"/>
      <c r="H5" s="2"/>
      <c r="I5" s="27"/>
    </row>
    <row r="6" spans="1:9" s="142" customFormat="1" ht="13.5" thickTop="1">
      <c r="A6" s="13" t="s">
        <v>17</v>
      </c>
      <c r="B6" s="13" t="s">
        <v>157</v>
      </c>
      <c r="C6" s="13" t="s">
        <v>19</v>
      </c>
      <c r="D6" s="13" t="s">
        <v>227</v>
      </c>
      <c r="E6" s="16" t="s">
        <v>299</v>
      </c>
      <c r="F6" s="13" t="s">
        <v>300</v>
      </c>
      <c r="G6" s="16" t="s">
        <v>301</v>
      </c>
      <c r="H6" s="13" t="s">
        <v>306</v>
      </c>
      <c r="I6" s="26" t="s">
        <v>234</v>
      </c>
    </row>
    <row r="7" spans="1:9" ht="12.75" customHeight="1">
      <c r="A7" s="146"/>
      <c r="B7" s="147" t="s">
        <v>158</v>
      </c>
      <c r="C7" s="148"/>
      <c r="D7" s="149"/>
      <c r="E7" s="150"/>
      <c r="F7" s="150"/>
      <c r="G7" s="150"/>
      <c r="H7" s="150"/>
      <c r="I7" s="151" t="s">
        <v>20</v>
      </c>
    </row>
    <row r="8" spans="1:9" ht="12.75" customHeight="1">
      <c r="A8" s="153"/>
      <c r="B8" s="154" t="s">
        <v>159</v>
      </c>
      <c r="C8" s="148" t="s">
        <v>41</v>
      </c>
      <c r="D8" s="155">
        <v>1</v>
      </c>
      <c r="E8" s="234"/>
      <c r="F8" s="48">
        <v>161</v>
      </c>
      <c r="G8" s="48">
        <v>215</v>
      </c>
      <c r="H8" s="49">
        <f>D8*E8</f>
        <v>0</v>
      </c>
      <c r="I8" s="151" t="s">
        <v>160</v>
      </c>
    </row>
    <row r="9" spans="1:9" ht="12.75" customHeight="1">
      <c r="A9" s="153"/>
      <c r="B9" s="154" t="s">
        <v>161</v>
      </c>
      <c r="C9" s="148" t="s">
        <v>41</v>
      </c>
      <c r="D9" s="155">
        <v>1</v>
      </c>
      <c r="E9" s="234"/>
      <c r="F9" s="48">
        <v>144</v>
      </c>
      <c r="G9" s="48">
        <v>239</v>
      </c>
      <c r="H9" s="49">
        <f t="shared" ref="H9:H31" si="0">D9*E9</f>
        <v>0</v>
      </c>
      <c r="I9" s="151"/>
    </row>
    <row r="10" spans="1:9" ht="12.75" customHeight="1">
      <c r="A10" s="153"/>
      <c r="B10" s="154" t="s">
        <v>162</v>
      </c>
      <c r="C10" s="148" t="s">
        <v>41</v>
      </c>
      <c r="D10" s="155">
        <v>1</v>
      </c>
      <c r="E10" s="234"/>
      <c r="F10" s="48">
        <v>217</v>
      </c>
      <c r="G10" s="48">
        <v>313</v>
      </c>
      <c r="H10" s="49">
        <f t="shared" si="0"/>
        <v>0</v>
      </c>
      <c r="I10" s="151"/>
    </row>
    <row r="11" spans="1:9" ht="12.75" customHeight="1">
      <c r="A11" s="153"/>
      <c r="B11" s="154" t="s">
        <v>163</v>
      </c>
      <c r="C11" s="148" t="s">
        <v>41</v>
      </c>
      <c r="D11" s="155">
        <v>1</v>
      </c>
      <c r="E11" s="234"/>
      <c r="F11" s="48">
        <v>263</v>
      </c>
      <c r="G11" s="48">
        <v>395</v>
      </c>
      <c r="H11" s="49">
        <f t="shared" si="0"/>
        <v>0</v>
      </c>
      <c r="I11" s="151"/>
    </row>
    <row r="12" spans="1:9" ht="12.75" customHeight="1">
      <c r="A12" s="153"/>
      <c r="B12" s="156" t="s">
        <v>379</v>
      </c>
      <c r="C12" s="148" t="s">
        <v>41</v>
      </c>
      <c r="D12" s="155">
        <v>1</v>
      </c>
      <c r="E12" s="234"/>
      <c r="F12" s="48">
        <v>290</v>
      </c>
      <c r="G12" s="48">
        <v>407</v>
      </c>
      <c r="H12" s="49">
        <f t="shared" si="0"/>
        <v>0</v>
      </c>
      <c r="I12" s="151"/>
    </row>
    <row r="13" spans="1:9" ht="12.75" customHeight="1">
      <c r="A13" s="153"/>
      <c r="B13" s="154" t="s">
        <v>164</v>
      </c>
      <c r="C13" s="148" t="s">
        <v>41</v>
      </c>
      <c r="D13" s="155">
        <v>1</v>
      </c>
      <c r="E13" s="234"/>
      <c r="F13" s="48">
        <v>320</v>
      </c>
      <c r="G13" s="48">
        <v>439</v>
      </c>
      <c r="H13" s="49">
        <f t="shared" si="0"/>
        <v>0</v>
      </c>
      <c r="I13" s="151"/>
    </row>
    <row r="14" spans="1:9" ht="12.75" customHeight="1">
      <c r="A14" s="153"/>
      <c r="B14" s="154" t="s">
        <v>165</v>
      </c>
      <c r="C14" s="148" t="s">
        <v>41</v>
      </c>
      <c r="D14" s="155">
        <v>1</v>
      </c>
      <c r="E14" s="234"/>
      <c r="F14" s="48">
        <v>96</v>
      </c>
      <c r="G14" s="48">
        <v>179</v>
      </c>
      <c r="H14" s="49">
        <f t="shared" si="0"/>
        <v>0</v>
      </c>
      <c r="I14" s="151"/>
    </row>
    <row r="15" spans="1:9" ht="12.75" customHeight="1">
      <c r="A15" s="153"/>
      <c r="B15" s="154" t="s">
        <v>166</v>
      </c>
      <c r="C15" s="148" t="s">
        <v>41</v>
      </c>
      <c r="D15" s="155">
        <v>1</v>
      </c>
      <c r="E15" s="234"/>
      <c r="F15" s="48">
        <v>140</v>
      </c>
      <c r="G15" s="48">
        <v>215</v>
      </c>
      <c r="H15" s="49">
        <f t="shared" si="0"/>
        <v>0</v>
      </c>
      <c r="I15" s="151"/>
    </row>
    <row r="16" spans="1:9" ht="12.75" customHeight="1">
      <c r="A16" s="153"/>
      <c r="B16" s="154" t="s">
        <v>167</v>
      </c>
      <c r="C16" s="148" t="s">
        <v>41</v>
      </c>
      <c r="D16" s="155">
        <v>1</v>
      </c>
      <c r="E16" s="234"/>
      <c r="F16" s="48">
        <v>177</v>
      </c>
      <c r="G16" s="48">
        <v>251</v>
      </c>
      <c r="H16" s="49">
        <f t="shared" si="0"/>
        <v>0</v>
      </c>
      <c r="I16" s="151"/>
    </row>
    <row r="17" spans="1:9" ht="12.75" customHeight="1">
      <c r="A17" s="153"/>
      <c r="B17" s="156" t="s">
        <v>380</v>
      </c>
      <c r="C17" s="148" t="s">
        <v>41</v>
      </c>
      <c r="D17" s="155">
        <v>1</v>
      </c>
      <c r="E17" s="234"/>
      <c r="F17" s="48">
        <v>187</v>
      </c>
      <c r="G17" s="48">
        <v>313</v>
      </c>
      <c r="H17" s="49">
        <f t="shared" si="0"/>
        <v>0</v>
      </c>
      <c r="I17" s="151"/>
    </row>
    <row r="18" spans="1:9" ht="12.75" customHeight="1">
      <c r="A18" s="153"/>
      <c r="B18" s="154" t="s">
        <v>168</v>
      </c>
      <c r="C18" s="148" t="s">
        <v>41</v>
      </c>
      <c r="D18" s="155">
        <v>1</v>
      </c>
      <c r="E18" s="234"/>
      <c r="F18" s="48">
        <v>217</v>
      </c>
      <c r="G18" s="48">
        <v>395</v>
      </c>
      <c r="H18" s="49">
        <f t="shared" si="0"/>
        <v>0</v>
      </c>
      <c r="I18" s="151"/>
    </row>
    <row r="19" spans="1:9" ht="12.75" customHeight="1">
      <c r="A19" s="153"/>
      <c r="B19" s="154" t="s">
        <v>169</v>
      </c>
      <c r="C19" s="148" t="s">
        <v>41</v>
      </c>
      <c r="D19" s="155">
        <v>1</v>
      </c>
      <c r="E19" s="234"/>
      <c r="F19" s="48">
        <v>666</v>
      </c>
      <c r="G19" s="48">
        <v>1435</v>
      </c>
      <c r="H19" s="49">
        <f t="shared" si="0"/>
        <v>0</v>
      </c>
      <c r="I19" s="151" t="s">
        <v>20</v>
      </c>
    </row>
    <row r="20" spans="1:9" ht="12.75" customHeight="1">
      <c r="A20" s="153"/>
      <c r="B20" s="154" t="s">
        <v>170</v>
      </c>
      <c r="C20" s="148" t="s">
        <v>41</v>
      </c>
      <c r="D20" s="155">
        <v>1</v>
      </c>
      <c r="E20" s="234"/>
      <c r="F20" s="48">
        <v>1389</v>
      </c>
      <c r="G20" s="48">
        <v>2439</v>
      </c>
      <c r="H20" s="49">
        <f t="shared" si="0"/>
        <v>0</v>
      </c>
      <c r="I20" s="151" t="s">
        <v>262</v>
      </c>
    </row>
    <row r="21" spans="1:9" ht="12.75" customHeight="1">
      <c r="A21" s="153"/>
      <c r="B21" s="154" t="s">
        <v>171</v>
      </c>
      <c r="C21" s="148" t="s">
        <v>41</v>
      </c>
      <c r="D21" s="155">
        <v>1</v>
      </c>
      <c r="E21" s="234"/>
      <c r="F21" s="48">
        <v>1041.75</v>
      </c>
      <c r="G21" s="48">
        <v>1829.25</v>
      </c>
      <c r="H21" s="49">
        <f t="shared" si="0"/>
        <v>0</v>
      </c>
      <c r="I21" s="151" t="s">
        <v>262</v>
      </c>
    </row>
    <row r="22" spans="1:9" ht="12.75" customHeight="1">
      <c r="A22" s="153"/>
      <c r="B22" s="154"/>
      <c r="C22" s="148"/>
      <c r="D22" s="149"/>
      <c r="E22" s="157"/>
      <c r="F22" s="157"/>
      <c r="G22" s="157"/>
      <c r="H22" s="157"/>
      <c r="I22" s="151" t="s">
        <v>20</v>
      </c>
    </row>
    <row r="23" spans="1:9" ht="12.75" customHeight="1">
      <c r="A23" s="146"/>
      <c r="B23" s="147" t="s">
        <v>172</v>
      </c>
      <c r="C23" s="148"/>
      <c r="D23" s="149"/>
      <c r="E23" s="157"/>
      <c r="F23" s="157"/>
      <c r="G23" s="157"/>
      <c r="H23" s="157"/>
      <c r="I23" s="151"/>
    </row>
    <row r="24" spans="1:9" ht="12.75" customHeight="1">
      <c r="A24" s="153"/>
      <c r="B24" s="158" t="s">
        <v>173</v>
      </c>
      <c r="C24" s="148" t="s">
        <v>41</v>
      </c>
      <c r="D24" s="155">
        <v>1</v>
      </c>
      <c r="E24" s="234"/>
      <c r="F24" s="48">
        <v>118</v>
      </c>
      <c r="G24" s="48">
        <v>177</v>
      </c>
      <c r="H24" s="49">
        <f t="shared" si="0"/>
        <v>0</v>
      </c>
      <c r="I24" s="151" t="s">
        <v>20</v>
      </c>
    </row>
    <row r="25" spans="1:9" ht="12.75" customHeight="1">
      <c r="A25" s="153"/>
      <c r="B25" s="158" t="s">
        <v>174</v>
      </c>
      <c r="C25" s="148" t="s">
        <v>41</v>
      </c>
      <c r="D25" s="155">
        <v>1</v>
      </c>
      <c r="E25" s="234"/>
      <c r="F25" s="48">
        <v>152</v>
      </c>
      <c r="G25" s="48">
        <v>311</v>
      </c>
      <c r="H25" s="49">
        <f t="shared" si="0"/>
        <v>0</v>
      </c>
      <c r="I25" s="151" t="s">
        <v>20</v>
      </c>
    </row>
    <row r="26" spans="1:9" ht="12.75" customHeight="1">
      <c r="A26" s="153"/>
      <c r="B26" s="158" t="s">
        <v>175</v>
      </c>
      <c r="C26" s="148" t="s">
        <v>41</v>
      </c>
      <c r="D26" s="155">
        <v>1</v>
      </c>
      <c r="E26" s="234"/>
      <c r="F26" s="48">
        <v>86</v>
      </c>
      <c r="G26" s="48">
        <v>157</v>
      </c>
      <c r="H26" s="49">
        <f t="shared" si="0"/>
        <v>0</v>
      </c>
      <c r="I26" s="151"/>
    </row>
    <row r="27" spans="1:9" ht="12.75" customHeight="1">
      <c r="A27" s="153"/>
      <c r="B27" s="158" t="s">
        <v>176</v>
      </c>
      <c r="C27" s="148" t="s">
        <v>41</v>
      </c>
      <c r="D27" s="155">
        <v>1</v>
      </c>
      <c r="E27" s="234"/>
      <c r="F27" s="48">
        <v>107</v>
      </c>
      <c r="G27" s="48">
        <v>196</v>
      </c>
      <c r="H27" s="49">
        <f t="shared" si="0"/>
        <v>0</v>
      </c>
      <c r="I27" s="151"/>
    </row>
    <row r="28" spans="1:9" ht="12.75" customHeight="1">
      <c r="A28" s="153"/>
      <c r="B28" s="159" t="s">
        <v>177</v>
      </c>
      <c r="C28" s="148" t="s">
        <v>41</v>
      </c>
      <c r="D28" s="155">
        <v>1</v>
      </c>
      <c r="E28" s="234"/>
      <c r="F28" s="48">
        <v>150</v>
      </c>
      <c r="G28" s="48">
        <v>350</v>
      </c>
      <c r="H28" s="49">
        <f t="shared" si="0"/>
        <v>0</v>
      </c>
      <c r="I28" s="151" t="s">
        <v>178</v>
      </c>
    </row>
    <row r="29" spans="1:9" ht="12.75" customHeight="1">
      <c r="A29" s="153"/>
      <c r="B29" s="159" t="s">
        <v>179</v>
      </c>
      <c r="C29" s="148" t="s">
        <v>41</v>
      </c>
      <c r="D29" s="155">
        <v>1</v>
      </c>
      <c r="E29" s="234"/>
      <c r="F29" s="48">
        <v>450</v>
      </c>
      <c r="G29" s="48">
        <v>650</v>
      </c>
      <c r="H29" s="49">
        <f t="shared" si="0"/>
        <v>0</v>
      </c>
      <c r="I29" s="151"/>
    </row>
    <row r="30" spans="1:9" ht="12.75" customHeight="1">
      <c r="A30" s="153"/>
      <c r="B30" s="158" t="s">
        <v>180</v>
      </c>
      <c r="C30" s="148" t="s">
        <v>41</v>
      </c>
      <c r="D30" s="155">
        <v>1</v>
      </c>
      <c r="E30" s="234"/>
      <c r="F30" s="48">
        <v>11</v>
      </c>
      <c r="G30" s="48">
        <v>20</v>
      </c>
      <c r="H30" s="49">
        <f t="shared" si="0"/>
        <v>0</v>
      </c>
      <c r="I30" s="160" t="s">
        <v>20</v>
      </c>
    </row>
    <row r="31" spans="1:9" ht="12.75" customHeight="1">
      <c r="A31" s="153"/>
      <c r="B31" s="62" t="s">
        <v>181</v>
      </c>
      <c r="C31" s="148" t="s">
        <v>30</v>
      </c>
      <c r="D31" s="155">
        <v>1</v>
      </c>
      <c r="E31" s="234"/>
      <c r="F31" s="48">
        <v>160</v>
      </c>
      <c r="G31" s="48">
        <v>198</v>
      </c>
      <c r="H31" s="49">
        <f t="shared" si="0"/>
        <v>0</v>
      </c>
      <c r="I31" s="151"/>
    </row>
    <row r="32" spans="1:9" ht="12.75" customHeight="1">
      <c r="A32" s="153"/>
      <c r="B32"/>
      <c r="C32"/>
      <c r="D32" s="161"/>
      <c r="E32"/>
      <c r="F32"/>
      <c r="G32"/>
      <c r="H32"/>
      <c r="I32" s="163"/>
    </row>
    <row r="33" spans="1:9" s="142" customFormat="1" ht="13.5" thickBot="1">
      <c r="A33" s="164"/>
      <c r="B33" s="165" t="s">
        <v>311</v>
      </c>
      <c r="C33" s="25"/>
      <c r="D33" s="166"/>
      <c r="E33" s="21"/>
      <c r="F33" s="24"/>
      <c r="G33" s="24"/>
      <c r="H33" s="75">
        <f>SUM(H8:H31)</f>
        <v>0</v>
      </c>
      <c r="I33" s="167"/>
    </row>
    <row r="34" spans="1:9" ht="13.5" thickTop="1"/>
    <row r="35" spans="1:9">
      <c r="E35" s="29"/>
      <c r="F35" s="23" t="s">
        <v>322</v>
      </c>
    </row>
  </sheetData>
  <sheetProtection algorithmName="SHA-512" hashValue="3MfNi8Z8WvkrEbloZqNb2B7eW5x0bkHcN3FZ15LC6dOMqtLWHepDcGxFp5eLeUaKYww+aOZ7Dj3sxiDjW4ljnA==" saltValue="8pUkuQFtkwWBWwxYDT5BGw==" spinCount="100000" sheet="1" objects="1" scenarios="1"/>
  <mergeCells count="1">
    <mergeCell ref="E5:G5"/>
  </mergeCells>
  <dataValidations count="1">
    <dataValidation type="decimal" allowBlank="1" showInputMessage="1" showErrorMessage="1" errorTitle="Niet binnen bandbreedte" error="Het ingevulde _x000a_tarief voldoet niet aan de van toepassing zijnde bandbreedte (min. / max. tarief)." sqref="E8:E21 E24:E31" xr:uid="{968628A4-F572-4F5D-AE9C-6726F8A620E7}">
      <formula1>F8</formula1>
      <formula2>G8</formula2>
    </dataValidation>
  </dataValidations>
  <pageMargins left="0.70866141732283472" right="0.70866141732283472" top="0.74803149606299213" bottom="0.74803149606299213" header="0.31496062992125984" footer="0.31496062992125984"/>
  <pageSetup paperSize="8" scale="6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89"/>
  <sheetViews>
    <sheetView workbookViewId="0">
      <selection activeCell="B9" sqref="B9"/>
    </sheetView>
  </sheetViews>
  <sheetFormatPr defaultRowHeight="12.75"/>
  <cols>
    <col min="1" max="1" width="15.85546875" customWidth="1"/>
    <col min="2" max="2" width="65.28515625" customWidth="1"/>
    <col min="3" max="3" width="11.28515625" bestFit="1" customWidth="1"/>
    <col min="4" max="4" width="10.7109375" style="161" bestFit="1" customWidth="1"/>
    <col min="5" max="7" width="10.7109375" customWidth="1"/>
    <col min="8" max="8" width="11.85546875" bestFit="1" customWidth="1"/>
    <col min="9" max="9" width="64.7109375" style="77" bestFit="1" customWidth="1"/>
    <col min="10" max="10" width="1" customWidth="1"/>
  </cols>
  <sheetData>
    <row r="1" spans="1:9" s="1" customFormat="1" ht="40.5" customHeight="1" thickTop="1">
      <c r="A1" s="4"/>
      <c r="B1" s="5"/>
      <c r="C1" s="5"/>
      <c r="D1" s="169"/>
      <c r="E1" s="5"/>
      <c r="F1" s="5"/>
      <c r="G1" s="5"/>
      <c r="H1" s="5"/>
      <c r="I1" s="34"/>
    </row>
    <row r="2" spans="1:9" s="1" customFormat="1">
      <c r="A2" s="6" t="s">
        <v>0</v>
      </c>
      <c r="B2" s="2" t="str">
        <f>+'Totaal Component 1'!C2</f>
        <v>Raamovereenkomst Geotechnisch Onderzoek II</v>
      </c>
      <c r="C2" s="2"/>
      <c r="D2" s="170"/>
      <c r="E2" s="2"/>
      <c r="F2" s="2"/>
      <c r="G2" s="2"/>
      <c r="H2" s="2"/>
      <c r="I2" s="27"/>
    </row>
    <row r="3" spans="1:9" s="1" customFormat="1">
      <c r="A3" s="6" t="s">
        <v>2</v>
      </c>
      <c r="B3" s="15" t="s">
        <v>357</v>
      </c>
      <c r="C3" s="2"/>
      <c r="D3" s="170"/>
      <c r="E3" s="2"/>
      <c r="F3" s="2"/>
      <c r="G3" s="2"/>
      <c r="H3" s="2"/>
      <c r="I3" s="27"/>
    </row>
    <row r="4" spans="1:9" s="1" customFormat="1">
      <c r="A4" s="6" t="str">
        <f>'Totaal Component 1'!A5</f>
        <v>Opgesteld</v>
      </c>
      <c r="B4" s="19" t="str">
        <f>IF(ISBLANK('Totaal Component 1 + 2'!$C$5)=TRUE,"",'Totaal Component 1 + 2'!$C$5)</f>
        <v/>
      </c>
      <c r="C4" s="2"/>
      <c r="D4" s="170"/>
      <c r="E4" s="2"/>
      <c r="F4" s="2"/>
      <c r="G4" s="2"/>
      <c r="H4" s="2"/>
      <c r="I4" s="27"/>
    </row>
    <row r="5" spans="1:9" ht="13.5" thickBot="1">
      <c r="A5" s="6"/>
      <c r="B5" s="2"/>
      <c r="C5" s="2"/>
      <c r="D5" s="170"/>
      <c r="E5" s="262" t="s">
        <v>299</v>
      </c>
      <c r="F5" s="263"/>
      <c r="G5" s="263"/>
      <c r="H5" s="2"/>
      <c r="I5" s="27"/>
    </row>
    <row r="6" spans="1:9" s="1" customFormat="1" ht="13.5" thickTop="1">
      <c r="A6" s="9" t="s">
        <v>17</v>
      </c>
      <c r="B6" s="10" t="s">
        <v>182</v>
      </c>
      <c r="C6" s="171" t="s">
        <v>19</v>
      </c>
      <c r="D6" s="13" t="s">
        <v>227</v>
      </c>
      <c r="E6" s="16" t="s">
        <v>299</v>
      </c>
      <c r="F6" s="13" t="s">
        <v>300</v>
      </c>
      <c r="G6" s="16" t="s">
        <v>301</v>
      </c>
      <c r="H6" s="13" t="s">
        <v>306</v>
      </c>
      <c r="I6" s="26" t="s">
        <v>315</v>
      </c>
    </row>
    <row r="7" spans="1:9">
      <c r="A7" s="8"/>
      <c r="B7" s="147" t="s">
        <v>183</v>
      </c>
      <c r="C7" s="148"/>
      <c r="D7" s="149"/>
      <c r="E7" s="20"/>
      <c r="F7" s="20"/>
      <c r="G7" s="20"/>
      <c r="H7" s="46"/>
      <c r="I7" s="172" t="s">
        <v>20</v>
      </c>
    </row>
    <row r="8" spans="1:9">
      <c r="A8" s="47"/>
      <c r="B8" s="173" t="s">
        <v>325</v>
      </c>
      <c r="C8" s="237" t="s">
        <v>30</v>
      </c>
      <c r="D8" s="238">
        <v>1</v>
      </c>
      <c r="E8" s="234"/>
      <c r="F8" s="48">
        <v>5</v>
      </c>
      <c r="G8" s="48">
        <v>10</v>
      </c>
      <c r="H8" s="49">
        <f>D8*E8</f>
        <v>0</v>
      </c>
      <c r="I8" s="174"/>
    </row>
    <row r="9" spans="1:9" ht="12.75" customHeight="1">
      <c r="A9" s="47"/>
      <c r="B9" s="173" t="s">
        <v>332</v>
      </c>
      <c r="C9" s="237" t="s">
        <v>30</v>
      </c>
      <c r="D9" s="238">
        <v>1</v>
      </c>
      <c r="E9" s="234"/>
      <c r="F9" s="48">
        <v>5</v>
      </c>
      <c r="G9" s="48">
        <v>15</v>
      </c>
      <c r="H9" s="49">
        <f t="shared" ref="H9:H58" si="0">D9*E9</f>
        <v>0</v>
      </c>
      <c r="I9" s="174"/>
    </row>
    <row r="10" spans="1:9" ht="12.75" customHeight="1">
      <c r="A10" s="47"/>
      <c r="B10" s="173" t="s">
        <v>326</v>
      </c>
      <c r="C10" s="237" t="s">
        <v>30</v>
      </c>
      <c r="D10" s="238">
        <v>1</v>
      </c>
      <c r="E10" s="234"/>
      <c r="F10" s="58">
        <v>125</v>
      </c>
      <c r="G10" s="58">
        <v>300</v>
      </c>
      <c r="H10" s="49">
        <f t="shared" si="0"/>
        <v>0</v>
      </c>
      <c r="I10" s="174"/>
    </row>
    <row r="11" spans="1:9" ht="12.75" customHeight="1">
      <c r="A11" s="47"/>
      <c r="B11" s="173" t="s">
        <v>327</v>
      </c>
      <c r="C11" s="237" t="s">
        <v>30</v>
      </c>
      <c r="D11" s="238">
        <v>1</v>
      </c>
      <c r="E11" s="234"/>
      <c r="F11" s="58">
        <v>200</v>
      </c>
      <c r="G11" s="58">
        <v>450</v>
      </c>
      <c r="H11" s="49">
        <f t="shared" si="0"/>
        <v>0</v>
      </c>
      <c r="I11" s="174"/>
    </row>
    <row r="12" spans="1:9" ht="12.75" customHeight="1">
      <c r="A12" s="47"/>
      <c r="B12" s="175" t="s">
        <v>404</v>
      </c>
      <c r="C12" s="237" t="s">
        <v>30</v>
      </c>
      <c r="D12" s="238">
        <v>1</v>
      </c>
      <c r="E12" s="234"/>
      <c r="F12" s="176">
        <v>200</v>
      </c>
      <c r="G12" s="176">
        <v>450</v>
      </c>
      <c r="H12" s="49">
        <f t="shared" ref="H12" si="1">D12*E12</f>
        <v>0</v>
      </c>
      <c r="I12" s="174"/>
    </row>
    <row r="13" spans="1:9" ht="12.75" customHeight="1">
      <c r="A13" s="47"/>
      <c r="B13" s="173" t="s">
        <v>184</v>
      </c>
      <c r="C13" s="237" t="s">
        <v>185</v>
      </c>
      <c r="D13" s="238">
        <v>1</v>
      </c>
      <c r="E13" s="234"/>
      <c r="F13" s="48">
        <v>17</v>
      </c>
      <c r="G13" s="48">
        <v>18</v>
      </c>
      <c r="H13" s="49">
        <f t="shared" si="0"/>
        <v>0</v>
      </c>
      <c r="I13" s="174"/>
    </row>
    <row r="14" spans="1:9" ht="12.75" customHeight="1">
      <c r="A14" s="47"/>
      <c r="B14" s="177" t="s">
        <v>186</v>
      </c>
      <c r="C14" s="237" t="s">
        <v>30</v>
      </c>
      <c r="D14" s="238">
        <v>1</v>
      </c>
      <c r="E14" s="234"/>
      <c r="F14" s="48">
        <v>21</v>
      </c>
      <c r="G14" s="48">
        <v>38</v>
      </c>
      <c r="H14" s="49">
        <f t="shared" si="0"/>
        <v>0</v>
      </c>
      <c r="I14" s="174"/>
    </row>
    <row r="15" spans="1:9" ht="12.75" customHeight="1">
      <c r="A15" s="47"/>
      <c r="B15" s="177" t="s">
        <v>187</v>
      </c>
      <c r="C15" s="237" t="s">
        <v>30</v>
      </c>
      <c r="D15" s="238">
        <v>1</v>
      </c>
      <c r="E15" s="234"/>
      <c r="F15" s="48">
        <v>12</v>
      </c>
      <c r="G15" s="48">
        <v>18</v>
      </c>
      <c r="H15" s="49">
        <f t="shared" si="0"/>
        <v>0</v>
      </c>
      <c r="I15" s="174"/>
    </row>
    <row r="16" spans="1:9" ht="12.75" customHeight="1">
      <c r="A16" s="47"/>
      <c r="B16" s="173" t="s">
        <v>188</v>
      </c>
      <c r="C16" s="237" t="s">
        <v>30</v>
      </c>
      <c r="D16" s="238">
        <v>1</v>
      </c>
      <c r="E16" s="234"/>
      <c r="F16" s="48">
        <v>9</v>
      </c>
      <c r="G16" s="48">
        <v>10</v>
      </c>
      <c r="H16" s="49">
        <f t="shared" si="0"/>
        <v>0</v>
      </c>
      <c r="I16" s="174"/>
    </row>
    <row r="17" spans="1:9" ht="12.75" customHeight="1">
      <c r="A17" s="47"/>
      <c r="B17" s="173" t="s">
        <v>189</v>
      </c>
      <c r="C17" s="237" t="s">
        <v>30</v>
      </c>
      <c r="D17" s="238">
        <v>1</v>
      </c>
      <c r="E17" s="234"/>
      <c r="F17" s="48">
        <v>9</v>
      </c>
      <c r="G17" s="48">
        <v>10</v>
      </c>
      <c r="H17" s="49">
        <f t="shared" si="0"/>
        <v>0</v>
      </c>
      <c r="I17" s="174"/>
    </row>
    <row r="18" spans="1:9" ht="12.75" customHeight="1">
      <c r="A18" s="47"/>
      <c r="B18" s="173" t="s">
        <v>190</v>
      </c>
      <c r="C18" s="237" t="s">
        <v>30</v>
      </c>
      <c r="D18" s="238">
        <v>1</v>
      </c>
      <c r="E18" s="234"/>
      <c r="F18" s="48">
        <v>21</v>
      </c>
      <c r="G18" s="48">
        <v>36</v>
      </c>
      <c r="H18" s="49">
        <f t="shared" si="0"/>
        <v>0</v>
      </c>
      <c r="I18" s="174"/>
    </row>
    <row r="19" spans="1:9" ht="12.75" customHeight="1">
      <c r="A19" s="47"/>
      <c r="B19" s="173" t="s">
        <v>191</v>
      </c>
      <c r="C19" s="237" t="s">
        <v>30</v>
      </c>
      <c r="D19" s="238">
        <v>1</v>
      </c>
      <c r="E19" s="234"/>
      <c r="F19" s="48">
        <v>60</v>
      </c>
      <c r="G19" s="48">
        <v>107</v>
      </c>
      <c r="H19" s="49">
        <f t="shared" si="0"/>
        <v>0</v>
      </c>
      <c r="I19" s="174"/>
    </row>
    <row r="20" spans="1:9" ht="12.75" customHeight="1">
      <c r="A20" s="47"/>
      <c r="B20" s="177" t="s">
        <v>192</v>
      </c>
      <c r="C20" s="237" t="s">
        <v>30</v>
      </c>
      <c r="D20" s="238">
        <v>1</v>
      </c>
      <c r="E20" s="234"/>
      <c r="F20" s="48">
        <v>91</v>
      </c>
      <c r="G20" s="48">
        <v>167</v>
      </c>
      <c r="H20" s="49">
        <f t="shared" si="0"/>
        <v>0</v>
      </c>
      <c r="I20" s="174"/>
    </row>
    <row r="21" spans="1:9" ht="12.75" customHeight="1">
      <c r="A21" s="47"/>
      <c r="B21" s="178" t="s">
        <v>415</v>
      </c>
      <c r="C21" s="237" t="s">
        <v>30</v>
      </c>
      <c r="D21" s="238">
        <v>1</v>
      </c>
      <c r="E21" s="234"/>
      <c r="F21" s="48">
        <v>98</v>
      </c>
      <c r="G21" s="48">
        <v>167</v>
      </c>
      <c r="H21" s="49">
        <f t="shared" si="0"/>
        <v>0</v>
      </c>
      <c r="I21" s="179"/>
    </row>
    <row r="22" spans="1:9" ht="12.75" customHeight="1">
      <c r="A22" s="47"/>
      <c r="B22" s="178" t="s">
        <v>193</v>
      </c>
      <c r="C22" s="237" t="s">
        <v>30</v>
      </c>
      <c r="D22" s="238">
        <v>1</v>
      </c>
      <c r="E22" s="234"/>
      <c r="F22" s="48">
        <v>55</v>
      </c>
      <c r="G22" s="48">
        <v>98</v>
      </c>
      <c r="H22" s="49">
        <f t="shared" si="0"/>
        <v>0</v>
      </c>
      <c r="I22" s="174"/>
    </row>
    <row r="23" spans="1:9" ht="12.75" customHeight="1">
      <c r="A23" s="47"/>
      <c r="B23" s="177" t="s">
        <v>328</v>
      </c>
      <c r="C23" s="237" t="s">
        <v>30</v>
      </c>
      <c r="D23" s="238">
        <v>1</v>
      </c>
      <c r="E23" s="234"/>
      <c r="F23" s="48">
        <v>178</v>
      </c>
      <c r="G23" s="48">
        <v>265</v>
      </c>
      <c r="H23" s="49">
        <f t="shared" si="0"/>
        <v>0</v>
      </c>
      <c r="I23" s="174"/>
    </row>
    <row r="24" spans="1:9" ht="12.75" customHeight="1">
      <c r="A24" s="47"/>
      <c r="B24" s="177" t="s">
        <v>194</v>
      </c>
      <c r="C24" s="237" t="s">
        <v>30</v>
      </c>
      <c r="D24" s="238">
        <v>1</v>
      </c>
      <c r="E24" s="234"/>
      <c r="F24" s="48">
        <v>90</v>
      </c>
      <c r="G24" s="48">
        <v>150</v>
      </c>
      <c r="H24" s="49">
        <f t="shared" si="0"/>
        <v>0</v>
      </c>
      <c r="I24" s="179"/>
    </row>
    <row r="25" spans="1:9" ht="12.75" customHeight="1">
      <c r="A25" s="47"/>
      <c r="B25" s="177" t="s">
        <v>195</v>
      </c>
      <c r="C25" s="237" t="s">
        <v>30</v>
      </c>
      <c r="D25" s="238">
        <v>1</v>
      </c>
      <c r="E25" s="234"/>
      <c r="F25" s="48">
        <v>62</v>
      </c>
      <c r="G25" s="48">
        <v>103</v>
      </c>
      <c r="H25" s="49">
        <f t="shared" si="0"/>
        <v>0</v>
      </c>
      <c r="I25" s="174"/>
    </row>
    <row r="26" spans="1:9" ht="12.75" customHeight="1">
      <c r="A26" s="47"/>
      <c r="B26" s="177" t="s">
        <v>196</v>
      </c>
      <c r="C26" s="237" t="s">
        <v>30</v>
      </c>
      <c r="D26" s="238">
        <v>1</v>
      </c>
      <c r="E26" s="234"/>
      <c r="F26" s="48">
        <v>65</v>
      </c>
      <c r="G26" s="48">
        <v>135</v>
      </c>
      <c r="H26" s="49">
        <f t="shared" si="0"/>
        <v>0</v>
      </c>
      <c r="I26" s="174"/>
    </row>
    <row r="27" spans="1:9" ht="12.75" customHeight="1">
      <c r="A27" s="47"/>
      <c r="B27" s="177" t="s">
        <v>197</v>
      </c>
      <c r="C27" s="237" t="s">
        <v>30</v>
      </c>
      <c r="D27" s="238">
        <v>1</v>
      </c>
      <c r="E27" s="234"/>
      <c r="F27" s="48">
        <v>120</v>
      </c>
      <c r="G27" s="48">
        <v>200</v>
      </c>
      <c r="H27" s="49">
        <f t="shared" si="0"/>
        <v>0</v>
      </c>
      <c r="I27" s="174"/>
    </row>
    <row r="28" spans="1:9" ht="12.75" customHeight="1">
      <c r="A28" s="47"/>
      <c r="B28" s="177" t="s">
        <v>198</v>
      </c>
      <c r="C28" s="237" t="s">
        <v>30</v>
      </c>
      <c r="D28" s="238">
        <v>1</v>
      </c>
      <c r="E28" s="234"/>
      <c r="F28" s="48">
        <v>70</v>
      </c>
      <c r="G28" s="48">
        <v>122</v>
      </c>
      <c r="H28" s="49">
        <f t="shared" si="0"/>
        <v>0</v>
      </c>
      <c r="I28" s="174"/>
    </row>
    <row r="29" spans="1:9" ht="12.75" customHeight="1">
      <c r="A29" s="47"/>
      <c r="B29" s="177" t="s">
        <v>199</v>
      </c>
      <c r="C29" s="237" t="s">
        <v>30</v>
      </c>
      <c r="D29" s="238">
        <v>1</v>
      </c>
      <c r="E29" s="234"/>
      <c r="F29" s="48">
        <v>72</v>
      </c>
      <c r="G29" s="48">
        <v>122</v>
      </c>
      <c r="H29" s="49">
        <f t="shared" si="0"/>
        <v>0</v>
      </c>
      <c r="I29" s="174"/>
    </row>
    <row r="30" spans="1:9" ht="12.75" customHeight="1">
      <c r="A30" s="47"/>
      <c r="B30" s="177" t="s">
        <v>200</v>
      </c>
      <c r="C30" s="237" t="s">
        <v>30</v>
      </c>
      <c r="D30" s="238">
        <v>1</v>
      </c>
      <c r="E30" s="234"/>
      <c r="F30" s="48">
        <v>184</v>
      </c>
      <c r="G30" s="48">
        <v>340</v>
      </c>
      <c r="H30" s="49">
        <f t="shared" si="0"/>
        <v>0</v>
      </c>
      <c r="I30" s="174"/>
    </row>
    <row r="31" spans="1:9" ht="12.75" customHeight="1">
      <c r="A31" s="47"/>
      <c r="B31" s="177" t="s">
        <v>201</v>
      </c>
      <c r="C31" s="180" t="str">
        <f>C30</f>
        <v>stuk</v>
      </c>
      <c r="D31" s="238">
        <v>1</v>
      </c>
      <c r="E31" s="234"/>
      <c r="F31" s="48">
        <v>55</v>
      </c>
      <c r="G31" s="48">
        <v>90</v>
      </c>
      <c r="H31" s="49">
        <f t="shared" si="0"/>
        <v>0</v>
      </c>
      <c r="I31" s="174"/>
    </row>
    <row r="32" spans="1:9" ht="12.75" customHeight="1">
      <c r="A32" s="47"/>
      <c r="B32" s="177"/>
      <c r="C32" s="180"/>
      <c r="D32" s="239"/>
      <c r="E32" s="180"/>
      <c r="F32" s="48"/>
      <c r="G32" s="48"/>
      <c r="H32" s="180"/>
      <c r="I32" s="174"/>
    </row>
    <row r="33" spans="1:11" ht="12.75" customHeight="1">
      <c r="A33" s="47"/>
      <c r="B33" s="177" t="s">
        <v>202</v>
      </c>
      <c r="C33" s="180" t="s">
        <v>30</v>
      </c>
      <c r="D33" s="238">
        <v>1</v>
      </c>
      <c r="E33" s="234"/>
      <c r="F33" s="48">
        <v>116</v>
      </c>
      <c r="G33" s="48">
        <v>213</v>
      </c>
      <c r="H33" s="49">
        <f t="shared" si="0"/>
        <v>0</v>
      </c>
      <c r="I33" s="174"/>
    </row>
    <row r="34" spans="1:11" ht="12.75" customHeight="1">
      <c r="A34" s="47"/>
      <c r="B34" s="177" t="s">
        <v>203</v>
      </c>
      <c r="C34" s="180" t="s">
        <v>30</v>
      </c>
      <c r="D34" s="238">
        <v>1</v>
      </c>
      <c r="E34" s="234"/>
      <c r="F34" s="48">
        <v>210</v>
      </c>
      <c r="G34" s="48">
        <v>295</v>
      </c>
      <c r="H34" s="49">
        <f t="shared" si="0"/>
        <v>0</v>
      </c>
      <c r="I34" s="174"/>
    </row>
    <row r="35" spans="1:11" ht="12.75" customHeight="1">
      <c r="A35" s="47"/>
      <c r="B35" s="177" t="s">
        <v>204</v>
      </c>
      <c r="C35" s="180" t="s">
        <v>30</v>
      </c>
      <c r="D35" s="238">
        <v>1</v>
      </c>
      <c r="E35" s="234"/>
      <c r="F35" s="48">
        <v>327</v>
      </c>
      <c r="G35" s="48">
        <v>501</v>
      </c>
      <c r="H35" s="49">
        <f t="shared" si="0"/>
        <v>0</v>
      </c>
      <c r="I35" s="174"/>
    </row>
    <row r="36" spans="1:11" ht="12.75" customHeight="1">
      <c r="A36" s="47"/>
      <c r="B36" s="177" t="s">
        <v>205</v>
      </c>
      <c r="C36" s="180" t="s">
        <v>30</v>
      </c>
      <c r="D36" s="238">
        <v>1</v>
      </c>
      <c r="E36" s="234"/>
      <c r="F36" s="48">
        <v>26</v>
      </c>
      <c r="G36" s="48">
        <v>51</v>
      </c>
      <c r="H36" s="49">
        <f t="shared" si="0"/>
        <v>0</v>
      </c>
      <c r="I36" s="174"/>
    </row>
    <row r="37" spans="1:11" ht="12.75" customHeight="1">
      <c r="A37" s="47"/>
      <c r="B37" s="177"/>
      <c r="C37" s="180"/>
      <c r="D37" s="239"/>
      <c r="E37" s="180"/>
      <c r="F37" s="180"/>
      <c r="G37" s="180"/>
      <c r="H37" s="180"/>
      <c r="I37" s="174"/>
    </row>
    <row r="38" spans="1:11" ht="12.75" customHeight="1">
      <c r="A38" s="47"/>
      <c r="B38" s="177" t="s">
        <v>206</v>
      </c>
      <c r="C38" s="180" t="s">
        <v>30</v>
      </c>
      <c r="D38" s="238">
        <v>1</v>
      </c>
      <c r="E38" s="234"/>
      <c r="F38" s="48">
        <v>211</v>
      </c>
      <c r="G38" s="48">
        <v>265</v>
      </c>
      <c r="H38" s="49">
        <f t="shared" si="0"/>
        <v>0</v>
      </c>
      <c r="I38" s="181"/>
    </row>
    <row r="39" spans="1:11" ht="12.75" customHeight="1">
      <c r="A39" s="47"/>
      <c r="B39" s="177" t="s">
        <v>207</v>
      </c>
      <c r="C39" s="180" t="s">
        <v>30</v>
      </c>
      <c r="D39" s="238">
        <v>1</v>
      </c>
      <c r="E39" s="234"/>
      <c r="F39" s="48">
        <v>114</v>
      </c>
      <c r="G39" s="48">
        <v>222</v>
      </c>
      <c r="H39" s="49">
        <f t="shared" si="0"/>
        <v>0</v>
      </c>
      <c r="I39" s="174"/>
    </row>
    <row r="40" spans="1:11" ht="12.75" customHeight="1">
      <c r="A40" s="47"/>
      <c r="B40" s="177" t="s">
        <v>208</v>
      </c>
      <c r="C40" s="180" t="s">
        <v>30</v>
      </c>
      <c r="D40" s="238">
        <v>1</v>
      </c>
      <c r="E40" s="234"/>
      <c r="F40" s="48">
        <v>107</v>
      </c>
      <c r="G40" s="48">
        <v>188</v>
      </c>
      <c r="H40" s="49">
        <f t="shared" si="0"/>
        <v>0</v>
      </c>
      <c r="I40" s="174"/>
    </row>
    <row r="41" spans="1:11" ht="25.9" customHeight="1">
      <c r="A41" s="47"/>
      <c r="B41" s="177" t="s">
        <v>209</v>
      </c>
      <c r="C41" s="180" t="s">
        <v>30</v>
      </c>
      <c r="D41" s="238">
        <v>1</v>
      </c>
      <c r="E41" s="234"/>
      <c r="F41" s="48">
        <v>23</v>
      </c>
      <c r="G41" s="48">
        <v>38</v>
      </c>
      <c r="H41" s="49">
        <f t="shared" si="0"/>
        <v>0</v>
      </c>
      <c r="I41" s="174"/>
    </row>
    <row r="42" spans="1:11" ht="12.75" customHeight="1">
      <c r="A42" s="47"/>
      <c r="B42" s="177"/>
      <c r="C42" s="180"/>
      <c r="D42" s="239"/>
      <c r="E42" s="180"/>
      <c r="F42" s="180"/>
      <c r="G42" s="180"/>
      <c r="H42" s="180"/>
      <c r="I42" s="174"/>
    </row>
    <row r="43" spans="1:11" ht="28.15" customHeight="1">
      <c r="A43" s="47"/>
      <c r="B43" s="177" t="s">
        <v>418</v>
      </c>
      <c r="C43" s="237" t="s">
        <v>30</v>
      </c>
      <c r="D43" s="238">
        <v>1</v>
      </c>
      <c r="E43" s="234"/>
      <c r="F43" s="48">
        <v>275</v>
      </c>
      <c r="G43" s="48">
        <v>425</v>
      </c>
      <c r="H43" s="49">
        <f t="shared" si="0"/>
        <v>0</v>
      </c>
      <c r="I43" s="182" t="s">
        <v>333</v>
      </c>
      <c r="K43" s="23"/>
    </row>
    <row r="44" spans="1:11" ht="12.75" customHeight="1">
      <c r="A44" s="47"/>
      <c r="B44" s="177" t="s">
        <v>210</v>
      </c>
      <c r="C44" s="237" t="s">
        <v>30</v>
      </c>
      <c r="D44" s="238">
        <v>1</v>
      </c>
      <c r="E44" s="234"/>
      <c r="F44" s="48">
        <v>24</v>
      </c>
      <c r="G44" s="48">
        <v>47</v>
      </c>
      <c r="H44" s="49">
        <f t="shared" si="0"/>
        <v>0</v>
      </c>
      <c r="I44" s="174"/>
    </row>
    <row r="45" spans="1:11" ht="12.75" customHeight="1">
      <c r="A45" s="47"/>
      <c r="B45" s="183"/>
      <c r="C45" s="180"/>
      <c r="D45" s="239"/>
      <c r="E45" s="180"/>
      <c r="F45" s="180"/>
      <c r="G45" s="180"/>
      <c r="H45" s="180"/>
      <c r="I45" s="174"/>
    </row>
    <row r="46" spans="1:11" ht="12.75" customHeight="1">
      <c r="A46" s="184"/>
      <c r="B46" s="177" t="s">
        <v>211</v>
      </c>
      <c r="C46" s="237" t="s">
        <v>30</v>
      </c>
      <c r="D46" s="238">
        <v>1</v>
      </c>
      <c r="E46" s="234"/>
      <c r="F46" s="48">
        <v>124</v>
      </c>
      <c r="G46" s="48">
        <v>206</v>
      </c>
      <c r="H46" s="49">
        <f t="shared" si="0"/>
        <v>0</v>
      </c>
      <c r="I46" s="174"/>
    </row>
    <row r="47" spans="1:11" ht="30" customHeight="1">
      <c r="A47" s="47"/>
      <c r="B47" s="185" t="s">
        <v>212</v>
      </c>
      <c r="C47" s="237" t="s">
        <v>30</v>
      </c>
      <c r="D47" s="238">
        <v>1</v>
      </c>
      <c r="E47" s="234"/>
      <c r="F47" s="48">
        <v>539</v>
      </c>
      <c r="G47" s="48">
        <v>698</v>
      </c>
      <c r="H47" s="49">
        <f t="shared" si="0"/>
        <v>0</v>
      </c>
      <c r="I47" s="174"/>
    </row>
    <row r="48" spans="1:11" ht="33" customHeight="1">
      <c r="A48" s="47"/>
      <c r="B48" s="177" t="s">
        <v>213</v>
      </c>
      <c r="C48" s="237" t="s">
        <v>30</v>
      </c>
      <c r="D48" s="238">
        <v>1</v>
      </c>
      <c r="E48" s="234"/>
      <c r="F48" s="48">
        <v>613</v>
      </c>
      <c r="G48" s="48">
        <v>983</v>
      </c>
      <c r="H48" s="49">
        <f t="shared" si="0"/>
        <v>0</v>
      </c>
      <c r="I48" s="174"/>
    </row>
    <row r="49" spans="1:9" ht="28.15" customHeight="1">
      <c r="A49" s="47"/>
      <c r="B49" s="186" t="s">
        <v>214</v>
      </c>
      <c r="C49" s="237" t="s">
        <v>30</v>
      </c>
      <c r="D49" s="238">
        <v>1</v>
      </c>
      <c r="E49" s="234"/>
      <c r="F49" s="48">
        <v>344</v>
      </c>
      <c r="G49" s="48">
        <v>621</v>
      </c>
      <c r="H49" s="49">
        <f t="shared" si="0"/>
        <v>0</v>
      </c>
      <c r="I49" s="174"/>
    </row>
    <row r="50" spans="1:9" ht="30" customHeight="1">
      <c r="A50" s="47"/>
      <c r="B50" s="185" t="s">
        <v>215</v>
      </c>
      <c r="C50" s="237" t="s">
        <v>30</v>
      </c>
      <c r="D50" s="238">
        <v>1</v>
      </c>
      <c r="E50" s="234"/>
      <c r="F50" s="48">
        <v>505</v>
      </c>
      <c r="G50" s="48">
        <v>711</v>
      </c>
      <c r="H50" s="49">
        <f t="shared" si="0"/>
        <v>0</v>
      </c>
      <c r="I50" s="174"/>
    </row>
    <row r="51" spans="1:9" ht="29.45" customHeight="1">
      <c r="A51" s="47"/>
      <c r="B51" s="177" t="s">
        <v>329</v>
      </c>
      <c r="C51" s="237" t="s">
        <v>30</v>
      </c>
      <c r="D51" s="238">
        <v>1</v>
      </c>
      <c r="E51" s="234"/>
      <c r="F51" s="48">
        <v>513</v>
      </c>
      <c r="G51" s="48">
        <v>852</v>
      </c>
      <c r="H51" s="49">
        <f t="shared" si="0"/>
        <v>0</v>
      </c>
      <c r="I51" s="174"/>
    </row>
    <row r="52" spans="1:9" ht="12.75" customHeight="1">
      <c r="A52" s="47"/>
      <c r="B52" s="177" t="s">
        <v>216</v>
      </c>
      <c r="C52" s="237" t="s">
        <v>30</v>
      </c>
      <c r="D52" s="238">
        <v>1</v>
      </c>
      <c r="E52" s="234"/>
      <c r="F52" s="48">
        <v>167</v>
      </c>
      <c r="G52" s="48">
        <v>288</v>
      </c>
      <c r="H52" s="49">
        <f t="shared" si="0"/>
        <v>0</v>
      </c>
      <c r="I52" s="179"/>
    </row>
    <row r="53" spans="1:9" ht="12.6" customHeight="1">
      <c r="A53" s="47"/>
      <c r="B53" s="186" t="s">
        <v>217</v>
      </c>
      <c r="C53" s="237" t="s">
        <v>30</v>
      </c>
      <c r="D53" s="238">
        <v>1</v>
      </c>
      <c r="E53" s="234"/>
      <c r="F53" s="48">
        <v>247</v>
      </c>
      <c r="G53" s="48">
        <v>464</v>
      </c>
      <c r="H53" s="49">
        <f t="shared" si="0"/>
        <v>0</v>
      </c>
      <c r="I53" s="174" t="s">
        <v>239</v>
      </c>
    </row>
    <row r="54" spans="1:9" ht="28.15" customHeight="1">
      <c r="A54" s="47"/>
      <c r="B54" s="186" t="s">
        <v>218</v>
      </c>
      <c r="C54" s="237" t="s">
        <v>30</v>
      </c>
      <c r="D54" s="238">
        <v>1</v>
      </c>
      <c r="E54" s="234"/>
      <c r="F54" s="48">
        <v>408</v>
      </c>
      <c r="G54" s="48">
        <v>698</v>
      </c>
      <c r="H54" s="49">
        <f t="shared" si="0"/>
        <v>0</v>
      </c>
      <c r="I54" s="174"/>
    </row>
    <row r="55" spans="1:9" ht="12.75" customHeight="1">
      <c r="A55" s="47"/>
      <c r="B55" s="186" t="s">
        <v>219</v>
      </c>
      <c r="C55" s="237" t="s">
        <v>26</v>
      </c>
      <c r="D55" s="238">
        <v>1</v>
      </c>
      <c r="E55" s="234"/>
      <c r="F55" s="48">
        <v>102</v>
      </c>
      <c r="G55" s="48">
        <v>176</v>
      </c>
      <c r="H55" s="49">
        <f t="shared" si="0"/>
        <v>0</v>
      </c>
      <c r="I55" s="174"/>
    </row>
    <row r="56" spans="1:9" ht="12.75" customHeight="1">
      <c r="A56" s="47"/>
      <c r="B56" s="177"/>
      <c r="C56" s="180"/>
      <c r="D56" s="239"/>
      <c r="E56" s="180"/>
      <c r="F56" s="180"/>
      <c r="G56" s="180"/>
      <c r="H56" s="180"/>
      <c r="I56" s="174"/>
    </row>
    <row r="57" spans="1:9" ht="12.75" customHeight="1">
      <c r="A57" s="47"/>
      <c r="B57" s="177" t="s">
        <v>330</v>
      </c>
      <c r="C57" s="237" t="s">
        <v>30</v>
      </c>
      <c r="D57" s="238">
        <v>1</v>
      </c>
      <c r="E57" s="234"/>
      <c r="F57" s="48">
        <v>50</v>
      </c>
      <c r="G57" s="48">
        <v>96</v>
      </c>
      <c r="H57" s="49">
        <f t="shared" si="0"/>
        <v>0</v>
      </c>
      <c r="I57" s="179"/>
    </row>
    <row r="58" spans="1:9" ht="12.75" customHeight="1">
      <c r="A58" s="47"/>
      <c r="B58" s="173" t="s">
        <v>220</v>
      </c>
      <c r="C58" s="237" t="s">
        <v>30</v>
      </c>
      <c r="D58" s="238">
        <v>1</v>
      </c>
      <c r="E58" s="234"/>
      <c r="F58" s="48">
        <v>39</v>
      </c>
      <c r="G58" s="48">
        <v>67</v>
      </c>
      <c r="H58" s="49">
        <f t="shared" si="0"/>
        <v>0</v>
      </c>
      <c r="I58" s="174"/>
    </row>
    <row r="59" spans="1:9" ht="12.75" customHeight="1">
      <c r="A59" s="47"/>
      <c r="B59" s="175" t="s">
        <v>419</v>
      </c>
      <c r="C59" s="237" t="s">
        <v>30</v>
      </c>
      <c r="D59" s="238">
        <v>1</v>
      </c>
      <c r="E59" s="234"/>
      <c r="F59" s="79">
        <v>150</v>
      </c>
      <c r="G59" s="79">
        <v>350</v>
      </c>
      <c r="H59" s="49">
        <f t="shared" ref="H59" si="2">D59*E59</f>
        <v>0</v>
      </c>
      <c r="I59" s="174"/>
    </row>
    <row r="60" spans="1:9" ht="12.75" customHeight="1">
      <c r="A60" s="47"/>
      <c r="B60" s="3"/>
      <c r="C60" s="7"/>
      <c r="D60" s="30"/>
      <c r="E60" s="30"/>
      <c r="F60" s="48"/>
      <c r="G60" s="48"/>
      <c r="H60" s="49"/>
      <c r="I60" s="174"/>
    </row>
    <row r="61" spans="1:9">
      <c r="A61" s="47"/>
      <c r="I61" s="11"/>
    </row>
    <row r="62" spans="1:9" s="1" customFormat="1" ht="13.5" thickBot="1">
      <c r="A62" s="14"/>
      <c r="B62" s="28" t="s">
        <v>316</v>
      </c>
      <c r="C62" s="25"/>
      <c r="D62" s="166"/>
      <c r="E62" s="21"/>
      <c r="F62" s="24"/>
      <c r="G62" s="24"/>
      <c r="H62" s="75">
        <f>SUM(H8:H60)</f>
        <v>0</v>
      </c>
      <c r="I62" s="22"/>
    </row>
    <row r="63" spans="1:9" ht="13.5" thickTop="1">
      <c r="I63"/>
    </row>
    <row r="64" spans="1:9">
      <c r="E64" s="29"/>
      <c r="F64" s="23" t="s">
        <v>322</v>
      </c>
      <c r="I64"/>
    </row>
    <row r="65" spans="9:9">
      <c r="I65"/>
    </row>
    <row r="66" spans="9:9">
      <c r="I66"/>
    </row>
    <row r="67" spans="9:9">
      <c r="I67"/>
    </row>
    <row r="68" spans="9:9">
      <c r="I68"/>
    </row>
    <row r="69" spans="9:9">
      <c r="I69"/>
    </row>
    <row r="70" spans="9:9">
      <c r="I70"/>
    </row>
    <row r="71" spans="9:9">
      <c r="I71"/>
    </row>
    <row r="72" spans="9:9">
      <c r="I72"/>
    </row>
    <row r="73" spans="9:9">
      <c r="I73"/>
    </row>
    <row r="74" spans="9:9">
      <c r="I74"/>
    </row>
    <row r="75" spans="9:9">
      <c r="I75"/>
    </row>
    <row r="76" spans="9:9">
      <c r="I76"/>
    </row>
    <row r="77" spans="9:9">
      <c r="I77"/>
    </row>
    <row r="78" spans="9:9">
      <c r="I78"/>
    </row>
    <row r="79" spans="9:9">
      <c r="I79"/>
    </row>
    <row r="80" spans="9:9">
      <c r="I80"/>
    </row>
    <row r="81" spans="9:9">
      <c r="I81"/>
    </row>
    <row r="82" spans="9:9">
      <c r="I82"/>
    </row>
    <row r="83" spans="9:9">
      <c r="I83"/>
    </row>
    <row r="84" spans="9:9">
      <c r="I84"/>
    </row>
    <row r="85" spans="9:9">
      <c r="I85"/>
    </row>
    <row r="86" spans="9:9">
      <c r="I86"/>
    </row>
    <row r="87" spans="9:9">
      <c r="I87"/>
    </row>
    <row r="88" spans="9:9">
      <c r="I88"/>
    </row>
    <row r="89" spans="9:9">
      <c r="I89"/>
    </row>
  </sheetData>
  <sheetProtection algorithmName="SHA-512" hashValue="mD7+TVJ0kSkPdmV5B85okMs7s8i2r+++CxmSIaFHg+nl4AjoP1VOCl7bYOVSMtxUpeMaBUUvOK/jH9a2iBJ6QQ==" saltValue="Lx6AWarTYAUu7yPMHgrB7Q==" spinCount="100000" sheet="1" objects="1" scenarios="1"/>
  <mergeCells count="1">
    <mergeCell ref="E5:G5"/>
  </mergeCells>
  <dataValidations count="1">
    <dataValidation type="decimal" allowBlank="1" showInputMessage="1" showErrorMessage="1" errorTitle="Niet binnen bandbreedte" error="Het ingevulde _x000a_tarief voldoet niet aan de van toepassing zijnde bandbreedte (min. / max. tarief)." sqref="E8:E31 E33:E36 E38:E41 E43:E44 E46:E55 E57:E59" xr:uid="{57B7E4B5-7B9B-4304-81D7-4029F6380DA1}">
      <formula1>F8</formula1>
      <formula2>G8</formula2>
    </dataValidation>
  </dataValidations>
  <pageMargins left="0.7" right="0.7" top="0.75" bottom="0.75" header="0.3" footer="0.3"/>
  <pageSetup paperSize="9" scale="5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C1792-A11A-4D5E-BAB5-4699C360833A}">
  <sheetPr>
    <pageSetUpPr fitToPage="1"/>
  </sheetPr>
  <dimension ref="A1:J102"/>
  <sheetViews>
    <sheetView workbookViewId="0">
      <selection activeCell="D21" sqref="D21"/>
    </sheetView>
  </sheetViews>
  <sheetFormatPr defaultRowHeight="12.75"/>
  <cols>
    <col min="1" max="1" width="10.28515625" style="291" customWidth="1"/>
    <col min="2" max="2" width="68.140625" style="291" customWidth="1"/>
    <col min="3" max="3" width="38.5703125" style="291" bestFit="1" customWidth="1"/>
    <col min="4" max="4" width="24.140625" style="291" customWidth="1"/>
    <col min="5" max="5" width="10.7109375" style="313" bestFit="1" customWidth="1"/>
    <col min="6" max="6" width="9.28515625" style="291" bestFit="1" customWidth="1"/>
    <col min="7" max="8" width="10.7109375" style="291" bestFit="1" customWidth="1"/>
    <col min="9" max="9" width="10.7109375" style="291" customWidth="1"/>
    <col min="10" max="10" width="47.140625" style="77" bestFit="1" customWidth="1"/>
    <col min="11" max="11" width="1.28515625" style="291" customWidth="1"/>
    <col min="12" max="16384" width="9.140625" style="291"/>
  </cols>
  <sheetData>
    <row r="1" spans="1:10" s="268" customFormat="1" ht="45" customHeight="1" thickTop="1">
      <c r="A1" s="264"/>
      <c r="B1" s="265"/>
      <c r="C1" s="265"/>
      <c r="D1" s="265"/>
      <c r="E1" s="266"/>
      <c r="F1" s="265"/>
      <c r="G1" s="265"/>
      <c r="H1" s="265"/>
      <c r="I1" s="265"/>
      <c r="J1" s="267"/>
    </row>
    <row r="2" spans="1:10" s="268" customFormat="1">
      <c r="A2" s="269" t="s">
        <v>0</v>
      </c>
      <c r="B2" s="270" t="str">
        <f>+'Totaal Component 1'!C2</f>
        <v>Raamovereenkomst Geotechnisch Onderzoek II</v>
      </c>
      <c r="C2" s="270"/>
      <c r="D2" s="270"/>
      <c r="E2" s="271"/>
      <c r="F2" s="270"/>
      <c r="G2" s="270"/>
      <c r="H2" s="270"/>
      <c r="I2" s="270"/>
      <c r="J2" s="272"/>
    </row>
    <row r="3" spans="1:10" s="268" customFormat="1">
      <c r="A3" s="269" t="s">
        <v>2</v>
      </c>
      <c r="B3" s="273" t="s">
        <v>358</v>
      </c>
      <c r="C3" s="270"/>
      <c r="D3" s="270"/>
      <c r="E3" s="271"/>
      <c r="F3" s="270"/>
      <c r="G3" s="270"/>
      <c r="H3" s="270"/>
      <c r="I3" s="270"/>
      <c r="J3" s="272"/>
    </row>
    <row r="4" spans="1:10" s="268" customFormat="1">
      <c r="A4" s="269" t="str">
        <f>'Totaal Component 1'!A5</f>
        <v>Opgesteld</v>
      </c>
      <c r="B4" s="274" t="str">
        <f>IF(ISBLANK('Totaal Component 1 + 2'!$C$5)=TRUE,"",'Totaal Component 1 + 2'!$C$5)</f>
        <v/>
      </c>
      <c r="C4" s="270"/>
      <c r="D4" s="270"/>
      <c r="E4" s="271"/>
      <c r="F4" s="270"/>
      <c r="G4" s="270"/>
      <c r="H4" s="270"/>
      <c r="I4" s="270"/>
      <c r="J4" s="272"/>
    </row>
    <row r="5" spans="1:10" s="268" customFormat="1" ht="13.5" thickBot="1">
      <c r="A5" s="269"/>
      <c r="B5" s="275"/>
      <c r="C5" s="270"/>
      <c r="D5" s="270"/>
      <c r="E5" s="271"/>
      <c r="F5" s="276" t="s">
        <v>299</v>
      </c>
      <c r="G5" s="277"/>
      <c r="H5" s="277"/>
      <c r="I5" s="278"/>
      <c r="J5" s="272"/>
    </row>
    <row r="6" spans="1:10" s="268" customFormat="1" ht="13.5" thickTop="1">
      <c r="A6" s="279" t="s">
        <v>17</v>
      </c>
      <c r="B6" s="280" t="s">
        <v>221</v>
      </c>
      <c r="C6" s="281" t="s">
        <v>19</v>
      </c>
      <c r="D6" s="281" t="s">
        <v>334</v>
      </c>
      <c r="E6" s="282" t="s">
        <v>227</v>
      </c>
      <c r="F6" s="283" t="s">
        <v>299</v>
      </c>
      <c r="G6" s="281" t="s">
        <v>300</v>
      </c>
      <c r="H6" s="283" t="s">
        <v>301</v>
      </c>
      <c r="I6" s="281" t="s">
        <v>306</v>
      </c>
      <c r="J6" s="284" t="s">
        <v>315</v>
      </c>
    </row>
    <row r="7" spans="1:10">
      <c r="A7" s="285"/>
      <c r="B7" s="286" t="s">
        <v>222</v>
      </c>
      <c r="C7" s="287"/>
      <c r="D7" s="287"/>
      <c r="E7" s="288"/>
      <c r="F7" s="289"/>
      <c r="G7" s="289"/>
      <c r="H7" s="289"/>
      <c r="I7" s="289"/>
      <c r="J7" s="290"/>
    </row>
    <row r="8" spans="1:10" ht="12.75" customHeight="1">
      <c r="A8" s="292">
        <v>1</v>
      </c>
      <c r="B8" s="293" t="s">
        <v>223</v>
      </c>
      <c r="C8" s="294" t="s">
        <v>245</v>
      </c>
      <c r="D8" s="294" t="s">
        <v>250</v>
      </c>
      <c r="E8" s="295">
        <v>1</v>
      </c>
      <c r="F8" s="234"/>
      <c r="G8" s="48">
        <v>15</v>
      </c>
      <c r="H8" s="48">
        <v>20</v>
      </c>
      <c r="I8" s="187">
        <f>F8*E8</f>
        <v>0</v>
      </c>
      <c r="J8" s="290"/>
    </row>
    <row r="9" spans="1:10" ht="12.75" customHeight="1">
      <c r="A9" s="292"/>
      <c r="B9" s="293"/>
      <c r="C9" s="294" t="s">
        <v>245</v>
      </c>
      <c r="D9" s="294" t="s">
        <v>251</v>
      </c>
      <c r="E9" s="295">
        <v>1</v>
      </c>
      <c r="F9" s="234"/>
      <c r="G9" s="48">
        <v>10</v>
      </c>
      <c r="H9" s="48">
        <v>13</v>
      </c>
      <c r="I9" s="187">
        <f t="shared" ref="I9:I22" si="0">F9*E9</f>
        <v>0</v>
      </c>
      <c r="J9" s="290"/>
    </row>
    <row r="10" spans="1:10" ht="12.75" customHeight="1">
      <c r="A10" s="292"/>
      <c r="B10" s="293"/>
      <c r="C10" s="294" t="s">
        <v>245</v>
      </c>
      <c r="D10" s="294" t="s">
        <v>252</v>
      </c>
      <c r="E10" s="295">
        <v>1</v>
      </c>
      <c r="F10" s="234"/>
      <c r="G10" s="48">
        <v>7.5</v>
      </c>
      <c r="H10" s="48">
        <v>10</v>
      </c>
      <c r="I10" s="187">
        <f t="shared" si="0"/>
        <v>0</v>
      </c>
      <c r="J10" s="290"/>
    </row>
    <row r="11" spans="1:10" ht="12.75" customHeight="1">
      <c r="A11" s="292"/>
      <c r="B11" s="293"/>
      <c r="C11" s="294" t="s">
        <v>245</v>
      </c>
      <c r="D11" s="294" t="s">
        <v>253</v>
      </c>
      <c r="E11" s="295">
        <v>1</v>
      </c>
      <c r="F11" s="234"/>
      <c r="G11" s="48">
        <v>5</v>
      </c>
      <c r="H11" s="48">
        <v>7</v>
      </c>
      <c r="I11" s="187">
        <f t="shared" si="0"/>
        <v>0</v>
      </c>
      <c r="J11" s="290"/>
    </row>
    <row r="12" spans="1:10" ht="12.75" customHeight="1">
      <c r="A12" s="292"/>
      <c r="B12" s="293"/>
      <c r="C12" s="296" t="s">
        <v>423</v>
      </c>
      <c r="D12" s="296"/>
      <c r="E12" s="297">
        <v>1</v>
      </c>
      <c r="F12" s="234"/>
      <c r="G12" s="79">
        <v>50</v>
      </c>
      <c r="H12" s="79">
        <v>100</v>
      </c>
      <c r="I12" s="187">
        <f t="shared" ref="I12:I13" si="1">F12*E12</f>
        <v>0</v>
      </c>
      <c r="J12" s="290"/>
    </row>
    <row r="13" spans="1:10" ht="12.75" customHeight="1">
      <c r="A13" s="298">
        <v>2</v>
      </c>
      <c r="B13" s="299" t="s">
        <v>422</v>
      </c>
      <c r="C13" s="299" t="s">
        <v>246</v>
      </c>
      <c r="D13" s="296"/>
      <c r="E13" s="297">
        <v>1</v>
      </c>
      <c r="F13" s="234"/>
      <c r="G13" s="79">
        <v>50</v>
      </c>
      <c r="H13" s="79">
        <v>100</v>
      </c>
      <c r="I13" s="187">
        <f t="shared" si="1"/>
        <v>0</v>
      </c>
      <c r="J13" s="300"/>
    </row>
    <row r="14" spans="1:10" ht="12.75" customHeight="1">
      <c r="A14" s="298">
        <v>3</v>
      </c>
      <c r="B14" s="293" t="s">
        <v>224</v>
      </c>
      <c r="C14" s="294" t="s">
        <v>246</v>
      </c>
      <c r="D14" s="294"/>
      <c r="E14" s="295">
        <v>1</v>
      </c>
      <c r="F14" s="234"/>
      <c r="G14" s="48">
        <v>50</v>
      </c>
      <c r="H14" s="48">
        <v>100</v>
      </c>
      <c r="I14" s="187">
        <f t="shared" si="0"/>
        <v>0</v>
      </c>
      <c r="J14" s="300"/>
    </row>
    <row r="15" spans="1:10" ht="12.75" customHeight="1">
      <c r="A15" s="298">
        <v>4</v>
      </c>
      <c r="B15" s="301" t="s">
        <v>421</v>
      </c>
      <c r="C15" s="296" t="s">
        <v>246</v>
      </c>
      <c r="D15" s="294"/>
      <c r="E15" s="297">
        <v>1</v>
      </c>
      <c r="F15" s="234"/>
      <c r="G15" s="79">
        <v>20</v>
      </c>
      <c r="H15" s="79">
        <v>100</v>
      </c>
      <c r="I15" s="187">
        <f t="shared" si="0"/>
        <v>0</v>
      </c>
      <c r="J15" s="300"/>
    </row>
    <row r="16" spans="1:10" ht="12.75" customHeight="1">
      <c r="A16" s="298">
        <v>5</v>
      </c>
      <c r="B16" s="293" t="s">
        <v>225</v>
      </c>
      <c r="C16" s="294" t="s">
        <v>245</v>
      </c>
      <c r="D16" s="294"/>
      <c r="E16" s="295">
        <v>1</v>
      </c>
      <c r="F16" s="234"/>
      <c r="G16" s="48">
        <v>12</v>
      </c>
      <c r="H16" s="48">
        <v>15</v>
      </c>
      <c r="I16" s="187">
        <f t="shared" si="0"/>
        <v>0</v>
      </c>
      <c r="J16" s="302"/>
    </row>
    <row r="17" spans="1:10" ht="12.75" customHeight="1">
      <c r="A17" s="298">
        <v>6</v>
      </c>
      <c r="B17" s="293" t="s">
        <v>226</v>
      </c>
      <c r="C17" s="294" t="s">
        <v>20</v>
      </c>
      <c r="D17" s="294"/>
      <c r="E17" s="295"/>
      <c r="F17" s="294"/>
      <c r="G17" s="294"/>
      <c r="H17" s="294"/>
      <c r="I17" s="187"/>
      <c r="J17" s="290"/>
    </row>
    <row r="18" spans="1:10" ht="12.75" customHeight="1">
      <c r="A18" s="292" t="s">
        <v>20</v>
      </c>
      <c r="B18" s="303" t="s">
        <v>242</v>
      </c>
      <c r="C18" s="294" t="s">
        <v>102</v>
      </c>
      <c r="D18" s="294"/>
      <c r="E18" s="295">
        <v>1</v>
      </c>
      <c r="F18" s="234"/>
      <c r="G18" s="48">
        <v>20</v>
      </c>
      <c r="H18" s="48">
        <v>40</v>
      </c>
      <c r="I18" s="187">
        <f t="shared" si="0"/>
        <v>0</v>
      </c>
      <c r="J18" s="290"/>
    </row>
    <row r="19" spans="1:10" ht="12.75" customHeight="1">
      <c r="A19" s="292" t="s">
        <v>20</v>
      </c>
      <c r="B19" s="303" t="s">
        <v>243</v>
      </c>
      <c r="C19" s="294" t="s">
        <v>426</v>
      </c>
      <c r="D19" s="294"/>
      <c r="E19" s="295">
        <v>1</v>
      </c>
      <c r="F19" s="234"/>
      <c r="G19" s="48">
        <v>20</v>
      </c>
      <c r="H19" s="48">
        <v>40</v>
      </c>
      <c r="I19" s="187">
        <f t="shared" si="0"/>
        <v>0</v>
      </c>
      <c r="J19" s="300" t="s">
        <v>427</v>
      </c>
    </row>
    <row r="20" spans="1:10" ht="12.75" customHeight="1">
      <c r="A20" s="292" t="s">
        <v>20</v>
      </c>
      <c r="B20" s="303" t="s">
        <v>244</v>
      </c>
      <c r="C20" s="294" t="s">
        <v>247</v>
      </c>
      <c r="D20" s="294"/>
      <c r="E20" s="295">
        <v>1</v>
      </c>
      <c r="F20" s="234"/>
      <c r="G20" s="48">
        <v>10</v>
      </c>
      <c r="H20" s="48">
        <v>20</v>
      </c>
      <c r="I20" s="187">
        <f t="shared" si="0"/>
        <v>0</v>
      </c>
      <c r="J20" s="300"/>
    </row>
    <row r="21" spans="1:10" ht="12.75" customHeight="1">
      <c r="A21" s="292" t="s">
        <v>20</v>
      </c>
      <c r="B21" s="303" t="s">
        <v>248</v>
      </c>
      <c r="C21" s="294" t="s">
        <v>247</v>
      </c>
      <c r="D21" s="294"/>
      <c r="E21" s="295">
        <v>1</v>
      </c>
      <c r="F21" s="234"/>
      <c r="G21" s="48">
        <v>20</v>
      </c>
      <c r="H21" s="48">
        <v>40</v>
      </c>
      <c r="I21" s="187">
        <f t="shared" si="0"/>
        <v>0</v>
      </c>
      <c r="J21" s="300" t="s">
        <v>424</v>
      </c>
    </row>
    <row r="22" spans="1:10" ht="12.75" customHeight="1">
      <c r="A22" s="292" t="s">
        <v>20</v>
      </c>
      <c r="B22" s="303" t="s">
        <v>249</v>
      </c>
      <c r="C22" s="294" t="s">
        <v>247</v>
      </c>
      <c r="D22" s="294"/>
      <c r="E22" s="295">
        <v>1</v>
      </c>
      <c r="F22" s="234"/>
      <c r="G22" s="48">
        <v>10</v>
      </c>
      <c r="H22" s="48">
        <v>30</v>
      </c>
      <c r="I22" s="187">
        <f t="shared" si="0"/>
        <v>0</v>
      </c>
      <c r="J22" s="300" t="s">
        <v>425</v>
      </c>
    </row>
    <row r="23" spans="1:10" ht="12.75" customHeight="1">
      <c r="A23" s="292" t="s">
        <v>20</v>
      </c>
      <c r="B23" s="304"/>
      <c r="C23" s="305"/>
      <c r="D23" s="305"/>
      <c r="E23" s="306"/>
      <c r="F23" s="305"/>
      <c r="G23" s="188"/>
      <c r="H23" s="188"/>
      <c r="I23" s="187"/>
      <c r="J23" s="290"/>
    </row>
    <row r="24" spans="1:10" s="268" customFormat="1" ht="13.5" thickBot="1">
      <c r="A24" s="307"/>
      <c r="B24" s="308" t="s">
        <v>312</v>
      </c>
      <c r="C24" s="309"/>
      <c r="D24" s="166"/>
      <c r="E24" s="74"/>
      <c r="F24" s="310"/>
      <c r="G24" s="311"/>
      <c r="H24" s="311"/>
      <c r="I24" s="75">
        <f>SUM(I8:I22)</f>
        <v>0</v>
      </c>
      <c r="J24" s="312"/>
    </row>
    <row r="25" spans="1:10" s="268" customFormat="1" ht="13.5" thickTop="1">
      <c r="A25" s="291"/>
      <c r="B25" s="291"/>
      <c r="C25" s="291"/>
      <c r="D25" s="291"/>
      <c r="E25" s="313"/>
      <c r="F25" s="291"/>
      <c r="G25" s="291"/>
      <c r="H25" s="291"/>
      <c r="I25" s="291"/>
      <c r="J25" s="291"/>
    </row>
    <row r="26" spans="1:10" s="268" customFormat="1">
      <c r="A26" s="291"/>
      <c r="B26" s="291"/>
      <c r="C26" s="314" t="s">
        <v>313</v>
      </c>
      <c r="D26" s="315" t="s">
        <v>314</v>
      </c>
      <c r="E26" s="313"/>
      <c r="F26" s="291"/>
      <c r="G26" s="291"/>
      <c r="H26" s="291"/>
      <c r="I26" s="291"/>
      <c r="J26" s="291"/>
    </row>
    <row r="27" spans="1:10">
      <c r="F27" s="316"/>
      <c r="G27" s="317" t="s">
        <v>322</v>
      </c>
      <c r="J27" s="291"/>
    </row>
    <row r="28" spans="1:10">
      <c r="J28" s="291"/>
    </row>
    <row r="29" spans="1:10" ht="13.5" customHeight="1">
      <c r="J29" s="291"/>
    </row>
    <row r="30" spans="1:10" ht="13.5" customHeight="1">
      <c r="J30" s="291"/>
    </row>
    <row r="31" spans="1:10" ht="13.5" customHeight="1">
      <c r="J31" s="291"/>
    </row>
    <row r="32" spans="1:10" ht="13.5" customHeight="1">
      <c r="J32" s="291"/>
    </row>
    <row r="33" spans="3:10">
      <c r="J33" s="291"/>
    </row>
    <row r="34" spans="3:10">
      <c r="J34" s="291"/>
    </row>
    <row r="35" spans="3:10">
      <c r="J35" s="291"/>
    </row>
    <row r="36" spans="3:10">
      <c r="J36" s="291"/>
    </row>
    <row r="37" spans="3:10">
      <c r="J37" s="291"/>
    </row>
    <row r="38" spans="3:10">
      <c r="J38" s="291"/>
    </row>
    <row r="39" spans="3:10">
      <c r="C39" s="317" t="s">
        <v>20</v>
      </c>
      <c r="J39" s="291"/>
    </row>
    <row r="40" spans="3:10">
      <c r="J40" s="291"/>
    </row>
    <row r="41" spans="3:10">
      <c r="J41" s="291"/>
    </row>
    <row r="42" spans="3:10">
      <c r="J42" s="291"/>
    </row>
    <row r="43" spans="3:10">
      <c r="J43" s="291"/>
    </row>
    <row r="44" spans="3:10">
      <c r="J44" s="291"/>
    </row>
    <row r="45" spans="3:10">
      <c r="J45" s="291"/>
    </row>
    <row r="46" spans="3:10">
      <c r="J46" s="291"/>
    </row>
    <row r="47" spans="3:10">
      <c r="J47" s="291"/>
    </row>
    <row r="48" spans="3:10">
      <c r="J48" s="291"/>
    </row>
    <row r="49" spans="10:10">
      <c r="J49" s="291"/>
    </row>
    <row r="50" spans="10:10">
      <c r="J50" s="291"/>
    </row>
    <row r="51" spans="10:10">
      <c r="J51" s="291"/>
    </row>
    <row r="52" spans="10:10">
      <c r="J52" s="291"/>
    </row>
    <row r="53" spans="10:10">
      <c r="J53" s="291"/>
    </row>
    <row r="54" spans="10:10">
      <c r="J54" s="291"/>
    </row>
    <row r="55" spans="10:10">
      <c r="J55" s="291"/>
    </row>
    <row r="56" spans="10:10">
      <c r="J56" s="291"/>
    </row>
    <row r="57" spans="10:10">
      <c r="J57" s="291"/>
    </row>
    <row r="58" spans="10:10">
      <c r="J58" s="291"/>
    </row>
    <row r="59" spans="10:10">
      <c r="J59" s="291"/>
    </row>
    <row r="60" spans="10:10">
      <c r="J60" s="291"/>
    </row>
    <row r="61" spans="10:10">
      <c r="J61" s="291"/>
    </row>
    <row r="62" spans="10:10">
      <c r="J62" s="291"/>
    </row>
    <row r="63" spans="10:10">
      <c r="J63" s="291"/>
    </row>
    <row r="64" spans="10:10">
      <c r="J64" s="291"/>
    </row>
    <row r="65" spans="10:10">
      <c r="J65" s="291"/>
    </row>
    <row r="66" spans="10:10">
      <c r="J66" s="291"/>
    </row>
    <row r="67" spans="10:10">
      <c r="J67" s="291"/>
    </row>
    <row r="68" spans="10:10">
      <c r="J68" s="291"/>
    </row>
    <row r="69" spans="10:10">
      <c r="J69" s="291"/>
    </row>
    <row r="70" spans="10:10">
      <c r="J70" s="291"/>
    </row>
    <row r="71" spans="10:10">
      <c r="J71" s="291"/>
    </row>
    <row r="72" spans="10:10">
      <c r="J72" s="291"/>
    </row>
    <row r="73" spans="10:10">
      <c r="J73" s="291"/>
    </row>
    <row r="74" spans="10:10">
      <c r="J74" s="291"/>
    </row>
    <row r="75" spans="10:10">
      <c r="J75" s="291"/>
    </row>
    <row r="76" spans="10:10">
      <c r="J76" s="291"/>
    </row>
    <row r="77" spans="10:10">
      <c r="J77" s="291"/>
    </row>
    <row r="78" spans="10:10">
      <c r="J78" s="291"/>
    </row>
    <row r="79" spans="10:10">
      <c r="J79" s="291"/>
    </row>
    <row r="80" spans="10:10">
      <c r="J80" s="291"/>
    </row>
    <row r="81" spans="10:10">
      <c r="J81" s="291"/>
    </row>
    <row r="82" spans="10:10">
      <c r="J82" s="291"/>
    </row>
    <row r="83" spans="10:10">
      <c r="J83" s="291"/>
    </row>
    <row r="84" spans="10:10">
      <c r="J84" s="291"/>
    </row>
    <row r="85" spans="10:10">
      <c r="J85" s="291"/>
    </row>
    <row r="86" spans="10:10">
      <c r="J86" s="291"/>
    </row>
    <row r="87" spans="10:10">
      <c r="J87" s="291"/>
    </row>
    <row r="88" spans="10:10">
      <c r="J88" s="291"/>
    </row>
    <row r="89" spans="10:10">
      <c r="J89" s="291"/>
    </row>
    <row r="90" spans="10:10">
      <c r="J90" s="291"/>
    </row>
    <row r="91" spans="10:10">
      <c r="J91" s="291"/>
    </row>
    <row r="92" spans="10:10">
      <c r="J92" s="291"/>
    </row>
    <row r="93" spans="10:10">
      <c r="J93" s="291"/>
    </row>
    <row r="94" spans="10:10">
      <c r="J94" s="291"/>
    </row>
    <row r="95" spans="10:10">
      <c r="J95" s="291"/>
    </row>
    <row r="96" spans="10:10">
      <c r="J96" s="291"/>
    </row>
    <row r="97" spans="10:10">
      <c r="J97" s="291"/>
    </row>
    <row r="98" spans="10:10">
      <c r="J98" s="291"/>
    </row>
    <row r="99" spans="10:10">
      <c r="J99" s="291"/>
    </row>
    <row r="100" spans="10:10">
      <c r="J100" s="291"/>
    </row>
    <row r="101" spans="10:10">
      <c r="J101" s="291"/>
    </row>
    <row r="102" spans="10:10">
      <c r="J102" s="291"/>
    </row>
  </sheetData>
  <sheetProtection algorithmName="SHA-512" hashValue="Hdkvw2z+UxT+k68KO02T8Ebu0SZYKgyx1sc6neEt9lZAgE6wdccBXO/XWccYihw0kLKqitPJZmrKlX2MUk4yMA==" saltValue="fa6bNdBpWZ7VdEo0r+fpRQ==" spinCount="100000" sheet="1" objects="1" scenarios="1"/>
  <mergeCells count="1">
    <mergeCell ref="F5:H5"/>
  </mergeCells>
  <dataValidations count="1">
    <dataValidation type="decimal" allowBlank="1" showInputMessage="1" showErrorMessage="1" errorTitle="Niet binnen bandbreedte" error="Het ingevulde _x000a_tarief voldoet niet aan de van toepassing zijnde bandbreedte (min. / max. tarief)." sqref="F18:F22 F8:F16" xr:uid="{0239A47E-B925-4467-A128-262F238D56EB}">
      <formula1>G8</formula1>
      <formula2>H8</formula2>
    </dataValidation>
  </dataValidations>
  <pageMargins left="0.7" right="0.7" top="0.75" bottom="0.75" header="0.3" footer="0.3"/>
  <pageSetup paperSize="8" scale="9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D438-0AE4-4911-AF66-8F3FCEEE2C12}">
  <sheetPr>
    <pageSetUpPr fitToPage="1"/>
  </sheetPr>
  <dimension ref="A1:M23"/>
  <sheetViews>
    <sheetView workbookViewId="0">
      <selection sqref="A1:XFD1048576"/>
    </sheetView>
  </sheetViews>
  <sheetFormatPr defaultRowHeight="12.75"/>
  <cols>
    <col min="1" max="1" width="7.28515625" style="291" customWidth="1"/>
    <col min="2" max="2" width="12.7109375" style="291" customWidth="1"/>
    <col min="3" max="3" width="47" style="291" customWidth="1"/>
    <col min="4" max="4" width="44.28515625" style="291" customWidth="1"/>
    <col min="5" max="5" width="12.7109375" style="291" customWidth="1"/>
    <col min="6" max="6" width="13.7109375" style="291" customWidth="1"/>
    <col min="7" max="7" width="13.7109375" style="291" bestFit="1" customWidth="1"/>
    <col min="8" max="9" width="12.85546875" style="291" customWidth="1"/>
    <col min="10" max="10" width="9.140625" style="291"/>
    <col min="11" max="11" width="1.28515625" style="291" customWidth="1"/>
    <col min="12" max="12" width="14.85546875" style="291" hidden="1" customWidth="1"/>
    <col min="13" max="13" width="15.42578125" style="291" hidden="1" customWidth="1"/>
    <col min="14" max="16384" width="9.140625" style="291"/>
  </cols>
  <sheetData>
    <row r="1" spans="1:13" ht="36.75" customHeight="1" thickTop="1">
      <c r="A1" s="264"/>
      <c r="B1" s="265"/>
      <c r="C1" s="265"/>
      <c r="D1" s="318" t="s">
        <v>362</v>
      </c>
      <c r="E1" s="265"/>
      <c r="F1" s="318"/>
      <c r="G1" s="265"/>
      <c r="H1" s="265"/>
      <c r="I1" s="319"/>
      <c r="J1" s="320" t="str">
        <f>'Totaal Component 1 + 2'!H1</f>
        <v>v 1.1</v>
      </c>
    </row>
    <row r="2" spans="1:13" ht="12.75" customHeight="1">
      <c r="A2" s="269" t="s">
        <v>0</v>
      </c>
      <c r="B2" s="270"/>
      <c r="C2" s="275" t="s">
        <v>363</v>
      </c>
      <c r="D2" s="94"/>
      <c r="E2" s="270"/>
      <c r="F2" s="270"/>
      <c r="G2" s="270"/>
      <c r="H2" s="270"/>
      <c r="I2" s="321"/>
      <c r="J2" s="322"/>
    </row>
    <row r="3" spans="1:13">
      <c r="A3" s="323" t="s">
        <v>1</v>
      </c>
      <c r="B3" s="324"/>
      <c r="C3" s="325" t="s">
        <v>20</v>
      </c>
      <c r="D3" s="94"/>
      <c r="E3" s="270"/>
      <c r="F3" s="270"/>
      <c r="G3" s="270"/>
      <c r="H3" s="270"/>
      <c r="I3" s="325"/>
      <c r="J3" s="326"/>
    </row>
    <row r="4" spans="1:13">
      <c r="A4" s="269" t="s">
        <v>2</v>
      </c>
      <c r="B4" s="275"/>
      <c r="C4" s="275" t="s">
        <v>348</v>
      </c>
      <c r="D4" s="94"/>
      <c r="E4" s="270"/>
      <c r="F4" s="270"/>
      <c r="G4" s="270"/>
      <c r="H4" s="270"/>
      <c r="I4" s="321"/>
      <c r="J4" s="322"/>
    </row>
    <row r="5" spans="1:13">
      <c r="A5" s="327" t="s">
        <v>233</v>
      </c>
      <c r="B5" s="270"/>
      <c r="C5" s="328" t="str">
        <f>IF(ISBLANK('Totaal Component 1 + 2'!$C$5)=TRUE,"",'Totaal Component 1 + 2'!$C$5)</f>
        <v/>
      </c>
      <c r="D5" s="270"/>
      <c r="E5" s="270"/>
      <c r="F5" s="270"/>
      <c r="G5" s="270"/>
      <c r="H5" s="270"/>
      <c r="I5" s="270"/>
      <c r="J5" s="329"/>
    </row>
    <row r="6" spans="1:13" ht="13.5" thickBot="1">
      <c r="A6" s="330"/>
      <c r="B6" s="331"/>
      <c r="C6" s="331"/>
      <c r="D6" s="331"/>
      <c r="E6" s="331"/>
      <c r="F6" s="331"/>
      <c r="G6" s="331"/>
      <c r="H6" s="331"/>
      <c r="I6" s="331"/>
      <c r="J6" s="332"/>
    </row>
    <row r="7" spans="1:13" ht="13.5" thickTop="1">
      <c r="A7" s="333" t="s">
        <v>3</v>
      </c>
      <c r="B7" s="334" t="s">
        <v>4</v>
      </c>
      <c r="C7" s="335"/>
      <c r="D7" s="336"/>
      <c r="E7" s="283" t="s">
        <v>319</v>
      </c>
      <c r="F7" s="281" t="s">
        <v>320</v>
      </c>
      <c r="G7" s="281" t="s">
        <v>321</v>
      </c>
      <c r="H7" s="337"/>
      <c r="I7" s="338" t="s">
        <v>5</v>
      </c>
      <c r="J7" s="339"/>
    </row>
    <row r="8" spans="1:13">
      <c r="A8" s="340"/>
      <c r="B8" s="341"/>
      <c r="C8" s="342"/>
      <c r="D8" s="343"/>
      <c r="E8" s="344"/>
      <c r="F8" s="344"/>
      <c r="G8" s="344"/>
      <c r="H8" s="344"/>
      <c r="I8" s="345"/>
      <c r="J8" s="346"/>
      <c r="L8" s="317" t="s">
        <v>397</v>
      </c>
      <c r="M8" s="317" t="s">
        <v>396</v>
      </c>
    </row>
    <row r="9" spans="1:13">
      <c r="A9" s="347"/>
      <c r="B9" s="348" t="str">
        <f>'WP 1 Voorbereiding (2)'!B3</f>
        <v>WP1 Voorbereiding</v>
      </c>
      <c r="C9" s="349"/>
      <c r="D9" s="350"/>
      <c r="E9" s="351"/>
      <c r="F9" s="351"/>
      <c r="G9" s="352"/>
      <c r="H9" s="353"/>
      <c r="I9" s="354">
        <f>'WP 1 Voorbereiding (2)'!H84</f>
        <v>0</v>
      </c>
      <c r="J9" s="346"/>
      <c r="L9" s="122">
        <f>SUMPRODUCT('WP 1 Voorbereiding (2)'!D8:D82,'WP 1 Voorbereiding (2)'!F8:F82)</f>
        <v>131788.20000000001</v>
      </c>
      <c r="M9" s="122">
        <f>SUMPRODUCT('WP 1 Voorbereiding (2)'!D8:D82,'WP 1 Voorbereiding (2)'!G8:G82)</f>
        <v>204550.6</v>
      </c>
    </row>
    <row r="10" spans="1:13" ht="12.75" customHeight="1">
      <c r="A10" s="347"/>
      <c r="B10" s="348" t="str">
        <f>'WP 2 Sonderingen (2)'!B3</f>
        <v>WP2 Sonderingen</v>
      </c>
      <c r="C10" s="349"/>
      <c r="D10" s="350"/>
      <c r="E10" s="351"/>
      <c r="F10" s="351"/>
      <c r="G10" s="352"/>
      <c r="H10" s="353"/>
      <c r="I10" s="354">
        <f>'WP 2 Sonderingen (2)'!H71</f>
        <v>0</v>
      </c>
      <c r="J10" s="346"/>
      <c r="L10" s="122">
        <f>SUMPRODUCT('WP 2 Sonderingen (2)'!D8:D69,'WP 2 Sonderingen (2)'!F8:F69)</f>
        <v>112217</v>
      </c>
      <c r="M10" s="122">
        <f>SUMPRODUCT('WP 2 Sonderingen (2)'!D8:D69,'WP 2 Sonderingen (2)'!G8:G69)</f>
        <v>164399</v>
      </c>
    </row>
    <row r="11" spans="1:13">
      <c r="A11" s="347"/>
      <c r="B11" s="348" t="str">
        <f>'WP 3 Boringen (2)'!B3</f>
        <v>WP3 Boringen</v>
      </c>
      <c r="C11" s="349"/>
      <c r="D11" s="350"/>
      <c r="E11" s="351"/>
      <c r="F11" s="351"/>
      <c r="G11" s="352"/>
      <c r="H11" s="353"/>
      <c r="I11" s="354">
        <f>'WP 3 Boringen (2)'!H79</f>
        <v>0</v>
      </c>
      <c r="J11" s="346"/>
      <c r="L11" s="122">
        <f>SUMPRODUCT('WP 3 Boringen (2)'!D8:D77,'WP 3 Boringen (2)'!F8:F77)</f>
        <v>65798</v>
      </c>
      <c r="M11" s="122">
        <f>SUMPRODUCT('WP 3 Boringen (2)'!D8:D77,'WP 3 Boringen (2)'!G8:G77)</f>
        <v>85972</v>
      </c>
    </row>
    <row r="12" spans="1:13">
      <c r="A12" s="347"/>
      <c r="B12" s="348" t="str">
        <f>'WP 4 Peilbuizen (2)'!B3</f>
        <v>WP4 Peilbuizen</v>
      </c>
      <c r="C12" s="349"/>
      <c r="D12" s="350"/>
      <c r="E12" s="351"/>
      <c r="F12" s="351"/>
      <c r="G12" s="352"/>
      <c r="H12" s="353"/>
      <c r="I12" s="354">
        <f>'WP 4 Peilbuizen (2)'!H33</f>
        <v>0</v>
      </c>
      <c r="J12" s="346"/>
      <c r="L12" s="122">
        <f>SUMPRODUCT('WP 4 Peilbuizen (2)'!D8:D31,'WP 4 Peilbuizen (2)'!F8:F31)</f>
        <v>12335</v>
      </c>
      <c r="M12" s="122">
        <f>SUMPRODUCT('WP 4 Peilbuizen (2)'!D8:D31,'WP 4 Peilbuizen (2)'!G8:G31)</f>
        <v>22788</v>
      </c>
    </row>
    <row r="13" spans="1:13" ht="12.75" customHeight="1">
      <c r="A13" s="347"/>
      <c r="B13" s="348" t="str">
        <f>'WP 5 Laboratorium proeven (2)'!B3</f>
        <v>WP5 Laboratorium proeven</v>
      </c>
      <c r="C13" s="349"/>
      <c r="D13" s="350"/>
      <c r="E13" s="351"/>
      <c r="F13" s="351"/>
      <c r="G13" s="352"/>
      <c r="H13" s="353"/>
      <c r="I13" s="354">
        <f>'WP 5 Laboratorium proeven (2)'!H62</f>
        <v>0</v>
      </c>
      <c r="J13" s="346"/>
      <c r="L13" s="122">
        <f>SUMPRODUCT('WP 5 Laboratorium proeven (2)'!D8:D58,'WP 5 Laboratorium proeven (2)'!F8:F58)</f>
        <v>20360</v>
      </c>
      <c r="M13" s="122">
        <f>SUMPRODUCT('WP 5 Laboratorium proeven (2)'!D8:D58,'WP 5 Laboratorium proeven (2)'!G8:G58)</f>
        <v>37618</v>
      </c>
    </row>
    <row r="14" spans="1:13" ht="12.75" customHeight="1">
      <c r="A14" s="347"/>
      <c r="B14" s="348" t="str">
        <f>'WP 6 Data levering (2)'!B3</f>
        <v>WP6 Data levering</v>
      </c>
      <c r="C14" s="349"/>
      <c r="D14" s="350"/>
      <c r="E14" s="351"/>
      <c r="F14" s="351"/>
      <c r="G14" s="352"/>
      <c r="H14" s="353"/>
      <c r="I14" s="354">
        <f>'WP 6 Data levering (2)'!I24</f>
        <v>0</v>
      </c>
      <c r="J14" s="346"/>
      <c r="L14" s="123">
        <f>SUMPRODUCT('WP 6 Data levering (2)'!E8:E22,'WP 6 Data levering (2)'!G8:G22)</f>
        <v>5896</v>
      </c>
      <c r="M14" s="123">
        <f>SUMPRODUCT('WP 6 Data levering (2)'!E8:E22,'WP 6 Data levering (2)'!H8:H22)</f>
        <v>10606</v>
      </c>
    </row>
    <row r="15" spans="1:13" ht="12.75" customHeight="1">
      <c r="A15" s="347"/>
      <c r="B15" s="355" t="s">
        <v>414</v>
      </c>
      <c r="C15" s="356"/>
      <c r="D15" s="357"/>
      <c r="E15" s="351"/>
      <c r="F15" s="351"/>
      <c r="G15" s="352"/>
      <c r="H15" s="358">
        <f>SUM(I9:I14)</f>
        <v>0</v>
      </c>
      <c r="I15" s="354"/>
      <c r="J15" s="346"/>
      <c r="L15" s="123"/>
      <c r="M15" s="123"/>
    </row>
    <row r="16" spans="1:13" ht="12.75" customHeight="1">
      <c r="A16" s="347"/>
      <c r="B16" s="359"/>
      <c r="C16" s="360"/>
      <c r="D16" s="361"/>
      <c r="E16" s="351"/>
      <c r="F16" s="351"/>
      <c r="G16" s="352"/>
      <c r="H16" s="358"/>
      <c r="I16" s="354"/>
      <c r="J16" s="346"/>
      <c r="L16" s="123"/>
      <c r="M16" s="123"/>
    </row>
    <row r="17" spans="1:13" ht="12.75" customHeight="1">
      <c r="A17" s="347"/>
      <c r="B17" s="362" t="s">
        <v>318</v>
      </c>
      <c r="C17" s="363"/>
      <c r="D17" s="364" t="s">
        <v>428</v>
      </c>
      <c r="E17" s="365">
        <f>'Totaal Component 1'!E17</f>
        <v>0</v>
      </c>
      <c r="F17" s="129">
        <v>0.05</v>
      </c>
      <c r="G17" s="130">
        <v>0.15</v>
      </c>
      <c r="H17" s="358">
        <f>IF(H15&lt;=50000,H15,50000)</f>
        <v>0</v>
      </c>
      <c r="I17" s="354">
        <f>H17*E17</f>
        <v>0</v>
      </c>
      <c r="J17" s="346"/>
      <c r="L17" s="123"/>
      <c r="M17" s="123"/>
    </row>
    <row r="18" spans="1:13" ht="12.75" customHeight="1">
      <c r="A18" s="347"/>
      <c r="B18" s="366" t="s">
        <v>318</v>
      </c>
      <c r="C18" s="367"/>
      <c r="D18" s="364" t="s">
        <v>429</v>
      </c>
      <c r="E18" s="365">
        <f>'Totaal Component 1'!E18</f>
        <v>0</v>
      </c>
      <c r="F18" s="129">
        <v>0.05</v>
      </c>
      <c r="G18" s="130">
        <v>0.1</v>
      </c>
      <c r="H18" s="358">
        <f>IF(H15&lt;=250000,IF(H15&gt;50000,H15-H17,0),200000+50000-H17)</f>
        <v>0</v>
      </c>
      <c r="I18" s="354">
        <f t="shared" ref="I18:I19" si="0">H18*E18</f>
        <v>0</v>
      </c>
      <c r="J18" s="346"/>
      <c r="L18" s="123"/>
      <c r="M18" s="123"/>
    </row>
    <row r="19" spans="1:13" ht="12.75" customHeight="1">
      <c r="A19" s="347"/>
      <c r="B19" s="366" t="s">
        <v>318</v>
      </c>
      <c r="C19" s="367"/>
      <c r="D19" s="364" t="s">
        <v>430</v>
      </c>
      <c r="E19" s="365">
        <f>'Totaal Component 1'!E19</f>
        <v>0</v>
      </c>
      <c r="F19" s="129">
        <v>0.03</v>
      </c>
      <c r="G19" s="130">
        <v>0.08</v>
      </c>
      <c r="H19" s="358">
        <f>IF(H15&gt;250000,H15-H18-H17,0)</f>
        <v>0</v>
      </c>
      <c r="I19" s="354">
        <f t="shared" si="0"/>
        <v>0</v>
      </c>
      <c r="J19" s="346"/>
      <c r="L19" s="123"/>
      <c r="M19" s="123"/>
    </row>
    <row r="20" spans="1:13">
      <c r="A20" s="368"/>
      <c r="B20" s="369"/>
      <c r="C20" s="369"/>
      <c r="D20" s="369"/>
      <c r="E20" s="369"/>
      <c r="F20" s="369"/>
      <c r="G20" s="369"/>
      <c r="H20" s="369"/>
      <c r="I20" s="369"/>
      <c r="J20" s="346"/>
      <c r="L20" s="133">
        <f>SUM(L9:L14)*5%</f>
        <v>17419.710000000003</v>
      </c>
      <c r="M20" s="133">
        <f>SUM(M9:M14)*10%</f>
        <v>52593.36</v>
      </c>
    </row>
    <row r="21" spans="1:13">
      <c r="A21" s="368"/>
      <c r="B21" s="369"/>
      <c r="C21" s="369"/>
      <c r="D21" s="370" t="s">
        <v>317</v>
      </c>
      <c r="E21" s="369" t="s">
        <v>20</v>
      </c>
      <c r="F21" s="369"/>
      <c r="G21" s="369"/>
      <c r="H21" s="369"/>
      <c r="I21" s="371">
        <f>SUM(I9:I19)</f>
        <v>0</v>
      </c>
      <c r="J21" s="346"/>
      <c r="L21" s="372">
        <f>SUM(L9:L20)</f>
        <v>365813.91000000003</v>
      </c>
      <c r="M21" s="372">
        <f>SUM(M9:M20)</f>
        <v>578526.96</v>
      </c>
    </row>
    <row r="22" spans="1:13" ht="13.5" thickBot="1">
      <c r="A22" s="373"/>
      <c r="B22" s="374"/>
      <c r="C22" s="374"/>
      <c r="D22" s="374"/>
      <c r="E22" s="374"/>
      <c r="F22" s="374"/>
      <c r="G22" s="374"/>
      <c r="H22" s="374"/>
      <c r="I22" s="374"/>
      <c r="J22" s="375"/>
    </row>
    <row r="23" spans="1:13" ht="13.5" thickTop="1">
      <c r="A23" s="376"/>
      <c r="B23" s="376"/>
      <c r="C23" s="376"/>
      <c r="D23" s="376"/>
      <c r="E23" s="376"/>
      <c r="F23" s="376"/>
      <c r="G23" s="376"/>
      <c r="H23" s="376"/>
      <c r="I23" s="376"/>
      <c r="J23" s="376"/>
    </row>
  </sheetData>
  <sheetProtection algorithmName="SHA-512" hashValue="zKcz42iTCiYyY0/HRNNhn7CBr3ooh6Ku5aFMUebkg1Uzlt3DpQtO64pY29WoEbtNsbOg7dliDTuCzXZ6IbzWGA==" saltValue="bTZY8/iUytbJypHzSyFLSg==" spinCount="100000" sheet="1" objects="1" scenarios="1"/>
  <mergeCells count="13">
    <mergeCell ref="B13:D13"/>
    <mergeCell ref="B14:D14"/>
    <mergeCell ref="B15:D15"/>
    <mergeCell ref="A23:J23"/>
    <mergeCell ref="B17:C17"/>
    <mergeCell ref="B18:C18"/>
    <mergeCell ref="B19:C19"/>
    <mergeCell ref="B12:D12"/>
    <mergeCell ref="B7:D7"/>
    <mergeCell ref="B8:D8"/>
    <mergeCell ref="B9:D9"/>
    <mergeCell ref="B10:D10"/>
    <mergeCell ref="B11:D11"/>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documentManagement>
    <TaxCatchAll xmlns="80872c87-d3d8-4c61-9fc8-7e306890578b">
      <Value>17</Value>
      <Value>3</Value>
      <Value>1</Value>
    </TaxCatchAll>
    <_dlc_DocId xmlns="80872c87-d3d8-4c61-9fc8-7e306890578b">YNH55Y2FA7AF-1773665655-270</_dlc_DocId>
    <_dlc_DocIdUrl xmlns="80872c87-d3d8-4c61-9fc8-7e306890578b">
      <Url>https://prorailbv.sharepoint.com/teams/RaamovereenkomstGeotechniek2025-2033/_layouts/15/DocIdRedir.aspx?ID=YNH55Y2FA7AF-1773665655-270</Url>
      <Description>YNH55Y2FA7AF-1773665655-270</Description>
    </_dlc_DocIdUrl>
    <Vigerende_x0020_versie xmlns="2cd8ba8c-5ebd-4d07-b0a2-d7b81e3e33c2">false</Vigerende_x0020_versie>
    <lcf76f155ced4ddcb4097134ff3c332f xmlns="17346d5d-812b-4817-abb2-830f4ab48ec4">
      <Terms xmlns="http://schemas.microsoft.com/office/infopath/2007/PartnerControls"/>
    </lcf76f155ced4ddcb4097134ff3c332f>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LongProperties xmlns="http://schemas.microsoft.com/office/2006/metadata/longProperties"/>
</file>

<file path=customXml/item7.xml><?xml version="1.0" encoding="utf-8"?>
<ct:contentTypeSchema xmlns:ct="http://schemas.microsoft.com/office/2006/metadata/contentType" xmlns:ma="http://schemas.microsoft.com/office/2006/metadata/properties/metaAttributes" ct:_="" ma:_="" ma:contentTypeName="Document" ma:contentTypeID="0x0101000F26BB8EC7B6EB46B0B7080792EA51DF" ma:contentTypeVersion="14" ma:contentTypeDescription="Een nieuw document maken." ma:contentTypeScope="" ma:versionID="684cb6d0e0a64863b25a45813615d221">
  <xsd:schema xmlns:xsd="http://www.w3.org/2001/XMLSchema" xmlns:xs="http://www.w3.org/2001/XMLSchema" xmlns:p="http://schemas.microsoft.com/office/2006/metadata/properties" xmlns:ns2="80872c87-d3d8-4c61-9fc8-7e306890578b" xmlns:ns3="2cd8ba8c-5ebd-4d07-b0a2-d7b81e3e33c2" xmlns:ns4="17346d5d-812b-4817-abb2-830f4ab48ec4" targetNamespace="http://schemas.microsoft.com/office/2006/metadata/properties" ma:root="true" ma:fieldsID="848109e1d5f6540d2a71192cb851fe75" ns2:_="" ns3:_="" ns4:_="">
    <xsd:import namespace="80872c87-d3d8-4c61-9fc8-7e306890578b"/>
    <xsd:import namespace="2cd8ba8c-5ebd-4d07-b0a2-d7b81e3e33c2"/>
    <xsd:import namespace="17346d5d-812b-4817-abb2-830f4ab48ec4"/>
    <xsd:element name="properties">
      <xsd:complexType>
        <xsd:sequence>
          <xsd:element name="documentManagement">
            <xsd:complexType>
              <xsd:all>
                <xsd:element ref="ns2:_dlc_DocId" minOccurs="0"/>
                <xsd:element ref="ns2:_dlc_DocIdUrl" minOccurs="0"/>
                <xsd:element ref="ns2:_dlc_DocIdPersistId" minOccurs="0"/>
                <xsd:element ref="ns3:Vigerende_x0020_versie" minOccurs="0"/>
                <xsd:element ref="ns4:MediaServiceMetadata" minOccurs="0"/>
                <xsd:element ref="ns4:MediaServiceFastMetadata" minOccurs="0"/>
                <xsd:element ref="ns4:MediaServiceSearchProperties" minOccurs="0"/>
                <xsd:element ref="ns4:MediaServiceObjectDetectorVersions" minOccurs="0"/>
                <xsd:element ref="ns2:SharedWithUsers" minOccurs="0"/>
                <xsd:element ref="ns2:SharedWithDetails" minOccurs="0"/>
                <xsd:element ref="ns4:lcf76f155ced4ddcb4097134ff3c332f" minOccurs="0"/>
                <xsd:element ref="ns2:TaxCatchAll" minOccurs="0"/>
                <xsd:element ref="ns4:MediaServiceDateTaken"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872c87-d3d8-4c61-9fc8-7e306890578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456a5ffa-444c-4017-ba94-533042f879a1}" ma:internalName="TaxCatchAll" ma:showField="CatchAllData" ma:web="80872c87-d3d8-4c61-9fc8-7e306890578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cd8ba8c-5ebd-4d07-b0a2-d7b81e3e33c2" elementFormDefault="qualified">
    <xsd:import namespace="http://schemas.microsoft.com/office/2006/documentManagement/types"/>
    <xsd:import namespace="http://schemas.microsoft.com/office/infopath/2007/PartnerControls"/>
    <xsd:element name="Vigerende_x0020_versie" ma:index="11" nillable="true" ma:displayName="Vigerende versie" ma:default="0" ma:internalName="Vigerende_x0020_versi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7346d5d-812b-4817-abb2-830f4ab48ec4"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9F971E-F7D2-414A-AFE3-9F18ABA54032}">
  <ds:schemaRefs>
    <ds:schemaRef ds:uri="http://schemas.microsoft.com/office/2006/metadata/customXsn"/>
  </ds:schemaRefs>
</ds:datastoreItem>
</file>

<file path=customXml/itemProps2.xml><?xml version="1.0" encoding="utf-8"?>
<ds:datastoreItem xmlns:ds="http://schemas.openxmlformats.org/officeDocument/2006/customXml" ds:itemID="{0F2FCC5E-39E3-4192-B510-B28547837B68}"/>
</file>

<file path=customXml/itemProps3.xml><?xml version="1.0" encoding="utf-8"?>
<ds:datastoreItem xmlns:ds="http://schemas.openxmlformats.org/officeDocument/2006/customXml" ds:itemID="{CBF2FDC3-2A0F-4170-9231-0B0F29FE79FC}">
  <ds:schemaRefs>
    <ds:schemaRef ds:uri="http://schemas.microsoft.com/sharepoint/events"/>
  </ds:schemaRefs>
</ds:datastoreItem>
</file>

<file path=customXml/itemProps4.xml><?xml version="1.0" encoding="utf-8"?>
<ds:datastoreItem xmlns:ds="http://schemas.openxmlformats.org/officeDocument/2006/customXml" ds:itemID="{7E33455F-8340-477D-BC3A-E2E8C2D109D4}">
  <ds:schemaRefs>
    <ds:schemaRef ds:uri="http://purl.org/dc/terms/"/>
    <ds:schemaRef ds:uri="http://schemas.openxmlformats.org/package/2006/metadata/core-properties"/>
    <ds:schemaRef ds:uri="51a7acfb-fe1d-4290-9495-e6224b1e2c1b"/>
    <ds:schemaRef ds:uri="http://schemas.microsoft.com/office/2006/documentManagement/types"/>
    <ds:schemaRef ds:uri="http://schemas.microsoft.com/office/infopath/2007/PartnerControls"/>
    <ds:schemaRef ds:uri="http://purl.org/dc/elements/1.1/"/>
    <ds:schemaRef ds:uri="http://schemas.microsoft.com/office/2006/metadata/properties"/>
    <ds:schemaRef ds:uri="feef5865-a982-42aa-8640-9d4286765ef6"/>
    <ds:schemaRef ds:uri="http://schemas.microsoft.com/sharepoint/v3"/>
    <ds:schemaRef ds:uri="661016c9-c14f-44c4-b413-81acf93f5899"/>
    <ds:schemaRef ds:uri="http://www.w3.org/XML/1998/namespace"/>
    <ds:schemaRef ds:uri="http://purl.org/dc/dcmitype/"/>
  </ds:schemaRefs>
</ds:datastoreItem>
</file>

<file path=customXml/itemProps5.xml><?xml version="1.0" encoding="utf-8"?>
<ds:datastoreItem xmlns:ds="http://schemas.openxmlformats.org/officeDocument/2006/customXml" ds:itemID="{65CCFC6A-3131-482D-86E7-3DFB7428BCB9}">
  <ds:schemaRefs>
    <ds:schemaRef ds:uri="http://schemas.microsoft.com/sharepoint/v3/contenttype/forms"/>
  </ds:schemaRefs>
</ds:datastoreItem>
</file>

<file path=customXml/itemProps6.xml><?xml version="1.0" encoding="utf-8"?>
<ds:datastoreItem xmlns:ds="http://schemas.openxmlformats.org/officeDocument/2006/customXml" ds:itemID="{47842474-839D-4086-A4E7-368C12CF4E1F}">
  <ds:schemaRefs>
    <ds:schemaRef ds:uri="http://schemas.microsoft.com/office/2006/metadata/longProperties"/>
  </ds:schemaRefs>
</ds:datastoreItem>
</file>

<file path=customXml/itemProps7.xml><?xml version="1.0" encoding="utf-8"?>
<ds:datastoreItem xmlns:ds="http://schemas.openxmlformats.org/officeDocument/2006/customXml" ds:itemID="{B305A1F3-6A4E-433B-B8AC-0299C4D73C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15</vt:i4>
      </vt:variant>
      <vt:variant>
        <vt:lpstr>Benoemde bereiken</vt:lpstr>
      </vt:variant>
      <vt:variant>
        <vt:i4>15</vt:i4>
      </vt:variant>
    </vt:vector>
  </HeadingPairs>
  <TitlesOfParts>
    <vt:vector size="30" baseType="lpstr">
      <vt:lpstr>Totaal Component 1 + 2</vt:lpstr>
      <vt:lpstr>Totaal Component 1</vt:lpstr>
      <vt:lpstr>WP 1 Voorbereiding</vt:lpstr>
      <vt:lpstr>WP 2 Sonderingen</vt:lpstr>
      <vt:lpstr>WP 3 Boringen</vt:lpstr>
      <vt:lpstr>WP 4 Peilbuizen</vt:lpstr>
      <vt:lpstr>WP 5 Laboratorium proeven</vt:lpstr>
      <vt:lpstr>WP 6 Data levering</vt:lpstr>
      <vt:lpstr>Totaal Component 2</vt:lpstr>
      <vt:lpstr>WP 1 Voorbereiding (2)</vt:lpstr>
      <vt:lpstr>WP 2 Sonderingen (2)</vt:lpstr>
      <vt:lpstr>WP 3 Boringen (2)</vt:lpstr>
      <vt:lpstr>WP 4 Peilbuizen (2)</vt:lpstr>
      <vt:lpstr>WP 5 Laboratorium proeven (2)</vt:lpstr>
      <vt:lpstr>WP 6 Data levering (2)</vt:lpstr>
      <vt:lpstr>'Totaal Component 1'!Afdrukbereik</vt:lpstr>
      <vt:lpstr>'Totaal Component 1 + 2'!Afdrukbereik</vt:lpstr>
      <vt:lpstr>'Totaal Component 2'!Afdrukbereik</vt:lpstr>
      <vt:lpstr>'WP 1 Voorbereiding'!Afdrukbereik</vt:lpstr>
      <vt:lpstr>'WP 1 Voorbereiding (2)'!Afdrukbereik</vt:lpstr>
      <vt:lpstr>'WP 2 Sonderingen'!Afdrukbereik</vt:lpstr>
      <vt:lpstr>'WP 2 Sonderingen (2)'!Afdrukbereik</vt:lpstr>
      <vt:lpstr>'WP 3 Boringen'!Afdrukbereik</vt:lpstr>
      <vt:lpstr>'WP 3 Boringen (2)'!Afdrukbereik</vt:lpstr>
      <vt:lpstr>'WP 4 Peilbuizen'!Afdrukbereik</vt:lpstr>
      <vt:lpstr>'WP 4 Peilbuizen (2)'!Afdrukbereik</vt:lpstr>
      <vt:lpstr>'WP 5 Laboratorium proeven'!Afdrukbereik</vt:lpstr>
      <vt:lpstr>'WP 5 Laboratorium proeven (2)'!Afdrukbereik</vt:lpstr>
      <vt:lpstr>'WP 6 Data levering'!Afdrukbereik</vt:lpstr>
      <vt:lpstr>'WP 6 Data levering (2)'!Afdrukbereik</vt:lpstr>
    </vt:vector>
  </TitlesOfParts>
  <Manager/>
  <Company>Stichting Bodemsanering 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aanbiedingsbegroting</dc:title>
  <dc:subject/>
  <dc:creator>fredga.vandenberg@prorail.nl</dc:creator>
  <cp:keywords/>
  <dc:description/>
  <cp:lastModifiedBy>Berg, F.G.A. van den (Fred)</cp:lastModifiedBy>
  <cp:revision/>
  <cp:lastPrinted>2025-03-12T06:48:19Z</cp:lastPrinted>
  <dcterms:created xsi:type="dcterms:W3CDTF">2008-02-06T07:35:11Z</dcterms:created>
  <dcterms:modified xsi:type="dcterms:W3CDTF">2025-04-22T13:38:45Z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0x0101000F26BB8EC7B6EB46B0B7080792EA51DF</vt:lpwstr>
  </property>
  <property fmtid="{D5CDD505-2E9C-101B-9397-08002B2CF9AE}" pid="4" name="Vertrouwelijkheid">
    <vt:lpwstr>17;#Publiek|9187f0b9-784a-46be-b111-493a2d925bdc</vt:lpwstr>
  </property>
  <property fmtid="{D5CDD505-2E9C-101B-9397-08002B2CF9AE}" pid="5" name="_dlc_policyId">
    <vt:lpwstr/>
  </property>
  <property fmtid="{D5CDD505-2E9C-101B-9397-08002B2CF9AE}" pid="6" name="ItemRetentionFormula">
    <vt:lpwstr/>
  </property>
  <property fmtid="{D5CDD505-2E9C-101B-9397-08002B2CF9AE}" pid="7" name="Documentstatus">
    <vt:lpwstr>3;#Concept|b56e2604-821a-409c-9774-7587ed426a31</vt:lpwstr>
  </property>
  <property fmtid="{D5CDD505-2E9C-101B-9397-08002B2CF9AE}" pid="8" name="Handeling">
    <vt:lpwstr>1;#SL00|3ebfef6a-68be-495d-a741-94fc00247443</vt:lpwstr>
  </property>
  <property fmtid="{D5CDD505-2E9C-101B-9397-08002B2CF9AE}" pid="9" name="_dlc_DocIdItemGuid">
    <vt:lpwstr>12dc772b-d627-43f8-abb6-0c4092e3d31a</vt:lpwstr>
  </property>
  <property fmtid="{D5CDD505-2E9C-101B-9397-08002B2CF9AE}" pid="10" name="TaxKeyword">
    <vt:lpwstr/>
  </property>
  <property fmtid="{D5CDD505-2E9C-101B-9397-08002B2CF9AE}" pid="11" name="Type document">
    <vt:lpwstr/>
  </property>
  <property fmtid="{D5CDD505-2E9C-101B-9397-08002B2CF9AE}" pid="12" name="Verantwoordelijke af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2020-11-09T17:30:07Z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26e3b36b-5c01-485e-9fc4-00006c0d04d8</vt:lpwstr>
  </property>
  <property fmtid="{D5CDD505-2E9C-101B-9397-08002B2CF9AE}" pid="19" name="MSIP_Label_24e57bac-d225-40fb-8a9e-62b5be587a96_ContentBits">
    <vt:lpwstr>0</vt:lpwstr>
  </property>
</Properties>
</file>