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D2024_0236_JO_OVL_Armaturen\06. Aanbestedingsdocumenten\"/>
    </mc:Choice>
  </mc:AlternateContent>
  <xr:revisionPtr revIDLastSave="0" documentId="13_ncr:1_{49BCD9EE-F6A4-46DD-B9AB-3B04A8AFEEB6}" xr6:coauthVersionLast="47" xr6:coauthVersionMax="47" xr10:uidLastSave="{00000000-0000-0000-0000-000000000000}"/>
  <workbookProtection workbookAlgorithmName="SHA-512" workbookHashValue="Si8Din016FEHMUCc6170v/jPuVlkXCnxjdv6SFnoD48mlg+w60pNEUvJCbE7xSG8MMWpc9dUysYsd8gqhNIIKA==" workbookSaltValue="gWRqUGjeavktdBuxpiCEeQ==" workbookSpinCount="100000" lockStructure="1"/>
  <bookViews>
    <workbookView xWindow="33720" yWindow="-120" windowWidth="29040" windowHeight="1584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r:id="rId5"/>
    <sheet name="machinelijst SEB" sheetId="32" state="hidden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SEB'!$A$1:$N$42</definedName>
    <definedName name="_xlnm.Print_Area" localSheetId="1">'invulblad opdrachtnemer'!$A$1:$I$34</definedName>
    <definedName name="_xlnm.Print_Area" localSheetId="2">'logboek opdrachtnemer'!$A$1:$BI$40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1" l="1"/>
  <c r="M25" i="21"/>
  <c r="L25" i="21" s="1"/>
  <c r="K25" i="21"/>
  <c r="J25" i="21" s="1"/>
  <c r="I25" i="21"/>
  <c r="H25" i="21" s="1"/>
  <c r="G25" i="21"/>
  <c r="F25" i="21" s="1"/>
  <c r="G37" i="21"/>
  <c r="F37" i="21" s="1"/>
  <c r="I37" i="21"/>
  <c r="H37" i="21" s="1"/>
  <c r="K37" i="21"/>
  <c r="J37" i="21" s="1"/>
  <c r="M37" i="21"/>
  <c r="L37" i="21" s="1"/>
  <c r="G26" i="21"/>
  <c r="G28" i="21"/>
  <c r="G33" i="21"/>
  <c r="F33" i="21" s="1"/>
  <c r="I33" i="21"/>
  <c r="H33" i="21" s="1"/>
  <c r="K33" i="21"/>
  <c r="J33" i="21" s="1"/>
  <c r="M33" i="21"/>
  <c r="L33" i="21" s="1"/>
  <c r="G29" i="21"/>
  <c r="F29" i="21" s="1"/>
  <c r="I29" i="21"/>
  <c r="H29" i="21" s="1"/>
  <c r="K29" i="21"/>
  <c r="J29" i="21" s="1"/>
  <c r="M29" i="21"/>
  <c r="L29" i="21" s="1"/>
  <c r="M22" i="21"/>
  <c r="K22" i="21"/>
  <c r="I22" i="21"/>
  <c r="C9" i="24"/>
  <c r="T32" i="31"/>
  <c r="T31" i="31"/>
  <c r="T30" i="31"/>
  <c r="T29" i="31"/>
  <c r="T28" i="31"/>
  <c r="T27" i="31"/>
  <c r="T26" i="31"/>
  <c r="T25" i="31"/>
  <c r="T24" i="31"/>
  <c r="T23" i="31"/>
  <c r="AH32" i="31"/>
  <c r="AH31" i="31"/>
  <c r="AH30" i="31"/>
  <c r="AH29" i="31"/>
  <c r="AH28" i="31"/>
  <c r="AH27" i="31"/>
  <c r="AH26" i="31"/>
  <c r="AH25" i="31"/>
  <c r="AH24" i="31"/>
  <c r="AH23" i="31"/>
  <c r="AV32" i="31"/>
  <c r="AV31" i="31"/>
  <c r="AV30" i="31"/>
  <c r="AV29" i="31"/>
  <c r="AI29" i="31" s="1"/>
  <c r="AV28" i="31"/>
  <c r="AI28" i="31" s="1"/>
  <c r="AV27" i="31"/>
  <c r="AI27" i="31" s="1"/>
  <c r="AV26" i="31"/>
  <c r="AI26" i="31" s="1"/>
  <c r="AV25" i="31"/>
  <c r="AV24" i="31"/>
  <c r="AV23" i="31"/>
  <c r="AI23" i="31" s="1"/>
  <c r="AV11" i="31"/>
  <c r="AV12" i="31"/>
  <c r="AV13" i="31"/>
  <c r="AV14" i="31"/>
  <c r="AV15" i="31"/>
  <c r="AV16" i="31"/>
  <c r="AV17" i="31"/>
  <c r="AV18" i="31"/>
  <c r="AV19" i="31"/>
  <c r="AV10" i="31"/>
  <c r="AI10" i="31"/>
  <c r="AH11" i="31"/>
  <c r="AH12" i="31"/>
  <c r="AH13" i="31"/>
  <c r="AH14" i="31"/>
  <c r="AH15" i="31"/>
  <c r="AH16" i="31"/>
  <c r="AH17" i="31"/>
  <c r="AH18" i="31"/>
  <c r="AH19" i="31"/>
  <c r="AH10" i="31"/>
  <c r="U10" i="31"/>
  <c r="T11" i="31"/>
  <c r="T12" i="31"/>
  <c r="T13" i="31"/>
  <c r="T14" i="31"/>
  <c r="T15" i="31"/>
  <c r="T16" i="31"/>
  <c r="T17" i="31"/>
  <c r="T18" i="31"/>
  <c r="T19" i="31"/>
  <c r="T10" i="31"/>
  <c r="F10" i="31"/>
  <c r="G38" i="31"/>
  <c r="G56" i="31"/>
  <c r="G55" i="31"/>
  <c r="G54" i="31"/>
  <c r="G53" i="31"/>
  <c r="G52" i="31"/>
  <c r="G48" i="31"/>
  <c r="G47" i="31"/>
  <c r="G46" i="31"/>
  <c r="G45" i="31"/>
  <c r="G44" i="31"/>
  <c r="U56" i="31"/>
  <c r="U55" i="31"/>
  <c r="U54" i="31"/>
  <c r="U53" i="31"/>
  <c r="U52" i="31"/>
  <c r="AI56" i="31"/>
  <c r="AI55" i="31"/>
  <c r="AI54" i="31"/>
  <c r="AI53" i="31"/>
  <c r="AI52" i="31"/>
  <c r="AW56" i="31"/>
  <c r="AW55" i="31"/>
  <c r="AW54" i="31"/>
  <c r="AW53" i="31"/>
  <c r="AW52" i="31"/>
  <c r="AW48" i="31"/>
  <c r="AW47" i="31"/>
  <c r="AW46" i="31"/>
  <c r="AW45" i="31"/>
  <c r="AW44" i="31"/>
  <c r="AI48" i="31"/>
  <c r="AI47" i="31"/>
  <c r="AI46" i="31"/>
  <c r="AI45" i="31"/>
  <c r="AI44" i="31"/>
  <c r="U48" i="31"/>
  <c r="U47" i="31"/>
  <c r="U46" i="31"/>
  <c r="U45" i="31"/>
  <c r="U44" i="31"/>
  <c r="AW40" i="31"/>
  <c r="AW39" i="31"/>
  <c r="AW38" i="31"/>
  <c r="AW37" i="31"/>
  <c r="AW36" i="31"/>
  <c r="AI40" i="31"/>
  <c r="AI39" i="31"/>
  <c r="AI38" i="31"/>
  <c r="AI37" i="31"/>
  <c r="AI36" i="31"/>
  <c r="U40" i="31"/>
  <c r="U39" i="31"/>
  <c r="U38" i="31"/>
  <c r="U37" i="31"/>
  <c r="U36" i="31"/>
  <c r="G40" i="31"/>
  <c r="G39" i="31"/>
  <c r="G37" i="31"/>
  <c r="G36" i="31"/>
  <c r="G32" i="31"/>
  <c r="G31" i="31"/>
  <c r="G30" i="31"/>
  <c r="G29" i="31"/>
  <c r="G28" i="31"/>
  <c r="G27" i="31"/>
  <c r="G26" i="31"/>
  <c r="G25" i="31"/>
  <c r="G24" i="31"/>
  <c r="G23" i="31"/>
  <c r="G11" i="31"/>
  <c r="G10" i="31"/>
  <c r="G12" i="31"/>
  <c r="G13" i="31"/>
  <c r="G14" i="31"/>
  <c r="G15" i="31"/>
  <c r="G16" i="31"/>
  <c r="G17" i="31"/>
  <c r="G18" i="31"/>
  <c r="G19" i="31"/>
  <c r="AW32" i="31"/>
  <c r="AW31" i="31"/>
  <c r="AW30" i="31"/>
  <c r="AW29" i="31"/>
  <c r="AW28" i="31"/>
  <c r="AW27" i="31"/>
  <c r="AW26" i="31"/>
  <c r="AW25" i="31"/>
  <c r="AW24" i="31"/>
  <c r="AI24" i="31"/>
  <c r="AW23" i="31"/>
  <c r="F32" i="31"/>
  <c r="F31" i="31"/>
  <c r="F30" i="31"/>
  <c r="F29" i="31"/>
  <c r="F28" i="31"/>
  <c r="F27" i="31"/>
  <c r="F26" i="31"/>
  <c r="F25" i="31"/>
  <c r="F24" i="31"/>
  <c r="F23" i="31"/>
  <c r="AW19" i="31"/>
  <c r="AW18" i="31"/>
  <c r="AW17" i="31"/>
  <c r="AW16" i="31"/>
  <c r="AW15" i="31"/>
  <c r="AW14" i="31"/>
  <c r="AW13" i="31"/>
  <c r="AW12" i="31"/>
  <c r="AW11" i="31"/>
  <c r="AW10" i="31"/>
  <c r="AI12" i="31" l="1"/>
  <c r="AI25" i="31"/>
  <c r="U25" i="31" s="1"/>
  <c r="AI30" i="31"/>
  <c r="AI32" i="31"/>
  <c r="AI31" i="31"/>
  <c r="U30" i="31"/>
  <c r="U24" i="31"/>
  <c r="AI19" i="31"/>
  <c r="U19" i="31" s="1"/>
  <c r="U12" i="31"/>
  <c r="U28" i="31"/>
  <c r="U31" i="31"/>
  <c r="U32" i="31"/>
  <c r="U26" i="31"/>
  <c r="AI18" i="31"/>
  <c r="U18" i="31" s="1"/>
  <c r="AI11" i="31"/>
  <c r="U11" i="31" s="1"/>
  <c r="AI17" i="31"/>
  <c r="U17" i="31" s="1"/>
  <c r="AI16" i="31"/>
  <c r="U16" i="31" s="1"/>
  <c r="AI15" i="31"/>
  <c r="U15" i="31" s="1"/>
  <c r="AI14" i="31"/>
  <c r="U14" i="31" s="1"/>
  <c r="AI13" i="31"/>
  <c r="U13" i="31" s="1"/>
  <c r="U23" i="31"/>
  <c r="U29" i="31"/>
  <c r="U27" i="31"/>
  <c r="F11" i="31" l="1"/>
  <c r="F12" i="31"/>
  <c r="F13" i="31"/>
  <c r="F14" i="31"/>
  <c r="F15" i="31"/>
  <c r="F16" i="31"/>
  <c r="F17" i="31"/>
  <c r="F18" i="31"/>
  <c r="F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6" i="21" l="1"/>
  <c r="C8" i="36"/>
  <c r="D12" i="42" l="1"/>
  <c r="D10" i="42"/>
  <c r="D8" i="42"/>
  <c r="C21" i="36"/>
  <c r="C21" i="31"/>
  <c r="C8" i="31"/>
  <c r="M36" i="21"/>
  <c r="M35" i="21"/>
  <c r="M34" i="21"/>
  <c r="M32" i="21"/>
  <c r="M31" i="21"/>
  <c r="M30" i="21"/>
  <c r="M28" i="21"/>
  <c r="M27" i="21"/>
  <c r="M26" i="21"/>
  <c r="M24" i="21"/>
  <c r="M23" i="21"/>
  <c r="K36" i="21"/>
  <c r="K35" i="21"/>
  <c r="K34" i="21"/>
  <c r="K32" i="21"/>
  <c r="K31" i="21"/>
  <c r="K30" i="21"/>
  <c r="K28" i="21"/>
  <c r="K27" i="21"/>
  <c r="K26" i="21"/>
  <c r="K24" i="21"/>
  <c r="K23" i="21"/>
  <c r="I36" i="21"/>
  <c r="I35" i="21"/>
  <c r="I34" i="21"/>
  <c r="I32" i="21"/>
  <c r="I31" i="21"/>
  <c r="I30" i="21"/>
  <c r="I28" i="21"/>
  <c r="I27" i="21"/>
  <c r="I26" i="21"/>
  <c r="I24" i="21"/>
  <c r="I23" i="21"/>
  <c r="M16" i="21"/>
  <c r="M15" i="21"/>
  <c r="M14" i="21"/>
  <c r="K16" i="21"/>
  <c r="K15" i="21"/>
  <c r="K14" i="21"/>
  <c r="I15" i="21"/>
  <c r="I16" i="21"/>
  <c r="I14" i="21"/>
  <c r="G35" i="21"/>
  <c r="G34" i="21"/>
  <c r="G32" i="21"/>
  <c r="G31" i="21"/>
  <c r="G30" i="21"/>
  <c r="G27" i="21"/>
  <c r="G24" i="21"/>
  <c r="G16" i="21"/>
  <c r="G15" i="21"/>
  <c r="G14" i="21"/>
  <c r="I9" i="24"/>
  <c r="H9" i="24"/>
  <c r="G9" i="24"/>
  <c r="F9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C29" i="31"/>
  <c r="D29" i="31"/>
  <c r="E29" i="31"/>
  <c r="C30" i="31"/>
  <c r="D30" i="31"/>
  <c r="E30" i="31"/>
  <c r="C31" i="31"/>
  <c r="D31" i="31"/>
  <c r="E31" i="31"/>
  <c r="C32" i="31"/>
  <c r="D32" i="31"/>
  <c r="E32" i="31"/>
  <c r="AB8" i="31"/>
  <c r="D14" i="31"/>
  <c r="E14" i="31"/>
  <c r="D15" i="31"/>
  <c r="E15" i="31"/>
  <c r="D16" i="31"/>
  <c r="E16" i="31"/>
  <c r="D17" i="31"/>
  <c r="E17" i="31"/>
  <c r="D18" i="31"/>
  <c r="E18" i="31"/>
  <c r="D19" i="31"/>
  <c r="E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40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D23" i="31"/>
  <c r="E23" i="31"/>
  <c r="D24" i="31"/>
  <c r="E24" i="31"/>
  <c r="D25" i="31"/>
  <c r="E25" i="31"/>
  <c r="D26" i="31"/>
  <c r="E26" i="31"/>
  <c r="D27" i="31"/>
  <c r="E27" i="31"/>
  <c r="C24" i="31"/>
  <c r="C25" i="31"/>
  <c r="C26" i="31"/>
  <c r="C27" i="31"/>
  <c r="C23" i="31"/>
  <c r="BD21" i="31"/>
  <c r="AP21" i="31"/>
  <c r="AB21" i="31"/>
  <c r="L21" i="31"/>
  <c r="L8" i="31"/>
  <c r="C1" i="24"/>
  <c r="L36" i="21"/>
  <c r="L35" i="21"/>
  <c r="L34" i="21"/>
  <c r="L32" i="21"/>
  <c r="L31" i="21"/>
  <c r="L30" i="21"/>
  <c r="L28" i="21"/>
  <c r="L27" i="21"/>
  <c r="L26" i="21"/>
  <c r="L24" i="21"/>
  <c r="J24" i="21"/>
  <c r="J26" i="21"/>
  <c r="J27" i="21"/>
  <c r="J28" i="21"/>
  <c r="J30" i="21"/>
  <c r="J31" i="21"/>
  <c r="J32" i="21"/>
  <c r="J34" i="21"/>
  <c r="J35" i="21"/>
  <c r="J36" i="21"/>
  <c r="H24" i="21"/>
  <c r="H26" i="21"/>
  <c r="H27" i="21"/>
  <c r="H28" i="21"/>
  <c r="H30" i="21"/>
  <c r="H31" i="21"/>
  <c r="H32" i="21"/>
  <c r="H34" i="21"/>
  <c r="H35" i="21"/>
  <c r="H36" i="21"/>
  <c r="F24" i="21"/>
  <c r="F26" i="21"/>
  <c r="F27" i="21"/>
  <c r="F28" i="21"/>
  <c r="F30" i="21"/>
  <c r="F31" i="21"/>
  <c r="F32" i="21"/>
  <c r="F34" i="21"/>
  <c r="F35" i="21"/>
  <c r="F36" i="21"/>
  <c r="J15" i="21"/>
  <c r="J16" i="21"/>
  <c r="F15" i="21"/>
  <c r="H15" i="21" s="1"/>
  <c r="F16" i="21"/>
  <c r="H16" i="21" s="1"/>
  <c r="L16" i="21"/>
  <c r="L15" i="21"/>
  <c r="AP50" i="31" l="1"/>
  <c r="AP42" i="31"/>
  <c r="AP34" i="31"/>
  <c r="L42" i="31"/>
  <c r="L34" i="31"/>
  <c r="L50" i="31"/>
  <c r="AB50" i="31"/>
  <c r="AB42" i="31"/>
  <c r="AB34" i="31"/>
  <c r="BD50" i="31"/>
  <c r="BD42" i="31"/>
  <c r="BD34" i="31"/>
  <c r="K38" i="21"/>
  <c r="J23" i="21"/>
  <c r="J38" i="21" s="1"/>
  <c r="I38" i="21"/>
  <c r="H23" i="21"/>
  <c r="H38" i="21" s="1"/>
  <c r="G38" i="21"/>
  <c r="F23" i="21"/>
  <c r="F38" i="21" s="1"/>
  <c r="L38" i="21"/>
  <c r="M38" i="21"/>
  <c r="M17" i="21"/>
  <c r="L14" i="21"/>
  <c r="L17" i="21" s="1"/>
  <c r="K17" i="21"/>
  <c r="J14" i="21"/>
  <c r="J17" i="21" s="1"/>
  <c r="G17" i="21"/>
  <c r="F14" i="21"/>
  <c r="BD8" i="31"/>
  <c r="AP8" i="31"/>
  <c r="I39" i="21" l="1"/>
  <c r="F17" i="21"/>
  <c r="G18" i="21" s="1"/>
  <c r="G39" i="21"/>
  <c r="K39" i="21"/>
  <c r="M39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9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<sst xmlns="http://schemas.openxmlformats.org/spreadsheetml/2006/main" count="763" uniqueCount="231">
  <si>
    <t>Invulformulier</t>
  </si>
  <si>
    <t>Schoon- en Emissieloos Bouwen</t>
  </si>
  <si>
    <t xml:space="preserve">Instructie </t>
  </si>
  <si>
    <t>De fictieve meerwaarde wordt berekend automatisch o.b.v. 'invulblad opdrachtnemer'.</t>
  </si>
  <si>
    <t>Inschrijver</t>
  </si>
  <si>
    <t>Totale fictieve meerwaarde</t>
  </si>
  <si>
    <t>behaald</t>
  </si>
  <si>
    <t>maximaal te behalen</t>
  </si>
  <si>
    <t>WERKTUIGEN</t>
  </si>
  <si>
    <t>contractjaar</t>
  </si>
  <si>
    <t>EIS</t>
  </si>
  <si>
    <t>motor</t>
  </si>
  <si>
    <t>energiedrager</t>
  </si>
  <si>
    <t>weegfactor</t>
  </si>
  <si>
    <t xml:space="preserve">waardering </t>
  </si>
  <si>
    <t>ureninzet</t>
  </si>
  <si>
    <t>totaal</t>
  </si>
  <si>
    <t>Werktuigen:</t>
  </si>
  <si>
    <t>per 1 jan 2025</t>
  </si>
  <si>
    <t>per 1 jan 2026</t>
  </si>
  <si>
    <t>per 1 jan 2027</t>
  </si>
  <si>
    <t>elektromotor</t>
  </si>
  <si>
    <t>groene stroom</t>
  </si>
  <si>
    <t>Licht: tot 56kW</t>
  </si>
  <si>
    <t>Stage V + HVO 100</t>
  </si>
  <si>
    <t>100% Zero Emissie</t>
  </si>
  <si>
    <t>groene waterstof</t>
  </si>
  <si>
    <t>Middel: 56 tot 130kW</t>
  </si>
  <si>
    <t>stage V + HVO 100</t>
  </si>
  <si>
    <t>stage V</t>
  </si>
  <si>
    <t>biodiesel (HVO 100)</t>
  </si>
  <si>
    <t>Zwaar: vanaf 130kW</t>
  </si>
  <si>
    <t>behaalde fictieve meerwaarde</t>
  </si>
  <si>
    <t>maximaal te behalen fictieve meerwaarde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</si>
  <si>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</si>
  <si>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</si>
  <si>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</si>
  <si>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plug-in hybride</t>
  </si>
  <si>
    <t>groen gas (BNG/LBG)</t>
  </si>
  <si>
    <t>aardgas (CNG/LNG)</t>
  </si>
  <si>
    <t>hybride</t>
  </si>
  <si>
    <t>verbrandingsmotor</t>
  </si>
  <si>
    <t>GEREEDSCHAPPEN</t>
  </si>
  <si>
    <t>Gereedschappen, aggregaten en bronbemaling</t>
  </si>
  <si>
    <t>Invulblad opdrachtnemer</t>
  </si>
  <si>
    <t>Instructie</t>
  </si>
  <si>
    <t>Inschrijver vult lichtblauwe velden in</t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</si>
  <si>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</si>
  <si>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</si>
  <si>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</si>
  <si>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MKB</t>
  </si>
  <si>
    <t>gedaan op (datum)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</si>
  <si>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</si>
  <si>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</si>
  <si>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</si>
  <si>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</si>
  <si>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</si>
  <si>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</si>
  <si>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</si>
  <si>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belofte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</si>
  <si>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</si>
  <si>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</si>
  <si>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</si>
  <si>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</si>
  <si>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</si>
  <si>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</si>
  <si>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</si>
  <si>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</si>
  <si>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</si>
  <si>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</si>
  <si>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</si>
  <si>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</si>
  <si>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</si>
  <si>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</si>
  <si>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</si>
  <si>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</si>
  <si>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U rekent vanaf de 1e tot en met de laatste inzetdag van machines die voor de betreffende bouwwerkzaamheid aanwezig zijn.</t>
  </si>
  <si>
    <t>omschrijving gereedschap</t>
  </si>
  <si>
    <t>inschatting dagen inzet</t>
  </si>
  <si>
    <t>AGGREGAAT OF BATTERIJPAKKET</t>
  </si>
  <si>
    <t>U rekent vanaf de 1e tot en met de laatste inzetdag van machines die voor de betreffende bouwwerkzaamheid moeten opladen.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</si>
  <si>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</si>
  <si>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</si>
  <si>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</si>
  <si>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</si>
  <si>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</si>
  <si>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</si>
  <si>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</si>
  <si>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</si>
  <si>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</si>
  <si>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</si>
  <si>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</si>
  <si>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</si>
  <si>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</si>
  <si>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</si>
  <si>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</si>
  <si>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</si>
  <si>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</si>
  <si>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</si>
  <si>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</si>
  <si>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</si>
  <si>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</si>
  <si>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</si>
  <si>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</si>
  <si>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</si>
  <si>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</si>
  <si>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</si>
  <si>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</si>
  <si>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</si>
  <si>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</si>
  <si>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</si>
  <si>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</si>
  <si>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</si>
  <si>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</si>
  <si>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</si>
  <si>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</si>
  <si>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</si>
  <si>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</si>
  <si>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</si>
  <si>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</si>
  <si>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</si>
  <si>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</si>
  <si>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</si>
  <si>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</si>
  <si>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</si>
  <si>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</si>
  <si>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</si>
  <si>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</si>
  <si>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</si>
  <si>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</si>
  <si>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</si>
  <si>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</si>
  <si>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</si>
  <si>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</si>
  <si>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</si>
  <si>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</si>
  <si>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</si>
  <si>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</si>
  <si>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</si>
  <si>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</si>
  <si>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</si>
  <si>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</si>
  <si>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</si>
  <si>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</si>
  <si>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</si>
  <si>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</si>
  <si>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</si>
  <si>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</si>
  <si>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</si>
  <si>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</si>
  <si>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</si>
  <si>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</si>
  <si>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</si>
  <si>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</si>
  <si>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</si>
  <si>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</si>
  <si>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</si>
  <si>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</si>
  <si>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</si>
  <si>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</si>
  <si>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</si>
  <si>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</si>
  <si>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</si>
  <si>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</si>
  <si>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</si>
  <si>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</si>
  <si>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</si>
  <si>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</si>
  <si>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</si>
  <si>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</si>
  <si>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</si>
  <si>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</si>
  <si>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</si>
  <si>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</si>
  <si>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</si>
  <si>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</si>
  <si>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</si>
  <si>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</si>
  <si>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</si>
  <si>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</si>
  <si>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</si>
  <si>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</si>
  <si>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</si>
  <si>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</si>
  <si>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</si>
  <si>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</si>
  <si>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</si>
  <si>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</si>
  <si>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</si>
  <si>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</si>
  <si>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</si>
  <si>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</si>
  <si>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</si>
  <si>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</si>
  <si>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</si>
  <si>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</si>
  <si>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</si>
  <si>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</si>
  <si>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</si>
  <si>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</si>
  <si>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</si>
  <si>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</si>
  <si>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</si>
  <si>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</si>
  <si>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</si>
  <si>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</si>
  <si>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</si>
  <si>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</si>
  <si>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</si>
  <si>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</si>
  <si>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</si>
  <si>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</si>
  <si>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</si>
  <si>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</si>
  <si>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</si>
  <si>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</si>
  <si>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</si>
  <si>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</si>
  <si>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</si>
  <si>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</si>
  <si>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</si>
  <si>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</si>
  <si>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</si>
  <si>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TRANSPORTMIDDELEN (N2 en N3)</t>
  </si>
  <si>
    <t>HVO 100 (biodiesel)</t>
  </si>
  <si>
    <t>benzine/diesel</t>
  </si>
  <si>
    <t>4 transporten per jaar</t>
  </si>
  <si>
    <r>
      <t xml:space="preserve">totaal (moet gelijk zijn aan </t>
    </r>
    <r>
      <rPr>
        <b/>
        <sz val="11"/>
        <color rgb="FFFF0000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)</t>
    </r>
  </si>
  <si>
    <t>biodieselblend (HVO &lt;100)</t>
  </si>
  <si>
    <t xml:space="preserve">contractjaar </t>
  </si>
  <si>
    <t>Levering armaturen openbare verlichting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</si>
</sst>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98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5" xfId="0" applyNumberFormat="1" applyFont="1" applyFill="1" applyBorder="1" applyAlignment="1" applyProtection="1">
      <alignment horizontal="center" vertical="top"/>
      <protection locked="0"/>
    </xf>
    <xf numFmtId="1" fontId="17" fillId="4" borderId="57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0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3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1" xfId="0" applyFont="1" applyBorder="1" applyAlignment="1">
      <alignment horizontal="right"/>
    </xf>
    <xf numFmtId="0" fontId="12" fillId="0" borderId="60" xfId="0" applyFont="1" applyBorder="1"/>
    <xf numFmtId="167" fontId="10" fillId="0" borderId="62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4" xfId="0" applyFont="1" applyFill="1" applyBorder="1" applyAlignment="1">
      <alignment vertical="center" wrapText="1"/>
    </xf>
    <xf numFmtId="0" fontId="29" fillId="2" borderId="66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5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7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0" fontId="5" fillId="0" borderId="68" xfId="0" applyFont="1" applyBorder="1"/>
    <xf numFmtId="0" fontId="17" fillId="5" borderId="68" xfId="0" applyFont="1" applyFill="1" applyBorder="1" applyAlignment="1">
      <alignment horizontal="left"/>
    </xf>
    <xf numFmtId="0" fontId="37" fillId="5" borderId="68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69" xfId="0" applyFont="1" applyBorder="1" applyAlignment="1">
      <alignment vertical="center"/>
    </xf>
    <xf numFmtId="0" fontId="17" fillId="5" borderId="69" xfId="0" applyFont="1" applyFill="1" applyBorder="1" applyAlignment="1">
      <alignment horizontal="left" vertical="center"/>
    </xf>
    <xf numFmtId="0" fontId="10" fillId="5" borderId="69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69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69" xfId="0" applyBorder="1"/>
    <xf numFmtId="0" fontId="36" fillId="5" borderId="69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1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5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5" fillId="0" borderId="32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1" xfId="0" applyNumberFormat="1" applyFont="1" applyFill="1" applyBorder="1" applyAlignment="1">
      <alignment horizontal="center" vertical="top" wrapText="1"/>
    </xf>
    <xf numFmtId="1" fontId="17" fillId="5" borderId="73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1" fillId="0" borderId="0" xfId="0" applyFont="1" applyProtection="1">
      <protection locked="0"/>
    </xf>
    <xf numFmtId="166" fontId="5" fillId="0" borderId="55" xfId="0" applyNumberFormat="1" applyFont="1" applyBorder="1" applyAlignment="1" applyProtection="1">
      <alignment horizontal="center"/>
      <protection locked="0"/>
    </xf>
    <xf numFmtId="0" fontId="5" fillId="0" borderId="74" xfId="0" applyFont="1" applyBorder="1" applyAlignment="1">
      <alignment wrapText="1"/>
    </xf>
    <xf numFmtId="166" fontId="5" fillId="0" borderId="75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wrapText="1"/>
    </xf>
    <xf numFmtId="0" fontId="18" fillId="6" borderId="31" xfId="0" applyFont="1" applyFill="1" applyBorder="1" applyAlignment="1" applyProtection="1">
      <alignment horizontal="left" vertical="center" wrapText="1"/>
      <protection locked="0"/>
    </xf>
    <xf numFmtId="0" fontId="18" fillId="6" borderId="32" xfId="0" applyFont="1" applyFill="1" applyBorder="1" applyAlignment="1" applyProtection="1">
      <alignment horizontal="left" vertical="center"/>
      <protection locked="0"/>
    </xf>
    <xf numFmtId="0" fontId="18" fillId="6" borderId="31" xfId="0" applyFont="1" applyFill="1" applyBorder="1" applyAlignment="1" applyProtection="1">
      <alignment horizontal="center" vertical="center" wrapText="1"/>
      <protection locked="0"/>
    </xf>
    <xf numFmtId="0" fontId="18" fillId="6" borderId="32" xfId="0" applyFont="1" applyFill="1" applyBorder="1" applyAlignment="1" applyProtection="1">
      <alignment horizontal="center" vertical="center" wrapText="1"/>
      <protection locked="0"/>
    </xf>
    <xf numFmtId="0" fontId="18" fillId="6" borderId="36" xfId="0" applyFont="1" applyFill="1" applyBorder="1" applyAlignment="1" applyProtection="1">
      <alignment horizontal="center" vertical="center" wrapText="1"/>
      <protection locked="0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5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2" xfId="0" applyFont="1" applyBorder="1" applyAlignment="1">
      <alignment horizontal="left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751681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8"/>
  <sheetViews>
    <sheetView showGridLines="0" tabSelected="1" zoomScaleNormal="100" workbookViewId="0">
      <selection activeCell="C2" sqref="C2"/>
    </sheetView>
  </sheetViews>
  <sheetFormatPr defaultColWidth="9.1796875" defaultRowHeight="14.5"/>
  <cols>
    <col min="1" max="2" width="2.7265625" customWidth="1"/>
    <col min="3" max="3" width="19.81640625" customWidth="1"/>
    <col min="4" max="4" width="24.08984375" style="6" customWidth="1"/>
    <col min="5" max="5" width="10.54296875" bestFit="1" customWidth="1"/>
    <col min="6" max="13" width="14.453125" customWidth="1"/>
    <col min="14" max="14" width="18.1796875" customWidth="1"/>
    <col min="15" max="15" width="16" style="125" customWidth="1"/>
    <col min="16" max="16" width="27.7265625" style="125" customWidth="1"/>
    <col min="17" max="17" width="16.7265625" style="125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342" t="s">
        <v>230</v>
      </c>
    </row>
    <row r="2" spans="3:21" s="3" customFormat="1" ht="15" customHeight="1">
      <c r="C2" s="2" t="s">
        <v>0</v>
      </c>
      <c r="D2" s="2" t="s">
        <v>1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2</v>
      </c>
      <c r="D4" s="276" t="s">
        <v>3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4</v>
      </c>
      <c r="D6" s="121" t="str">
        <f>IF('invulblad opdrachtnemer'!D28="","",'invulblad opdrachtnemer'!D28)</f>
        <v/>
      </c>
      <c r="N6" s="11"/>
      <c r="R6" s="78"/>
      <c r="T6" s="4"/>
      <c r="U6" s="4"/>
    </row>
    <row r="7" spans="3:21" s="3" customFormat="1" ht="15" customHeight="1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  <c r="R7" s="78"/>
      <c r="T7" s="4"/>
      <c r="U7" s="4"/>
    </row>
    <row r="8" spans="3:21" s="3" customFormat="1" ht="15" customHeight="1" thickBot="1">
      <c r="C8" s="14" t="s">
        <v>5</v>
      </c>
      <c r="D8"/>
      <c r="E8"/>
      <c r="G8" s="14"/>
      <c r="H8" s="14"/>
      <c r="I8" s="14"/>
      <c r="J8" s="14"/>
      <c r="K8" s="14"/>
      <c r="L8" s="14"/>
      <c r="M8" s="14"/>
      <c r="N8" s="14"/>
      <c r="R8" s="78"/>
      <c r="T8" s="4"/>
      <c r="U8" s="4"/>
    </row>
    <row r="9" spans="3:21" s="3" customFormat="1" ht="22" customHeight="1">
      <c r="C9" s="80" t="s">
        <v>6</v>
      </c>
      <c r="D9" s="29">
        <f>$N$18+$N$39</f>
        <v>0</v>
      </c>
      <c r="E9"/>
      <c r="F9" s="128"/>
      <c r="G9" s="14"/>
      <c r="H9" s="14"/>
      <c r="I9" s="14"/>
      <c r="J9" s="14"/>
      <c r="K9" s="14"/>
      <c r="L9" s="14"/>
      <c r="M9" s="14"/>
      <c r="N9" s="14"/>
      <c r="R9" s="78"/>
      <c r="T9" s="4"/>
      <c r="U9" s="4"/>
    </row>
    <row r="10" spans="3:21" s="3" customFormat="1" ht="22" customHeight="1" thickBot="1">
      <c r="C10" s="81" t="s">
        <v>7</v>
      </c>
      <c r="D10" s="28">
        <f>$N$19+$N$40</f>
        <v>40000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78"/>
      <c r="T10" s="4"/>
      <c r="U10" s="4"/>
    </row>
    <row r="11" spans="3:21" s="3" customFormat="1" ht="15" customHeigh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8"/>
      <c r="T11" s="4"/>
      <c r="U11" s="4"/>
    </row>
    <row r="12" spans="3:21" s="3" customFormat="1" ht="32" hidden="1" customHeight="1" thickBot="1">
      <c r="C12" s="12" t="s">
        <v>8</v>
      </c>
      <c r="D12" s="13"/>
      <c r="E12" s="13"/>
      <c r="F12" s="82" t="s">
        <v>9</v>
      </c>
      <c r="G12" s="127">
        <v>1</v>
      </c>
      <c r="H12" s="82" t="s">
        <v>9</v>
      </c>
      <c r="I12" s="127">
        <v>2</v>
      </c>
      <c r="J12" s="82" t="s">
        <v>9</v>
      </c>
      <c r="K12" s="127">
        <v>3</v>
      </c>
      <c r="L12" s="82" t="s">
        <v>9</v>
      </c>
      <c r="M12" s="127">
        <v>4</v>
      </c>
      <c r="N12" s="83"/>
      <c r="P12" s="282" t="s">
        <v>10</v>
      </c>
      <c r="Q12" s="283"/>
      <c r="R12" s="283"/>
      <c r="S12" s="284"/>
    </row>
    <row r="13" spans="3:21" s="5" customFormat="1" ht="32.15" hidden="1" customHeight="1" thickBot="1">
      <c r="C13" s="84" t="s">
        <v>11</v>
      </c>
      <c r="D13" s="85" t="s">
        <v>12</v>
      </c>
      <c r="E13" s="86" t="s">
        <v>13</v>
      </c>
      <c r="F13" s="87" t="s">
        <v>14</v>
      </c>
      <c r="G13" s="88" t="s">
        <v>15</v>
      </c>
      <c r="H13" s="87" t="s">
        <v>14</v>
      </c>
      <c r="I13" s="88" t="s">
        <v>15</v>
      </c>
      <c r="J13" s="87" t="s">
        <v>14</v>
      </c>
      <c r="K13" s="88" t="s">
        <v>15</v>
      </c>
      <c r="L13" s="87" t="s">
        <v>14</v>
      </c>
      <c r="M13" s="88" t="s">
        <v>15</v>
      </c>
      <c r="N13" s="249" t="s">
        <v>16</v>
      </c>
      <c r="P13" s="295" t="s">
        <v>17</v>
      </c>
      <c r="Q13" s="296" t="s">
        <v>18</v>
      </c>
      <c r="R13" s="296" t="s">
        <v>19</v>
      </c>
      <c r="S13" s="297" t="s">
        <v>20</v>
      </c>
    </row>
    <row r="14" spans="3:21" s="3" customFormat="1" ht="15.65" hidden="1" customHeight="1">
      <c r="C14" s="89" t="s">
        <v>21</v>
      </c>
      <c r="D14" s="90" t="s">
        <v>22</v>
      </c>
      <c r="E14" s="91">
        <v>10</v>
      </c>
      <c r="F14" s="92">
        <f t="shared" ref="F14:F16" si="0">IFERROR(($E14*G14),0)</f>
        <v>0</v>
      </c>
      <c r="G14" s="93" t="e">
        <f>SUMIFS('invulblad opdrachtnemer'!#REF!,'invulblad opdrachtnemer'!#REF!,'gunningscriterium SEB'!$C14,'invulblad opdrachtnemer'!#REF!,'gunningscriterium SEB'!$D14)</f>
        <v>#REF!</v>
      </c>
      <c r="H14" s="94">
        <f t="shared" ref="H14:H16" si="1">IFERROR(($E14*I14),0)</f>
        <v>0</v>
      </c>
      <c r="I14" s="93" t="e">
        <f>SUMIFS('invulblad opdrachtnemer'!#REF!,'invulblad opdrachtnemer'!#REF!,'gunningscriterium SEB'!$C14,'invulblad opdrachtnemer'!#REF!,'gunningscriterium SEB'!$D14)</f>
        <v>#REF!</v>
      </c>
      <c r="J14" s="94">
        <f t="shared" ref="J14:J16" si="2">IFERROR(($E14*K14),0)</f>
        <v>0</v>
      </c>
      <c r="K14" s="93" t="e">
        <f>SUMIFS('invulblad opdrachtnemer'!#REF!,'invulblad opdrachtnemer'!#REF!,'gunningscriterium SEB'!$C14,'invulblad opdrachtnemer'!#REF!,'gunningscriterium SEB'!$D14)</f>
        <v>#REF!</v>
      </c>
      <c r="L14" s="94">
        <f t="shared" ref="L14:L16" si="3">IFERROR(($E14*M14),0)</f>
        <v>0</v>
      </c>
      <c r="M14" s="93" t="e">
        <f>SUMIFS('invulblad opdrachtnemer'!#REF!,'invulblad opdrachtnemer'!#REF!,'gunningscriterium SEB'!$C14,'invulblad opdrachtnemer'!#REF!,'gunningscriterium SEB'!$D14)</f>
        <v>#REF!</v>
      </c>
      <c r="N14" s="95"/>
      <c r="P14" s="298" t="s">
        <v>23</v>
      </c>
      <c r="Q14" s="352" t="s">
        <v>24</v>
      </c>
      <c r="R14" s="299" t="s">
        <v>25</v>
      </c>
      <c r="S14" s="300" t="s">
        <v>25</v>
      </c>
    </row>
    <row r="15" spans="3:21" s="3" customFormat="1" hidden="1">
      <c r="C15" s="96" t="s">
        <v>21</v>
      </c>
      <c r="D15" s="116" t="s">
        <v>26</v>
      </c>
      <c r="E15" s="285">
        <v>10</v>
      </c>
      <c r="F15" s="286">
        <f t="shared" si="0"/>
        <v>0</v>
      </c>
      <c r="G15" s="287" t="e">
        <f>SUMIFS('invulblad opdrachtnemer'!#REF!,'invulblad opdrachtnemer'!#REF!,'gunningscriterium SEB'!$C15,'invulblad opdrachtnemer'!#REF!,'gunningscriterium SEB'!$D15)</f>
        <v>#REF!</v>
      </c>
      <c r="H15" s="288">
        <f t="shared" si="1"/>
        <v>0</v>
      </c>
      <c r="I15" s="287" t="e">
        <f>SUMIFS('invulblad opdrachtnemer'!#REF!,'invulblad opdrachtnemer'!#REF!,'gunningscriterium SEB'!$C15,'invulblad opdrachtnemer'!#REF!,'gunningscriterium SEB'!$D15)</f>
        <v>#REF!</v>
      </c>
      <c r="J15" s="288">
        <f t="shared" si="2"/>
        <v>0</v>
      </c>
      <c r="K15" s="287" t="e">
        <f>SUMIFS('invulblad opdrachtnemer'!#REF!,'invulblad opdrachtnemer'!#REF!,'gunningscriterium SEB'!$C15,'invulblad opdrachtnemer'!#REF!,'gunningscriterium SEB'!$D15)</f>
        <v>#REF!</v>
      </c>
      <c r="L15" s="288">
        <f t="shared" si="3"/>
        <v>0</v>
      </c>
      <c r="M15" s="118" t="e">
        <f>SUMIFS('invulblad opdrachtnemer'!#REF!,'invulblad opdrachtnemer'!#REF!,'gunningscriterium SEB'!$C15,'invulblad opdrachtnemer'!#REF!,'gunningscriterium SEB'!$D15)</f>
        <v>#REF!</v>
      </c>
      <c r="N15" s="95"/>
      <c r="P15" s="298" t="s">
        <v>27</v>
      </c>
      <c r="Q15" s="352"/>
      <c r="R15" s="352" t="s">
        <v>28</v>
      </c>
      <c r="S15" s="354"/>
    </row>
    <row r="16" spans="3:21" s="3" customFormat="1" ht="15" hidden="1" thickBot="1">
      <c r="C16" s="96" t="s">
        <v>29</v>
      </c>
      <c r="D16" s="289" t="s">
        <v>30</v>
      </c>
      <c r="E16" s="290">
        <v>0</v>
      </c>
      <c r="F16" s="291">
        <f t="shared" si="0"/>
        <v>0</v>
      </c>
      <c r="G16" s="287" t="e">
        <f>SUMIFS('invulblad opdrachtnemer'!#REF!,'invulblad opdrachtnemer'!#REF!,'gunningscriterium SEB'!$C16,'invulblad opdrachtnemer'!#REF!,'gunningscriterium SEB'!$D16)</f>
        <v>#REF!</v>
      </c>
      <c r="H16" s="292">
        <f t="shared" si="1"/>
        <v>0</v>
      </c>
      <c r="I16" s="287" t="e">
        <f>SUMIFS('invulblad opdrachtnemer'!#REF!,'invulblad opdrachtnemer'!#REF!,'gunningscriterium SEB'!$C16,'invulblad opdrachtnemer'!#REF!,'gunningscriterium SEB'!$D16)</f>
        <v>#REF!</v>
      </c>
      <c r="J16" s="292">
        <f t="shared" si="2"/>
        <v>0</v>
      </c>
      <c r="K16" s="287" t="e">
        <f>SUMIFS('invulblad opdrachtnemer'!#REF!,'invulblad opdrachtnemer'!#REF!,'gunningscriterium SEB'!$C16,'invulblad opdrachtnemer'!#REF!,'gunningscriterium SEB'!$D16)</f>
        <v>#REF!</v>
      </c>
      <c r="L16" s="292">
        <f t="shared" si="3"/>
        <v>0</v>
      </c>
      <c r="M16" s="118" t="e">
        <f>SUMIFS('invulblad opdrachtnemer'!#REF!,'invulblad opdrachtnemer'!#REF!,'gunningscriterium SEB'!$C16,'invulblad opdrachtnemer'!#REF!,'gunningscriterium SEB'!$D16)</f>
        <v>#REF!</v>
      </c>
      <c r="N16" s="95"/>
      <c r="P16" s="301" t="s">
        <v>31</v>
      </c>
      <c r="Q16" s="353"/>
      <c r="R16" s="353"/>
      <c r="S16" s="355"/>
    </row>
    <row r="17" spans="3:19" s="10" customFormat="1" ht="15" hidden="1" customHeight="1" thickBot="1">
      <c r="C17" s="97"/>
      <c r="D17" s="98"/>
      <c r="E17" s="99" t="s">
        <v>16</v>
      </c>
      <c r="F17" s="49">
        <f t="shared" ref="F17:M17" si="4">SUM(F14:F16)</f>
        <v>0</v>
      </c>
      <c r="G17" s="50" t="e">
        <f t="shared" si="4"/>
        <v>#REF!</v>
      </c>
      <c r="H17" s="49">
        <f t="shared" si="4"/>
        <v>0</v>
      </c>
      <c r="I17" s="50" t="e">
        <f t="shared" si="4"/>
        <v>#REF!</v>
      </c>
      <c r="J17" s="49">
        <f t="shared" si="4"/>
        <v>0</v>
      </c>
      <c r="K17" s="50" t="e">
        <f t="shared" si="4"/>
        <v>#REF!</v>
      </c>
      <c r="L17" s="49">
        <f t="shared" si="4"/>
        <v>0</v>
      </c>
      <c r="M17" s="51" t="e">
        <f t="shared" si="4"/>
        <v>#REF!</v>
      </c>
      <c r="N17" s="100"/>
    </row>
    <row r="18" spans="3:19" s="10" customFormat="1" ht="20.149999999999999" hidden="1" customHeight="1">
      <c r="C18" s="101"/>
      <c r="D18" s="102"/>
      <c r="E18" s="103" t="s">
        <v>32</v>
      </c>
      <c r="F18" s="104"/>
      <c r="G18" s="47">
        <f>IFERROR(((F17/G17)/10)*G19,0)</f>
        <v>0</v>
      </c>
      <c r="H18" s="46"/>
      <c r="I18" s="47">
        <f>IFERROR(((H17/I17)/10)*I19,0)</f>
        <v>0</v>
      </c>
      <c r="J18" s="46"/>
      <c r="K18" s="47">
        <f>IFERROR(((J17/K17)/10)*K19,0)</f>
        <v>0</v>
      </c>
      <c r="L18" s="46"/>
      <c r="M18" s="47">
        <f>IFERROR(((L17/M17)/10)*M19,0)</f>
        <v>0</v>
      </c>
      <c r="N18" s="105">
        <f>SUM(F18:M18)</f>
        <v>0</v>
      </c>
    </row>
    <row r="19" spans="3:19" s="3" customFormat="1" ht="20.149999999999999" hidden="1" customHeight="1" thickBot="1">
      <c r="C19" s="106"/>
      <c r="D19" s="107"/>
      <c r="E19" s="108" t="s">
        <v>33</v>
      </c>
      <c r="F19" s="109"/>
      <c r="G19" s="129">
        <v>0</v>
      </c>
      <c r="H19" s="45"/>
      <c r="I19" s="129">
        <v>0</v>
      </c>
      <c r="J19" s="45"/>
      <c r="K19" s="129">
        <v>0</v>
      </c>
      <c r="L19" s="45"/>
      <c r="M19" s="129">
        <v>0</v>
      </c>
      <c r="N19" s="48">
        <f>SUM(F19:M19)</f>
        <v>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0"/>
    </row>
    <row r="21" spans="3:19" s="5" customFormat="1" ht="50.15" customHeight="1" thickBot="1">
      <c r="C21" s="12" t="s">
        <v>223</v>
      </c>
      <c r="D21" s="13"/>
      <c r="E21" s="13"/>
      <c r="F21" s="82" t="s">
        <v>9</v>
      </c>
      <c r="G21" s="341">
        <v>1</v>
      </c>
      <c r="H21" s="82" t="s">
        <v>9</v>
      </c>
      <c r="I21" s="341">
        <v>2</v>
      </c>
      <c r="J21" s="82" t="s">
        <v>9</v>
      </c>
      <c r="K21" s="341">
        <v>3</v>
      </c>
      <c r="L21" s="82" t="s">
        <v>9</v>
      </c>
      <c r="M21" s="341">
        <v>4</v>
      </c>
      <c r="N21" s="83"/>
      <c r="P21" s="282" t="s">
        <v>10</v>
      </c>
      <c r="Q21" s="283"/>
      <c r="R21" s="283"/>
      <c r="S21" s="284"/>
    </row>
    <row r="22" spans="3:19" s="3" customFormat="1" ht="32.15" customHeight="1" thickBot="1">
      <c r="C22" s="84" t="s">
        <v>11</v>
      </c>
      <c r="D22" s="85" t="s">
        <v>12</v>
      </c>
      <c r="E22" s="86" t="s">
        <v>13</v>
      </c>
      <c r="F22" s="84" t="s">
        <v>14</v>
      </c>
      <c r="G22" s="111" t="s">
        <v>226</v>
      </c>
      <c r="H22" s="112" t="s">
        <v>14</v>
      </c>
      <c r="I22" s="111" t="str">
        <f>G22</f>
        <v>4 transporten per jaar</v>
      </c>
      <c r="J22" s="112" t="s">
        <v>14</v>
      </c>
      <c r="K22" s="111" t="str">
        <f>G22</f>
        <v>4 transporten per jaar</v>
      </c>
      <c r="L22" s="112" t="s">
        <v>14</v>
      </c>
      <c r="M22" s="111" t="str">
        <f>G22</f>
        <v>4 transporten per jaar</v>
      </c>
      <c r="N22" s="249" t="s">
        <v>16</v>
      </c>
      <c r="P22" s="295" t="s">
        <v>34</v>
      </c>
      <c r="Q22" s="296" t="s">
        <v>18</v>
      </c>
      <c r="R22" s="296" t="s">
        <v>19</v>
      </c>
      <c r="S22" s="297" t="s">
        <v>20</v>
      </c>
    </row>
    <row r="23" spans="3:19" s="3" customFormat="1" ht="15" customHeight="1">
      <c r="C23" s="89" t="s">
        <v>21</v>
      </c>
      <c r="D23" s="90" t="s">
        <v>22</v>
      </c>
      <c r="E23" s="113">
        <v>10</v>
      </c>
      <c r="F23" s="26">
        <f t="shared" ref="F23:F36" si="5">$E23*G23</f>
        <v>0</v>
      </c>
      <c r="G23" s="114">
        <f>SUMIFS('invulblad opdrachtnemer'!F$11:F$26,'invulblad opdrachtnemer'!$D$11:$D$26,'gunningscriterium SEB'!$C23,'invulblad opdrachtnemer'!$E$11:$E$26,'gunningscriterium SEB'!$D23)</f>
        <v>0</v>
      </c>
      <c r="H23" s="27">
        <f t="shared" ref="H23:H36" si="6">$E23*I23</f>
        <v>0</v>
      </c>
      <c r="I23" s="114">
        <f>SUMIFS('invulblad opdrachtnemer'!G$11:G$26,'invulblad opdrachtnemer'!$D$11:$D$26,'gunningscriterium SEB'!$C23,'invulblad opdrachtnemer'!$E$11:$E$26,'gunningscriterium SEB'!$D23)</f>
        <v>0</v>
      </c>
      <c r="J23" s="27">
        <f t="shared" ref="J23:J36" si="7">$E23*K23</f>
        <v>0</v>
      </c>
      <c r="K23" s="114">
        <f>SUMIFS('invulblad opdrachtnemer'!H$11:H$26,'invulblad opdrachtnemer'!$D$11:$D$26,'gunningscriterium SEB'!$C23,'invulblad opdrachtnemer'!$E$11:$E$26,'gunningscriterium SEB'!$D23)</f>
        <v>0</v>
      </c>
      <c r="L23" s="27">
        <f>$E23*M23</f>
        <v>0</v>
      </c>
      <c r="M23" s="114">
        <f>SUMIFS('invulblad opdrachtnemer'!I$11:I$26,'invulblad opdrachtnemer'!$D$11:$D$26,'gunningscriterium SEB'!$C23,'invulblad opdrachtnemer'!$E$11:$E$26,'gunningscriterium SEB'!$D23)</f>
        <v>0</v>
      </c>
      <c r="N23" s="115"/>
      <c r="P23" s="356" t="s">
        <v>35</v>
      </c>
      <c r="Q23" s="359" t="s">
        <v>36</v>
      </c>
      <c r="R23" s="360"/>
      <c r="S23" s="361"/>
    </row>
    <row r="24" spans="3:19" s="3" customFormat="1" ht="15" customHeight="1">
      <c r="C24" s="96" t="s">
        <v>21</v>
      </c>
      <c r="D24" s="116" t="s">
        <v>26</v>
      </c>
      <c r="E24" s="117">
        <v>10</v>
      </c>
      <c r="F24" s="9">
        <f t="shared" si="5"/>
        <v>0</v>
      </c>
      <c r="G24" s="118">
        <f>SUMIFS('invulblad opdrachtnemer'!F$11:F$26,'invulblad opdrachtnemer'!$D$11:$D$26,'gunningscriterium SEB'!$C24,'invulblad opdrachtnemer'!$E$11:$E$26,'gunningscriterium SEB'!$D24)</f>
        <v>0</v>
      </c>
      <c r="H24" s="16">
        <f t="shared" si="6"/>
        <v>0</v>
      </c>
      <c r="I24" s="118">
        <f>SUMIFS('invulblad opdrachtnemer'!G$11:G$26,'invulblad opdrachtnemer'!$D$11:$D$26,'gunningscriterium SEB'!$C24,'invulblad opdrachtnemer'!$E$11:$E$26,'gunningscriterium SEB'!$D24)</f>
        <v>0</v>
      </c>
      <c r="J24" s="16">
        <f t="shared" si="7"/>
        <v>0</v>
      </c>
      <c r="K24" s="118">
        <f>SUMIFS('invulblad opdrachtnemer'!H$11:H$26,'invulblad opdrachtnemer'!$D$11:$D$26,'gunningscriterium SEB'!$C24,'invulblad opdrachtnemer'!$E$11:$E$26,'gunningscriterium SEB'!$D24)</f>
        <v>0</v>
      </c>
      <c r="L24" s="16">
        <f t="shared" ref="L24:L36" si="8">$E24*M24</f>
        <v>0</v>
      </c>
      <c r="M24" s="118">
        <f>SUMIFS('invulblad opdrachtnemer'!I$11:I$26,'invulblad opdrachtnemer'!$D$11:$D$26,'gunningscriterium SEB'!$C24,'invulblad opdrachtnemer'!$E$11:$E$26,'gunningscriterium SEB'!$D24)</f>
        <v>0</v>
      </c>
      <c r="N24" s="95"/>
      <c r="P24" s="357"/>
      <c r="Q24" s="360"/>
      <c r="R24" s="360"/>
      <c r="S24" s="361"/>
    </row>
    <row r="25" spans="3:19" s="3" customFormat="1" ht="15" customHeight="1">
      <c r="C25" s="96" t="s">
        <v>41</v>
      </c>
      <c r="D25" s="116" t="s">
        <v>224</v>
      </c>
      <c r="E25" s="343">
        <v>7</v>
      </c>
      <c r="F25" s="9">
        <f>$E25*G25</f>
        <v>0</v>
      </c>
      <c r="G25" s="118">
        <f>SUMIFS('invulblad opdrachtnemer'!F$11:F$26,'invulblad opdrachtnemer'!$D$11:$D$26,'gunningscriterium SEB'!$C25,'invulblad opdrachtnemer'!$E$11:$E$26,'gunningscriterium SEB'!$D25)</f>
        <v>0</v>
      </c>
      <c r="H25" s="9">
        <f>$E25*I25</f>
        <v>0</v>
      </c>
      <c r="I25" s="118">
        <f>SUMIFS('invulblad opdrachtnemer'!G$11:G$26,'invulblad opdrachtnemer'!$D$11:$D$26,'gunningscriterium SEB'!$C25,'invulblad opdrachtnemer'!$E$11:$E$26,'gunningscriterium SEB'!$D25)</f>
        <v>0</v>
      </c>
      <c r="J25" s="9">
        <f>$E25*K25</f>
        <v>0</v>
      </c>
      <c r="K25" s="118">
        <f>SUMIFS('invulblad opdrachtnemer'!H$11:H$26,'invulblad opdrachtnemer'!$D$11:$D$26,'gunningscriterium SEB'!$C25,'invulblad opdrachtnemer'!$E$11:$E$26,'gunningscriterium SEB'!$D25)</f>
        <v>0</v>
      </c>
      <c r="L25" s="9">
        <f>$E25*M25</f>
        <v>0</v>
      </c>
      <c r="M25" s="118">
        <f>SUMIFS('invulblad opdrachtnemer'!I$11:I$26,'invulblad opdrachtnemer'!$D$11:$D$26,'gunningscriterium SEB'!$C25,'invulblad opdrachtnemer'!$E$11:$E$26,'gunningscriterium SEB'!$D25)</f>
        <v>0</v>
      </c>
      <c r="N25" s="95"/>
      <c r="P25" s="357"/>
      <c r="Q25" s="360"/>
      <c r="R25" s="360"/>
      <c r="S25" s="361"/>
    </row>
    <row r="26" spans="3:19" s="3" customFormat="1" ht="15" customHeight="1">
      <c r="C26" s="96" t="s">
        <v>37</v>
      </c>
      <c r="D26" s="116" t="s">
        <v>38</v>
      </c>
      <c r="E26" s="343">
        <v>5.5</v>
      </c>
      <c r="F26" s="9">
        <f t="shared" si="5"/>
        <v>0</v>
      </c>
      <c r="G26" s="118">
        <f>SUMIFS('invulblad opdrachtnemer'!F$11:F$26,'invulblad opdrachtnemer'!$D$11:$D$26,'gunningscriterium SEB'!$C26,'invulblad opdrachtnemer'!$E$11:$E$26,'gunningscriterium SEB'!$D26)</f>
        <v>0</v>
      </c>
      <c r="H26" s="16">
        <f t="shared" si="6"/>
        <v>0</v>
      </c>
      <c r="I26" s="118">
        <f>SUMIFS('invulblad opdrachtnemer'!G$11:G$26,'invulblad opdrachtnemer'!$D$11:$D$26,'gunningscriterium SEB'!$C26,'invulblad opdrachtnemer'!$E$11:$E$26,'gunningscriterium SEB'!$D26)</f>
        <v>0</v>
      </c>
      <c r="J26" s="16">
        <f t="shared" si="7"/>
        <v>0</v>
      </c>
      <c r="K26" s="118">
        <f>SUMIFS('invulblad opdrachtnemer'!H$11:H$26,'invulblad opdrachtnemer'!$D$11:$D$26,'gunningscriterium SEB'!$C26,'invulblad opdrachtnemer'!$E$11:$E$26,'gunningscriterium SEB'!$D26)</f>
        <v>0</v>
      </c>
      <c r="L26" s="16">
        <f t="shared" si="8"/>
        <v>0</v>
      </c>
      <c r="M26" s="118">
        <f>SUMIFS('invulblad opdrachtnemer'!I$11:I$26,'invulblad opdrachtnemer'!$D$11:$D$26,'gunningscriterium SEB'!$C26,'invulblad opdrachtnemer'!$E$11:$E$26,'gunningscriterium SEB'!$D26)</f>
        <v>0</v>
      </c>
      <c r="N26" s="95"/>
      <c r="O26" s="110"/>
      <c r="P26" s="357"/>
      <c r="Q26" s="360"/>
      <c r="R26" s="360"/>
      <c r="S26" s="361"/>
    </row>
    <row r="27" spans="3:19" s="3" customFormat="1" ht="15" customHeight="1" thickBot="1">
      <c r="C27" s="96" t="s">
        <v>37</v>
      </c>
      <c r="D27" s="116" t="s">
        <v>39</v>
      </c>
      <c r="E27" s="117">
        <v>4.5</v>
      </c>
      <c r="F27" s="9">
        <f t="shared" si="5"/>
        <v>0</v>
      </c>
      <c r="G27" s="118">
        <f>SUMIFS('invulblad opdrachtnemer'!F$11:F$26,'invulblad opdrachtnemer'!$D$11:$D$26,'gunningscriterium SEB'!$C27,'invulblad opdrachtnemer'!$E$11:$E$26,'gunningscriterium SEB'!$D27)</f>
        <v>0</v>
      </c>
      <c r="H27" s="16">
        <f t="shared" si="6"/>
        <v>0</v>
      </c>
      <c r="I27" s="118">
        <f>SUMIFS('invulblad opdrachtnemer'!G$11:G$26,'invulblad opdrachtnemer'!$D$11:$D$26,'gunningscriterium SEB'!$C27,'invulblad opdrachtnemer'!$E$11:$E$26,'gunningscriterium SEB'!$D27)</f>
        <v>0</v>
      </c>
      <c r="J27" s="16">
        <f t="shared" si="7"/>
        <v>0</v>
      </c>
      <c r="K27" s="118">
        <f>SUMIFS('invulblad opdrachtnemer'!H$11:H$26,'invulblad opdrachtnemer'!$D$11:$D$26,'gunningscriterium SEB'!$C27,'invulblad opdrachtnemer'!$E$11:$E$26,'gunningscriterium SEB'!$D27)</f>
        <v>0</v>
      </c>
      <c r="L27" s="16">
        <f t="shared" si="8"/>
        <v>0</v>
      </c>
      <c r="M27" s="118">
        <f>SUMIFS('invulblad opdrachtnemer'!I$11:I$26,'invulblad opdrachtnemer'!$D$11:$D$26,'gunningscriterium SEB'!$C27,'invulblad opdrachtnemer'!$E$11:$E$26,'gunningscriterium SEB'!$D27)</f>
        <v>0</v>
      </c>
      <c r="N27" s="95"/>
      <c r="P27" s="358"/>
      <c r="Q27" s="362"/>
      <c r="R27" s="362"/>
      <c r="S27" s="363"/>
    </row>
    <row r="28" spans="3:19" s="3" customFormat="1" ht="15" customHeight="1">
      <c r="C28" s="96" t="s">
        <v>37</v>
      </c>
      <c r="D28" s="116" t="s">
        <v>228</v>
      </c>
      <c r="E28" s="117">
        <v>4.5</v>
      </c>
      <c r="F28" s="9">
        <f t="shared" si="5"/>
        <v>0</v>
      </c>
      <c r="G28" s="118">
        <f>SUMIFS('invulblad opdrachtnemer'!F$11:F$26,'invulblad opdrachtnemer'!$D$11:$D$26,'gunningscriterium SEB'!$C28,'invulblad opdrachtnemer'!$E$11:$E$26,'gunningscriterium SEB'!$D28)</f>
        <v>0</v>
      </c>
      <c r="H28" s="16">
        <f t="shared" si="6"/>
        <v>0</v>
      </c>
      <c r="I28" s="118">
        <f>SUMIFS('invulblad opdrachtnemer'!G$11:G$26,'invulblad opdrachtnemer'!$D$11:$D$26,'gunningscriterium SEB'!$C28,'invulblad opdrachtnemer'!$E$11:$E$26,'gunningscriterium SEB'!$D28)</f>
        <v>0</v>
      </c>
      <c r="J28" s="16">
        <f t="shared" si="7"/>
        <v>0</v>
      </c>
      <c r="K28" s="118">
        <f>SUMIFS('invulblad opdrachtnemer'!H$11:H$26,'invulblad opdrachtnemer'!$D$11:$D$26,'gunningscriterium SEB'!$C28,'invulblad opdrachtnemer'!$E$11:$E$26,'gunningscriterium SEB'!$D28)</f>
        <v>0</v>
      </c>
      <c r="L28" s="16">
        <f t="shared" si="8"/>
        <v>0</v>
      </c>
      <c r="M28" s="118">
        <f>SUMIFS('invulblad opdrachtnemer'!I$11:I$26,'invulblad opdrachtnemer'!$D$11:$D$26,'gunningscriterium SEB'!$C28,'invulblad opdrachtnemer'!$E$11:$E$26,'gunningscriterium SEB'!$D28)</f>
        <v>0</v>
      </c>
      <c r="N28" s="95"/>
    </row>
    <row r="29" spans="3:19" s="3" customFormat="1" ht="15" customHeight="1">
      <c r="C29" s="346" t="s">
        <v>37</v>
      </c>
      <c r="D29" s="344" t="s">
        <v>225</v>
      </c>
      <c r="E29" s="345">
        <v>4</v>
      </c>
      <c r="F29" s="9">
        <f>$E29*G29</f>
        <v>0</v>
      </c>
      <c r="G29" s="118">
        <f>SUMIFS('invulblad opdrachtnemer'!F$11:F$26,'invulblad opdrachtnemer'!$D$11:$D$26,'gunningscriterium SEB'!$C29,'invulblad opdrachtnemer'!$E$11:$E$26,'gunningscriterium SEB'!$D29)</f>
        <v>0</v>
      </c>
      <c r="H29" s="16">
        <f t="shared" ref="H29" si="9">$E29*I29</f>
        <v>0</v>
      </c>
      <c r="I29" s="118">
        <f>SUMIFS('invulblad opdrachtnemer'!G$11:G$26,'invulblad opdrachtnemer'!$D$11:$D$26,'gunningscriterium SEB'!$C29,'invulblad opdrachtnemer'!$E$11:$E$26,'gunningscriterium SEB'!$D29)</f>
        <v>0</v>
      </c>
      <c r="J29" s="16">
        <f t="shared" ref="J29" si="10">$E29*K29</f>
        <v>0</v>
      </c>
      <c r="K29" s="118">
        <f>SUMIFS('invulblad opdrachtnemer'!H$11:H$26,'invulblad opdrachtnemer'!$D$11:$D$26,'gunningscriterium SEB'!$C29,'invulblad opdrachtnemer'!$E$11:$E$26,'gunningscriterium SEB'!$D29)</f>
        <v>0</v>
      </c>
      <c r="L29" s="16">
        <f t="shared" ref="L29" si="11">$E29*M29</f>
        <v>0</v>
      </c>
      <c r="M29" s="118">
        <f>SUMIFS('invulblad opdrachtnemer'!I$11:I$26,'invulblad opdrachtnemer'!$D$11:$D$26,'gunningscriterium SEB'!$C29,'invulblad opdrachtnemer'!$E$11:$E$26,'gunningscriterium SEB'!$D29)</f>
        <v>0</v>
      </c>
      <c r="N29" s="95"/>
    </row>
    <row r="30" spans="3:19" s="3" customFormat="1" ht="15" customHeight="1">
      <c r="C30" s="293" t="s">
        <v>40</v>
      </c>
      <c r="D30" s="116" t="s">
        <v>38</v>
      </c>
      <c r="E30" s="294">
        <v>3.5</v>
      </c>
      <c r="F30" s="9">
        <f t="shared" si="5"/>
        <v>0</v>
      </c>
      <c r="G30" s="118">
        <f>SUMIFS('invulblad opdrachtnemer'!F$11:F$26,'invulblad opdrachtnemer'!$D$11:$D$26,'gunningscriterium SEB'!$C30,'invulblad opdrachtnemer'!$E$11:$E$26,'gunningscriterium SEB'!$D30)</f>
        <v>0</v>
      </c>
      <c r="H30" s="16">
        <f t="shared" si="6"/>
        <v>0</v>
      </c>
      <c r="I30" s="118">
        <f>SUMIFS('invulblad opdrachtnemer'!G$11:G$26,'invulblad opdrachtnemer'!$D$11:$D$26,'gunningscriterium SEB'!$C30,'invulblad opdrachtnemer'!$E$11:$E$26,'gunningscriterium SEB'!$D30)</f>
        <v>0</v>
      </c>
      <c r="J30" s="16">
        <f t="shared" si="7"/>
        <v>0</v>
      </c>
      <c r="K30" s="118">
        <f>SUMIFS('invulblad opdrachtnemer'!H$11:H$26,'invulblad opdrachtnemer'!$D$11:$D$26,'gunningscriterium SEB'!$C30,'invulblad opdrachtnemer'!$E$11:$E$26,'gunningscriterium SEB'!$D30)</f>
        <v>0</v>
      </c>
      <c r="L30" s="16">
        <f t="shared" si="8"/>
        <v>0</v>
      </c>
      <c r="M30" s="118">
        <f>SUMIFS('invulblad opdrachtnemer'!I$11:I$26,'invulblad opdrachtnemer'!$D$11:$D$26,'gunningscriterium SEB'!$C30,'invulblad opdrachtnemer'!$E$11:$E$26,'gunningscriterium SEB'!$D30)</f>
        <v>0</v>
      </c>
      <c r="N30" s="95"/>
    </row>
    <row r="31" spans="3:19" s="3" customFormat="1" ht="15" customHeight="1">
      <c r="C31" s="96" t="s">
        <v>40</v>
      </c>
      <c r="D31" s="116" t="s">
        <v>39</v>
      </c>
      <c r="E31" s="117">
        <v>2.5</v>
      </c>
      <c r="F31" s="9">
        <f t="shared" si="5"/>
        <v>0</v>
      </c>
      <c r="G31" s="118">
        <f>SUMIFS('invulblad opdrachtnemer'!F$11:F$26,'invulblad opdrachtnemer'!$D$11:$D$26,'gunningscriterium SEB'!$C31,'invulblad opdrachtnemer'!$E$11:$E$26,'gunningscriterium SEB'!$D31)</f>
        <v>0</v>
      </c>
      <c r="H31" s="16">
        <f t="shared" si="6"/>
        <v>0</v>
      </c>
      <c r="I31" s="118">
        <f>SUMIFS('invulblad opdrachtnemer'!G$11:G$26,'invulblad opdrachtnemer'!$D$11:$D$26,'gunningscriterium SEB'!$C31,'invulblad opdrachtnemer'!$E$11:$E$26,'gunningscriterium SEB'!$D31)</f>
        <v>0</v>
      </c>
      <c r="J31" s="16">
        <f t="shared" si="7"/>
        <v>0</v>
      </c>
      <c r="K31" s="118">
        <f>SUMIFS('invulblad opdrachtnemer'!H$11:H$26,'invulblad opdrachtnemer'!$D$11:$D$26,'gunningscriterium SEB'!$C31,'invulblad opdrachtnemer'!$E$11:$E$26,'gunningscriterium SEB'!$D31)</f>
        <v>0</v>
      </c>
      <c r="L31" s="16">
        <f t="shared" si="8"/>
        <v>0</v>
      </c>
      <c r="M31" s="118">
        <f>SUMIFS('invulblad opdrachtnemer'!I$11:I$26,'invulblad opdrachtnemer'!$D$11:$D$26,'gunningscriterium SEB'!$C31,'invulblad opdrachtnemer'!$E$11:$E$26,'gunningscriterium SEB'!$D31)</f>
        <v>0</v>
      </c>
      <c r="N31" s="95"/>
    </row>
    <row r="32" spans="3:19" s="3" customFormat="1" ht="15" customHeight="1">
      <c r="C32" s="96" t="s">
        <v>40</v>
      </c>
      <c r="D32" s="116" t="s">
        <v>228</v>
      </c>
      <c r="E32" s="117">
        <v>2.5</v>
      </c>
      <c r="F32" s="9">
        <f t="shared" si="5"/>
        <v>0</v>
      </c>
      <c r="G32" s="118">
        <f>SUMIFS('invulblad opdrachtnemer'!F$11:F$26,'invulblad opdrachtnemer'!$D$11:$D$26,'gunningscriterium SEB'!$C32,'invulblad opdrachtnemer'!$E$11:$E$26,'gunningscriterium SEB'!$D32)</f>
        <v>0</v>
      </c>
      <c r="H32" s="16">
        <f t="shared" si="6"/>
        <v>0</v>
      </c>
      <c r="I32" s="118">
        <f>SUMIFS('invulblad opdrachtnemer'!G$11:G$26,'invulblad opdrachtnemer'!$D$11:$D$26,'gunningscriterium SEB'!$C32,'invulblad opdrachtnemer'!$E$11:$E$26,'gunningscriterium SEB'!$D32)</f>
        <v>0</v>
      </c>
      <c r="J32" s="16">
        <f t="shared" si="7"/>
        <v>0</v>
      </c>
      <c r="K32" s="118">
        <f>SUMIFS('invulblad opdrachtnemer'!H$11:H$26,'invulblad opdrachtnemer'!$D$11:$D$26,'gunningscriterium SEB'!$C32,'invulblad opdrachtnemer'!$E$11:$E$26,'gunningscriterium SEB'!$D32)</f>
        <v>0</v>
      </c>
      <c r="L32" s="16">
        <f t="shared" si="8"/>
        <v>0</v>
      </c>
      <c r="M32" s="118">
        <f>SUMIFS('invulblad opdrachtnemer'!I$11:I$26,'invulblad opdrachtnemer'!$D$11:$D$26,'gunningscriterium SEB'!$C32,'invulblad opdrachtnemer'!$E$11:$E$26,'gunningscriterium SEB'!$D32)</f>
        <v>0</v>
      </c>
      <c r="N32" s="95"/>
    </row>
    <row r="33" spans="3:21" s="3" customFormat="1" ht="15" customHeight="1">
      <c r="C33" s="96" t="s">
        <v>40</v>
      </c>
      <c r="D33" s="344" t="s">
        <v>225</v>
      </c>
      <c r="E33" s="117">
        <v>2</v>
      </c>
      <c r="F33" s="9">
        <f t="shared" ref="F33" si="12">$E33*G33</f>
        <v>0</v>
      </c>
      <c r="G33" s="118">
        <f>SUMIFS('invulblad opdrachtnemer'!F$11:F$26,'invulblad opdrachtnemer'!$D$11:$D$26,'gunningscriterium SEB'!$C33,'invulblad opdrachtnemer'!$E$11:$E$26,'gunningscriterium SEB'!$D33)</f>
        <v>0</v>
      </c>
      <c r="H33" s="16">
        <f t="shared" ref="H33" si="13">$E33*I33</f>
        <v>0</v>
      </c>
      <c r="I33" s="118">
        <f>SUMIFS('invulblad opdrachtnemer'!G$11:G$26,'invulblad opdrachtnemer'!$D$11:$D$26,'gunningscriterium SEB'!$C33,'invulblad opdrachtnemer'!$E$11:$E$26,'gunningscriterium SEB'!$D33)</f>
        <v>0</v>
      </c>
      <c r="J33" s="16">
        <f t="shared" ref="J33" si="14">$E33*K33</f>
        <v>0</v>
      </c>
      <c r="K33" s="118">
        <f>SUMIFS('invulblad opdrachtnemer'!H$11:H$26,'invulblad opdrachtnemer'!$D$11:$D$26,'gunningscriterium SEB'!$C33,'invulblad opdrachtnemer'!$E$11:$E$26,'gunningscriterium SEB'!$D33)</f>
        <v>0</v>
      </c>
      <c r="L33" s="16">
        <f t="shared" ref="L33" si="15">$E33*M33</f>
        <v>0</v>
      </c>
      <c r="M33" s="118">
        <f>SUMIFS('invulblad opdrachtnemer'!I$11:I$26,'invulblad opdrachtnemer'!$D$11:$D$26,'gunningscriterium SEB'!$C33,'invulblad opdrachtnemer'!$E$11:$E$26,'gunningscriterium SEB'!$D33)</f>
        <v>0</v>
      </c>
      <c r="N33" s="95"/>
    </row>
    <row r="34" spans="3:21" s="3" customFormat="1" ht="15" customHeight="1">
      <c r="C34" s="96" t="s">
        <v>41</v>
      </c>
      <c r="D34" s="116" t="s">
        <v>38</v>
      </c>
      <c r="E34" s="294">
        <v>2</v>
      </c>
      <c r="F34" s="9">
        <f t="shared" si="5"/>
        <v>0</v>
      </c>
      <c r="G34" s="118">
        <f>SUMIFS('invulblad opdrachtnemer'!F$11:F$26,'invulblad opdrachtnemer'!$D$11:$D$26,'gunningscriterium SEB'!$C34,'invulblad opdrachtnemer'!$E$11:$E$26,'gunningscriterium SEB'!$D34)</f>
        <v>0</v>
      </c>
      <c r="H34" s="16">
        <f t="shared" si="6"/>
        <v>0</v>
      </c>
      <c r="I34" s="118">
        <f>SUMIFS('invulblad opdrachtnemer'!G$11:G$26,'invulblad opdrachtnemer'!$D$11:$D$26,'gunningscriterium SEB'!$C34,'invulblad opdrachtnemer'!$E$11:$E$26,'gunningscriterium SEB'!$D34)</f>
        <v>0</v>
      </c>
      <c r="J34" s="16">
        <f t="shared" si="7"/>
        <v>0</v>
      </c>
      <c r="K34" s="118">
        <f>SUMIFS('invulblad opdrachtnemer'!H$11:H$26,'invulblad opdrachtnemer'!$D$11:$D$26,'gunningscriterium SEB'!$C34,'invulblad opdrachtnemer'!$E$11:$E$26,'gunningscriterium SEB'!$D34)</f>
        <v>0</v>
      </c>
      <c r="L34" s="16">
        <f t="shared" si="8"/>
        <v>0</v>
      </c>
      <c r="M34" s="118">
        <f>SUMIFS('invulblad opdrachtnemer'!I$11:I$26,'invulblad opdrachtnemer'!$D$11:$D$26,'gunningscriterium SEB'!$C34,'invulblad opdrachtnemer'!$E$11:$E$26,'gunningscriterium SEB'!$D34)</f>
        <v>0</v>
      </c>
      <c r="N34" s="95"/>
    </row>
    <row r="35" spans="3:21" s="3" customFormat="1" ht="15" customHeight="1">
      <c r="C35" s="96" t="s">
        <v>41</v>
      </c>
      <c r="D35" s="302" t="s">
        <v>39</v>
      </c>
      <c r="E35" s="117">
        <v>0.5</v>
      </c>
      <c r="F35" s="9">
        <f t="shared" si="5"/>
        <v>0</v>
      </c>
      <c r="G35" s="118">
        <f>SUMIFS('invulblad opdrachtnemer'!F$11:F$26,'invulblad opdrachtnemer'!$D$11:$D$26,'gunningscriterium SEB'!$C35,'invulblad opdrachtnemer'!$E$11:$E$26,'gunningscriterium SEB'!$D35)</f>
        <v>0</v>
      </c>
      <c r="H35" s="16">
        <f t="shared" si="6"/>
        <v>0</v>
      </c>
      <c r="I35" s="118">
        <f>SUMIFS('invulblad opdrachtnemer'!G$11:G$26,'invulblad opdrachtnemer'!$D$11:$D$26,'gunningscriterium SEB'!$C35,'invulblad opdrachtnemer'!$E$11:$E$26,'gunningscriterium SEB'!$D35)</f>
        <v>0</v>
      </c>
      <c r="J35" s="16">
        <f t="shared" si="7"/>
        <v>0</v>
      </c>
      <c r="K35" s="118">
        <f>SUMIFS('invulblad opdrachtnemer'!H$11:H$26,'invulblad opdrachtnemer'!$D$11:$D$26,'gunningscriterium SEB'!$C35,'invulblad opdrachtnemer'!$E$11:$E$26,'gunningscriterium SEB'!$D35)</f>
        <v>0</v>
      </c>
      <c r="L35" s="16">
        <f t="shared" si="8"/>
        <v>0</v>
      </c>
      <c r="M35" s="118">
        <f>SUMIFS('invulblad opdrachtnemer'!I$11:I$26,'invulblad opdrachtnemer'!$D$11:$D$26,'gunningscriterium SEB'!$C35,'invulblad opdrachtnemer'!$E$11:$E$26,'gunningscriterium SEB'!$D35)</f>
        <v>0</v>
      </c>
      <c r="N35" s="95"/>
    </row>
    <row r="36" spans="3:21" s="3" customFormat="1" ht="15" customHeight="1">
      <c r="C36" s="96" t="s">
        <v>41</v>
      </c>
      <c r="D36" s="116" t="s">
        <v>228</v>
      </c>
      <c r="E36" s="117">
        <v>0.5</v>
      </c>
      <c r="F36" s="9">
        <f t="shared" si="5"/>
        <v>0</v>
      </c>
      <c r="G36" s="118">
        <f>SUMIFS('invulblad opdrachtnemer'!F$11:F$26,'invulblad opdrachtnemer'!$D$11:$D$26,'gunningscriterium SEB'!$C36,'invulblad opdrachtnemer'!$E$11:$E$26,'gunningscriterium SEB'!$D36)</f>
        <v>0</v>
      </c>
      <c r="H36" s="16">
        <f t="shared" si="6"/>
        <v>0</v>
      </c>
      <c r="I36" s="118">
        <f>SUMIFS('invulblad opdrachtnemer'!G$11:G$26,'invulblad opdrachtnemer'!$D$11:$D$26,'gunningscriterium SEB'!$C36,'invulblad opdrachtnemer'!$E$11:$E$26,'gunningscriterium SEB'!$D36)</f>
        <v>0</v>
      </c>
      <c r="J36" s="16">
        <f t="shared" si="7"/>
        <v>0</v>
      </c>
      <c r="K36" s="118">
        <f>SUMIFS('invulblad opdrachtnemer'!H$11:H$26,'invulblad opdrachtnemer'!$D$11:$D$26,'gunningscriterium SEB'!$C36,'invulblad opdrachtnemer'!$E$11:$E$26,'gunningscriterium SEB'!$D36)</f>
        <v>0</v>
      </c>
      <c r="L36" s="16">
        <f t="shared" si="8"/>
        <v>0</v>
      </c>
      <c r="M36" s="118">
        <f>SUMIFS('invulblad opdrachtnemer'!I$11:I$26,'invulblad opdrachtnemer'!$D$11:$D$26,'gunningscriterium SEB'!$C36,'invulblad opdrachtnemer'!$E$11:$E$26,'gunningscriterium SEB'!$D36)</f>
        <v>0</v>
      </c>
      <c r="N36" s="95"/>
    </row>
    <row r="37" spans="3:21" s="3" customFormat="1" ht="15" customHeight="1" thickBot="1">
      <c r="C37" s="96" t="s">
        <v>41</v>
      </c>
      <c r="D37" s="302" t="s">
        <v>225</v>
      </c>
      <c r="E37" s="117">
        <v>0</v>
      </c>
      <c r="F37" s="9">
        <f t="shared" ref="F37" si="16">$E37*G37</f>
        <v>0</v>
      </c>
      <c r="G37" s="118">
        <f>SUMIFS('invulblad opdrachtnemer'!F$11:F$26,'invulblad opdrachtnemer'!$D$11:$D$26,'gunningscriterium SEB'!$C37,'invulblad opdrachtnemer'!$E$11:$E$26,'gunningscriterium SEB'!$D37)</f>
        <v>0</v>
      </c>
      <c r="H37" s="16">
        <f t="shared" ref="H37" si="17">$E37*I37</f>
        <v>0</v>
      </c>
      <c r="I37" s="118">
        <f>SUMIFS('invulblad opdrachtnemer'!G$11:G$26,'invulblad opdrachtnemer'!$D$11:$D$26,'gunningscriterium SEB'!$C37,'invulblad opdrachtnemer'!$E$11:$E$26,'gunningscriterium SEB'!$D37)</f>
        <v>0</v>
      </c>
      <c r="J37" s="16">
        <f t="shared" ref="J37" si="18">$E37*K37</f>
        <v>0</v>
      </c>
      <c r="K37" s="118">
        <f>SUMIFS('invulblad opdrachtnemer'!H$11:H$26,'invulblad opdrachtnemer'!$D$11:$D$26,'gunningscriterium SEB'!$C37,'invulblad opdrachtnemer'!$E$11:$E$26,'gunningscriterium SEB'!$D37)</f>
        <v>0</v>
      </c>
      <c r="L37" s="16">
        <f t="shared" ref="L37" si="19">$E37*M37</f>
        <v>0</v>
      </c>
      <c r="M37" s="118">
        <f>SUMIFS('invulblad opdrachtnemer'!I$11:I$26,'invulblad opdrachtnemer'!$D$11:$D$26,'gunningscriterium SEB'!$C37,'invulblad opdrachtnemer'!$E$11:$E$26,'gunningscriterium SEB'!$D37)</f>
        <v>0</v>
      </c>
      <c r="N37" s="95"/>
    </row>
    <row r="38" spans="3:21" s="3" customFormat="1" ht="15" customHeight="1" thickBot="1">
      <c r="C38" s="97"/>
      <c r="D38" s="98"/>
      <c r="E38" s="99" t="s">
        <v>227</v>
      </c>
      <c r="F38" s="49">
        <f t="shared" ref="F38:M38" si="20">SUM(F23:F36)</f>
        <v>0</v>
      </c>
      <c r="G38" s="50">
        <f t="shared" si="20"/>
        <v>0</v>
      </c>
      <c r="H38" s="49">
        <f t="shared" si="20"/>
        <v>0</v>
      </c>
      <c r="I38" s="50">
        <f t="shared" si="20"/>
        <v>0</v>
      </c>
      <c r="J38" s="49">
        <f t="shared" si="20"/>
        <v>0</v>
      </c>
      <c r="K38" s="50">
        <f t="shared" si="20"/>
        <v>0</v>
      </c>
      <c r="L38" s="49">
        <f t="shared" si="20"/>
        <v>0</v>
      </c>
      <c r="M38" s="51">
        <f t="shared" si="20"/>
        <v>0</v>
      </c>
      <c r="N38" s="100"/>
    </row>
    <row r="39" spans="3:21" s="10" customFormat="1" ht="20.149999999999999" customHeight="1">
      <c r="C39" s="101"/>
      <c r="D39" s="102"/>
      <c r="E39" s="103" t="s">
        <v>32</v>
      </c>
      <c r="F39" s="104"/>
      <c r="G39" s="47">
        <f>IFERROR(((F38/G38)/10)*G40,0)</f>
        <v>0</v>
      </c>
      <c r="H39" s="46"/>
      <c r="I39" s="47">
        <f>IFERROR(((H38/I38)/10)*I40,0)</f>
        <v>0</v>
      </c>
      <c r="J39" s="46"/>
      <c r="K39" s="47">
        <f>IFERROR(((J38/K38)/10)*K40,0)</f>
        <v>0</v>
      </c>
      <c r="L39" s="46"/>
      <c r="M39" s="47">
        <f>IFERROR(((L38/M38)/10)*M40,0)</f>
        <v>0</v>
      </c>
      <c r="N39" s="105">
        <f>SUM(F39:M39)</f>
        <v>0</v>
      </c>
    </row>
    <row r="40" spans="3:21" s="10" customFormat="1" ht="20.149999999999999" customHeight="1" thickBot="1">
      <c r="C40" s="106"/>
      <c r="D40" s="107"/>
      <c r="E40" s="108" t="s">
        <v>33</v>
      </c>
      <c r="F40" s="109"/>
      <c r="G40" s="129">
        <v>5000</v>
      </c>
      <c r="H40" s="45"/>
      <c r="I40" s="129">
        <v>10000</v>
      </c>
      <c r="J40" s="45"/>
      <c r="K40" s="129">
        <v>10000</v>
      </c>
      <c r="L40" s="45"/>
      <c r="M40" s="129">
        <v>15000</v>
      </c>
      <c r="N40" s="48">
        <f>SUM(F40:M40)</f>
        <v>40000</v>
      </c>
    </row>
    <row r="41" spans="3:21" s="3" customFormat="1" ht="15" customHeight="1">
      <c r="Q41" s="4"/>
    </row>
    <row r="42" spans="3:21" s="5" customFormat="1" ht="32.15" hidden="1" customHeight="1" thickBot="1">
      <c r="C42" s="12" t="s">
        <v>42</v>
      </c>
      <c r="D42" s="13"/>
      <c r="E42" s="13"/>
      <c r="F42" s="141"/>
      <c r="G42" s="127"/>
      <c r="H42" s="141"/>
      <c r="I42" s="127"/>
      <c r="J42" s="141"/>
      <c r="K42" s="127"/>
      <c r="L42" s="141"/>
      <c r="M42" s="127"/>
      <c r="N42" s="119"/>
      <c r="P42" s="282" t="s">
        <v>10</v>
      </c>
      <c r="Q42" s="283"/>
      <c r="R42" s="283"/>
      <c r="S42" s="284"/>
    </row>
    <row r="43" spans="3:21" s="3" customFormat="1" ht="32.15" hidden="1" customHeight="1">
      <c r="C4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295"/>
      <c r="Q43" s="296" t="s">
        <v>18</v>
      </c>
      <c r="R43" s="296" t="s">
        <v>19</v>
      </c>
      <c r="S43" s="297" t="s">
        <v>20</v>
      </c>
    </row>
    <row r="44" spans="3:21" s="3" customFormat="1" ht="15" hidden="1" customHeight="1">
      <c r="P44" s="356" t="s">
        <v>43</v>
      </c>
      <c r="Q44" s="365" t="s">
        <v>25</v>
      </c>
      <c r="R44" s="365"/>
      <c r="S44" s="366"/>
    </row>
    <row r="45" spans="3:21" s="3" customFormat="1" ht="15" hidden="1" customHeight="1">
      <c r="P45" s="356"/>
      <c r="Q45" s="365"/>
      <c r="R45" s="365"/>
      <c r="S45" s="366"/>
    </row>
    <row r="46" spans="3:21" s="3" customFormat="1" ht="15" hidden="1" customHeight="1" thickBot="1">
      <c r="P46" s="364"/>
      <c r="Q46" s="367"/>
      <c r="R46" s="367"/>
      <c r="S46" s="368"/>
    </row>
    <row r="47" spans="3:21" s="3" customFormat="1" ht="15" customHeight="1">
      <c r="O47" s="7"/>
      <c r="P47" s="7"/>
      <c r="Q47" s="7"/>
      <c r="R47" s="78"/>
      <c r="T47" s="4"/>
      <c r="U47" s="4"/>
    </row>
    <row r="48" spans="3:21" s="3" customFormat="1" ht="15" customHeight="1">
      <c r="Q48" s="4"/>
      <c r="R48" s="4"/>
      <c r="S48" s="4"/>
    </row>
    <row r="49" spans="3:19" s="3" customFormat="1" ht="10" customHeight="1">
      <c r="Q49" s="4"/>
      <c r="R49" s="4"/>
      <c r="S49" s="4"/>
    </row>
    <row r="50" spans="3:19" s="3" customFormat="1" ht="15" customHeight="1">
      <c r="Q50" s="4"/>
      <c r="R50" s="4"/>
      <c r="S50" s="4"/>
    </row>
    <row r="51" spans="3:19" s="3" customFormat="1" ht="10" customHeight="1"/>
    <row r="52" spans="3:19" s="3" customFormat="1" ht="15" customHeight="1"/>
    <row r="53" spans="3:19" s="3" customFormat="1" ht="10" customHeight="1"/>
    <row r="54" spans="3:19" s="3" customFormat="1" ht="15" customHeight="1">
      <c r="O54" s="123"/>
      <c r="Q54" s="4"/>
    </row>
    <row r="55" spans="3:19" s="3" customFormat="1" ht="10" customHeight="1">
      <c r="O55" s="123"/>
      <c r="Q55" s="4"/>
    </row>
    <row r="56" spans="3:19" s="3" customFormat="1" ht="76.5" customHeight="1">
      <c r="O56" s="123"/>
      <c r="Q56" s="4"/>
    </row>
    <row r="57" spans="3:19" s="3" customFormat="1" ht="15" customHeight="1">
      <c r="O57" s="123"/>
      <c r="Q57" s="4"/>
    </row>
    <row r="58" spans="3:19" s="3" customFormat="1" ht="10" customHeight="1">
      <c r="O58" s="123"/>
      <c r="Q58" s="4"/>
    </row>
    <row r="59" spans="3:19" s="3" customFormat="1" ht="15" customHeight="1">
      <c r="O59" s="123"/>
      <c r="Q59" s="4"/>
    </row>
    <row r="60" spans="3:19" s="3" customFormat="1" ht="10" customHeight="1">
      <c r="C60"/>
      <c r="D60" s="6"/>
      <c r="E60"/>
      <c r="F60"/>
      <c r="G60"/>
      <c r="H60"/>
      <c r="I60"/>
      <c r="J60"/>
      <c r="K60"/>
      <c r="L60"/>
      <c r="M60"/>
      <c r="N60"/>
      <c r="O60" s="123"/>
      <c r="Q60" s="4"/>
    </row>
    <row r="61" spans="3:19" s="3" customFormat="1" ht="54" customHeight="1">
      <c r="C61"/>
      <c r="D61" s="6"/>
      <c r="E61"/>
      <c r="F61"/>
      <c r="G61"/>
      <c r="H61"/>
      <c r="I61"/>
      <c r="J61"/>
      <c r="K61"/>
      <c r="L61"/>
      <c r="M61"/>
      <c r="N61"/>
      <c r="O61" s="123"/>
      <c r="Q61" s="4"/>
    </row>
    <row r="62" spans="3:19" s="3" customFormat="1" ht="10" customHeight="1">
      <c r="C62"/>
      <c r="D62" s="6"/>
      <c r="E62"/>
      <c r="F62"/>
      <c r="G62"/>
      <c r="H62"/>
      <c r="I62"/>
      <c r="J62"/>
      <c r="K62"/>
      <c r="L62"/>
      <c r="M62"/>
      <c r="N62"/>
      <c r="O62" s="123"/>
      <c r="Q62" s="4"/>
    </row>
    <row r="63" spans="3:19" s="3" customFormat="1" ht="15" customHeight="1">
      <c r="C63"/>
      <c r="D63" s="6"/>
      <c r="E63"/>
      <c r="F63"/>
      <c r="G63"/>
      <c r="H63"/>
      <c r="I63"/>
      <c r="J63"/>
      <c r="K63"/>
      <c r="L63"/>
      <c r="M63"/>
      <c r="N63"/>
      <c r="O63" s="123"/>
      <c r="Q63" s="4"/>
    </row>
    <row r="64" spans="3:19" ht="10" customHeight="1">
      <c r="O64" s="123"/>
    </row>
    <row r="65" spans="15:15" ht="15" customHeight="1">
      <c r="O65" s="123"/>
    </row>
    <row r="66" spans="15:15">
      <c r="O66" s="123"/>
    </row>
    <row r="67" spans="15:15" ht="15" customHeight="1">
      <c r="O67" s="123"/>
    </row>
    <row r="68" spans="15:15">
      <c r="O68" s="123"/>
    </row>
  </sheetData>
  <sheetProtection formatCells="0" formatColumns="0" formatRows="0" insertColumns="0" insertRows="0" sort="0" autoFilter="0" pivotTables="0"/>
  <mergeCells count="6">
    <mergeCell ref="Q14:Q16"/>
    <mergeCell ref="R15:S16"/>
    <mergeCell ref="P23:P27"/>
    <mergeCell ref="Q23:S27"/>
    <mergeCell ref="P44:P46"/>
    <mergeCell ref="Q44:S46"/>
  </mergeCells>
  <pageMargins left="0.25" right="0.25" top="0.75" bottom="0.75" header="0.3" footer="0.3"/>
  <pageSetup paperSize="9" scale="72" orientation="landscape" r:id="rId1"/>
  <ignoredErrors>
    <ignoredError sqref="F18 F20 F19 F22 L14:L16 H18 J18:M18 L22 J22 H22 J19 L19 H19 G20:M20 G17:M17 G21:M21 G19 I19 M19 K19 G18 I18 G14:K16 M14:M16 G38:M39 G41:M52 H40 J40 H26:K26 H28:K28 G36:K36 M30:M32 M34:M36 G34:K35 M26:M28 G27:K27 M24 G24:K24 G30:K32 H23:M23 L24 L26:L28 L34:L36 L30:L32 G23 G33:M33 G37:M37 G29:M29 G26 G25:M25 G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I34"/>
  <sheetViews>
    <sheetView showGridLines="0" zoomScaleNormal="100" workbookViewId="0">
      <selection activeCell="D21" sqref="D21"/>
    </sheetView>
  </sheetViews>
  <sheetFormatPr defaultColWidth="9.1796875" defaultRowHeight="14.5"/>
  <cols>
    <col min="1" max="1" width="2.54296875" customWidth="1"/>
    <col min="2" max="2" width="3" style="250" bestFit="1" customWidth="1"/>
    <col min="3" max="3" width="45.81640625" bestFit="1" customWidth="1"/>
    <col min="4" max="4" width="19.453125" customWidth="1"/>
    <col min="5" max="5" width="20.90625" customWidth="1"/>
    <col min="6" max="9" width="16.453125" customWidth="1"/>
  </cols>
  <sheetData>
    <row r="1" spans="2:9" ht="20.149999999999999" customHeight="1">
      <c r="C1" s="77" t="str">
        <f>'gunningscriterium SEB'!C1</f>
        <v>Levering armaturen openbare verlichting perceel 2</v>
      </c>
      <c r="E1" s="369" t="e" vm="1">
        <v>#VALUE!</v>
      </c>
    </row>
    <row r="2" spans="2:9" ht="15" customHeight="1">
      <c r="B2" s="251"/>
      <c r="C2" s="2" t="s">
        <v>44</v>
      </c>
      <c r="E2" s="369"/>
    </row>
    <row r="3" spans="2:9" ht="15" customHeight="1">
      <c r="B3" s="251"/>
      <c r="C3" s="3"/>
    </row>
    <row r="4" spans="2:9" ht="15" customHeight="1">
      <c r="B4" s="251"/>
      <c r="C4" s="14" t="s">
        <v>45</v>
      </c>
      <c r="D4" s="130" t="s">
        <v>46</v>
      </c>
      <c r="E4" s="130"/>
    </row>
    <row r="5" spans="2:9" ht="15" customHeight="1">
      <c r="B5" s="251"/>
      <c r="C5" s="14"/>
      <c r="D5" s="14"/>
      <c r="E5" s="14"/>
    </row>
    <row r="6" spans="2:9" ht="15" customHeight="1">
      <c r="B6" s="251"/>
      <c r="C6" s="14"/>
      <c r="D6" s="121"/>
      <c r="E6" s="3"/>
      <c r="F6" t="s">
        <v>229</v>
      </c>
      <c r="G6" t="s">
        <v>229</v>
      </c>
      <c r="H6" t="s">
        <v>229</v>
      </c>
      <c r="I6" t="s">
        <v>229</v>
      </c>
    </row>
    <row r="7" spans="2:9" ht="15" customHeight="1">
      <c r="B7" s="251"/>
      <c r="D7" s="7"/>
      <c r="E7" s="7"/>
    </row>
    <row r="8" spans="2:9" ht="15" customHeight="1" thickBot="1">
      <c r="B8" s="251"/>
      <c r="C8" s="134"/>
      <c r="D8" s="135"/>
      <c r="E8" s="135"/>
      <c r="F8" s="134"/>
    </row>
    <row r="9" spans="2:9" s="35" customFormat="1" ht="59.15" customHeight="1" thickBot="1">
      <c r="B9" s="251"/>
      <c r="C9" s="12" t="str">
        <f>'gunningscriterium SEB'!C21</f>
        <v>TRANSPORTMIDDELEN (N2 en N3)</v>
      </c>
      <c r="D9" s="370" t="s">
        <v>47</v>
      </c>
      <c r="E9" s="370"/>
      <c r="F9" s="253">
        <f>'gunningscriterium SEB'!G21</f>
        <v>1</v>
      </c>
      <c r="G9" s="256">
        <f>'gunningscriterium SEB'!I21</f>
        <v>2</v>
      </c>
      <c r="H9" s="254">
        <f>'gunningscriterium SEB'!K21</f>
        <v>3</v>
      </c>
      <c r="I9" s="255">
        <f>'gunningscriterium SEB'!M21</f>
        <v>4</v>
      </c>
    </row>
    <row r="10" spans="2:9" s="35" customFormat="1" ht="70.5" thickBot="1">
      <c r="B10" s="251"/>
      <c r="C10" s="131" t="s">
        <v>48</v>
      </c>
      <c r="D10" s="132" t="s">
        <v>11</v>
      </c>
      <c r="E10" s="133" t="s">
        <v>12</v>
      </c>
      <c r="F10" s="32" t="s">
        <v>49</v>
      </c>
      <c r="G10" s="33" t="s">
        <v>49</v>
      </c>
      <c r="H10" s="33" t="s">
        <v>49</v>
      </c>
      <c r="I10" s="247" t="s">
        <v>49</v>
      </c>
    </row>
    <row r="11" spans="2:9" s="35" customFormat="1" ht="15" customHeight="1">
      <c r="B11" s="252">
        <v>1</v>
      </c>
      <c r="C11" s="61"/>
      <c r="D11" s="66"/>
      <c r="E11" s="66"/>
      <c r="F11" s="257"/>
      <c r="G11" s="258"/>
      <c r="H11" s="258"/>
      <c r="I11" s="259"/>
    </row>
    <row r="12" spans="2:9" s="35" customFormat="1" ht="15" customHeight="1">
      <c r="B12" s="252">
        <v>2</v>
      </c>
      <c r="C12" s="70"/>
      <c r="D12" s="67"/>
      <c r="E12" s="69"/>
      <c r="F12" s="260"/>
      <c r="G12" s="261"/>
      <c r="H12" s="261"/>
      <c r="I12" s="262"/>
    </row>
    <row r="13" spans="2:9" s="35" customFormat="1" ht="15" customHeight="1">
      <c r="B13" s="252">
        <v>3</v>
      </c>
      <c r="C13" s="70"/>
      <c r="D13" s="67"/>
      <c r="E13" s="69"/>
      <c r="F13" s="260"/>
      <c r="G13" s="261"/>
      <c r="H13" s="261"/>
      <c r="I13" s="262"/>
    </row>
    <row r="14" spans="2:9" s="35" customFormat="1" ht="15" customHeight="1">
      <c r="B14" s="252">
        <v>4</v>
      </c>
      <c r="C14" s="70"/>
      <c r="D14" s="67"/>
      <c r="E14" s="67"/>
      <c r="F14" s="260"/>
      <c r="G14" s="261"/>
      <c r="H14" s="261"/>
      <c r="I14" s="262"/>
    </row>
    <row r="15" spans="2:9" s="35" customFormat="1" ht="15" customHeight="1">
      <c r="B15" s="252">
        <v>5</v>
      </c>
      <c r="C15" s="70"/>
      <c r="D15" s="67"/>
      <c r="E15" s="69"/>
      <c r="F15" s="260"/>
      <c r="G15" s="261"/>
      <c r="H15" s="261"/>
      <c r="I15" s="262"/>
    </row>
    <row r="16" spans="2:9" s="35" customFormat="1" ht="15" customHeight="1">
      <c r="B16" s="252">
        <v>6</v>
      </c>
      <c r="C16" s="70"/>
      <c r="D16" s="67"/>
      <c r="E16" s="69"/>
      <c r="F16" s="260"/>
      <c r="G16" s="261"/>
      <c r="H16" s="261"/>
      <c r="I16" s="262"/>
    </row>
    <row r="17" spans="2:9" s="35" customFormat="1" ht="15" customHeight="1">
      <c r="B17" s="252">
        <v>7</v>
      </c>
      <c r="C17" s="70"/>
      <c r="D17" s="67"/>
      <c r="E17" s="69"/>
      <c r="F17" s="260"/>
      <c r="G17" s="261"/>
      <c r="H17" s="261"/>
      <c r="I17" s="262"/>
    </row>
    <row r="18" spans="2:9" s="35" customFormat="1" ht="15" customHeight="1">
      <c r="B18" s="252">
        <v>8</v>
      </c>
      <c r="C18" s="70"/>
      <c r="D18" s="67"/>
      <c r="E18" s="69"/>
      <c r="F18" s="260"/>
      <c r="G18" s="261"/>
      <c r="H18" s="261"/>
      <c r="I18" s="262"/>
    </row>
    <row r="19" spans="2:9" s="35" customFormat="1" ht="15" customHeight="1">
      <c r="B19" s="252">
        <v>9</v>
      </c>
      <c r="C19" s="70"/>
      <c r="D19" s="67"/>
      <c r="E19" s="69"/>
      <c r="F19" s="260"/>
      <c r="G19" s="261"/>
      <c r="H19" s="261"/>
      <c r="I19" s="262"/>
    </row>
    <row r="20" spans="2:9" s="35" customFormat="1" ht="15" customHeight="1">
      <c r="B20" s="252">
        <v>10</v>
      </c>
      <c r="C20" s="347"/>
      <c r="D20" s="348"/>
      <c r="E20" s="69"/>
      <c r="F20" s="349"/>
      <c r="G20" s="350"/>
      <c r="H20" s="350"/>
      <c r="I20" s="351"/>
    </row>
    <row r="21" spans="2:9" s="35" customFormat="1" ht="15" customHeight="1">
      <c r="B21" s="252">
        <v>11</v>
      </c>
      <c r="C21" s="347"/>
      <c r="D21" s="348"/>
      <c r="E21" s="69"/>
      <c r="F21" s="349"/>
      <c r="G21" s="350"/>
      <c r="H21" s="350"/>
      <c r="I21" s="351"/>
    </row>
    <row r="22" spans="2:9" s="35" customFormat="1" ht="15" customHeight="1">
      <c r="B22" s="252">
        <v>12</v>
      </c>
      <c r="C22" s="347"/>
      <c r="D22" s="348"/>
      <c r="E22" s="69"/>
      <c r="F22" s="349"/>
      <c r="G22" s="350"/>
      <c r="H22" s="350"/>
      <c r="I22" s="351"/>
    </row>
    <row r="23" spans="2:9" s="35" customFormat="1" ht="15" customHeight="1">
      <c r="B23" s="252">
        <v>13</v>
      </c>
      <c r="C23" s="347"/>
      <c r="D23" s="348"/>
      <c r="E23" s="69"/>
      <c r="F23" s="349"/>
      <c r="G23" s="350"/>
      <c r="H23" s="350"/>
      <c r="I23" s="351"/>
    </row>
    <row r="24" spans="2:9" s="35" customFormat="1" ht="15" customHeight="1">
      <c r="B24" s="252">
        <v>14</v>
      </c>
      <c r="C24" s="347"/>
      <c r="D24" s="348"/>
      <c r="E24" s="69"/>
      <c r="F24" s="349"/>
      <c r="G24" s="350"/>
      <c r="H24" s="350"/>
      <c r="I24" s="351"/>
    </row>
    <row r="25" spans="2:9" s="35" customFormat="1" ht="15" customHeight="1">
      <c r="B25" s="252">
        <v>15</v>
      </c>
      <c r="C25" s="347"/>
      <c r="D25" s="348"/>
      <c r="E25" s="69"/>
      <c r="F25" s="349"/>
      <c r="G25" s="350"/>
      <c r="H25" s="350"/>
      <c r="I25" s="351"/>
    </row>
    <row r="26" spans="2:9" s="35" customFormat="1" ht="15" customHeight="1" thickBot="1">
      <c r="B26" s="252">
        <v>16</v>
      </c>
      <c r="C26" s="58"/>
      <c r="D26" s="68"/>
      <c r="E26" s="68"/>
      <c r="F26" s="263"/>
      <c r="G26" s="264"/>
      <c r="H26" s="264"/>
      <c r="I26" s="265"/>
    </row>
    <row r="27" spans="2:9" ht="15" customHeight="1">
      <c r="B27" s="251"/>
      <c r="C27" s="134"/>
      <c r="D27" s="135"/>
      <c r="E27" s="135"/>
    </row>
    <row r="28" spans="2:9" ht="15" customHeight="1">
      <c r="C28" s="120" t="s">
        <v>4</v>
      </c>
      <c r="D28" s="71"/>
      <c r="E28" s="277"/>
      <c r="F28" s="5"/>
      <c r="G28" s="5"/>
      <c r="H28" s="3"/>
    </row>
    <row r="29" spans="2:9" ht="15" customHeight="1">
      <c r="C29" s="120"/>
      <c r="D29" s="3"/>
      <c r="E29" s="3"/>
      <c r="F29" s="5"/>
      <c r="G29" s="5"/>
      <c r="H29" s="3"/>
    </row>
    <row r="30" spans="2:9">
      <c r="C30" s="120" t="s">
        <v>50</v>
      </c>
      <c r="D30" s="71"/>
      <c r="E30" s="3"/>
      <c r="F30" s="5"/>
      <c r="G30" s="5"/>
      <c r="H30" s="3"/>
    </row>
    <row r="31" spans="2:9">
      <c r="C31" s="120"/>
      <c r="D31" s="122"/>
      <c r="E31" s="5"/>
      <c r="F31" s="5"/>
      <c r="G31" s="5"/>
      <c r="H31" s="3"/>
    </row>
    <row r="32" spans="2:9">
      <c r="C32" s="120" t="s">
        <v>51</v>
      </c>
      <c r="D32" s="72"/>
      <c r="E32" s="3"/>
      <c r="F32" s="123"/>
      <c r="G32" s="123"/>
      <c r="H32" s="123"/>
    </row>
    <row r="33" spans="3:8">
      <c r="C33" s="120"/>
      <c r="D33" s="122"/>
      <c r="E33" s="5"/>
      <c r="F33" s="123"/>
      <c r="G33" s="123"/>
      <c r="H33" s="123"/>
    </row>
    <row r="34" spans="3:8" ht="84" customHeight="1">
      <c r="C34" s="120" t="s">
        <v>52</v>
      </c>
      <c r="D34" s="71"/>
      <c r="E34" s="277"/>
      <c r="F34" s="123"/>
      <c r="G34" s="123"/>
      <c r="H34" s="123"/>
    </row>
  </sheetData>
  <sheetProtection formatCells="0" formatColumns="0" formatRows="0" insertColumns="0" insertRows="0" sort="0" autoFilter="0" pivotTables="0"/>
  <mergeCells count="2">
    <mergeCell ref="E1:E2"/>
    <mergeCell ref="D9:E9"/>
  </mergeCells>
  <phoneticPr fontId="19" type="noConversion"/>
  <dataValidations count="2">
    <dataValidation type="list" allowBlank="1" showInputMessage="1" showErrorMessage="1" sqref="D30" xr:uid="{909A8533-FBE2-4E50-AEFA-8133B50D6573}">
      <formula1>"ja,nee"</formula1>
    </dataValidation>
    <dataValidation type="list" allowBlank="1" showInputMessage="1" showErrorMessage="1" sqref="F8" xr:uid="{57EDA702-E0C0-47A8-B6E6-7C923C8D697A}">
      <formula1>"kleiner dan 8 kW, vanaf 8 t/m 18kW , vanaf 19kW t/m 55 kW, vanaf 56kW t/m 129kW, vanaf 130kW"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A39E8-FD51-4443-B0C6-1FE6B70BFC21}">
          <x14:formula1>
            <xm:f>'gunningscriterium SEB'!$C$23:$C$36</xm:f>
          </x14:formula1>
          <xm:sqref>D11:D26</xm:sqref>
        </x14:dataValidation>
        <x14:dataValidation type="list" allowBlank="1" showInputMessage="1" showErrorMessage="1" xr:uid="{0986CFF1-2286-4394-B2D2-E6356038C2A2}">
          <x14:formula1>
            <xm:f>'gunningscriterium SEB'!$D$23:$D$37</xm:f>
          </x14:formula1>
          <xm:sqref>E11:E26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I56"/>
  <sheetViews>
    <sheetView showGridLines="0" zoomScaleNormal="100" workbookViewId="0">
      <selection activeCell="H23" sqref="H23"/>
    </sheetView>
  </sheetViews>
  <sheetFormatPr defaultColWidth="9.1796875" defaultRowHeight="14.5"/>
  <cols>
    <col min="1" max="1" width="2.7265625" style="161" customWidth="1"/>
    <col min="2" max="2" width="3.1796875" bestFit="1" customWidth="1"/>
    <col min="3" max="3" width="32.453125" customWidth="1"/>
    <col min="4" max="5" width="16.54296875" customWidth="1"/>
    <col min="6" max="6" width="16.54296875" style="65" customWidth="1"/>
    <col min="7" max="7" width="16.54296875" style="125" customWidth="1"/>
    <col min="8" max="9" width="4.54296875" style="125" customWidth="1"/>
    <col min="10" max="19" width="4.54296875" customWidth="1"/>
    <col min="20" max="21" width="16.54296875" customWidth="1"/>
    <col min="22" max="33" width="4.54296875" customWidth="1"/>
    <col min="34" max="35" width="16.54296875" customWidth="1"/>
    <col min="36" max="47" width="4.54296875" customWidth="1"/>
    <col min="48" max="49" width="16.54296875" customWidth="1"/>
    <col min="50" max="61" width="4.54296875" customWidth="1"/>
  </cols>
  <sheetData>
    <row r="1" spans="1:61" s="1" customFormat="1" ht="20.149999999999999" customHeight="1">
      <c r="C1" s="77" t="str">
        <f>'gunningscriterium SEB'!C1</f>
        <v>Levering armaturen openbare verlichting perceel 2</v>
      </c>
      <c r="E1" s="3"/>
      <c r="F1" s="64"/>
    </row>
    <row r="2" spans="1:61" s="3" customFormat="1" ht="15" customHeight="1">
      <c r="A2" s="10"/>
      <c r="C2" s="2" t="s">
        <v>53</v>
      </c>
      <c r="F2" s="4"/>
      <c r="I2" s="4"/>
      <c r="J2" s="4"/>
      <c r="S2" s="4"/>
      <c r="T2" s="4"/>
      <c r="U2" s="4"/>
      <c r="V2" s="4"/>
    </row>
    <row r="3" spans="1:61" s="3" customFormat="1" ht="15" customHeight="1">
      <c r="A3" s="10"/>
      <c r="C3" s="14"/>
      <c r="F3" s="4"/>
      <c r="I3" s="4"/>
      <c r="J3" s="4"/>
      <c r="S3" s="4"/>
      <c r="T3" s="4"/>
      <c r="U3" s="4"/>
      <c r="V3" s="4"/>
    </row>
    <row r="4" spans="1:61" s="3" customFormat="1" ht="15" customHeight="1">
      <c r="A4" s="10"/>
      <c r="C4" s="14" t="s">
        <v>45</v>
      </c>
      <c r="D4" s="130" t="s">
        <v>54</v>
      </c>
      <c r="E4" s="124"/>
      <c r="F4" s="4"/>
      <c r="G4" s="4"/>
      <c r="H4" s="137"/>
      <c r="I4" s="4"/>
      <c r="J4" s="4"/>
      <c r="S4" s="4"/>
      <c r="T4" s="4"/>
      <c r="U4" s="4"/>
      <c r="V4" s="4"/>
    </row>
    <row r="5" spans="1:61" s="3" customFormat="1" ht="15" customHeight="1">
      <c r="A5" s="10"/>
      <c r="C5" s="14"/>
      <c r="F5" s="4"/>
      <c r="G5" s="4"/>
      <c r="H5" s="138"/>
      <c r="I5" s="4"/>
      <c r="J5" s="4"/>
      <c r="S5" s="4"/>
      <c r="T5" s="4"/>
      <c r="U5" s="4"/>
      <c r="V5" s="4"/>
    </row>
    <row r="6" spans="1:61" s="3" customFormat="1" ht="15" customHeight="1">
      <c r="A6" s="10"/>
      <c r="C6" s="14" t="s">
        <v>55</v>
      </c>
      <c r="D6" s="3" t="str">
        <f>IF('invulblad opdrachtnemer'!D28="","",'invulblad opdrachtnemer'!D28)</f>
        <v/>
      </c>
      <c r="F6" s="4"/>
      <c r="H6" s="138"/>
      <c r="J6" s="78"/>
      <c r="S6" s="4"/>
      <c r="T6" s="4"/>
      <c r="U6" s="4"/>
      <c r="V6" s="4"/>
    </row>
    <row r="7" spans="1:61" s="3" customFormat="1" ht="15" customHeight="1" thickBot="1">
      <c r="A7" s="10"/>
      <c r="C7"/>
      <c r="D7" s="7"/>
      <c r="E7" s="7"/>
      <c r="F7" s="7"/>
      <c r="G7" s="7"/>
      <c r="H7" s="7"/>
      <c r="I7" s="7"/>
      <c r="J7" s="78"/>
      <c r="S7" s="4"/>
      <c r="T7" s="4"/>
      <c r="U7" s="4"/>
      <c r="V7" s="4"/>
    </row>
    <row r="8" spans="1:61" s="3" customFormat="1" ht="50.25" hidden="1" customHeight="1" thickBot="1">
      <c r="A8" s="10"/>
      <c r="C8" s="12" t="str">
        <f>'gunningscriterium SEB'!C12</f>
        <v>WERKTUIGEN</v>
      </c>
      <c r="D8" s="13"/>
      <c r="E8" s="13"/>
      <c r="F8" s="30"/>
      <c r="G8" s="15"/>
      <c r="H8" s="13" t="s">
        <v>9</v>
      </c>
      <c r="I8" s="140"/>
      <c r="J8" s="140"/>
      <c r="K8" s="140"/>
      <c r="L8" s="13">
        <f>'gunningscriterium SEB'!G12</f>
        <v>1</v>
      </c>
      <c r="M8" s="380" t="s">
        <v>56</v>
      </c>
      <c r="N8" s="380"/>
      <c r="O8" s="380"/>
      <c r="P8" s="380"/>
      <c r="Q8" s="380"/>
      <c r="R8" s="380"/>
      <c r="S8" s="381"/>
      <c r="T8" s="318"/>
      <c r="U8" s="318"/>
      <c r="V8" s="140"/>
      <c r="W8" s="140"/>
      <c r="X8" s="140"/>
      <c r="Y8" s="140"/>
      <c r="Z8" s="140"/>
      <c r="AA8" s="141" t="s">
        <v>9</v>
      </c>
      <c r="AB8" s="13">
        <f>'gunningscriterium SEB'!I12</f>
        <v>2</v>
      </c>
      <c r="AC8" s="140"/>
      <c r="AD8" s="140"/>
      <c r="AE8" s="140"/>
      <c r="AF8" s="140"/>
      <c r="AG8" s="142"/>
      <c r="AH8" s="140"/>
      <c r="AI8" s="140"/>
      <c r="AJ8" s="140"/>
      <c r="AK8" s="140"/>
      <c r="AL8" s="140"/>
      <c r="AM8" s="140"/>
      <c r="AN8" s="140"/>
      <c r="AO8" s="141" t="s">
        <v>9</v>
      </c>
      <c r="AP8" s="13">
        <f>'gunningscriterium SEB'!K12</f>
        <v>3</v>
      </c>
      <c r="AQ8" s="140"/>
      <c r="AR8" s="140"/>
      <c r="AS8" s="140"/>
      <c r="AT8" s="140"/>
      <c r="AU8" s="142"/>
      <c r="AV8" s="140"/>
      <c r="AW8" s="140"/>
      <c r="AX8" s="140"/>
      <c r="AY8" s="140"/>
      <c r="AZ8" s="140"/>
      <c r="BA8" s="140"/>
      <c r="BB8" s="140"/>
      <c r="BC8" s="141" t="s">
        <v>9</v>
      </c>
      <c r="BD8" s="13">
        <f>'gunningscriterium SEB'!M12</f>
        <v>4</v>
      </c>
      <c r="BE8" s="140"/>
      <c r="BF8" s="140"/>
      <c r="BG8" s="140"/>
      <c r="BH8" s="140"/>
      <c r="BI8" s="142"/>
    </row>
    <row r="9" spans="1:61" s="31" customFormat="1" ht="32.15" hidden="1" customHeight="1" thickBot="1">
      <c r="A9" s="143"/>
      <c r="C9" s="144" t="s">
        <v>57</v>
      </c>
      <c r="D9" s="145" t="s">
        <v>11</v>
      </c>
      <c r="E9" s="146" t="s">
        <v>12</v>
      </c>
      <c r="F9" s="320" t="s">
        <v>59</v>
      </c>
      <c r="G9" s="311" t="s">
        <v>60</v>
      </c>
      <c r="H9" s="150" t="s">
        <v>61</v>
      </c>
      <c r="I9" s="148" t="s">
        <v>62</v>
      </c>
      <c r="J9" s="149" t="s">
        <v>63</v>
      </c>
      <c r="K9" s="150" t="s">
        <v>64</v>
      </c>
      <c r="L9" s="151" t="s">
        <v>65</v>
      </c>
      <c r="M9" s="149" t="s">
        <v>66</v>
      </c>
      <c r="N9" s="152" t="s">
        <v>67</v>
      </c>
      <c r="O9" s="151" t="s">
        <v>68</v>
      </c>
      <c r="P9" s="149" t="s">
        <v>69</v>
      </c>
      <c r="Q9" s="152" t="s">
        <v>70</v>
      </c>
      <c r="R9" s="151" t="s">
        <v>71</v>
      </c>
      <c r="S9" s="153" t="s">
        <v>72</v>
      </c>
      <c r="T9" s="320" t="s">
        <v>59</v>
      </c>
      <c r="U9" s="311" t="s">
        <v>73</v>
      </c>
      <c r="V9" s="147" t="s">
        <v>61</v>
      </c>
      <c r="W9" s="148" t="s">
        <v>62</v>
      </c>
      <c r="X9" s="149" t="s">
        <v>63</v>
      </c>
      <c r="Y9" s="150" t="s">
        <v>64</v>
      </c>
      <c r="Z9" s="151" t="s">
        <v>65</v>
      </c>
      <c r="AA9" s="149" t="s">
        <v>66</v>
      </c>
      <c r="AB9" s="152" t="s">
        <v>67</v>
      </c>
      <c r="AC9" s="151" t="s">
        <v>68</v>
      </c>
      <c r="AD9" s="149" t="s">
        <v>69</v>
      </c>
      <c r="AE9" s="152" t="s">
        <v>70</v>
      </c>
      <c r="AF9" s="151" t="s">
        <v>71</v>
      </c>
      <c r="AG9" s="153" t="s">
        <v>72</v>
      </c>
      <c r="AH9" s="320" t="s">
        <v>59</v>
      </c>
      <c r="AI9" s="311" t="s">
        <v>73</v>
      </c>
      <c r="AJ9" s="147" t="s">
        <v>61</v>
      </c>
      <c r="AK9" s="148" t="s">
        <v>62</v>
      </c>
      <c r="AL9" s="149" t="s">
        <v>63</v>
      </c>
      <c r="AM9" s="150" t="s">
        <v>64</v>
      </c>
      <c r="AN9" s="151" t="s">
        <v>65</v>
      </c>
      <c r="AO9" s="149" t="s">
        <v>66</v>
      </c>
      <c r="AP9" s="152" t="s">
        <v>67</v>
      </c>
      <c r="AQ9" s="151" t="s">
        <v>68</v>
      </c>
      <c r="AR9" s="149" t="s">
        <v>69</v>
      </c>
      <c r="AS9" s="152" t="s">
        <v>70</v>
      </c>
      <c r="AT9" s="151" t="s">
        <v>71</v>
      </c>
      <c r="AU9" s="153" t="s">
        <v>72</v>
      </c>
      <c r="AV9" s="320" t="s">
        <v>59</v>
      </c>
      <c r="AW9" s="311" t="s">
        <v>73</v>
      </c>
      <c r="AX9" s="147" t="s">
        <v>61</v>
      </c>
      <c r="AY9" s="148" t="s">
        <v>62</v>
      </c>
      <c r="AZ9" s="149" t="s">
        <v>63</v>
      </c>
      <c r="BA9" s="150" t="s">
        <v>64</v>
      </c>
      <c r="BB9" s="151" t="s">
        <v>65</v>
      </c>
      <c r="BC9" s="149" t="s">
        <v>66</v>
      </c>
      <c r="BD9" s="152" t="s">
        <v>67</v>
      </c>
      <c r="BE9" s="151" t="s">
        <v>68</v>
      </c>
      <c r="BF9" s="149" t="s">
        <v>69</v>
      </c>
      <c r="BG9" s="152" t="s">
        <v>70</v>
      </c>
      <c r="BH9" s="151" t="s">
        <v>71</v>
      </c>
      <c r="BI9" s="153" t="s">
        <v>72</v>
      </c>
    </row>
    <row r="10" spans="1:61" s="3" customFormat="1" ht="15" hidden="1" customHeight="1" thickBot="1">
      <c r="A10" s="60"/>
      <c r="B10" s="3">
        <v>1</v>
      </c>
      <c r="C10" s="36" t="e">
        <f>IF('invulblad opdrachtnemer'!#REF!="","",'invulblad opdrachtnemer'!#REF!)</f>
        <v>#REF!</v>
      </c>
      <c r="D10" s="53" t="e">
        <f>IF('invulblad opdrachtnemer'!#REF!="","",'invulblad opdrachtnemer'!#REF!)</f>
        <v>#REF!</v>
      </c>
      <c r="E10" s="59" t="e">
        <f>IF('invulblad opdrachtnemer'!#REF!="","",'invulblad opdrachtnemer'!#REF!)</f>
        <v>#REF!</v>
      </c>
      <c r="F10" s="321" t="e">
        <f>'invulblad opdrachtnemer'!#REF!</f>
        <v>#REF!</v>
      </c>
      <c r="G10" s="325">
        <f>SUM(H10:S10)</f>
        <v>0</v>
      </c>
      <c r="H10" s="39"/>
      <c r="I10" s="19"/>
      <c r="J10" s="43"/>
      <c r="K10" s="39"/>
      <c r="L10" s="20"/>
      <c r="M10" s="43"/>
      <c r="N10" s="41"/>
      <c r="O10" s="20"/>
      <c r="P10" s="43"/>
      <c r="Q10" s="41"/>
      <c r="R10" s="20"/>
      <c r="S10" s="21"/>
      <c r="T10" s="321" t="e">
        <f>'invulblad opdrachtnemer'!#REF!</f>
        <v>#REF!</v>
      </c>
      <c r="U10" s="325">
        <f>SUM(V10:AG10)</f>
        <v>0</v>
      </c>
      <c r="V10" s="18"/>
      <c r="W10" s="19"/>
      <c r="X10" s="43"/>
      <c r="Y10" s="39"/>
      <c r="Z10" s="20"/>
      <c r="AA10" s="43"/>
      <c r="AB10" s="41"/>
      <c r="AC10" s="20"/>
      <c r="AD10" s="43"/>
      <c r="AE10" s="41"/>
      <c r="AF10" s="20"/>
      <c r="AG10" s="21"/>
      <c r="AH10" s="321" t="e">
        <f>'invulblad opdrachtnemer'!#REF!</f>
        <v>#REF!</v>
      </c>
      <c r="AI10" s="325">
        <f>SUM(AJ10:AU10)</f>
        <v>0</v>
      </c>
      <c r="AJ10" s="18"/>
      <c r="AK10" s="19"/>
      <c r="AL10" s="43"/>
      <c r="AM10" s="39"/>
      <c r="AN10" s="20"/>
      <c r="AO10" s="43"/>
      <c r="AP10" s="41"/>
      <c r="AQ10" s="20"/>
      <c r="AR10" s="43"/>
      <c r="AS10" s="41"/>
      <c r="AT10" s="20"/>
      <c r="AU10" s="21"/>
      <c r="AV10" s="321" t="e">
        <f>'invulblad opdrachtnemer'!#REF!</f>
        <v>#REF!</v>
      </c>
      <c r="AW10" s="325">
        <f>SUM(AX10:BI10)</f>
        <v>0</v>
      </c>
      <c r="AX10" s="18"/>
      <c r="AY10" s="19"/>
      <c r="AZ10" s="43"/>
      <c r="BA10" s="39"/>
      <c r="BB10" s="20"/>
      <c r="BC10" s="43"/>
      <c r="BD10" s="41"/>
      <c r="BE10" s="20"/>
      <c r="BF10" s="43"/>
      <c r="BG10" s="41"/>
      <c r="BH10" s="20"/>
      <c r="BI10" s="21"/>
    </row>
    <row r="11" spans="1:61" s="3" customFormat="1" ht="15" hidden="1" customHeight="1" thickBot="1">
      <c r="A11" s="266"/>
      <c r="B11" s="3">
        <v>2</v>
      </c>
      <c r="C11" s="17" t="e">
        <f>IF('invulblad opdrachtnemer'!#REF!="","",'invulblad opdrachtnemer'!#REF!)</f>
        <v>#REF!</v>
      </c>
      <c r="D11" s="54" t="e">
        <f>IF('invulblad opdrachtnemer'!#REF!="","",'invulblad opdrachtnemer'!#REF!)</f>
        <v>#REF!</v>
      </c>
      <c r="E11" s="154" t="e">
        <f>IF('invulblad opdrachtnemer'!#REF!="","",'invulblad opdrachtnemer'!#REF!)</f>
        <v>#REF!</v>
      </c>
      <c r="F11" s="322" t="e">
        <f>'invulblad opdrachtnemer'!#REF!</f>
        <v>#REF!</v>
      </c>
      <c r="G11" s="326">
        <f>SUM(H11:S11)</f>
        <v>0</v>
      </c>
      <c r="H11" s="40"/>
      <c r="I11" s="23"/>
      <c r="J11" s="44"/>
      <c r="K11" s="40"/>
      <c r="L11" s="24"/>
      <c r="M11" s="44"/>
      <c r="N11" s="42"/>
      <c r="O11" s="24"/>
      <c r="P11" s="44"/>
      <c r="Q11" s="42"/>
      <c r="R11" s="24"/>
      <c r="S11" s="25"/>
      <c r="T11" s="322" t="e">
        <f>'invulblad opdrachtnemer'!#REF!</f>
        <v>#REF!</v>
      </c>
      <c r="U11" s="326" t="e">
        <f t="shared" ref="U11:U19" si="0">SUM(V11:BW11)</f>
        <v>#REF!</v>
      </c>
      <c r="V11" s="22"/>
      <c r="W11" s="23"/>
      <c r="X11" s="44"/>
      <c r="Y11" s="40"/>
      <c r="Z11" s="24"/>
      <c r="AA11" s="44"/>
      <c r="AB11" s="42"/>
      <c r="AC11" s="24"/>
      <c r="AD11" s="44"/>
      <c r="AE11" s="42"/>
      <c r="AF11" s="24"/>
      <c r="AG11" s="25"/>
      <c r="AH11" s="322" t="e">
        <f>'invulblad opdrachtnemer'!#REF!</f>
        <v>#REF!</v>
      </c>
      <c r="AI11" s="326" t="e">
        <f t="shared" ref="AI11:AI19" si="1">SUM(AJ11:CK11)</f>
        <v>#REF!</v>
      </c>
      <c r="AJ11" s="22"/>
      <c r="AK11" s="23"/>
      <c r="AL11" s="44"/>
      <c r="AM11" s="40"/>
      <c r="AN11" s="24"/>
      <c r="AO11" s="44"/>
      <c r="AP11" s="42"/>
      <c r="AQ11" s="24"/>
      <c r="AR11" s="44"/>
      <c r="AS11" s="42"/>
      <c r="AT11" s="24"/>
      <c r="AU11" s="25"/>
      <c r="AV11" s="322" t="e">
        <f>'invulblad opdrachtnemer'!#REF!</f>
        <v>#REF!</v>
      </c>
      <c r="AW11" s="326">
        <f t="shared" ref="AW11:AW19" si="2">SUM(AX11:CY11)</f>
        <v>0</v>
      </c>
      <c r="AX11" s="22"/>
      <c r="AY11" s="23"/>
      <c r="AZ11" s="44"/>
      <c r="BA11" s="40"/>
      <c r="BB11" s="24"/>
      <c r="BC11" s="44"/>
      <c r="BD11" s="42"/>
      <c r="BE11" s="24"/>
      <c r="BF11" s="44"/>
      <c r="BG11" s="42"/>
      <c r="BH11" s="24"/>
      <c r="BI11" s="25"/>
    </row>
    <row r="12" spans="1:61" s="3" customFormat="1" ht="15" hidden="1" customHeight="1" thickBot="1">
      <c r="A12" s="266"/>
      <c r="B12" s="3">
        <v>3</v>
      </c>
      <c r="C12" s="17" t="e">
        <f>IF('invulblad opdrachtnemer'!#REF!="","",'invulblad opdrachtnemer'!#REF!)</f>
        <v>#REF!</v>
      </c>
      <c r="D12" s="54" t="e">
        <f>IF('invulblad opdrachtnemer'!#REF!="","",'invulblad opdrachtnemer'!#REF!)</f>
        <v>#REF!</v>
      </c>
      <c r="E12" s="154" t="e">
        <f>IF('invulblad opdrachtnemer'!#REF!="","",'invulblad opdrachtnemer'!#REF!)</f>
        <v>#REF!</v>
      </c>
      <c r="F12" s="322" t="e">
        <f>'invulblad opdrachtnemer'!#REF!</f>
        <v>#REF!</v>
      </c>
      <c r="G12" s="326">
        <f t="shared" ref="G12:G19" si="3">SUM(H12:S12)</f>
        <v>0</v>
      </c>
      <c r="H12" s="40"/>
      <c r="I12" s="23"/>
      <c r="J12" s="44"/>
      <c r="K12" s="40"/>
      <c r="L12" s="24"/>
      <c r="M12" s="44"/>
      <c r="N12" s="42"/>
      <c r="O12" s="24"/>
      <c r="P12" s="44"/>
      <c r="Q12" s="42"/>
      <c r="R12" s="24"/>
      <c r="S12" s="25"/>
      <c r="T12" s="322" t="e">
        <f>'invulblad opdrachtnemer'!#REF!</f>
        <v>#REF!</v>
      </c>
      <c r="U12" s="326" t="e">
        <f t="shared" si="0"/>
        <v>#REF!</v>
      </c>
      <c r="V12" s="22"/>
      <c r="W12" s="23"/>
      <c r="X12" s="44"/>
      <c r="Y12" s="40"/>
      <c r="Z12" s="24"/>
      <c r="AA12" s="44"/>
      <c r="AB12" s="42"/>
      <c r="AC12" s="24"/>
      <c r="AD12" s="44"/>
      <c r="AE12" s="42"/>
      <c r="AF12" s="24"/>
      <c r="AG12" s="25"/>
      <c r="AH12" s="322" t="e">
        <f>'invulblad opdrachtnemer'!#REF!</f>
        <v>#REF!</v>
      </c>
      <c r="AI12" s="326" t="e">
        <f t="shared" si="1"/>
        <v>#REF!</v>
      </c>
      <c r="AJ12" s="22"/>
      <c r="AK12" s="23"/>
      <c r="AL12" s="44"/>
      <c r="AM12" s="40"/>
      <c r="AN12" s="24"/>
      <c r="AO12" s="44"/>
      <c r="AP12" s="42"/>
      <c r="AQ12" s="24"/>
      <c r="AR12" s="44"/>
      <c r="AS12" s="42"/>
      <c r="AT12" s="24"/>
      <c r="AU12" s="25"/>
      <c r="AV12" s="322" t="e">
        <f>'invulblad opdrachtnemer'!#REF!</f>
        <v>#REF!</v>
      </c>
      <c r="AW12" s="326">
        <f t="shared" si="2"/>
        <v>0</v>
      </c>
      <c r="AX12" s="22"/>
      <c r="AY12" s="23"/>
      <c r="AZ12" s="44"/>
      <c r="BA12" s="40"/>
      <c r="BB12" s="24"/>
      <c r="BC12" s="44"/>
      <c r="BD12" s="42"/>
      <c r="BE12" s="24"/>
      <c r="BF12" s="44"/>
      <c r="BG12" s="42"/>
      <c r="BH12" s="24"/>
      <c r="BI12" s="25"/>
    </row>
    <row r="13" spans="1:61" s="3" customFormat="1" ht="15" hidden="1" customHeight="1" thickBot="1">
      <c r="A13" s="266"/>
      <c r="B13" s="3">
        <v>4</v>
      </c>
      <c r="C13" s="17" t="e">
        <f>IF('invulblad opdrachtnemer'!#REF!="","",'invulblad opdrachtnemer'!#REF!)</f>
        <v>#REF!</v>
      </c>
      <c r="D13" s="54" t="e">
        <f>IF('invulblad opdrachtnemer'!#REF!="","",'invulblad opdrachtnemer'!#REF!)</f>
        <v>#REF!</v>
      </c>
      <c r="E13" s="154" t="e">
        <f>IF('invulblad opdrachtnemer'!#REF!="","",'invulblad opdrachtnemer'!#REF!)</f>
        <v>#REF!</v>
      </c>
      <c r="F13" s="322" t="e">
        <f>'invulblad opdrachtnemer'!#REF!</f>
        <v>#REF!</v>
      </c>
      <c r="G13" s="326">
        <f t="shared" si="3"/>
        <v>0</v>
      </c>
      <c r="H13" s="40"/>
      <c r="I13" s="23"/>
      <c r="J13" s="44"/>
      <c r="K13" s="40"/>
      <c r="L13" s="24"/>
      <c r="M13" s="44"/>
      <c r="N13" s="42"/>
      <c r="O13" s="24"/>
      <c r="P13" s="44"/>
      <c r="Q13" s="42"/>
      <c r="R13" s="24"/>
      <c r="S13" s="25"/>
      <c r="T13" s="322" t="e">
        <f>'invulblad opdrachtnemer'!#REF!</f>
        <v>#REF!</v>
      </c>
      <c r="U13" s="326" t="e">
        <f t="shared" si="0"/>
        <v>#REF!</v>
      </c>
      <c r="V13" s="22"/>
      <c r="W13" s="23"/>
      <c r="X13" s="44"/>
      <c r="Y13" s="40"/>
      <c r="Z13" s="24"/>
      <c r="AA13" s="44"/>
      <c r="AB13" s="42"/>
      <c r="AC13" s="24"/>
      <c r="AD13" s="44"/>
      <c r="AE13" s="42"/>
      <c r="AF13" s="24"/>
      <c r="AG13" s="25"/>
      <c r="AH13" s="322" t="e">
        <f>'invulblad opdrachtnemer'!#REF!</f>
        <v>#REF!</v>
      </c>
      <c r="AI13" s="326" t="e">
        <f t="shared" si="1"/>
        <v>#REF!</v>
      </c>
      <c r="AJ13" s="22"/>
      <c r="AK13" s="23"/>
      <c r="AL13" s="44"/>
      <c r="AM13" s="40"/>
      <c r="AN13" s="24"/>
      <c r="AO13" s="44"/>
      <c r="AP13" s="42"/>
      <c r="AQ13" s="24"/>
      <c r="AR13" s="44"/>
      <c r="AS13" s="42"/>
      <c r="AT13" s="24"/>
      <c r="AU13" s="25"/>
      <c r="AV13" s="322" t="e">
        <f>'invulblad opdrachtnemer'!#REF!</f>
        <v>#REF!</v>
      </c>
      <c r="AW13" s="326">
        <f t="shared" si="2"/>
        <v>0</v>
      </c>
      <c r="AX13" s="22"/>
      <c r="AY13" s="23"/>
      <c r="AZ13" s="44"/>
      <c r="BA13" s="40"/>
      <c r="BB13" s="24"/>
      <c r="BC13" s="44"/>
      <c r="BD13" s="42"/>
      <c r="BE13" s="24"/>
      <c r="BF13" s="44"/>
      <c r="BG13" s="42"/>
      <c r="BH13" s="24"/>
      <c r="BI13" s="25"/>
    </row>
    <row r="14" spans="1:61" s="3" customFormat="1" ht="15" hidden="1" customHeight="1" thickBot="1">
      <c r="A14" s="266"/>
      <c r="B14" s="3">
        <v>5</v>
      </c>
      <c r="C14" s="17" t="e">
        <f>IF('invulblad opdrachtnemer'!#REF!="","",'invulblad opdrachtnemer'!#REF!)</f>
        <v>#REF!</v>
      </c>
      <c r="D14" s="54" t="e">
        <f>IF('invulblad opdrachtnemer'!#REF!="","",'invulblad opdrachtnemer'!#REF!)</f>
        <v>#REF!</v>
      </c>
      <c r="E14" s="54" t="e">
        <f>IF('invulblad opdrachtnemer'!#REF!="","",'invulblad opdrachtnemer'!#REF!)</f>
        <v>#REF!</v>
      </c>
      <c r="F14" s="322" t="e">
        <f>'invulblad opdrachtnemer'!#REF!</f>
        <v>#REF!</v>
      </c>
      <c r="G14" s="326">
        <f t="shared" si="3"/>
        <v>0</v>
      </c>
      <c r="H14" s="40"/>
      <c r="I14" s="23"/>
      <c r="J14" s="44"/>
      <c r="K14" s="40"/>
      <c r="L14" s="24"/>
      <c r="M14" s="44"/>
      <c r="N14" s="42"/>
      <c r="O14" s="24"/>
      <c r="P14" s="44"/>
      <c r="Q14" s="42"/>
      <c r="R14" s="24"/>
      <c r="S14" s="25"/>
      <c r="T14" s="322" t="e">
        <f>'invulblad opdrachtnemer'!#REF!</f>
        <v>#REF!</v>
      </c>
      <c r="U14" s="326" t="e">
        <f t="shared" si="0"/>
        <v>#REF!</v>
      </c>
      <c r="V14" s="22"/>
      <c r="W14" s="23"/>
      <c r="X14" s="44"/>
      <c r="Y14" s="40"/>
      <c r="Z14" s="24"/>
      <c r="AA14" s="44"/>
      <c r="AB14" s="42"/>
      <c r="AC14" s="24"/>
      <c r="AD14" s="44"/>
      <c r="AE14" s="42"/>
      <c r="AF14" s="24"/>
      <c r="AG14" s="25"/>
      <c r="AH14" s="322" t="e">
        <f>'invulblad opdrachtnemer'!#REF!</f>
        <v>#REF!</v>
      </c>
      <c r="AI14" s="326" t="e">
        <f t="shared" si="1"/>
        <v>#REF!</v>
      </c>
      <c r="AJ14" s="22"/>
      <c r="AK14" s="23"/>
      <c r="AL14" s="44"/>
      <c r="AM14" s="40"/>
      <c r="AN14" s="24"/>
      <c r="AO14" s="44"/>
      <c r="AP14" s="42"/>
      <c r="AQ14" s="24"/>
      <c r="AR14" s="44"/>
      <c r="AS14" s="42"/>
      <c r="AT14" s="24"/>
      <c r="AU14" s="25"/>
      <c r="AV14" s="322" t="e">
        <f>'invulblad opdrachtnemer'!#REF!</f>
        <v>#REF!</v>
      </c>
      <c r="AW14" s="326">
        <f t="shared" si="2"/>
        <v>0</v>
      </c>
      <c r="AX14" s="22"/>
      <c r="AY14" s="23"/>
      <c r="AZ14" s="44"/>
      <c r="BA14" s="40"/>
      <c r="BB14" s="24"/>
      <c r="BC14" s="44"/>
      <c r="BD14" s="42"/>
      <c r="BE14" s="24"/>
      <c r="BF14" s="44"/>
      <c r="BG14" s="42"/>
      <c r="BH14" s="24"/>
      <c r="BI14" s="25"/>
    </row>
    <row r="15" spans="1:61" s="3" customFormat="1" ht="15" hidden="1" customHeight="1" thickBot="1">
      <c r="A15" s="60"/>
      <c r="B15" s="3">
        <v>6</v>
      </c>
      <c r="C15" s="17" t="e">
        <f>IF('invulblad opdrachtnemer'!#REF!="","",'invulblad opdrachtnemer'!#REF!)</f>
        <v>#REF!</v>
      </c>
      <c r="D15" s="54" t="e">
        <f>IF('invulblad opdrachtnemer'!#REF!="","",'invulblad opdrachtnemer'!#REF!)</f>
        <v>#REF!</v>
      </c>
      <c r="E15" s="54" t="e">
        <f>IF('invulblad opdrachtnemer'!#REF!="","",'invulblad opdrachtnemer'!#REF!)</f>
        <v>#REF!</v>
      </c>
      <c r="F15" s="322" t="e">
        <f>'invulblad opdrachtnemer'!#REF!</f>
        <v>#REF!</v>
      </c>
      <c r="G15" s="326">
        <f t="shared" si="3"/>
        <v>0</v>
      </c>
      <c r="H15" s="40"/>
      <c r="I15" s="23"/>
      <c r="J15" s="44"/>
      <c r="K15" s="40"/>
      <c r="L15" s="24"/>
      <c r="M15" s="44"/>
      <c r="N15" s="42"/>
      <c r="O15" s="24"/>
      <c r="P15" s="44"/>
      <c r="Q15" s="42"/>
      <c r="R15" s="24"/>
      <c r="S15" s="25"/>
      <c r="T15" s="322" t="e">
        <f>'invulblad opdrachtnemer'!#REF!</f>
        <v>#REF!</v>
      </c>
      <c r="U15" s="326" t="e">
        <f t="shared" si="0"/>
        <v>#REF!</v>
      </c>
      <c r="V15" s="22"/>
      <c r="W15" s="23"/>
      <c r="X15" s="44"/>
      <c r="Y15" s="40"/>
      <c r="Z15" s="24"/>
      <c r="AA15" s="44"/>
      <c r="AB15" s="42"/>
      <c r="AC15" s="24"/>
      <c r="AD15" s="44"/>
      <c r="AE15" s="42"/>
      <c r="AF15" s="24"/>
      <c r="AG15" s="25"/>
      <c r="AH15" s="322" t="e">
        <f>'invulblad opdrachtnemer'!#REF!</f>
        <v>#REF!</v>
      </c>
      <c r="AI15" s="326" t="e">
        <f t="shared" si="1"/>
        <v>#REF!</v>
      </c>
      <c r="AJ15" s="22"/>
      <c r="AK15" s="23"/>
      <c r="AL15" s="44"/>
      <c r="AM15" s="40"/>
      <c r="AN15" s="24"/>
      <c r="AO15" s="44"/>
      <c r="AP15" s="42"/>
      <c r="AQ15" s="24"/>
      <c r="AR15" s="44"/>
      <c r="AS15" s="42"/>
      <c r="AT15" s="24"/>
      <c r="AU15" s="25"/>
      <c r="AV15" s="322" t="e">
        <f>'invulblad opdrachtnemer'!#REF!</f>
        <v>#REF!</v>
      </c>
      <c r="AW15" s="326">
        <f t="shared" si="2"/>
        <v>0</v>
      </c>
      <c r="AX15" s="22"/>
      <c r="AY15" s="23"/>
      <c r="AZ15" s="44"/>
      <c r="BA15" s="40"/>
      <c r="BB15" s="24"/>
      <c r="BC15" s="44"/>
      <c r="BD15" s="42"/>
      <c r="BE15" s="24"/>
      <c r="BF15" s="44"/>
      <c r="BG15" s="42"/>
      <c r="BH15" s="24"/>
      <c r="BI15" s="25"/>
    </row>
    <row r="16" spans="1:61" s="3" customFormat="1" ht="15" hidden="1" customHeight="1" thickBot="1">
      <c r="A16" s="266"/>
      <c r="B16" s="3">
        <v>7</v>
      </c>
      <c r="C16" s="17" t="e">
        <f>IF('invulblad opdrachtnemer'!#REF!="","",'invulblad opdrachtnemer'!#REF!)</f>
        <v>#REF!</v>
      </c>
      <c r="D16" s="54" t="e">
        <f>IF('invulblad opdrachtnemer'!#REF!="","",'invulblad opdrachtnemer'!#REF!)</f>
        <v>#REF!</v>
      </c>
      <c r="E16" s="54" t="e">
        <f>IF('invulblad opdrachtnemer'!#REF!="","",'invulblad opdrachtnemer'!#REF!)</f>
        <v>#REF!</v>
      </c>
      <c r="F16" s="322" t="e">
        <f>'invulblad opdrachtnemer'!#REF!</f>
        <v>#REF!</v>
      </c>
      <c r="G16" s="326">
        <f t="shared" si="3"/>
        <v>0</v>
      </c>
      <c r="H16" s="40"/>
      <c r="I16" s="23"/>
      <c r="J16" s="44"/>
      <c r="K16" s="40"/>
      <c r="L16" s="24"/>
      <c r="M16" s="44"/>
      <c r="N16" s="42"/>
      <c r="O16" s="24"/>
      <c r="P16" s="44"/>
      <c r="Q16" s="42"/>
      <c r="R16" s="24"/>
      <c r="S16" s="25"/>
      <c r="T16" s="322" t="e">
        <f>'invulblad opdrachtnemer'!#REF!</f>
        <v>#REF!</v>
      </c>
      <c r="U16" s="326" t="e">
        <f t="shared" si="0"/>
        <v>#REF!</v>
      </c>
      <c r="V16" s="22"/>
      <c r="W16" s="23"/>
      <c r="X16" s="44"/>
      <c r="Y16" s="40"/>
      <c r="Z16" s="24"/>
      <c r="AA16" s="44"/>
      <c r="AB16" s="42"/>
      <c r="AC16" s="24"/>
      <c r="AD16" s="44"/>
      <c r="AE16" s="42"/>
      <c r="AF16" s="24"/>
      <c r="AG16" s="25"/>
      <c r="AH16" s="322" t="e">
        <f>'invulblad opdrachtnemer'!#REF!</f>
        <v>#REF!</v>
      </c>
      <c r="AI16" s="326" t="e">
        <f t="shared" si="1"/>
        <v>#REF!</v>
      </c>
      <c r="AJ16" s="22"/>
      <c r="AK16" s="23"/>
      <c r="AL16" s="44"/>
      <c r="AM16" s="40"/>
      <c r="AN16" s="24"/>
      <c r="AO16" s="44"/>
      <c r="AP16" s="42"/>
      <c r="AQ16" s="24"/>
      <c r="AR16" s="44"/>
      <c r="AS16" s="42"/>
      <c r="AT16" s="24"/>
      <c r="AU16" s="25"/>
      <c r="AV16" s="322" t="e">
        <f>'invulblad opdrachtnemer'!#REF!</f>
        <v>#REF!</v>
      </c>
      <c r="AW16" s="326">
        <f t="shared" si="2"/>
        <v>0</v>
      </c>
      <c r="AX16" s="22"/>
      <c r="AY16" s="23"/>
      <c r="AZ16" s="44"/>
      <c r="BA16" s="40"/>
      <c r="BB16" s="24"/>
      <c r="BC16" s="44"/>
      <c r="BD16" s="42"/>
      <c r="BE16" s="24"/>
      <c r="BF16" s="44"/>
      <c r="BG16" s="42"/>
      <c r="BH16" s="24"/>
      <c r="BI16" s="25"/>
    </row>
    <row r="17" spans="1:61" s="3" customFormat="1" ht="15" hidden="1" customHeight="1" thickBot="1">
      <c r="A17" s="266"/>
      <c r="B17" s="3">
        <v>8</v>
      </c>
      <c r="C17" s="17" t="e">
        <f>IF('invulblad opdrachtnemer'!#REF!="","",'invulblad opdrachtnemer'!#REF!)</f>
        <v>#REF!</v>
      </c>
      <c r="D17" s="54" t="e">
        <f>IF('invulblad opdrachtnemer'!#REF!="","",'invulblad opdrachtnemer'!#REF!)</f>
        <v>#REF!</v>
      </c>
      <c r="E17" s="54" t="e">
        <f>IF('invulblad opdrachtnemer'!#REF!="","",'invulblad opdrachtnemer'!#REF!)</f>
        <v>#REF!</v>
      </c>
      <c r="F17" s="322" t="e">
        <f>'invulblad opdrachtnemer'!#REF!</f>
        <v>#REF!</v>
      </c>
      <c r="G17" s="326">
        <f t="shared" si="3"/>
        <v>0</v>
      </c>
      <c r="H17" s="40"/>
      <c r="I17" s="23"/>
      <c r="J17" s="44"/>
      <c r="K17" s="40"/>
      <c r="L17" s="24"/>
      <c r="M17" s="44"/>
      <c r="N17" s="42"/>
      <c r="O17" s="24"/>
      <c r="P17" s="44"/>
      <c r="Q17" s="42"/>
      <c r="R17" s="24"/>
      <c r="S17" s="25"/>
      <c r="T17" s="322" t="e">
        <f>'invulblad opdrachtnemer'!#REF!</f>
        <v>#REF!</v>
      </c>
      <c r="U17" s="326" t="e">
        <f t="shared" si="0"/>
        <v>#REF!</v>
      </c>
      <c r="V17" s="22"/>
      <c r="W17" s="23"/>
      <c r="X17" s="44"/>
      <c r="Y17" s="40"/>
      <c r="Z17" s="24"/>
      <c r="AA17" s="44"/>
      <c r="AB17" s="42"/>
      <c r="AC17" s="24"/>
      <c r="AD17" s="44"/>
      <c r="AE17" s="42"/>
      <c r="AF17" s="24"/>
      <c r="AG17" s="25"/>
      <c r="AH17" s="322" t="e">
        <f>'invulblad opdrachtnemer'!#REF!</f>
        <v>#REF!</v>
      </c>
      <c r="AI17" s="326" t="e">
        <f t="shared" si="1"/>
        <v>#REF!</v>
      </c>
      <c r="AJ17" s="22"/>
      <c r="AK17" s="23"/>
      <c r="AL17" s="44"/>
      <c r="AM17" s="40"/>
      <c r="AN17" s="24"/>
      <c r="AO17" s="44"/>
      <c r="AP17" s="42"/>
      <c r="AQ17" s="24"/>
      <c r="AR17" s="44"/>
      <c r="AS17" s="42"/>
      <c r="AT17" s="24"/>
      <c r="AU17" s="25"/>
      <c r="AV17" s="322" t="e">
        <f>'invulblad opdrachtnemer'!#REF!</f>
        <v>#REF!</v>
      </c>
      <c r="AW17" s="326">
        <f t="shared" si="2"/>
        <v>0</v>
      </c>
      <c r="AX17" s="22"/>
      <c r="AY17" s="23"/>
      <c r="AZ17" s="44"/>
      <c r="BA17" s="40"/>
      <c r="BB17" s="24"/>
      <c r="BC17" s="44"/>
      <c r="BD17" s="42"/>
      <c r="BE17" s="24"/>
      <c r="BF17" s="44"/>
      <c r="BG17" s="42"/>
      <c r="BH17" s="24"/>
      <c r="BI17" s="25"/>
    </row>
    <row r="18" spans="1:61" s="10" customFormat="1" ht="15" hidden="1" customHeight="1" thickBot="1">
      <c r="A18" s="266"/>
      <c r="B18" s="3">
        <v>9</v>
      </c>
      <c r="C18" s="17" t="e">
        <f>IF('invulblad opdrachtnemer'!#REF!="","",'invulblad opdrachtnemer'!#REF!)</f>
        <v>#REF!</v>
      </c>
      <c r="D18" s="54" t="e">
        <f>IF('invulblad opdrachtnemer'!#REF!="","",'invulblad opdrachtnemer'!#REF!)</f>
        <v>#REF!</v>
      </c>
      <c r="E18" s="54" t="e">
        <f>IF('invulblad opdrachtnemer'!#REF!="","",'invulblad opdrachtnemer'!#REF!)</f>
        <v>#REF!</v>
      </c>
      <c r="F18" s="322" t="e">
        <f>'invulblad opdrachtnemer'!#REF!</f>
        <v>#REF!</v>
      </c>
      <c r="G18" s="326">
        <f t="shared" si="3"/>
        <v>0</v>
      </c>
      <c r="H18" s="40"/>
      <c r="I18" s="23"/>
      <c r="J18" s="44"/>
      <c r="K18" s="40"/>
      <c r="L18" s="24"/>
      <c r="M18" s="44"/>
      <c r="N18" s="42"/>
      <c r="O18" s="24"/>
      <c r="P18" s="44"/>
      <c r="Q18" s="42"/>
      <c r="R18" s="24"/>
      <c r="S18" s="25"/>
      <c r="T18" s="322" t="e">
        <f>'invulblad opdrachtnemer'!#REF!</f>
        <v>#REF!</v>
      </c>
      <c r="U18" s="326" t="e">
        <f t="shared" si="0"/>
        <v>#REF!</v>
      </c>
      <c r="V18" s="22"/>
      <c r="W18" s="23"/>
      <c r="X18" s="44"/>
      <c r="Y18" s="40"/>
      <c r="Z18" s="24"/>
      <c r="AA18" s="44"/>
      <c r="AB18" s="42"/>
      <c r="AC18" s="24"/>
      <c r="AD18" s="44"/>
      <c r="AE18" s="42"/>
      <c r="AF18" s="24"/>
      <c r="AG18" s="25"/>
      <c r="AH18" s="322" t="e">
        <f>'invulblad opdrachtnemer'!#REF!</f>
        <v>#REF!</v>
      </c>
      <c r="AI18" s="326" t="e">
        <f t="shared" si="1"/>
        <v>#REF!</v>
      </c>
      <c r="AJ18" s="22"/>
      <c r="AK18" s="23"/>
      <c r="AL18" s="44"/>
      <c r="AM18" s="40"/>
      <c r="AN18" s="24"/>
      <c r="AO18" s="44"/>
      <c r="AP18" s="42"/>
      <c r="AQ18" s="24"/>
      <c r="AR18" s="44"/>
      <c r="AS18" s="42"/>
      <c r="AT18" s="24"/>
      <c r="AU18" s="25"/>
      <c r="AV18" s="322" t="e">
        <f>'invulblad opdrachtnemer'!#REF!</f>
        <v>#REF!</v>
      </c>
      <c r="AW18" s="326">
        <f t="shared" si="2"/>
        <v>0</v>
      </c>
      <c r="AX18" s="22"/>
      <c r="AY18" s="23"/>
      <c r="AZ18" s="44"/>
      <c r="BA18" s="40"/>
      <c r="BB18" s="24"/>
      <c r="BC18" s="44"/>
      <c r="BD18" s="42"/>
      <c r="BE18" s="24"/>
      <c r="BF18" s="44"/>
      <c r="BG18" s="42"/>
      <c r="BH18" s="24"/>
      <c r="BI18" s="25"/>
    </row>
    <row r="19" spans="1:61" s="10" customFormat="1" ht="15" hidden="1" customHeight="1" thickBot="1">
      <c r="A19" s="266"/>
      <c r="B19" s="3">
        <v>10</v>
      </c>
      <c r="C19" s="37" t="e">
        <f>IF('invulblad opdrachtnemer'!#REF!="","",'invulblad opdrachtnemer'!#REF!)</f>
        <v>#REF!</v>
      </c>
      <c r="D19" s="56" t="e">
        <f>IF('invulblad opdrachtnemer'!#REF!="","",'invulblad opdrachtnemer'!#REF!)</f>
        <v>#REF!</v>
      </c>
      <c r="E19" s="56" t="e">
        <f>IF('invulblad opdrachtnemer'!#REF!="","",'invulblad opdrachtnemer'!#REF!)</f>
        <v>#REF!</v>
      </c>
      <c r="F19" s="323" t="e">
        <f>'invulblad opdrachtnemer'!#REF!</f>
        <v>#REF!</v>
      </c>
      <c r="G19" s="327">
        <f t="shared" si="3"/>
        <v>0</v>
      </c>
      <c r="H19" s="270"/>
      <c r="I19" s="268"/>
      <c r="J19" s="269"/>
      <c r="K19" s="270"/>
      <c r="L19" s="271"/>
      <c r="M19" s="269"/>
      <c r="N19" s="272"/>
      <c r="O19" s="271"/>
      <c r="P19" s="269"/>
      <c r="Q19" s="272"/>
      <c r="R19" s="271"/>
      <c r="S19" s="38"/>
      <c r="T19" s="323" t="e">
        <f>'invulblad opdrachtnemer'!#REF!</f>
        <v>#REF!</v>
      </c>
      <c r="U19" s="327" t="e">
        <f t="shared" si="0"/>
        <v>#REF!</v>
      </c>
      <c r="V19" s="267"/>
      <c r="W19" s="268"/>
      <c r="X19" s="269"/>
      <c r="Y19" s="270"/>
      <c r="Z19" s="271"/>
      <c r="AA19" s="269"/>
      <c r="AB19" s="272"/>
      <c r="AC19" s="271"/>
      <c r="AD19" s="269"/>
      <c r="AE19" s="272"/>
      <c r="AF19" s="271"/>
      <c r="AG19" s="38"/>
      <c r="AH19" s="323" t="e">
        <f>'invulblad opdrachtnemer'!#REF!</f>
        <v>#REF!</v>
      </c>
      <c r="AI19" s="327" t="e">
        <f t="shared" si="1"/>
        <v>#REF!</v>
      </c>
      <c r="AJ19" s="267"/>
      <c r="AK19" s="268"/>
      <c r="AL19" s="269"/>
      <c r="AM19" s="270"/>
      <c r="AN19" s="271"/>
      <c r="AO19" s="269"/>
      <c r="AP19" s="272"/>
      <c r="AQ19" s="271"/>
      <c r="AR19" s="269"/>
      <c r="AS19" s="272"/>
      <c r="AT19" s="271"/>
      <c r="AU19" s="38"/>
      <c r="AV19" s="323" t="e">
        <f>'invulblad opdrachtnemer'!#REF!</f>
        <v>#REF!</v>
      </c>
      <c r="AW19" s="327">
        <f t="shared" si="2"/>
        <v>0</v>
      </c>
      <c r="AX19" s="267"/>
      <c r="AY19" s="268"/>
      <c r="AZ19" s="269"/>
      <c r="BA19" s="270"/>
      <c r="BB19" s="271"/>
      <c r="BC19" s="269"/>
      <c r="BD19" s="272"/>
      <c r="BE19" s="271"/>
      <c r="BF19" s="269"/>
      <c r="BG19" s="272"/>
      <c r="BH19" s="271"/>
      <c r="BI19" s="38"/>
    </row>
    <row r="20" spans="1:61" s="3" customFormat="1" ht="15" hidden="1" thickBot="1">
      <c r="A20" s="136"/>
      <c r="F20" s="4"/>
      <c r="G20" s="4"/>
      <c r="H20" s="110"/>
      <c r="I20" s="4"/>
      <c r="V20" s="110"/>
      <c r="W20" s="4"/>
      <c r="AJ20" s="110"/>
      <c r="AK20" s="4"/>
      <c r="AX20" s="110"/>
      <c r="AY20" s="4"/>
    </row>
    <row r="21" spans="1:61" s="5" customFormat="1" ht="50.25" customHeight="1" thickBot="1">
      <c r="A21" s="156"/>
      <c r="C21" s="12" t="str">
        <f>'gunningscriterium SEB'!C21</f>
        <v>TRANSPORTMIDDELEN (N2 en N3)</v>
      </c>
      <c r="D21" s="13"/>
      <c r="E21" s="13"/>
      <c r="F21" s="30"/>
      <c r="G21" s="15"/>
      <c r="H21" s="13" t="s">
        <v>9</v>
      </c>
      <c r="I21" s="140"/>
      <c r="J21" s="140"/>
      <c r="K21" s="140"/>
      <c r="L21" s="13">
        <f>'gunningscriterium SEB'!G21</f>
        <v>1</v>
      </c>
      <c r="M21" s="380" t="s">
        <v>56</v>
      </c>
      <c r="N21" s="380"/>
      <c r="O21" s="380"/>
      <c r="P21" s="380"/>
      <c r="Q21" s="380"/>
      <c r="R21" s="380"/>
      <c r="S21" s="381"/>
      <c r="T21" s="318"/>
      <c r="U21" s="318"/>
      <c r="V21" s="140"/>
      <c r="W21" s="140"/>
      <c r="X21" s="140"/>
      <c r="Y21" s="140"/>
      <c r="Z21" s="140"/>
      <c r="AA21" s="141" t="s">
        <v>9</v>
      </c>
      <c r="AB21" s="13">
        <f>'gunningscriterium SEB'!I21</f>
        <v>2</v>
      </c>
      <c r="AC21" s="140"/>
      <c r="AD21" s="140"/>
      <c r="AE21" s="140"/>
      <c r="AF21" s="140"/>
      <c r="AG21" s="142"/>
      <c r="AH21" s="140"/>
      <c r="AI21" s="140"/>
      <c r="AJ21" s="140"/>
      <c r="AK21" s="140"/>
      <c r="AL21" s="140"/>
      <c r="AM21" s="140"/>
      <c r="AN21" s="140"/>
      <c r="AO21" s="141" t="s">
        <v>9</v>
      </c>
      <c r="AP21" s="13">
        <f>'gunningscriterium SEB'!K21</f>
        <v>3</v>
      </c>
      <c r="AQ21" s="140"/>
      <c r="AR21" s="140"/>
      <c r="AS21" s="140"/>
      <c r="AT21" s="140"/>
      <c r="AU21" s="142"/>
      <c r="AV21" s="140"/>
      <c r="AW21" s="140"/>
      <c r="AX21" s="140"/>
      <c r="AY21" s="140"/>
      <c r="AZ21" s="140"/>
      <c r="BA21" s="140"/>
      <c r="BB21" s="140"/>
      <c r="BC21" s="141" t="s">
        <v>9</v>
      </c>
      <c r="BD21" s="13">
        <f>'gunningscriterium SEB'!M21</f>
        <v>4</v>
      </c>
      <c r="BE21" s="140"/>
      <c r="BF21" s="140"/>
      <c r="BG21" s="140"/>
      <c r="BH21" s="140"/>
      <c r="BI21" s="142"/>
    </row>
    <row r="22" spans="1:61" s="34" customFormat="1" ht="32.15" customHeight="1" thickBot="1">
      <c r="A22" s="157"/>
      <c r="C22" s="144" t="s">
        <v>57</v>
      </c>
      <c r="D22" s="158" t="s">
        <v>11</v>
      </c>
      <c r="E22" s="159" t="s">
        <v>12</v>
      </c>
      <c r="F22" s="324" t="s">
        <v>59</v>
      </c>
      <c r="G22" s="247" t="s">
        <v>60</v>
      </c>
      <c r="H22" s="147" t="s">
        <v>61</v>
      </c>
      <c r="I22" s="148" t="s">
        <v>62</v>
      </c>
      <c r="J22" s="151" t="s">
        <v>63</v>
      </c>
      <c r="K22" s="160" t="s">
        <v>64</v>
      </c>
      <c r="L22" s="151" t="s">
        <v>65</v>
      </c>
      <c r="M22" s="151" t="s">
        <v>66</v>
      </c>
      <c r="N22" s="160" t="s">
        <v>67</v>
      </c>
      <c r="O22" s="151" t="s">
        <v>68</v>
      </c>
      <c r="P22" s="149" t="s">
        <v>69</v>
      </c>
      <c r="Q22" s="151" t="s">
        <v>70</v>
      </c>
      <c r="R22" s="151" t="s">
        <v>71</v>
      </c>
      <c r="S22" s="153" t="s">
        <v>72</v>
      </c>
      <c r="T22" s="324" t="s">
        <v>59</v>
      </c>
      <c r="U22" s="247" t="s">
        <v>60</v>
      </c>
      <c r="V22" s="147" t="s">
        <v>61</v>
      </c>
      <c r="W22" s="148" t="s">
        <v>62</v>
      </c>
      <c r="X22" s="151" t="s">
        <v>63</v>
      </c>
      <c r="Y22" s="160" t="s">
        <v>64</v>
      </c>
      <c r="Z22" s="151" t="s">
        <v>65</v>
      </c>
      <c r="AA22" s="151" t="s">
        <v>66</v>
      </c>
      <c r="AB22" s="160" t="s">
        <v>67</v>
      </c>
      <c r="AC22" s="151" t="s">
        <v>68</v>
      </c>
      <c r="AD22" s="149" t="s">
        <v>69</v>
      </c>
      <c r="AE22" s="151" t="s">
        <v>70</v>
      </c>
      <c r="AF22" s="151" t="s">
        <v>71</v>
      </c>
      <c r="AG22" s="153" t="s">
        <v>72</v>
      </c>
      <c r="AH22" s="324" t="s">
        <v>59</v>
      </c>
      <c r="AI22" s="247" t="s">
        <v>60</v>
      </c>
      <c r="AJ22" s="147" t="s">
        <v>61</v>
      </c>
      <c r="AK22" s="148" t="s">
        <v>62</v>
      </c>
      <c r="AL22" s="151" t="s">
        <v>63</v>
      </c>
      <c r="AM22" s="160" t="s">
        <v>64</v>
      </c>
      <c r="AN22" s="151" t="s">
        <v>65</v>
      </c>
      <c r="AO22" s="151" t="s">
        <v>66</v>
      </c>
      <c r="AP22" s="160" t="s">
        <v>67</v>
      </c>
      <c r="AQ22" s="151" t="s">
        <v>68</v>
      </c>
      <c r="AR22" s="149" t="s">
        <v>69</v>
      </c>
      <c r="AS22" s="151" t="s">
        <v>70</v>
      </c>
      <c r="AT22" s="151" t="s">
        <v>71</v>
      </c>
      <c r="AU22" s="153" t="s">
        <v>72</v>
      </c>
      <c r="AV22" s="324" t="s">
        <v>59</v>
      </c>
      <c r="AW22" s="247" t="s">
        <v>60</v>
      </c>
      <c r="AX22" s="147" t="s">
        <v>61</v>
      </c>
      <c r="AY22" s="148" t="s">
        <v>62</v>
      </c>
      <c r="AZ22" s="151" t="s">
        <v>63</v>
      </c>
      <c r="BA22" s="160" t="s">
        <v>64</v>
      </c>
      <c r="BB22" s="151" t="s">
        <v>65</v>
      </c>
      <c r="BC22" s="151" t="s">
        <v>66</v>
      </c>
      <c r="BD22" s="160" t="s">
        <v>67</v>
      </c>
      <c r="BE22" s="151" t="s">
        <v>68</v>
      </c>
      <c r="BF22" s="149" t="s">
        <v>69</v>
      </c>
      <c r="BG22" s="151" t="s">
        <v>70</v>
      </c>
      <c r="BH22" s="151" t="s">
        <v>71</v>
      </c>
      <c r="BI22" s="153" t="s">
        <v>72</v>
      </c>
    </row>
    <row r="23" spans="1:61" s="3" customFormat="1" ht="15" customHeight="1">
      <c r="A23" s="60"/>
      <c r="B23" s="3">
        <v>1</v>
      </c>
      <c r="C23" s="36" t="str">
        <f>IF('invulblad opdrachtnemer'!C11="","",'invulblad opdrachtnemer'!C11)</f>
        <v/>
      </c>
      <c r="D23" s="53" t="str">
        <f>IF('invulblad opdrachtnemer'!D11="","",'invulblad opdrachtnemer'!D11)</f>
        <v/>
      </c>
      <c r="E23" s="59" t="str">
        <f>IF('invulblad opdrachtnemer'!E11="","",'invulblad opdrachtnemer'!E11)</f>
        <v/>
      </c>
      <c r="F23" s="328">
        <f>'invulblad opdrachtnemer'!F11</f>
        <v>0</v>
      </c>
      <c r="G23" s="325">
        <f>SUM(H23:S23)</f>
        <v>0</v>
      </c>
      <c r="H23" s="18"/>
      <c r="I23" s="19"/>
      <c r="J23" s="43"/>
      <c r="K23" s="39"/>
      <c r="L23" s="20"/>
      <c r="M23" s="43"/>
      <c r="N23" s="41"/>
      <c r="O23" s="20"/>
      <c r="P23" s="43"/>
      <c r="Q23" s="41"/>
      <c r="R23" s="20"/>
      <c r="S23" s="21"/>
      <c r="T23" s="321">
        <f>'invulblad opdrachtnemer'!G11</f>
        <v>0</v>
      </c>
      <c r="U23" s="325">
        <f>SUM(V23:BW23)</f>
        <v>0</v>
      </c>
      <c r="V23" s="18"/>
      <c r="W23" s="19"/>
      <c r="X23" s="43"/>
      <c r="Y23" s="39"/>
      <c r="Z23" s="20"/>
      <c r="AA23" s="43"/>
      <c r="AB23" s="41"/>
      <c r="AC23" s="20"/>
      <c r="AD23" s="43"/>
      <c r="AE23" s="41"/>
      <c r="AF23" s="20"/>
      <c r="AG23" s="21"/>
      <c r="AH23" s="321">
        <f>'invulblad opdrachtnemer'!H11</f>
        <v>0</v>
      </c>
      <c r="AI23" s="325">
        <f>SUM(AJ23:CK23)</f>
        <v>0</v>
      </c>
      <c r="AJ23" s="18"/>
      <c r="AK23" s="19"/>
      <c r="AL23" s="43"/>
      <c r="AM23" s="39"/>
      <c r="AN23" s="20"/>
      <c r="AO23" s="43"/>
      <c r="AP23" s="41"/>
      <c r="AQ23" s="20"/>
      <c r="AR23" s="43"/>
      <c r="AS23" s="41"/>
      <c r="AT23" s="20"/>
      <c r="AU23" s="21"/>
      <c r="AV23" s="321">
        <f>'invulblad opdrachtnemer'!I11</f>
        <v>0</v>
      </c>
      <c r="AW23" s="325">
        <f>SUM(AX23:CY23)</f>
        <v>0</v>
      </c>
      <c r="AX23" s="18"/>
      <c r="AY23" s="19"/>
      <c r="AZ23" s="43"/>
      <c r="BA23" s="39"/>
      <c r="BB23" s="20"/>
      <c r="BC23" s="43"/>
      <c r="BD23" s="41"/>
      <c r="BE23" s="20"/>
      <c r="BF23" s="43"/>
      <c r="BG23" s="41"/>
      <c r="BH23" s="20"/>
      <c r="BI23" s="21"/>
    </row>
    <row r="24" spans="1:61" s="3" customFormat="1" ht="15" customHeight="1">
      <c r="A24" s="266"/>
      <c r="B24" s="3">
        <v>2</v>
      </c>
      <c r="C24" s="17" t="str">
        <f>IF('invulblad opdrachtnemer'!C12="","",'invulblad opdrachtnemer'!C12)</f>
        <v/>
      </c>
      <c r="D24" s="54" t="str">
        <f>IF('invulblad opdrachtnemer'!D12="","",'invulblad opdrachtnemer'!D12)</f>
        <v/>
      </c>
      <c r="E24" s="154" t="str">
        <f>IF('invulblad opdrachtnemer'!E12="","",'invulblad opdrachtnemer'!E12)</f>
        <v/>
      </c>
      <c r="F24" s="329">
        <f>'invulblad opdrachtnemer'!F12</f>
        <v>0</v>
      </c>
      <c r="G24" s="326">
        <f>SUM(H24:S24)</f>
        <v>0</v>
      </c>
      <c r="H24" s="22"/>
      <c r="I24" s="23"/>
      <c r="J24" s="44"/>
      <c r="K24" s="40"/>
      <c r="L24" s="24"/>
      <c r="M24" s="44"/>
      <c r="N24" s="42"/>
      <c r="O24" s="24"/>
      <c r="P24" s="44"/>
      <c r="Q24" s="42"/>
      <c r="R24" s="24"/>
      <c r="S24" s="25"/>
      <c r="T24" s="322">
        <f>'invulblad opdrachtnemer'!G12</f>
        <v>0</v>
      </c>
      <c r="U24" s="326">
        <f t="shared" ref="U24:U32" si="4">SUM(V24:BW24)</f>
        <v>0</v>
      </c>
      <c r="V24" s="22"/>
      <c r="W24" s="23"/>
      <c r="X24" s="44"/>
      <c r="Y24" s="40"/>
      <c r="Z24" s="24"/>
      <c r="AA24" s="44"/>
      <c r="AB24" s="42"/>
      <c r="AC24" s="24"/>
      <c r="AD24" s="44"/>
      <c r="AE24" s="42"/>
      <c r="AF24" s="24"/>
      <c r="AG24" s="25"/>
      <c r="AH24" s="322">
        <f>'invulblad opdrachtnemer'!H12</f>
        <v>0</v>
      </c>
      <c r="AI24" s="326">
        <f t="shared" ref="AI24:AI32" si="5">SUM(AJ24:CK24)</f>
        <v>0</v>
      </c>
      <c r="AJ24" s="22"/>
      <c r="AK24" s="23"/>
      <c r="AL24" s="44"/>
      <c r="AM24" s="40"/>
      <c r="AN24" s="24"/>
      <c r="AO24" s="44"/>
      <c r="AP24" s="42"/>
      <c r="AQ24" s="24"/>
      <c r="AR24" s="44"/>
      <c r="AS24" s="42"/>
      <c r="AT24" s="24"/>
      <c r="AU24" s="25"/>
      <c r="AV24" s="322">
        <f>'invulblad opdrachtnemer'!I12</f>
        <v>0</v>
      </c>
      <c r="AW24" s="326">
        <f t="shared" ref="AW24:AW32" si="6">SUM(AX24:CY24)</f>
        <v>0</v>
      </c>
      <c r="AX24" s="22"/>
      <c r="AY24" s="23"/>
      <c r="AZ24" s="44"/>
      <c r="BA24" s="40"/>
      <c r="BB24" s="24"/>
      <c r="BC24" s="44"/>
      <c r="BD24" s="42"/>
      <c r="BE24" s="24"/>
      <c r="BF24" s="44"/>
      <c r="BG24" s="42"/>
      <c r="BH24" s="24"/>
      <c r="BI24" s="25"/>
    </row>
    <row r="25" spans="1:61" s="3" customFormat="1" ht="15" customHeight="1">
      <c r="A25" s="266"/>
      <c r="B25" s="3">
        <v>3</v>
      </c>
      <c r="C25" s="17" t="str">
        <f>IF('invulblad opdrachtnemer'!C13="","",'invulblad opdrachtnemer'!C13)</f>
        <v/>
      </c>
      <c r="D25" s="54" t="str">
        <f>IF('invulblad opdrachtnemer'!D13="","",'invulblad opdrachtnemer'!D13)</f>
        <v/>
      </c>
      <c r="E25" s="154" t="str">
        <f>IF('invulblad opdrachtnemer'!E13="","",'invulblad opdrachtnemer'!E13)</f>
        <v/>
      </c>
      <c r="F25" s="329">
        <f>'invulblad opdrachtnemer'!F13</f>
        <v>0</v>
      </c>
      <c r="G25" s="326">
        <f t="shared" ref="G25:G32" si="7">SUM(H25:S25)</f>
        <v>0</v>
      </c>
      <c r="H25" s="22"/>
      <c r="I25" s="23"/>
      <c r="J25" s="44"/>
      <c r="K25" s="40"/>
      <c r="L25" s="24"/>
      <c r="M25" s="44"/>
      <c r="N25" s="42"/>
      <c r="O25" s="24"/>
      <c r="P25" s="44"/>
      <c r="Q25" s="42"/>
      <c r="R25" s="24"/>
      <c r="S25" s="25"/>
      <c r="T25" s="322">
        <f>'invulblad opdrachtnemer'!G13</f>
        <v>0</v>
      </c>
      <c r="U25" s="326">
        <f t="shared" si="4"/>
        <v>0</v>
      </c>
      <c r="V25" s="22"/>
      <c r="W25" s="23"/>
      <c r="X25" s="44"/>
      <c r="Y25" s="40"/>
      <c r="Z25" s="24"/>
      <c r="AA25" s="44"/>
      <c r="AB25" s="42"/>
      <c r="AC25" s="24"/>
      <c r="AD25" s="44"/>
      <c r="AE25" s="42"/>
      <c r="AF25" s="24"/>
      <c r="AG25" s="25"/>
      <c r="AH25" s="322">
        <f>'invulblad opdrachtnemer'!H13</f>
        <v>0</v>
      </c>
      <c r="AI25" s="326">
        <f t="shared" si="5"/>
        <v>0</v>
      </c>
      <c r="AJ25" s="22"/>
      <c r="AK25" s="23"/>
      <c r="AL25" s="44"/>
      <c r="AM25" s="40"/>
      <c r="AN25" s="24"/>
      <c r="AO25" s="44"/>
      <c r="AP25" s="42"/>
      <c r="AQ25" s="24"/>
      <c r="AR25" s="44"/>
      <c r="AS25" s="42"/>
      <c r="AT25" s="24"/>
      <c r="AU25" s="25"/>
      <c r="AV25" s="322">
        <f>'invulblad opdrachtnemer'!I13</f>
        <v>0</v>
      </c>
      <c r="AW25" s="326">
        <f t="shared" si="6"/>
        <v>0</v>
      </c>
      <c r="AX25" s="22"/>
      <c r="AY25" s="23"/>
      <c r="AZ25" s="44"/>
      <c r="BA25" s="40"/>
      <c r="BB25" s="24"/>
      <c r="BC25" s="44"/>
      <c r="BD25" s="42"/>
      <c r="BE25" s="24"/>
      <c r="BF25" s="44"/>
      <c r="BG25" s="42"/>
      <c r="BH25" s="24"/>
      <c r="BI25" s="25"/>
    </row>
    <row r="26" spans="1:61" s="3" customFormat="1" ht="15" customHeight="1">
      <c r="A26" s="266"/>
      <c r="B26" s="3">
        <v>4</v>
      </c>
      <c r="C26" s="17" t="str">
        <f>IF('invulblad opdrachtnemer'!C14="","",'invulblad opdrachtnemer'!C14)</f>
        <v/>
      </c>
      <c r="D26" s="54" t="str">
        <f>IF('invulblad opdrachtnemer'!D14="","",'invulblad opdrachtnemer'!D14)</f>
        <v/>
      </c>
      <c r="E26" s="154" t="str">
        <f>IF('invulblad opdrachtnemer'!E14="","",'invulblad opdrachtnemer'!E14)</f>
        <v/>
      </c>
      <c r="F26" s="329">
        <f>'invulblad opdrachtnemer'!F14</f>
        <v>0</v>
      </c>
      <c r="G26" s="326">
        <f t="shared" si="7"/>
        <v>0</v>
      </c>
      <c r="H26" s="22"/>
      <c r="I26" s="23"/>
      <c r="J26" s="44"/>
      <c r="K26" s="40"/>
      <c r="L26" s="24"/>
      <c r="M26" s="44"/>
      <c r="N26" s="42"/>
      <c r="O26" s="24"/>
      <c r="P26" s="44"/>
      <c r="Q26" s="42"/>
      <c r="R26" s="24"/>
      <c r="S26" s="25"/>
      <c r="T26" s="322">
        <f>'invulblad opdrachtnemer'!G14</f>
        <v>0</v>
      </c>
      <c r="U26" s="326">
        <f t="shared" si="4"/>
        <v>0</v>
      </c>
      <c r="V26" s="22"/>
      <c r="W26" s="23"/>
      <c r="X26" s="44"/>
      <c r="Y26" s="40"/>
      <c r="Z26" s="24"/>
      <c r="AA26" s="44"/>
      <c r="AB26" s="42"/>
      <c r="AC26" s="24"/>
      <c r="AD26" s="44"/>
      <c r="AE26" s="42"/>
      <c r="AF26" s="24"/>
      <c r="AG26" s="25"/>
      <c r="AH26" s="322">
        <f>'invulblad opdrachtnemer'!H14</f>
        <v>0</v>
      </c>
      <c r="AI26" s="326">
        <f t="shared" si="5"/>
        <v>0</v>
      </c>
      <c r="AJ26" s="22"/>
      <c r="AK26" s="23"/>
      <c r="AL26" s="44"/>
      <c r="AM26" s="40"/>
      <c r="AN26" s="24"/>
      <c r="AO26" s="44"/>
      <c r="AP26" s="42"/>
      <c r="AQ26" s="24"/>
      <c r="AR26" s="44"/>
      <c r="AS26" s="42"/>
      <c r="AT26" s="24"/>
      <c r="AU26" s="25"/>
      <c r="AV26" s="322">
        <f>'invulblad opdrachtnemer'!I14</f>
        <v>0</v>
      </c>
      <c r="AW26" s="326">
        <f t="shared" si="6"/>
        <v>0</v>
      </c>
      <c r="AX26" s="22"/>
      <c r="AY26" s="23"/>
      <c r="AZ26" s="44"/>
      <c r="BA26" s="40"/>
      <c r="BB26" s="24"/>
      <c r="BC26" s="44"/>
      <c r="BD26" s="42"/>
      <c r="BE26" s="24"/>
      <c r="BF26" s="44"/>
      <c r="BG26" s="42"/>
      <c r="BH26" s="24"/>
      <c r="BI26" s="25"/>
    </row>
    <row r="27" spans="1:61" s="3" customFormat="1" ht="15" customHeight="1">
      <c r="A27" s="266"/>
      <c r="B27" s="3">
        <v>5</v>
      </c>
      <c r="C27" s="52" t="str">
        <f>IF('invulblad opdrachtnemer'!C15="","",'invulblad opdrachtnemer'!C15)</f>
        <v/>
      </c>
      <c r="D27" s="55" t="str">
        <f>IF('invulblad opdrachtnemer'!D15="","",'invulblad opdrachtnemer'!D15)</f>
        <v/>
      </c>
      <c r="E27" s="155" t="str">
        <f>IF('invulblad opdrachtnemer'!E15="","",'invulblad opdrachtnemer'!E15)</f>
        <v/>
      </c>
      <c r="F27" s="329">
        <f>'invulblad opdrachtnemer'!F15</f>
        <v>0</v>
      </c>
      <c r="G27" s="326">
        <f t="shared" si="7"/>
        <v>0</v>
      </c>
      <c r="H27" s="22"/>
      <c r="I27" s="23"/>
      <c r="J27" s="44"/>
      <c r="K27" s="40"/>
      <c r="L27" s="24"/>
      <c r="M27" s="44"/>
      <c r="N27" s="42"/>
      <c r="O27" s="24"/>
      <c r="P27" s="44"/>
      <c r="Q27" s="42"/>
      <c r="R27" s="24"/>
      <c r="S27" s="25"/>
      <c r="T27" s="322">
        <f>'invulblad opdrachtnemer'!G15</f>
        <v>0</v>
      </c>
      <c r="U27" s="326">
        <f t="shared" si="4"/>
        <v>0</v>
      </c>
      <c r="V27" s="22"/>
      <c r="W27" s="23"/>
      <c r="X27" s="44"/>
      <c r="Y27" s="40"/>
      <c r="Z27" s="24"/>
      <c r="AA27" s="44"/>
      <c r="AB27" s="42"/>
      <c r="AC27" s="24"/>
      <c r="AD27" s="44"/>
      <c r="AE27" s="42"/>
      <c r="AF27" s="24"/>
      <c r="AG27" s="25"/>
      <c r="AH27" s="322">
        <f>'invulblad opdrachtnemer'!H15</f>
        <v>0</v>
      </c>
      <c r="AI27" s="326">
        <f t="shared" si="5"/>
        <v>0</v>
      </c>
      <c r="AJ27" s="22"/>
      <c r="AK27" s="23"/>
      <c r="AL27" s="44"/>
      <c r="AM27" s="40"/>
      <c r="AN27" s="24"/>
      <c r="AO27" s="44"/>
      <c r="AP27" s="42"/>
      <c r="AQ27" s="24"/>
      <c r="AR27" s="44"/>
      <c r="AS27" s="42"/>
      <c r="AT27" s="24"/>
      <c r="AU27" s="25"/>
      <c r="AV27" s="322">
        <f>'invulblad opdrachtnemer'!I15</f>
        <v>0</v>
      </c>
      <c r="AW27" s="326">
        <f t="shared" si="6"/>
        <v>0</v>
      </c>
      <c r="AX27" s="22"/>
      <c r="AY27" s="23"/>
      <c r="AZ27" s="44"/>
      <c r="BA27" s="40"/>
      <c r="BB27" s="24"/>
      <c r="BC27" s="44"/>
      <c r="BD27" s="42"/>
      <c r="BE27" s="24"/>
      <c r="BF27" s="44"/>
      <c r="BG27" s="42"/>
      <c r="BH27" s="24"/>
      <c r="BI27" s="25"/>
    </row>
    <row r="28" spans="1:61" s="3" customFormat="1" ht="15" customHeight="1">
      <c r="A28" s="266"/>
      <c r="B28" s="3">
        <v>6</v>
      </c>
      <c r="C28" s="52" t="str">
        <f>IF('invulblad opdrachtnemer'!C16="","",'invulblad opdrachtnemer'!C16)</f>
        <v/>
      </c>
      <c r="D28" s="55" t="str">
        <f>IF('invulblad opdrachtnemer'!D16="","",'invulblad opdrachtnemer'!D16)</f>
        <v/>
      </c>
      <c r="E28" s="155" t="str">
        <f>IF('invulblad opdrachtnemer'!E16="","",'invulblad opdrachtnemer'!E16)</f>
        <v/>
      </c>
      <c r="F28" s="329">
        <f>'invulblad opdrachtnemer'!F16</f>
        <v>0</v>
      </c>
      <c r="G28" s="326">
        <f t="shared" si="7"/>
        <v>0</v>
      </c>
      <c r="H28" s="22"/>
      <c r="I28" s="23"/>
      <c r="J28" s="44"/>
      <c r="K28" s="40"/>
      <c r="L28" s="24"/>
      <c r="M28" s="44"/>
      <c r="N28" s="42"/>
      <c r="O28" s="24"/>
      <c r="P28" s="44"/>
      <c r="Q28" s="42"/>
      <c r="R28" s="24"/>
      <c r="S28" s="25"/>
      <c r="T28" s="322">
        <f>'invulblad opdrachtnemer'!G16</f>
        <v>0</v>
      </c>
      <c r="U28" s="326">
        <f t="shared" si="4"/>
        <v>0</v>
      </c>
      <c r="V28" s="22"/>
      <c r="W28" s="23"/>
      <c r="X28" s="44"/>
      <c r="Y28" s="40"/>
      <c r="Z28" s="24"/>
      <c r="AA28" s="44"/>
      <c r="AB28" s="42"/>
      <c r="AC28" s="24"/>
      <c r="AD28" s="44"/>
      <c r="AE28" s="42"/>
      <c r="AF28" s="24"/>
      <c r="AG28" s="25"/>
      <c r="AH28" s="322">
        <f>'invulblad opdrachtnemer'!H16</f>
        <v>0</v>
      </c>
      <c r="AI28" s="326">
        <f t="shared" si="5"/>
        <v>0</v>
      </c>
      <c r="AJ28" s="22"/>
      <c r="AK28" s="23"/>
      <c r="AL28" s="44"/>
      <c r="AM28" s="40"/>
      <c r="AN28" s="24"/>
      <c r="AO28" s="44"/>
      <c r="AP28" s="42"/>
      <c r="AQ28" s="24"/>
      <c r="AR28" s="44"/>
      <c r="AS28" s="42"/>
      <c r="AT28" s="24"/>
      <c r="AU28" s="25"/>
      <c r="AV28" s="322">
        <f>'invulblad opdrachtnemer'!I16</f>
        <v>0</v>
      </c>
      <c r="AW28" s="326">
        <f t="shared" si="6"/>
        <v>0</v>
      </c>
      <c r="AX28" s="22"/>
      <c r="AY28" s="23"/>
      <c r="AZ28" s="44"/>
      <c r="BA28" s="40"/>
      <c r="BB28" s="24"/>
      <c r="BC28" s="44"/>
      <c r="BD28" s="42"/>
      <c r="BE28" s="24"/>
      <c r="BF28" s="44"/>
      <c r="BG28" s="42"/>
      <c r="BH28" s="24"/>
      <c r="BI28" s="25"/>
    </row>
    <row r="29" spans="1:61" s="3" customFormat="1" ht="15" customHeight="1">
      <c r="A29" s="266"/>
      <c r="B29" s="3">
        <v>7</v>
      </c>
      <c r="C29" s="52" t="str">
        <f>IF('invulblad opdrachtnemer'!C17="","",'invulblad opdrachtnemer'!C17)</f>
        <v/>
      </c>
      <c r="D29" s="55" t="str">
        <f>IF('invulblad opdrachtnemer'!D17="","",'invulblad opdrachtnemer'!D17)</f>
        <v/>
      </c>
      <c r="E29" s="155" t="str">
        <f>IF('invulblad opdrachtnemer'!E17="","",'invulblad opdrachtnemer'!E17)</f>
        <v/>
      </c>
      <c r="F29" s="329">
        <f>'invulblad opdrachtnemer'!F17</f>
        <v>0</v>
      </c>
      <c r="G29" s="326">
        <f t="shared" si="7"/>
        <v>0</v>
      </c>
      <c r="H29" s="22"/>
      <c r="I29" s="23"/>
      <c r="J29" s="44"/>
      <c r="K29" s="40"/>
      <c r="L29" s="24"/>
      <c r="M29" s="44"/>
      <c r="N29" s="42"/>
      <c r="O29" s="24"/>
      <c r="P29" s="44"/>
      <c r="Q29" s="42"/>
      <c r="R29" s="24"/>
      <c r="S29" s="25"/>
      <c r="T29" s="322">
        <f>'invulblad opdrachtnemer'!G17</f>
        <v>0</v>
      </c>
      <c r="U29" s="326">
        <f t="shared" si="4"/>
        <v>0</v>
      </c>
      <c r="V29" s="22"/>
      <c r="W29" s="23"/>
      <c r="X29" s="44"/>
      <c r="Y29" s="40"/>
      <c r="Z29" s="24"/>
      <c r="AA29" s="44"/>
      <c r="AB29" s="42"/>
      <c r="AC29" s="24"/>
      <c r="AD29" s="44"/>
      <c r="AE29" s="42"/>
      <c r="AF29" s="24"/>
      <c r="AG29" s="25"/>
      <c r="AH29" s="322">
        <f>'invulblad opdrachtnemer'!H17</f>
        <v>0</v>
      </c>
      <c r="AI29" s="326">
        <f t="shared" si="5"/>
        <v>0</v>
      </c>
      <c r="AJ29" s="22"/>
      <c r="AK29" s="23"/>
      <c r="AL29" s="44"/>
      <c r="AM29" s="40"/>
      <c r="AN29" s="24"/>
      <c r="AO29" s="44"/>
      <c r="AP29" s="42"/>
      <c r="AQ29" s="24"/>
      <c r="AR29" s="44"/>
      <c r="AS29" s="42"/>
      <c r="AT29" s="24"/>
      <c r="AU29" s="25"/>
      <c r="AV29" s="322">
        <f>'invulblad opdrachtnemer'!I17</f>
        <v>0</v>
      </c>
      <c r="AW29" s="326">
        <f t="shared" si="6"/>
        <v>0</v>
      </c>
      <c r="AX29" s="22"/>
      <c r="AY29" s="23"/>
      <c r="AZ29" s="44"/>
      <c r="BA29" s="40"/>
      <c r="BB29" s="24"/>
      <c r="BC29" s="44"/>
      <c r="BD29" s="42"/>
      <c r="BE29" s="24"/>
      <c r="BF29" s="44"/>
      <c r="BG29" s="42"/>
      <c r="BH29" s="24"/>
      <c r="BI29" s="25"/>
    </row>
    <row r="30" spans="1:61" s="3" customFormat="1" ht="15" customHeight="1">
      <c r="A30" s="266"/>
      <c r="B30" s="3">
        <v>8</v>
      </c>
      <c r="C30" s="52" t="str">
        <f>IF('invulblad opdrachtnemer'!C18="","",'invulblad opdrachtnemer'!C18)</f>
        <v/>
      </c>
      <c r="D30" s="55" t="str">
        <f>IF('invulblad opdrachtnemer'!D18="","",'invulblad opdrachtnemer'!D18)</f>
        <v/>
      </c>
      <c r="E30" s="155" t="str">
        <f>IF('invulblad opdrachtnemer'!E18="","",'invulblad opdrachtnemer'!E18)</f>
        <v/>
      </c>
      <c r="F30" s="329">
        <f>'invulblad opdrachtnemer'!F18</f>
        <v>0</v>
      </c>
      <c r="G30" s="326">
        <f t="shared" si="7"/>
        <v>0</v>
      </c>
      <c r="H30" s="22"/>
      <c r="I30" s="23"/>
      <c r="J30" s="44"/>
      <c r="K30" s="40"/>
      <c r="L30" s="24"/>
      <c r="M30" s="44"/>
      <c r="N30" s="42"/>
      <c r="O30" s="24"/>
      <c r="P30" s="44"/>
      <c r="Q30" s="42"/>
      <c r="R30" s="24"/>
      <c r="S30" s="25"/>
      <c r="T30" s="322">
        <f>'invulblad opdrachtnemer'!G18</f>
        <v>0</v>
      </c>
      <c r="U30" s="326">
        <f t="shared" si="4"/>
        <v>0</v>
      </c>
      <c r="V30" s="22"/>
      <c r="W30" s="23"/>
      <c r="X30" s="44"/>
      <c r="Y30" s="40"/>
      <c r="Z30" s="24"/>
      <c r="AA30" s="44"/>
      <c r="AB30" s="42"/>
      <c r="AC30" s="24"/>
      <c r="AD30" s="44"/>
      <c r="AE30" s="42"/>
      <c r="AF30" s="24"/>
      <c r="AG30" s="25"/>
      <c r="AH30" s="322">
        <f>'invulblad opdrachtnemer'!H18</f>
        <v>0</v>
      </c>
      <c r="AI30" s="326">
        <f t="shared" si="5"/>
        <v>0</v>
      </c>
      <c r="AJ30" s="22"/>
      <c r="AK30" s="23"/>
      <c r="AL30" s="44"/>
      <c r="AM30" s="40"/>
      <c r="AN30" s="24"/>
      <c r="AO30" s="44"/>
      <c r="AP30" s="42"/>
      <c r="AQ30" s="24"/>
      <c r="AR30" s="44"/>
      <c r="AS30" s="42"/>
      <c r="AT30" s="24"/>
      <c r="AU30" s="25"/>
      <c r="AV30" s="322">
        <f>'invulblad opdrachtnemer'!I18</f>
        <v>0</v>
      </c>
      <c r="AW30" s="326">
        <f t="shared" si="6"/>
        <v>0</v>
      </c>
      <c r="AX30" s="22"/>
      <c r="AY30" s="23"/>
      <c r="AZ30" s="44"/>
      <c r="BA30" s="40"/>
      <c r="BB30" s="24"/>
      <c r="BC30" s="44"/>
      <c r="BD30" s="42"/>
      <c r="BE30" s="24"/>
      <c r="BF30" s="44"/>
      <c r="BG30" s="42"/>
      <c r="BH30" s="24"/>
      <c r="BI30" s="25"/>
    </row>
    <row r="31" spans="1:61" s="3" customFormat="1" ht="15" customHeight="1">
      <c r="A31" s="266"/>
      <c r="B31" s="3">
        <v>9</v>
      </c>
      <c r="C31" s="52" t="str">
        <f>IF('invulblad opdrachtnemer'!C19="","",'invulblad opdrachtnemer'!C19)</f>
        <v/>
      </c>
      <c r="D31" s="55" t="str">
        <f>IF('invulblad opdrachtnemer'!D19="","",'invulblad opdrachtnemer'!D19)</f>
        <v/>
      </c>
      <c r="E31" s="155" t="str">
        <f>IF('invulblad opdrachtnemer'!E19="","",'invulblad opdrachtnemer'!E19)</f>
        <v/>
      </c>
      <c r="F31" s="329">
        <f>'invulblad opdrachtnemer'!F19</f>
        <v>0</v>
      </c>
      <c r="G31" s="326">
        <f t="shared" si="7"/>
        <v>0</v>
      </c>
      <c r="H31" s="22"/>
      <c r="I31" s="23"/>
      <c r="J31" s="44"/>
      <c r="K31" s="40"/>
      <c r="L31" s="24"/>
      <c r="M31" s="44"/>
      <c r="N31" s="42"/>
      <c r="O31" s="24"/>
      <c r="P31" s="44"/>
      <c r="Q31" s="42"/>
      <c r="R31" s="24"/>
      <c r="S31" s="25"/>
      <c r="T31" s="322">
        <f>'invulblad opdrachtnemer'!G19</f>
        <v>0</v>
      </c>
      <c r="U31" s="326">
        <f t="shared" si="4"/>
        <v>0</v>
      </c>
      <c r="V31" s="22"/>
      <c r="W31" s="23"/>
      <c r="X31" s="44"/>
      <c r="Y31" s="40"/>
      <c r="Z31" s="24"/>
      <c r="AA31" s="44"/>
      <c r="AB31" s="42"/>
      <c r="AC31" s="24"/>
      <c r="AD31" s="44"/>
      <c r="AE31" s="42"/>
      <c r="AF31" s="24"/>
      <c r="AG31" s="25"/>
      <c r="AH31" s="322">
        <f>'invulblad opdrachtnemer'!H19</f>
        <v>0</v>
      </c>
      <c r="AI31" s="326">
        <f t="shared" si="5"/>
        <v>0</v>
      </c>
      <c r="AJ31" s="22"/>
      <c r="AK31" s="23"/>
      <c r="AL31" s="44"/>
      <c r="AM31" s="40"/>
      <c r="AN31" s="24"/>
      <c r="AO31" s="44"/>
      <c r="AP31" s="42"/>
      <c r="AQ31" s="24"/>
      <c r="AR31" s="44"/>
      <c r="AS31" s="42"/>
      <c r="AT31" s="24"/>
      <c r="AU31" s="25"/>
      <c r="AV31" s="322">
        <f>'invulblad opdrachtnemer'!I19</f>
        <v>0</v>
      </c>
      <c r="AW31" s="326">
        <f t="shared" si="6"/>
        <v>0</v>
      </c>
      <c r="AX31" s="22"/>
      <c r="AY31" s="23"/>
      <c r="AZ31" s="44"/>
      <c r="BA31" s="40"/>
      <c r="BB31" s="24"/>
      <c r="BC31" s="44"/>
      <c r="BD31" s="42"/>
      <c r="BE31" s="24"/>
      <c r="BF31" s="44"/>
      <c r="BG31" s="42"/>
      <c r="BH31" s="24"/>
      <c r="BI31" s="25"/>
    </row>
    <row r="32" spans="1:61" s="3" customFormat="1" ht="15" customHeight="1" thickBot="1">
      <c r="A32" s="266"/>
      <c r="B32" s="3">
        <v>10</v>
      </c>
      <c r="C32" s="37" t="str">
        <f>IF('invulblad opdrachtnemer'!C26="","",'invulblad opdrachtnemer'!C26)</f>
        <v/>
      </c>
      <c r="D32" s="56" t="str">
        <f>IF('invulblad opdrachtnemer'!D26="","",'invulblad opdrachtnemer'!D26)</f>
        <v/>
      </c>
      <c r="E32" s="56" t="str">
        <f>IF('invulblad opdrachtnemer'!E26="","",'invulblad opdrachtnemer'!E26)</f>
        <v/>
      </c>
      <c r="F32" s="330">
        <f>'invulblad opdrachtnemer'!F26</f>
        <v>0</v>
      </c>
      <c r="G32" s="327">
        <f t="shared" si="7"/>
        <v>0</v>
      </c>
      <c r="H32" s="267"/>
      <c r="I32" s="268"/>
      <c r="J32" s="269"/>
      <c r="K32" s="270"/>
      <c r="L32" s="271"/>
      <c r="M32" s="269"/>
      <c r="N32" s="272"/>
      <c r="O32" s="271"/>
      <c r="P32" s="269"/>
      <c r="Q32" s="272"/>
      <c r="R32" s="271"/>
      <c r="S32" s="38"/>
      <c r="T32" s="323">
        <f>'invulblad opdrachtnemer'!G26</f>
        <v>0</v>
      </c>
      <c r="U32" s="327">
        <f t="shared" si="4"/>
        <v>0</v>
      </c>
      <c r="V32" s="267"/>
      <c r="W32" s="268"/>
      <c r="X32" s="269"/>
      <c r="Y32" s="270"/>
      <c r="Z32" s="271"/>
      <c r="AA32" s="269"/>
      <c r="AB32" s="272"/>
      <c r="AC32" s="271"/>
      <c r="AD32" s="269"/>
      <c r="AE32" s="272"/>
      <c r="AF32" s="271"/>
      <c r="AG32" s="38"/>
      <c r="AH32" s="323">
        <f>'invulblad opdrachtnemer'!H26</f>
        <v>0</v>
      </c>
      <c r="AI32" s="327">
        <f t="shared" si="5"/>
        <v>0</v>
      </c>
      <c r="AJ32" s="267"/>
      <c r="AK32" s="268"/>
      <c r="AL32" s="269"/>
      <c r="AM32" s="270"/>
      <c r="AN32" s="271"/>
      <c r="AO32" s="269"/>
      <c r="AP32" s="272"/>
      <c r="AQ32" s="271"/>
      <c r="AR32" s="269"/>
      <c r="AS32" s="272"/>
      <c r="AT32" s="271"/>
      <c r="AU32" s="38"/>
      <c r="AV32" s="323">
        <f>'invulblad opdrachtnemer'!I26</f>
        <v>0</v>
      </c>
      <c r="AW32" s="327">
        <f t="shared" si="6"/>
        <v>0</v>
      </c>
      <c r="AX32" s="267"/>
      <c r="AY32" s="268"/>
      <c r="AZ32" s="269"/>
      <c r="BA32" s="270"/>
      <c r="BB32" s="271"/>
      <c r="BC32" s="269"/>
      <c r="BD32" s="272"/>
      <c r="BE32" s="271"/>
      <c r="BF32" s="269"/>
      <c r="BG32" s="272"/>
      <c r="BH32" s="271"/>
      <c r="BI32" s="38"/>
    </row>
    <row r="33" spans="1:61" s="10" customFormat="1" hidden="1">
      <c r="C33" s="3"/>
      <c r="D33" s="3"/>
      <c r="E33" s="3"/>
      <c r="F33" s="4"/>
      <c r="G33" s="4"/>
      <c r="H33" s="3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4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1:61" ht="50.25" hidden="1" customHeight="1">
      <c r="C34" s="12" t="s">
        <v>74</v>
      </c>
      <c r="D34" s="370" t="s">
        <v>75</v>
      </c>
      <c r="E34" s="370"/>
      <c r="F34" s="382" t="s">
        <v>76</v>
      </c>
      <c r="G34" s="383"/>
      <c r="H34" s="13" t="s">
        <v>9</v>
      </c>
      <c r="I34" s="140"/>
      <c r="J34" s="140"/>
      <c r="K34" s="140"/>
      <c r="L34" s="13">
        <f>$L$21</f>
        <v>1</v>
      </c>
      <c r="M34" s="380" t="s">
        <v>56</v>
      </c>
      <c r="N34" s="380"/>
      <c r="O34" s="380"/>
      <c r="P34" s="380"/>
      <c r="Q34" s="380"/>
      <c r="R34" s="380"/>
      <c r="S34" s="381"/>
      <c r="T34" s="318"/>
      <c r="U34" s="318"/>
      <c r="V34" s="140"/>
      <c r="W34" s="140"/>
      <c r="X34" s="140"/>
      <c r="Y34" s="140"/>
      <c r="Z34" s="140"/>
      <c r="AA34" s="141" t="s">
        <v>9</v>
      </c>
      <c r="AB34" s="13">
        <f>AB21</f>
        <v>2</v>
      </c>
      <c r="AC34" s="140"/>
      <c r="AD34" s="140"/>
      <c r="AE34" s="140"/>
      <c r="AF34" s="140"/>
      <c r="AG34" s="142"/>
      <c r="AH34" s="140"/>
      <c r="AI34" s="140"/>
      <c r="AJ34" s="140"/>
      <c r="AK34" s="140"/>
      <c r="AL34" s="140"/>
      <c r="AM34" s="140"/>
      <c r="AN34" s="140"/>
      <c r="AO34" s="141" t="s">
        <v>9</v>
      </c>
      <c r="AP34" s="13">
        <f>AP21</f>
        <v>3</v>
      </c>
      <c r="AQ34" s="140"/>
      <c r="AR34" s="140"/>
      <c r="AS34" s="140"/>
      <c r="AT34" s="140"/>
      <c r="AU34" s="142"/>
      <c r="AV34" s="140"/>
      <c r="AW34" s="140"/>
      <c r="AX34" s="140"/>
      <c r="AY34" s="140"/>
      <c r="AZ34" s="140"/>
      <c r="BA34" s="140"/>
      <c r="BB34" s="140"/>
      <c r="BC34" s="141" t="s">
        <v>9</v>
      </c>
      <c r="BD34" s="13">
        <f>$BD$21</f>
        <v>4</v>
      </c>
      <c r="BE34" s="140"/>
      <c r="BF34" s="140"/>
      <c r="BG34" s="140"/>
      <c r="BH34" s="140"/>
      <c r="BI34" s="142"/>
    </row>
    <row r="35" spans="1:61" s="35" customFormat="1" ht="32.15" hidden="1" customHeight="1">
      <c r="A35" s="14"/>
      <c r="C35" s="303" t="s">
        <v>77</v>
      </c>
      <c r="D35" s="304"/>
      <c r="E35" s="304"/>
      <c r="F35" s="306" t="s">
        <v>78</v>
      </c>
      <c r="G35" s="247" t="s">
        <v>60</v>
      </c>
      <c r="H35" s="147" t="s">
        <v>61</v>
      </c>
      <c r="I35" s="148" t="s">
        <v>62</v>
      </c>
      <c r="J35" s="151" t="s">
        <v>63</v>
      </c>
      <c r="K35" s="160" t="s">
        <v>64</v>
      </c>
      <c r="L35" s="151" t="s">
        <v>65</v>
      </c>
      <c r="M35" s="151" t="s">
        <v>66</v>
      </c>
      <c r="N35" s="160" t="s">
        <v>67</v>
      </c>
      <c r="O35" s="151" t="s">
        <v>68</v>
      </c>
      <c r="P35" s="149" t="s">
        <v>69</v>
      </c>
      <c r="Q35" s="151" t="s">
        <v>70</v>
      </c>
      <c r="R35" s="151" t="s">
        <v>71</v>
      </c>
      <c r="S35" s="153" t="s">
        <v>72</v>
      </c>
      <c r="T35" s="306" t="s">
        <v>78</v>
      </c>
      <c r="U35" s="247" t="s">
        <v>60</v>
      </c>
      <c r="V35" s="147" t="s">
        <v>61</v>
      </c>
      <c r="W35" s="148" t="s">
        <v>62</v>
      </c>
      <c r="X35" s="151" t="s">
        <v>63</v>
      </c>
      <c r="Y35" s="160" t="s">
        <v>64</v>
      </c>
      <c r="Z35" s="151" t="s">
        <v>65</v>
      </c>
      <c r="AA35" s="151" t="s">
        <v>66</v>
      </c>
      <c r="AB35" s="160" t="s">
        <v>67</v>
      </c>
      <c r="AC35" s="151" t="s">
        <v>68</v>
      </c>
      <c r="AD35" s="149" t="s">
        <v>69</v>
      </c>
      <c r="AE35" s="151" t="s">
        <v>70</v>
      </c>
      <c r="AF35" s="151" t="s">
        <v>71</v>
      </c>
      <c r="AG35" s="153" t="s">
        <v>72</v>
      </c>
      <c r="AH35" s="306" t="s">
        <v>78</v>
      </c>
      <c r="AI35" s="247" t="s">
        <v>60</v>
      </c>
      <c r="AJ35" s="147" t="s">
        <v>61</v>
      </c>
      <c r="AK35" s="148" t="s">
        <v>62</v>
      </c>
      <c r="AL35" s="151" t="s">
        <v>63</v>
      </c>
      <c r="AM35" s="160" t="s">
        <v>64</v>
      </c>
      <c r="AN35" s="151" t="s">
        <v>65</v>
      </c>
      <c r="AO35" s="151" t="s">
        <v>66</v>
      </c>
      <c r="AP35" s="160" t="s">
        <v>67</v>
      </c>
      <c r="AQ35" s="151" t="s">
        <v>68</v>
      </c>
      <c r="AR35" s="149" t="s">
        <v>69</v>
      </c>
      <c r="AS35" s="151" t="s">
        <v>70</v>
      </c>
      <c r="AT35" s="151" t="s">
        <v>71</v>
      </c>
      <c r="AU35" s="153" t="s">
        <v>72</v>
      </c>
      <c r="AV35" s="306" t="s">
        <v>78</v>
      </c>
      <c r="AW35" s="247" t="s">
        <v>60</v>
      </c>
      <c r="AX35" s="147" t="s">
        <v>61</v>
      </c>
      <c r="AY35" s="148" t="s">
        <v>62</v>
      </c>
      <c r="AZ35" s="151" t="s">
        <v>63</v>
      </c>
      <c r="BA35" s="160" t="s">
        <v>64</v>
      </c>
      <c r="BB35" s="151" t="s">
        <v>65</v>
      </c>
      <c r="BC35" s="151" t="s">
        <v>66</v>
      </c>
      <c r="BD35" s="160" t="s">
        <v>67</v>
      </c>
      <c r="BE35" s="151" t="s">
        <v>68</v>
      </c>
      <c r="BF35" s="149" t="s">
        <v>69</v>
      </c>
      <c r="BG35" s="151" t="s">
        <v>70</v>
      </c>
      <c r="BH35" s="151" t="s">
        <v>71</v>
      </c>
      <c r="BI35" s="153" t="s">
        <v>72</v>
      </c>
    </row>
    <row r="36" spans="1:61" ht="15" hidden="1" customHeight="1">
      <c r="A36" s="60"/>
      <c r="B36" s="3">
        <v>1</v>
      </c>
      <c r="C36" s="384"/>
      <c r="D36" s="385"/>
      <c r="E36" s="386"/>
      <c r="F36" s="331"/>
      <c r="G36" s="325">
        <f>SUM(H36:S36)</f>
        <v>0</v>
      </c>
      <c r="H36" s="18"/>
      <c r="I36" s="19"/>
      <c r="J36" s="43"/>
      <c r="K36" s="39"/>
      <c r="L36" s="20"/>
      <c r="M36" s="43"/>
      <c r="N36" s="41"/>
      <c r="O36" s="20"/>
      <c r="P36" s="43"/>
      <c r="Q36" s="41"/>
      <c r="R36" s="20"/>
      <c r="S36" s="21"/>
      <c r="T36" s="331"/>
      <c r="U36" s="325">
        <f>SUM(V36:AG36)</f>
        <v>0</v>
      </c>
      <c r="V36" s="18"/>
      <c r="W36" s="19"/>
      <c r="X36" s="43"/>
      <c r="Y36" s="39"/>
      <c r="Z36" s="20"/>
      <c r="AA36" s="43"/>
      <c r="AB36" s="41"/>
      <c r="AC36" s="20"/>
      <c r="AD36" s="43"/>
      <c r="AE36" s="41"/>
      <c r="AF36" s="20"/>
      <c r="AG36" s="21"/>
      <c r="AH36" s="331"/>
      <c r="AI36" s="325">
        <f>SUM(AJ36:AU36)</f>
        <v>0</v>
      </c>
      <c r="AJ36" s="18"/>
      <c r="AK36" s="19"/>
      <c r="AL36" s="43"/>
      <c r="AM36" s="39"/>
      <c r="AN36" s="20"/>
      <c r="AO36" s="43"/>
      <c r="AP36" s="41"/>
      <c r="AQ36" s="20"/>
      <c r="AR36" s="43"/>
      <c r="AS36" s="41"/>
      <c r="AT36" s="20"/>
      <c r="AU36" s="21"/>
      <c r="AV36" s="331"/>
      <c r="AW36" s="325">
        <f>SUM(AX36:BI36)</f>
        <v>0</v>
      </c>
      <c r="AX36" s="18"/>
      <c r="AY36" s="19"/>
      <c r="AZ36" s="43"/>
      <c r="BA36" s="39"/>
      <c r="BB36" s="20"/>
      <c r="BC36" s="43"/>
      <c r="BD36" s="41"/>
      <c r="BE36" s="20"/>
      <c r="BF36" s="43"/>
      <c r="BG36" s="41"/>
      <c r="BH36" s="20"/>
      <c r="BI36" s="21"/>
    </row>
    <row r="37" spans="1:61" ht="15" hidden="1" customHeight="1">
      <c r="A37" s="266"/>
      <c r="B37" s="3">
        <v>2</v>
      </c>
      <c r="C37" s="374"/>
      <c r="D37" s="375"/>
      <c r="E37" s="376"/>
      <c r="F37" s="332"/>
      <c r="G37" s="326">
        <f>SUM(H37:S37)</f>
        <v>0</v>
      </c>
      <c r="H37" s="22"/>
      <c r="I37" s="23"/>
      <c r="J37" s="44"/>
      <c r="K37" s="40"/>
      <c r="L37" s="24"/>
      <c r="M37" s="44"/>
      <c r="N37" s="42"/>
      <c r="O37" s="24"/>
      <c r="P37" s="44"/>
      <c r="Q37" s="42"/>
      <c r="R37" s="24"/>
      <c r="S37" s="25"/>
      <c r="T37" s="332"/>
      <c r="U37" s="326">
        <f>SUM(V37:AG37)</f>
        <v>0</v>
      </c>
      <c r="V37" s="22"/>
      <c r="W37" s="23"/>
      <c r="X37" s="44"/>
      <c r="Y37" s="40"/>
      <c r="Z37" s="24"/>
      <c r="AA37" s="44"/>
      <c r="AB37" s="42"/>
      <c r="AC37" s="24"/>
      <c r="AD37" s="44"/>
      <c r="AE37" s="42"/>
      <c r="AF37" s="24"/>
      <c r="AG37" s="25"/>
      <c r="AH37" s="332"/>
      <c r="AI37" s="326">
        <f>SUM(AJ37:AU37)</f>
        <v>0</v>
      </c>
      <c r="AJ37" s="22"/>
      <c r="AK37" s="23"/>
      <c r="AL37" s="44"/>
      <c r="AM37" s="40"/>
      <c r="AN37" s="24"/>
      <c r="AO37" s="44"/>
      <c r="AP37" s="42"/>
      <c r="AQ37" s="24"/>
      <c r="AR37" s="44"/>
      <c r="AS37" s="42"/>
      <c r="AT37" s="24"/>
      <c r="AU37" s="25"/>
      <c r="AV37" s="332"/>
      <c r="AW37" s="326">
        <f>SUM(AX37:BI37)</f>
        <v>0</v>
      </c>
      <c r="AX37" s="22"/>
      <c r="AY37" s="23"/>
      <c r="AZ37" s="44"/>
      <c r="BA37" s="40"/>
      <c r="BB37" s="24"/>
      <c r="BC37" s="44"/>
      <c r="BD37" s="42"/>
      <c r="BE37" s="24"/>
      <c r="BF37" s="44"/>
      <c r="BG37" s="42"/>
      <c r="BH37" s="24"/>
      <c r="BI37" s="25"/>
    </row>
    <row r="38" spans="1:61" ht="15" hidden="1" customHeight="1">
      <c r="A38" s="266"/>
      <c r="B38" s="3">
        <v>3</v>
      </c>
      <c r="C38" s="374"/>
      <c r="D38" s="375"/>
      <c r="E38" s="376"/>
      <c r="F38" s="332"/>
      <c r="G38" s="326">
        <f>SUM(H38:S38)</f>
        <v>0</v>
      </c>
      <c r="H38" s="22"/>
      <c r="I38" s="23"/>
      <c r="J38" s="44"/>
      <c r="K38" s="40"/>
      <c r="L38" s="24"/>
      <c r="M38" s="44"/>
      <c r="N38" s="42"/>
      <c r="O38" s="24"/>
      <c r="P38" s="44"/>
      <c r="Q38" s="42"/>
      <c r="R38" s="24"/>
      <c r="S38" s="25"/>
      <c r="T38" s="332"/>
      <c r="U38" s="326">
        <f t="shared" ref="U38:U40" si="8">SUM(V38:AG38)</f>
        <v>0</v>
      </c>
      <c r="V38" s="22"/>
      <c r="W38" s="23"/>
      <c r="X38" s="44"/>
      <c r="Y38" s="40"/>
      <c r="Z38" s="24"/>
      <c r="AA38" s="44"/>
      <c r="AB38" s="42"/>
      <c r="AC38" s="24"/>
      <c r="AD38" s="44"/>
      <c r="AE38" s="42"/>
      <c r="AF38" s="24"/>
      <c r="AG38" s="25"/>
      <c r="AH38" s="332"/>
      <c r="AI38" s="326">
        <f t="shared" ref="AI38:AI40" si="9">SUM(AJ38:AU38)</f>
        <v>0</v>
      </c>
      <c r="AJ38" s="22"/>
      <c r="AK38" s="23"/>
      <c r="AL38" s="44"/>
      <c r="AM38" s="40"/>
      <c r="AN38" s="24"/>
      <c r="AO38" s="44"/>
      <c r="AP38" s="42"/>
      <c r="AQ38" s="24"/>
      <c r="AR38" s="44"/>
      <c r="AS38" s="42"/>
      <c r="AT38" s="24"/>
      <c r="AU38" s="25"/>
      <c r="AV38" s="332"/>
      <c r="AW38" s="326">
        <f t="shared" ref="AW38:AW40" si="10">SUM(AX38:BI38)</f>
        <v>0</v>
      </c>
      <c r="AX38" s="22"/>
      <c r="AY38" s="23"/>
      <c r="AZ38" s="44"/>
      <c r="BA38" s="40"/>
      <c r="BB38" s="24"/>
      <c r="BC38" s="44"/>
      <c r="BD38" s="42"/>
      <c r="BE38" s="24"/>
      <c r="BF38" s="44"/>
      <c r="BG38" s="42"/>
      <c r="BH38" s="24"/>
      <c r="BI38" s="25"/>
    </row>
    <row r="39" spans="1:61" ht="15" hidden="1" customHeight="1">
      <c r="A39" s="266"/>
      <c r="B39" s="3">
        <v>4</v>
      </c>
      <c r="C39" s="374"/>
      <c r="D39" s="375"/>
      <c r="E39" s="376"/>
      <c r="F39" s="332"/>
      <c r="G39" s="326">
        <f t="shared" ref="G39:G40" si="11">SUM(H39:S39)</f>
        <v>0</v>
      </c>
      <c r="H39" s="22"/>
      <c r="I39" s="23"/>
      <c r="J39" s="44"/>
      <c r="K39" s="40"/>
      <c r="L39" s="24"/>
      <c r="M39" s="44"/>
      <c r="N39" s="42"/>
      <c r="O39" s="24"/>
      <c r="P39" s="44"/>
      <c r="Q39" s="42"/>
      <c r="R39" s="24"/>
      <c r="S39" s="25"/>
      <c r="T39" s="332"/>
      <c r="U39" s="326">
        <f t="shared" si="8"/>
        <v>0</v>
      </c>
      <c r="V39" s="22"/>
      <c r="W39" s="23"/>
      <c r="X39" s="44"/>
      <c r="Y39" s="40"/>
      <c r="Z39" s="24"/>
      <c r="AA39" s="44"/>
      <c r="AB39" s="42"/>
      <c r="AC39" s="24"/>
      <c r="AD39" s="44"/>
      <c r="AE39" s="42"/>
      <c r="AF39" s="24"/>
      <c r="AG39" s="25"/>
      <c r="AH39" s="332"/>
      <c r="AI39" s="326">
        <f t="shared" si="9"/>
        <v>0</v>
      </c>
      <c r="AJ39" s="22"/>
      <c r="AK39" s="23"/>
      <c r="AL39" s="44"/>
      <c r="AM39" s="40"/>
      <c r="AN39" s="24"/>
      <c r="AO39" s="44"/>
      <c r="AP39" s="42"/>
      <c r="AQ39" s="24"/>
      <c r="AR39" s="44"/>
      <c r="AS39" s="42"/>
      <c r="AT39" s="24"/>
      <c r="AU39" s="25"/>
      <c r="AV39" s="332"/>
      <c r="AW39" s="326">
        <f t="shared" si="10"/>
        <v>0</v>
      </c>
      <c r="AX39" s="22"/>
      <c r="AY39" s="23"/>
      <c r="AZ39" s="44"/>
      <c r="BA39" s="40"/>
      <c r="BB39" s="24"/>
      <c r="BC39" s="44"/>
      <c r="BD39" s="42"/>
      <c r="BE39" s="24"/>
      <c r="BF39" s="44"/>
      <c r="BG39" s="42"/>
      <c r="BH39" s="24"/>
      <c r="BI39" s="25"/>
    </row>
    <row r="40" spans="1:61" ht="15" hidden="1" customHeight="1">
      <c r="A40" s="266"/>
      <c r="B40" s="3">
        <v>5</v>
      </c>
      <c r="C40" s="377"/>
      <c r="D40" s="378"/>
      <c r="E40" s="379"/>
      <c r="F40" s="333"/>
      <c r="G40" s="327">
        <f t="shared" si="11"/>
        <v>0</v>
      </c>
      <c r="H40" s="267"/>
      <c r="I40" s="268"/>
      <c r="J40" s="269"/>
      <c r="K40" s="270"/>
      <c r="L40" s="271"/>
      <c r="M40" s="269"/>
      <c r="N40" s="272"/>
      <c r="O40" s="271"/>
      <c r="P40" s="269"/>
      <c r="Q40" s="272"/>
      <c r="R40" s="271"/>
      <c r="S40" s="38"/>
      <c r="T40" s="333"/>
      <c r="U40" s="327">
        <f t="shared" si="8"/>
        <v>0</v>
      </c>
      <c r="V40" s="267"/>
      <c r="W40" s="268"/>
      <c r="X40" s="269"/>
      <c r="Y40" s="270"/>
      <c r="Z40" s="271"/>
      <c r="AA40" s="269"/>
      <c r="AB40" s="272"/>
      <c r="AC40" s="271"/>
      <c r="AD40" s="269"/>
      <c r="AE40" s="272"/>
      <c r="AF40" s="271"/>
      <c r="AG40" s="38"/>
      <c r="AH40" s="333"/>
      <c r="AI40" s="327">
        <f t="shared" si="9"/>
        <v>0</v>
      </c>
      <c r="AJ40" s="267"/>
      <c r="AK40" s="268"/>
      <c r="AL40" s="269"/>
      <c r="AM40" s="270"/>
      <c r="AN40" s="271"/>
      <c r="AO40" s="269"/>
      <c r="AP40" s="272"/>
      <c r="AQ40" s="271"/>
      <c r="AR40" s="269"/>
      <c r="AS40" s="272"/>
      <c r="AT40" s="271"/>
      <c r="AU40" s="38"/>
      <c r="AV40" s="333"/>
      <c r="AW40" s="327">
        <f t="shared" si="10"/>
        <v>0</v>
      </c>
      <c r="AX40" s="267"/>
      <c r="AY40" s="268"/>
      <c r="AZ40" s="269"/>
      <c r="BA40" s="270"/>
      <c r="BB40" s="271"/>
      <c r="BC40" s="269"/>
      <c r="BD40" s="272"/>
      <c r="BE40" s="271"/>
      <c r="BF40" s="269"/>
      <c r="BG40" s="272"/>
      <c r="BH40" s="271"/>
      <c r="BI40" s="38"/>
    </row>
    <row r="41" spans="1:61" hidden="1"/>
    <row r="42" spans="1:61" ht="50.25" hidden="1" customHeight="1">
      <c r="C42" s="139" t="s">
        <v>79</v>
      </c>
      <c r="D42" s="140"/>
      <c r="E42" s="140"/>
      <c r="F42" s="382" t="s">
        <v>80</v>
      </c>
      <c r="G42" s="383"/>
      <c r="H42" s="13" t="s">
        <v>9</v>
      </c>
      <c r="I42" s="140"/>
      <c r="J42" s="140"/>
      <c r="K42" s="140"/>
      <c r="L42" s="13">
        <f>$L$21</f>
        <v>1</v>
      </c>
      <c r="M42" s="380" t="s">
        <v>56</v>
      </c>
      <c r="N42" s="380"/>
      <c r="O42" s="380"/>
      <c r="P42" s="380"/>
      <c r="Q42" s="380"/>
      <c r="R42" s="380"/>
      <c r="S42" s="381"/>
      <c r="T42" s="318"/>
      <c r="U42" s="318"/>
      <c r="V42" s="140"/>
      <c r="W42" s="140"/>
      <c r="X42" s="140"/>
      <c r="Y42" s="140"/>
      <c r="Z42" s="140"/>
      <c r="AA42" s="141" t="s">
        <v>9</v>
      </c>
      <c r="AB42" s="13">
        <f>$AB$21</f>
        <v>2</v>
      </c>
      <c r="AC42" s="140"/>
      <c r="AD42" s="140"/>
      <c r="AE42" s="140"/>
      <c r="AF42" s="140"/>
      <c r="AG42" s="142"/>
      <c r="AH42" s="140"/>
      <c r="AI42" s="140"/>
      <c r="AJ42" s="140"/>
      <c r="AK42" s="140"/>
      <c r="AL42" s="140"/>
      <c r="AM42" s="140"/>
      <c r="AN42" s="140"/>
      <c r="AO42" s="141" t="s">
        <v>9</v>
      </c>
      <c r="AP42" s="13">
        <f>$AP$21</f>
        <v>3</v>
      </c>
      <c r="AQ42" s="140"/>
      <c r="AR42" s="140"/>
      <c r="AS42" s="140"/>
      <c r="AT42" s="140"/>
      <c r="AU42" s="142"/>
      <c r="AV42" s="140"/>
      <c r="AW42" s="140"/>
      <c r="AX42" s="140"/>
      <c r="AY42" s="140"/>
      <c r="AZ42" s="140"/>
      <c r="BA42" s="140"/>
      <c r="BB42" s="140"/>
      <c r="BC42" s="141" t="s">
        <v>9</v>
      </c>
      <c r="BD42" s="13">
        <f>$BD$21</f>
        <v>4</v>
      </c>
      <c r="BE42" s="140"/>
      <c r="BF42" s="140"/>
      <c r="BG42" s="140"/>
      <c r="BH42" s="140"/>
      <c r="BI42" s="142"/>
    </row>
    <row r="43" spans="1:61" ht="31.5" hidden="1" thickBot="1">
      <c r="B43" s="35"/>
      <c r="C43" s="303" t="s">
        <v>77</v>
      </c>
      <c r="D43" s="304"/>
      <c r="E43" s="305"/>
      <c r="F43" s="32" t="s">
        <v>78</v>
      </c>
      <c r="G43" s="334" t="s">
        <v>60</v>
      </c>
      <c r="H43" s="147" t="s">
        <v>61</v>
      </c>
      <c r="I43" s="148" t="s">
        <v>62</v>
      </c>
      <c r="J43" s="151" t="s">
        <v>63</v>
      </c>
      <c r="K43" s="160" t="s">
        <v>64</v>
      </c>
      <c r="L43" s="151" t="s">
        <v>65</v>
      </c>
      <c r="M43" s="151" t="s">
        <v>66</v>
      </c>
      <c r="N43" s="160" t="s">
        <v>67</v>
      </c>
      <c r="O43" s="151" t="s">
        <v>68</v>
      </c>
      <c r="P43" s="149" t="s">
        <v>69</v>
      </c>
      <c r="Q43" s="151" t="s">
        <v>70</v>
      </c>
      <c r="R43" s="151" t="s">
        <v>71</v>
      </c>
      <c r="S43" s="153" t="s">
        <v>72</v>
      </c>
      <c r="T43" s="306" t="s">
        <v>78</v>
      </c>
      <c r="U43" s="247" t="s">
        <v>60</v>
      </c>
      <c r="V43" s="147" t="s">
        <v>61</v>
      </c>
      <c r="W43" s="148" t="s">
        <v>62</v>
      </c>
      <c r="X43" s="151" t="s">
        <v>63</v>
      </c>
      <c r="Y43" s="160" t="s">
        <v>64</v>
      </c>
      <c r="Z43" s="151" t="s">
        <v>65</v>
      </c>
      <c r="AA43" s="151" t="s">
        <v>66</v>
      </c>
      <c r="AB43" s="160" t="s">
        <v>67</v>
      </c>
      <c r="AC43" s="151" t="s">
        <v>68</v>
      </c>
      <c r="AD43" s="149" t="s">
        <v>69</v>
      </c>
      <c r="AE43" s="151" t="s">
        <v>70</v>
      </c>
      <c r="AF43" s="151" t="s">
        <v>71</v>
      </c>
      <c r="AG43" s="153" t="s">
        <v>72</v>
      </c>
      <c r="AH43" s="306" t="s">
        <v>78</v>
      </c>
      <c r="AI43" s="247" t="s">
        <v>60</v>
      </c>
      <c r="AJ43" s="147" t="s">
        <v>61</v>
      </c>
      <c r="AK43" s="148" t="s">
        <v>62</v>
      </c>
      <c r="AL43" s="151" t="s">
        <v>63</v>
      </c>
      <c r="AM43" s="160" t="s">
        <v>64</v>
      </c>
      <c r="AN43" s="151" t="s">
        <v>65</v>
      </c>
      <c r="AO43" s="151" t="s">
        <v>66</v>
      </c>
      <c r="AP43" s="160" t="s">
        <v>67</v>
      </c>
      <c r="AQ43" s="151" t="s">
        <v>68</v>
      </c>
      <c r="AR43" s="149" t="s">
        <v>69</v>
      </c>
      <c r="AS43" s="151" t="s">
        <v>70</v>
      </c>
      <c r="AT43" s="151" t="s">
        <v>71</v>
      </c>
      <c r="AU43" s="153" t="s">
        <v>72</v>
      </c>
      <c r="AV43" s="306" t="s">
        <v>78</v>
      </c>
      <c r="AW43" s="247" t="s">
        <v>60</v>
      </c>
      <c r="AX43" s="147" t="s">
        <v>61</v>
      </c>
      <c r="AY43" s="148" t="s">
        <v>62</v>
      </c>
      <c r="AZ43" s="151" t="s">
        <v>63</v>
      </c>
      <c r="BA43" s="160" t="s">
        <v>64</v>
      </c>
      <c r="BB43" s="151" t="s">
        <v>65</v>
      </c>
      <c r="BC43" s="151" t="s">
        <v>66</v>
      </c>
      <c r="BD43" s="160" t="s">
        <v>67</v>
      </c>
      <c r="BE43" s="151" t="s">
        <v>68</v>
      </c>
      <c r="BF43" s="149" t="s">
        <v>69</v>
      </c>
      <c r="BG43" s="151" t="s">
        <v>70</v>
      </c>
      <c r="BH43" s="151" t="s">
        <v>71</v>
      </c>
      <c r="BI43" s="153" t="s">
        <v>72</v>
      </c>
    </row>
    <row r="44" spans="1:61" ht="15.5" hidden="1">
      <c r="B44" s="3">
        <v>1</v>
      </c>
      <c r="C44" s="371"/>
      <c r="D44" s="372"/>
      <c r="E44" s="373"/>
      <c r="F44" s="338"/>
      <c r="G44" s="335">
        <f>SUM(H44:S44)</f>
        <v>0</v>
      </c>
      <c r="H44" s="18"/>
      <c r="I44" s="19"/>
      <c r="J44" s="43"/>
      <c r="K44" s="39"/>
      <c r="L44" s="20"/>
      <c r="M44" s="43"/>
      <c r="N44" s="41"/>
      <c r="O44" s="20"/>
      <c r="P44" s="43"/>
      <c r="Q44" s="41"/>
      <c r="R44" s="20"/>
      <c r="S44" s="21"/>
      <c r="T44" s="331"/>
      <c r="U44" s="325">
        <f>SUM(V44:AG44)</f>
        <v>0</v>
      </c>
      <c r="V44" s="18"/>
      <c r="W44" s="19"/>
      <c r="X44" s="43"/>
      <c r="Y44" s="39"/>
      <c r="Z44" s="20"/>
      <c r="AA44" s="43"/>
      <c r="AB44" s="41"/>
      <c r="AC44" s="20"/>
      <c r="AD44" s="43"/>
      <c r="AE44" s="41"/>
      <c r="AF44" s="20"/>
      <c r="AG44" s="21"/>
      <c r="AH44" s="331"/>
      <c r="AI44" s="325">
        <f>SUM(AJ44:AU44)</f>
        <v>0</v>
      </c>
      <c r="AJ44" s="18"/>
      <c r="AK44" s="19"/>
      <c r="AL44" s="43"/>
      <c r="AM44" s="39"/>
      <c r="AN44" s="20"/>
      <c r="AO44" s="43"/>
      <c r="AP44" s="41"/>
      <c r="AQ44" s="20"/>
      <c r="AR44" s="43"/>
      <c r="AS44" s="41"/>
      <c r="AT44" s="20"/>
      <c r="AU44" s="21"/>
      <c r="AV44" s="331"/>
      <c r="AW44" s="325">
        <f>SUM(AX44:BI44)</f>
        <v>0</v>
      </c>
      <c r="AX44" s="18"/>
      <c r="AY44" s="19"/>
      <c r="AZ44" s="43"/>
      <c r="BA44" s="39"/>
      <c r="BB44" s="20"/>
      <c r="BC44" s="43"/>
      <c r="BD44" s="41"/>
      <c r="BE44" s="20"/>
      <c r="BF44" s="43"/>
      <c r="BG44" s="41"/>
      <c r="BH44" s="20"/>
      <c r="BI44" s="21"/>
    </row>
    <row r="45" spans="1:61" ht="15.5" hidden="1">
      <c r="B45" s="3">
        <v>2</v>
      </c>
      <c r="C45" s="374"/>
      <c r="D45" s="375"/>
      <c r="E45" s="376"/>
      <c r="F45" s="339"/>
      <c r="G45" s="336">
        <f>SUM(H45:S45)</f>
        <v>0</v>
      </c>
      <c r="H45" s="22"/>
      <c r="I45" s="23"/>
      <c r="J45" s="44"/>
      <c r="K45" s="40"/>
      <c r="L45" s="24"/>
      <c r="M45" s="44"/>
      <c r="N45" s="42"/>
      <c r="O45" s="24"/>
      <c r="P45" s="44"/>
      <c r="Q45" s="42"/>
      <c r="R45" s="24"/>
      <c r="S45" s="25"/>
      <c r="T45" s="332"/>
      <c r="U45" s="326">
        <f>SUM(V45:AG45)</f>
        <v>0</v>
      </c>
      <c r="V45" s="22"/>
      <c r="W45" s="23"/>
      <c r="X45" s="44"/>
      <c r="Y45" s="40"/>
      <c r="Z45" s="24"/>
      <c r="AA45" s="44"/>
      <c r="AB45" s="42"/>
      <c r="AC45" s="24"/>
      <c r="AD45" s="44"/>
      <c r="AE45" s="42"/>
      <c r="AF45" s="24"/>
      <c r="AG45" s="25"/>
      <c r="AH45" s="332"/>
      <c r="AI45" s="326">
        <f>SUM(AJ45:AU45)</f>
        <v>0</v>
      </c>
      <c r="AJ45" s="22"/>
      <c r="AK45" s="23"/>
      <c r="AL45" s="44"/>
      <c r="AM45" s="40"/>
      <c r="AN45" s="24"/>
      <c r="AO45" s="44"/>
      <c r="AP45" s="42"/>
      <c r="AQ45" s="24"/>
      <c r="AR45" s="44"/>
      <c r="AS45" s="42"/>
      <c r="AT45" s="24"/>
      <c r="AU45" s="25"/>
      <c r="AV45" s="332"/>
      <c r="AW45" s="326">
        <f>SUM(AX45:BI45)</f>
        <v>0</v>
      </c>
      <c r="AX45" s="22"/>
      <c r="AY45" s="23"/>
      <c r="AZ45" s="44"/>
      <c r="BA45" s="40"/>
      <c r="BB45" s="24"/>
      <c r="BC45" s="44"/>
      <c r="BD45" s="42"/>
      <c r="BE45" s="24"/>
      <c r="BF45" s="44"/>
      <c r="BG45" s="42"/>
      <c r="BH45" s="24"/>
      <c r="BI45" s="25"/>
    </row>
    <row r="46" spans="1:61" ht="15.5" hidden="1">
      <c r="B46" s="3">
        <v>3</v>
      </c>
      <c r="C46" s="374"/>
      <c r="D46" s="375"/>
      <c r="E46" s="376"/>
      <c r="F46" s="339"/>
      <c r="G46" s="336">
        <f t="shared" ref="G46:G48" si="12">SUM(H46:S46)</f>
        <v>0</v>
      </c>
      <c r="H46" s="22"/>
      <c r="I46" s="23"/>
      <c r="J46" s="44"/>
      <c r="K46" s="40"/>
      <c r="L46" s="24"/>
      <c r="M46" s="44"/>
      <c r="N46" s="42"/>
      <c r="O46" s="24"/>
      <c r="P46" s="44"/>
      <c r="Q46" s="42"/>
      <c r="R46" s="24"/>
      <c r="S46" s="25"/>
      <c r="T46" s="332"/>
      <c r="U46" s="326">
        <f t="shared" ref="U46:U48" si="13">SUM(V46:AG46)</f>
        <v>0</v>
      </c>
      <c r="V46" s="22"/>
      <c r="W46" s="23"/>
      <c r="X46" s="44"/>
      <c r="Y46" s="40"/>
      <c r="Z46" s="24"/>
      <c r="AA46" s="44"/>
      <c r="AB46" s="42"/>
      <c r="AC46" s="24"/>
      <c r="AD46" s="44"/>
      <c r="AE46" s="42"/>
      <c r="AF46" s="24"/>
      <c r="AG46" s="25"/>
      <c r="AH46" s="332"/>
      <c r="AI46" s="326">
        <f t="shared" ref="AI46:AI48" si="14">SUM(AJ46:AU46)</f>
        <v>0</v>
      </c>
      <c r="AJ46" s="22"/>
      <c r="AK46" s="23"/>
      <c r="AL46" s="44"/>
      <c r="AM46" s="40"/>
      <c r="AN46" s="24"/>
      <c r="AO46" s="44"/>
      <c r="AP46" s="42"/>
      <c r="AQ46" s="24"/>
      <c r="AR46" s="44"/>
      <c r="AS46" s="42"/>
      <c r="AT46" s="24"/>
      <c r="AU46" s="25"/>
      <c r="AV46" s="332"/>
      <c r="AW46" s="326">
        <f t="shared" ref="AW46:AW48" si="15">SUM(AX46:BI46)</f>
        <v>0</v>
      </c>
      <c r="AX46" s="22"/>
      <c r="AY46" s="23"/>
      <c r="AZ46" s="44"/>
      <c r="BA46" s="40"/>
      <c r="BB46" s="24"/>
      <c r="BC46" s="44"/>
      <c r="BD46" s="42"/>
      <c r="BE46" s="24"/>
      <c r="BF46" s="44"/>
      <c r="BG46" s="42"/>
      <c r="BH46" s="24"/>
      <c r="BI46" s="25"/>
    </row>
    <row r="47" spans="1:61" ht="15.5" hidden="1">
      <c r="B47" s="3">
        <v>4</v>
      </c>
      <c r="C47" s="374"/>
      <c r="D47" s="375"/>
      <c r="E47" s="376"/>
      <c r="F47" s="339"/>
      <c r="G47" s="336">
        <f t="shared" si="12"/>
        <v>0</v>
      </c>
      <c r="H47" s="22"/>
      <c r="I47" s="23"/>
      <c r="J47" s="44"/>
      <c r="K47" s="40"/>
      <c r="L47" s="24"/>
      <c r="M47" s="44"/>
      <c r="N47" s="42"/>
      <c r="O47" s="24"/>
      <c r="P47" s="44"/>
      <c r="Q47" s="42"/>
      <c r="R47" s="24"/>
      <c r="S47" s="25"/>
      <c r="T47" s="332"/>
      <c r="U47" s="326">
        <f t="shared" si="13"/>
        <v>0</v>
      </c>
      <c r="V47" s="22"/>
      <c r="W47" s="23"/>
      <c r="X47" s="44"/>
      <c r="Y47" s="40"/>
      <c r="Z47" s="24"/>
      <c r="AA47" s="44"/>
      <c r="AB47" s="42"/>
      <c r="AC47" s="24"/>
      <c r="AD47" s="44"/>
      <c r="AE47" s="42"/>
      <c r="AF47" s="24"/>
      <c r="AG47" s="25"/>
      <c r="AH47" s="332"/>
      <c r="AI47" s="326">
        <f t="shared" si="14"/>
        <v>0</v>
      </c>
      <c r="AJ47" s="22"/>
      <c r="AK47" s="23"/>
      <c r="AL47" s="44"/>
      <c r="AM47" s="40"/>
      <c r="AN47" s="24"/>
      <c r="AO47" s="44"/>
      <c r="AP47" s="42"/>
      <c r="AQ47" s="24"/>
      <c r="AR47" s="44"/>
      <c r="AS47" s="42"/>
      <c r="AT47" s="24"/>
      <c r="AU47" s="25"/>
      <c r="AV47" s="332"/>
      <c r="AW47" s="326">
        <f t="shared" si="15"/>
        <v>0</v>
      </c>
      <c r="AX47" s="22"/>
      <c r="AY47" s="23"/>
      <c r="AZ47" s="44"/>
      <c r="BA47" s="40"/>
      <c r="BB47" s="24"/>
      <c r="BC47" s="44"/>
      <c r="BD47" s="42"/>
      <c r="BE47" s="24"/>
      <c r="BF47" s="44"/>
      <c r="BG47" s="42"/>
      <c r="BH47" s="24"/>
      <c r="BI47" s="25"/>
    </row>
    <row r="48" spans="1:61" ht="16" hidden="1" thickBot="1">
      <c r="B48" s="3">
        <v>5</v>
      </c>
      <c r="C48" s="377"/>
      <c r="D48" s="378"/>
      <c r="E48" s="379"/>
      <c r="F48" s="340"/>
      <c r="G48" s="337">
        <f t="shared" si="12"/>
        <v>0</v>
      </c>
      <c r="H48" s="267"/>
      <c r="I48" s="268"/>
      <c r="J48" s="269"/>
      <c r="K48" s="270"/>
      <c r="L48" s="271"/>
      <c r="M48" s="269"/>
      <c r="N48" s="272"/>
      <c r="O48" s="271"/>
      <c r="P48" s="269"/>
      <c r="Q48" s="272"/>
      <c r="R48" s="271"/>
      <c r="S48" s="38"/>
      <c r="T48" s="333"/>
      <c r="U48" s="327">
        <f t="shared" si="13"/>
        <v>0</v>
      </c>
      <c r="V48" s="267"/>
      <c r="W48" s="268"/>
      <c r="X48" s="269"/>
      <c r="Y48" s="270"/>
      <c r="Z48" s="271"/>
      <c r="AA48" s="269"/>
      <c r="AB48" s="272"/>
      <c r="AC48" s="271"/>
      <c r="AD48" s="269"/>
      <c r="AE48" s="272"/>
      <c r="AF48" s="271"/>
      <c r="AG48" s="38"/>
      <c r="AH48" s="333"/>
      <c r="AI48" s="327">
        <f t="shared" si="14"/>
        <v>0</v>
      </c>
      <c r="AJ48" s="267"/>
      <c r="AK48" s="268"/>
      <c r="AL48" s="269"/>
      <c r="AM48" s="270"/>
      <c r="AN48" s="271"/>
      <c r="AO48" s="269"/>
      <c r="AP48" s="272"/>
      <c r="AQ48" s="271"/>
      <c r="AR48" s="269"/>
      <c r="AS48" s="272"/>
      <c r="AT48" s="271"/>
      <c r="AU48" s="38"/>
      <c r="AV48" s="333"/>
      <c r="AW48" s="327">
        <f t="shared" si="15"/>
        <v>0</v>
      </c>
      <c r="AX48" s="267"/>
      <c r="AY48" s="268"/>
      <c r="AZ48" s="269"/>
      <c r="BA48" s="270"/>
      <c r="BB48" s="271"/>
      <c r="BC48" s="269"/>
      <c r="BD48" s="272"/>
      <c r="BE48" s="271"/>
      <c r="BF48" s="269"/>
      <c r="BG48" s="272"/>
      <c r="BH48" s="271"/>
      <c r="BI48" s="38"/>
    </row>
    <row r="50" spans="2:61" ht="61.5" hidden="1" customHeight="1">
      <c r="C50" s="139" t="s">
        <v>81</v>
      </c>
      <c r="D50" s="319"/>
      <c r="E50" s="319"/>
      <c r="F50" s="382" t="s">
        <v>80</v>
      </c>
      <c r="G50" s="383"/>
      <c r="H50" s="13" t="s">
        <v>9</v>
      </c>
      <c r="I50" s="140"/>
      <c r="J50" s="140"/>
      <c r="K50" s="140"/>
      <c r="L50" s="13">
        <f>$L$21</f>
        <v>1</v>
      </c>
      <c r="M50" s="380" t="s">
        <v>56</v>
      </c>
      <c r="N50" s="380"/>
      <c r="O50" s="380"/>
      <c r="P50" s="380"/>
      <c r="Q50" s="380"/>
      <c r="R50" s="380"/>
      <c r="S50" s="381"/>
      <c r="T50" s="318"/>
      <c r="U50" s="318"/>
      <c r="V50" s="140"/>
      <c r="W50" s="140"/>
      <c r="X50" s="140"/>
      <c r="Y50" s="140"/>
      <c r="Z50" s="140"/>
      <c r="AA50" s="141" t="s">
        <v>9</v>
      </c>
      <c r="AB50" s="13">
        <f>$AB$21</f>
        <v>2</v>
      </c>
      <c r="AC50" s="140"/>
      <c r="AD50" s="140"/>
      <c r="AE50" s="140"/>
      <c r="AF50" s="140"/>
      <c r="AG50" s="142"/>
      <c r="AH50" s="140"/>
      <c r="AI50" s="140"/>
      <c r="AJ50" s="140"/>
      <c r="AK50" s="140"/>
      <c r="AL50" s="140"/>
      <c r="AM50" s="140"/>
      <c r="AN50" s="140"/>
      <c r="AO50" s="141" t="s">
        <v>9</v>
      </c>
      <c r="AP50" s="13">
        <f>$AP$21</f>
        <v>3</v>
      </c>
      <c r="AQ50" s="140"/>
      <c r="AR50" s="140"/>
      <c r="AS50" s="140"/>
      <c r="AT50" s="140"/>
      <c r="AU50" s="142"/>
      <c r="AV50" s="140"/>
      <c r="AW50" s="140"/>
      <c r="AX50" s="140"/>
      <c r="AY50" s="140"/>
      <c r="AZ50" s="140"/>
      <c r="BA50" s="140"/>
      <c r="BB50" s="140"/>
      <c r="BC50" s="141" t="s">
        <v>9</v>
      </c>
      <c r="BD50" s="13">
        <f>$BD$21</f>
        <v>4</v>
      </c>
      <c r="BE50" s="140"/>
      <c r="BF50" s="140"/>
      <c r="BG50" s="140"/>
      <c r="BH50" s="140"/>
      <c r="BI50" s="142"/>
    </row>
    <row r="51" spans="2:61" ht="31.5" hidden="1" thickBot="1">
      <c r="B51" s="35"/>
      <c r="C51" s="303" t="s">
        <v>82</v>
      </c>
      <c r="D51" s="304"/>
      <c r="E51" s="305"/>
      <c r="F51" s="32" t="s">
        <v>78</v>
      </c>
      <c r="G51" s="334" t="s">
        <v>60</v>
      </c>
      <c r="H51" s="147" t="s">
        <v>61</v>
      </c>
      <c r="I51" s="148" t="s">
        <v>62</v>
      </c>
      <c r="J51" s="151" t="s">
        <v>63</v>
      </c>
      <c r="K51" s="160" t="s">
        <v>64</v>
      </c>
      <c r="L51" s="151" t="s">
        <v>65</v>
      </c>
      <c r="M51" s="151" t="s">
        <v>66</v>
      </c>
      <c r="N51" s="160" t="s">
        <v>67</v>
      </c>
      <c r="O51" s="151" t="s">
        <v>68</v>
      </c>
      <c r="P51" s="149" t="s">
        <v>69</v>
      </c>
      <c r="Q51" s="151" t="s">
        <v>70</v>
      </c>
      <c r="R51" s="151" t="s">
        <v>71</v>
      </c>
      <c r="S51" s="153" t="s">
        <v>72</v>
      </c>
      <c r="T51" s="306" t="s">
        <v>78</v>
      </c>
      <c r="U51" s="247" t="s">
        <v>60</v>
      </c>
      <c r="V51" s="147" t="s">
        <v>61</v>
      </c>
      <c r="W51" s="148" t="s">
        <v>62</v>
      </c>
      <c r="X51" s="151" t="s">
        <v>63</v>
      </c>
      <c r="Y51" s="160" t="s">
        <v>64</v>
      </c>
      <c r="Z51" s="151" t="s">
        <v>65</v>
      </c>
      <c r="AA51" s="151" t="s">
        <v>66</v>
      </c>
      <c r="AB51" s="160" t="s">
        <v>67</v>
      </c>
      <c r="AC51" s="151" t="s">
        <v>68</v>
      </c>
      <c r="AD51" s="149" t="s">
        <v>69</v>
      </c>
      <c r="AE51" s="151" t="s">
        <v>70</v>
      </c>
      <c r="AF51" s="151" t="s">
        <v>71</v>
      </c>
      <c r="AG51" s="153" t="s">
        <v>72</v>
      </c>
      <c r="AH51" s="306" t="s">
        <v>78</v>
      </c>
      <c r="AI51" s="247" t="s">
        <v>60</v>
      </c>
      <c r="AJ51" s="147" t="s">
        <v>61</v>
      </c>
      <c r="AK51" s="148" t="s">
        <v>62</v>
      </c>
      <c r="AL51" s="151" t="s">
        <v>63</v>
      </c>
      <c r="AM51" s="160" t="s">
        <v>64</v>
      </c>
      <c r="AN51" s="151" t="s">
        <v>65</v>
      </c>
      <c r="AO51" s="151" t="s">
        <v>66</v>
      </c>
      <c r="AP51" s="160" t="s">
        <v>67</v>
      </c>
      <c r="AQ51" s="151" t="s">
        <v>68</v>
      </c>
      <c r="AR51" s="149" t="s">
        <v>69</v>
      </c>
      <c r="AS51" s="151" t="s">
        <v>70</v>
      </c>
      <c r="AT51" s="151" t="s">
        <v>71</v>
      </c>
      <c r="AU51" s="153" t="s">
        <v>72</v>
      </c>
      <c r="AV51" s="306" t="s">
        <v>78</v>
      </c>
      <c r="AW51" s="247" t="s">
        <v>60</v>
      </c>
      <c r="AX51" s="147" t="s">
        <v>61</v>
      </c>
      <c r="AY51" s="148" t="s">
        <v>62</v>
      </c>
      <c r="AZ51" s="151" t="s">
        <v>63</v>
      </c>
      <c r="BA51" s="160" t="s">
        <v>64</v>
      </c>
      <c r="BB51" s="151" t="s">
        <v>65</v>
      </c>
      <c r="BC51" s="151" t="s">
        <v>66</v>
      </c>
      <c r="BD51" s="160" t="s">
        <v>67</v>
      </c>
      <c r="BE51" s="151" t="s">
        <v>68</v>
      </c>
      <c r="BF51" s="149" t="s">
        <v>69</v>
      </c>
      <c r="BG51" s="151" t="s">
        <v>70</v>
      </c>
      <c r="BH51" s="151" t="s">
        <v>71</v>
      </c>
      <c r="BI51" s="153" t="s">
        <v>72</v>
      </c>
    </row>
    <row r="52" spans="2:61" ht="15.5" hidden="1">
      <c r="B52" s="3">
        <v>1</v>
      </c>
      <c r="C52" s="371"/>
      <c r="D52" s="372"/>
      <c r="E52" s="373"/>
      <c r="F52" s="338"/>
      <c r="G52" s="335">
        <f>SUM(H52:S52)</f>
        <v>0</v>
      </c>
      <c r="H52" s="18"/>
      <c r="I52" s="19"/>
      <c r="J52" s="43"/>
      <c r="K52" s="39"/>
      <c r="L52" s="20"/>
      <c r="M52" s="43"/>
      <c r="N52" s="41"/>
      <c r="O52" s="20"/>
      <c r="P52" s="43"/>
      <c r="Q52" s="41"/>
      <c r="R52" s="20"/>
      <c r="S52" s="21"/>
      <c r="T52" s="331"/>
      <c r="U52" s="325">
        <f>SUM(V52:AG52)</f>
        <v>0</v>
      </c>
      <c r="V52" s="18"/>
      <c r="W52" s="19"/>
      <c r="X52" s="43"/>
      <c r="Y52" s="39"/>
      <c r="Z52" s="20"/>
      <c r="AA52" s="43"/>
      <c r="AB52" s="41"/>
      <c r="AC52" s="20"/>
      <c r="AD52" s="43"/>
      <c r="AE52" s="41"/>
      <c r="AF52" s="20"/>
      <c r="AG52" s="21"/>
      <c r="AH52" s="331"/>
      <c r="AI52" s="325">
        <f>SUM(AJ52:AU52)</f>
        <v>0</v>
      </c>
      <c r="AJ52" s="18"/>
      <c r="AK52" s="19"/>
      <c r="AL52" s="43"/>
      <c r="AM52" s="39"/>
      <c r="AN52" s="20"/>
      <c r="AO52" s="43"/>
      <c r="AP52" s="41"/>
      <c r="AQ52" s="20"/>
      <c r="AR52" s="43"/>
      <c r="AS52" s="41"/>
      <c r="AT52" s="20"/>
      <c r="AU52" s="21"/>
      <c r="AV52" s="331"/>
      <c r="AW52" s="325">
        <f>SUM(AX52:BI52)</f>
        <v>0</v>
      </c>
      <c r="AX52" s="18"/>
      <c r="AY52" s="19"/>
      <c r="AZ52" s="43"/>
      <c r="BA52" s="39"/>
      <c r="BB52" s="20"/>
      <c r="BC52" s="43"/>
      <c r="BD52" s="41"/>
      <c r="BE52" s="20"/>
      <c r="BF52" s="43"/>
      <c r="BG52" s="41"/>
      <c r="BH52" s="20"/>
      <c r="BI52" s="21"/>
    </row>
    <row r="53" spans="2:61" ht="15.5" hidden="1">
      <c r="B53" s="3">
        <v>2</v>
      </c>
      <c r="C53" s="374"/>
      <c r="D53" s="375"/>
      <c r="E53" s="376"/>
      <c r="F53" s="339"/>
      <c r="G53" s="336">
        <f>SUM(H53:S53)</f>
        <v>0</v>
      </c>
      <c r="H53" s="22"/>
      <c r="I53" s="23"/>
      <c r="J53" s="44"/>
      <c r="K53" s="40"/>
      <c r="L53" s="24"/>
      <c r="M53" s="44"/>
      <c r="N53" s="42"/>
      <c r="O53" s="24"/>
      <c r="P53" s="44"/>
      <c r="Q53" s="42"/>
      <c r="R53" s="24"/>
      <c r="S53" s="25"/>
      <c r="T53" s="332"/>
      <c r="U53" s="326">
        <f>SUM(V53:AG53)</f>
        <v>0</v>
      </c>
      <c r="V53" s="22"/>
      <c r="W53" s="23"/>
      <c r="X53" s="44"/>
      <c r="Y53" s="40"/>
      <c r="Z53" s="24"/>
      <c r="AA53" s="44"/>
      <c r="AB53" s="42"/>
      <c r="AC53" s="24"/>
      <c r="AD53" s="44"/>
      <c r="AE53" s="42"/>
      <c r="AF53" s="24"/>
      <c r="AG53" s="25"/>
      <c r="AH53" s="332"/>
      <c r="AI53" s="326">
        <f>SUM(AJ53:AU53)</f>
        <v>0</v>
      </c>
      <c r="AJ53" s="22"/>
      <c r="AK53" s="23"/>
      <c r="AL53" s="44"/>
      <c r="AM53" s="40"/>
      <c r="AN53" s="24"/>
      <c r="AO53" s="44"/>
      <c r="AP53" s="42"/>
      <c r="AQ53" s="24"/>
      <c r="AR53" s="44"/>
      <c r="AS53" s="42"/>
      <c r="AT53" s="24"/>
      <c r="AU53" s="25"/>
      <c r="AV53" s="332"/>
      <c r="AW53" s="326">
        <f>SUM(AX53:BI53)</f>
        <v>0</v>
      </c>
      <c r="AX53" s="22"/>
      <c r="AY53" s="23"/>
      <c r="AZ53" s="44"/>
      <c r="BA53" s="40"/>
      <c r="BB53" s="24"/>
      <c r="BC53" s="44"/>
      <c r="BD53" s="42"/>
      <c r="BE53" s="24"/>
      <c r="BF53" s="44"/>
      <c r="BG53" s="42"/>
      <c r="BH53" s="24"/>
      <c r="BI53" s="25"/>
    </row>
    <row r="54" spans="2:61" ht="15.5" hidden="1">
      <c r="B54" s="3">
        <v>3</v>
      </c>
      <c r="C54" s="374"/>
      <c r="D54" s="375"/>
      <c r="E54" s="376"/>
      <c r="F54" s="339"/>
      <c r="G54" s="336">
        <f t="shared" ref="G54:G56" si="16">SUM(H54:S54)</f>
        <v>0</v>
      </c>
      <c r="H54" s="22"/>
      <c r="I54" s="23"/>
      <c r="J54" s="44"/>
      <c r="K54" s="40"/>
      <c r="L54" s="24"/>
      <c r="M54" s="44"/>
      <c r="N54" s="42"/>
      <c r="O54" s="24"/>
      <c r="P54" s="44"/>
      <c r="Q54" s="42"/>
      <c r="R54" s="24"/>
      <c r="S54" s="25"/>
      <c r="T54" s="332"/>
      <c r="U54" s="326">
        <f t="shared" ref="U54:U56" si="17">SUM(V54:AG54)</f>
        <v>0</v>
      </c>
      <c r="V54" s="22"/>
      <c r="W54" s="23"/>
      <c r="X54" s="44"/>
      <c r="Y54" s="40"/>
      <c r="Z54" s="24"/>
      <c r="AA54" s="44"/>
      <c r="AB54" s="42"/>
      <c r="AC54" s="24"/>
      <c r="AD54" s="44"/>
      <c r="AE54" s="42"/>
      <c r="AF54" s="24"/>
      <c r="AG54" s="25"/>
      <c r="AH54" s="332"/>
      <c r="AI54" s="326">
        <f t="shared" ref="AI54:AI56" si="18">SUM(AJ54:AU54)</f>
        <v>0</v>
      </c>
      <c r="AJ54" s="22"/>
      <c r="AK54" s="23"/>
      <c r="AL54" s="44"/>
      <c r="AM54" s="40"/>
      <c r="AN54" s="24"/>
      <c r="AO54" s="44"/>
      <c r="AP54" s="42"/>
      <c r="AQ54" s="24"/>
      <c r="AR54" s="44"/>
      <c r="AS54" s="42"/>
      <c r="AT54" s="24"/>
      <c r="AU54" s="25"/>
      <c r="AV54" s="332"/>
      <c r="AW54" s="326">
        <f t="shared" ref="AW54:AW56" si="19">SUM(AX54:BI54)</f>
        <v>0</v>
      </c>
      <c r="AX54" s="22"/>
      <c r="AY54" s="23"/>
      <c r="AZ54" s="44"/>
      <c r="BA54" s="40"/>
      <c r="BB54" s="24"/>
      <c r="BC54" s="44"/>
      <c r="BD54" s="42"/>
      <c r="BE54" s="24"/>
      <c r="BF54" s="44"/>
      <c r="BG54" s="42"/>
      <c r="BH54" s="24"/>
      <c r="BI54" s="25"/>
    </row>
    <row r="55" spans="2:61" ht="15.5" hidden="1">
      <c r="B55" s="3">
        <v>4</v>
      </c>
      <c r="C55" s="374"/>
      <c r="D55" s="375"/>
      <c r="E55" s="376"/>
      <c r="F55" s="339"/>
      <c r="G55" s="336">
        <f t="shared" si="16"/>
        <v>0</v>
      </c>
      <c r="H55" s="22"/>
      <c r="I55" s="23"/>
      <c r="J55" s="44"/>
      <c r="K55" s="40"/>
      <c r="L55" s="24"/>
      <c r="M55" s="44"/>
      <c r="N55" s="42"/>
      <c r="O55" s="24"/>
      <c r="P55" s="44"/>
      <c r="Q55" s="42"/>
      <c r="R55" s="24"/>
      <c r="S55" s="25"/>
      <c r="T55" s="332"/>
      <c r="U55" s="326">
        <f t="shared" si="17"/>
        <v>0</v>
      </c>
      <c r="V55" s="22"/>
      <c r="W55" s="23"/>
      <c r="X55" s="44"/>
      <c r="Y55" s="40"/>
      <c r="Z55" s="24"/>
      <c r="AA55" s="44"/>
      <c r="AB55" s="42"/>
      <c r="AC55" s="24"/>
      <c r="AD55" s="44"/>
      <c r="AE55" s="42"/>
      <c r="AF55" s="24"/>
      <c r="AG55" s="25"/>
      <c r="AH55" s="332"/>
      <c r="AI55" s="326">
        <f t="shared" si="18"/>
        <v>0</v>
      </c>
      <c r="AJ55" s="22"/>
      <c r="AK55" s="23"/>
      <c r="AL55" s="44"/>
      <c r="AM55" s="40"/>
      <c r="AN55" s="24"/>
      <c r="AO55" s="44"/>
      <c r="AP55" s="42"/>
      <c r="AQ55" s="24"/>
      <c r="AR55" s="44"/>
      <c r="AS55" s="42"/>
      <c r="AT55" s="24"/>
      <c r="AU55" s="25"/>
      <c r="AV55" s="332"/>
      <c r="AW55" s="326">
        <f t="shared" si="19"/>
        <v>0</v>
      </c>
      <c r="AX55" s="22"/>
      <c r="AY55" s="23"/>
      <c r="AZ55" s="44"/>
      <c r="BA55" s="40"/>
      <c r="BB55" s="24"/>
      <c r="BC55" s="44"/>
      <c r="BD55" s="42"/>
      <c r="BE55" s="24"/>
      <c r="BF55" s="44"/>
      <c r="BG55" s="42"/>
      <c r="BH55" s="24"/>
      <c r="BI55" s="25"/>
    </row>
    <row r="56" spans="2:61" ht="16" hidden="1" thickBot="1">
      <c r="B56" s="3">
        <v>5</v>
      </c>
      <c r="C56" s="377"/>
      <c r="D56" s="378"/>
      <c r="E56" s="379"/>
      <c r="F56" s="340"/>
      <c r="G56" s="337">
        <f t="shared" si="16"/>
        <v>0</v>
      </c>
      <c r="H56" s="267"/>
      <c r="I56" s="268"/>
      <c r="J56" s="269"/>
      <c r="K56" s="270"/>
      <c r="L56" s="271"/>
      <c r="M56" s="269"/>
      <c r="N56" s="272"/>
      <c r="O56" s="271"/>
      <c r="P56" s="269"/>
      <c r="Q56" s="272"/>
      <c r="R56" s="271"/>
      <c r="S56" s="38"/>
      <c r="T56" s="333"/>
      <c r="U56" s="327">
        <f t="shared" si="17"/>
        <v>0</v>
      </c>
      <c r="V56" s="267"/>
      <c r="W56" s="268"/>
      <c r="X56" s="269"/>
      <c r="Y56" s="270"/>
      <c r="Z56" s="271"/>
      <c r="AA56" s="269"/>
      <c r="AB56" s="272"/>
      <c r="AC56" s="271"/>
      <c r="AD56" s="269"/>
      <c r="AE56" s="272"/>
      <c r="AF56" s="271"/>
      <c r="AG56" s="38"/>
      <c r="AH56" s="333"/>
      <c r="AI56" s="327">
        <f t="shared" si="18"/>
        <v>0</v>
      </c>
      <c r="AJ56" s="267"/>
      <c r="AK56" s="268"/>
      <c r="AL56" s="269"/>
      <c r="AM56" s="270"/>
      <c r="AN56" s="271"/>
      <c r="AO56" s="269"/>
      <c r="AP56" s="272"/>
      <c r="AQ56" s="271"/>
      <c r="AR56" s="269"/>
      <c r="AS56" s="272"/>
      <c r="AT56" s="271"/>
      <c r="AU56" s="38"/>
      <c r="AV56" s="333"/>
      <c r="AW56" s="327">
        <f t="shared" si="19"/>
        <v>0</v>
      </c>
      <c r="AX56" s="267"/>
      <c r="AY56" s="268"/>
      <c r="AZ56" s="269"/>
      <c r="BA56" s="270"/>
      <c r="BB56" s="271"/>
      <c r="BC56" s="269"/>
      <c r="BD56" s="272"/>
      <c r="BE56" s="271"/>
      <c r="BF56" s="269"/>
      <c r="BG56" s="272"/>
      <c r="BH56" s="271"/>
      <c r="BI56" s="38"/>
    </row>
  </sheetData>
  <sheetProtection formatCells="0" formatColumns="0" formatRows="0" insertColumns="0" insertRows="0" insertHyperlinks="0" sort="0" autoFilter="0" pivotTables="0"/>
  <mergeCells count="24">
    <mergeCell ref="M42:S42"/>
    <mergeCell ref="F42:G42"/>
    <mergeCell ref="M8:S8"/>
    <mergeCell ref="M21:S21"/>
    <mergeCell ref="M34:S34"/>
    <mergeCell ref="D34:E34"/>
    <mergeCell ref="F34:G34"/>
    <mergeCell ref="C40:E40"/>
    <mergeCell ref="C39:E39"/>
    <mergeCell ref="C38:E38"/>
    <mergeCell ref="C37:E37"/>
    <mergeCell ref="C36:E36"/>
    <mergeCell ref="C47:E47"/>
    <mergeCell ref="C48:E48"/>
    <mergeCell ref="M50:S50"/>
    <mergeCell ref="F50:G50"/>
    <mergeCell ref="C44:E44"/>
    <mergeCell ref="C45:E45"/>
    <mergeCell ref="C46:E46"/>
    <mergeCell ref="C52:E52"/>
    <mergeCell ref="C53:E53"/>
    <mergeCell ref="C54:E54"/>
    <mergeCell ref="C55:E55"/>
    <mergeCell ref="C56:E56"/>
  </mergeCell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F9" sqref="F9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25" customWidth="1"/>
    <col min="15" max="15" width="16.54296875" style="125" customWidth="1"/>
    <col min="16" max="16" width="14.453125" bestFit="1" customWidth="1"/>
  </cols>
  <sheetData>
    <row r="1" spans="1:16" s="1" customFormat="1" ht="20.149999999999999" customHeight="1" thickBot="1">
      <c r="C1" s="77" t="str">
        <f>'gunningscriterium SEB'!C1</f>
        <v>Levering armaturen openbare verlichting perceel 2</v>
      </c>
      <c r="E1" s="396"/>
      <c r="F1" s="396"/>
      <c r="K1" s="162" t="s">
        <v>83</v>
      </c>
      <c r="L1" s="97" t="s">
        <v>84</v>
      </c>
      <c r="M1" s="163" t="s">
        <v>85</v>
      </c>
      <c r="O1" s="316" t="s">
        <v>84</v>
      </c>
      <c r="P1" s="163" t="s">
        <v>85</v>
      </c>
    </row>
    <row r="2" spans="1:16" s="3" customFormat="1" ht="15" customHeight="1">
      <c r="C2" s="2" t="s">
        <v>86</v>
      </c>
      <c r="D2" s="2"/>
      <c r="E2" s="396"/>
      <c r="F2" s="396"/>
      <c r="G2" s="10"/>
      <c r="J2" s="1"/>
      <c r="K2" s="164"/>
      <c r="L2" s="164" t="s">
        <v>87</v>
      </c>
      <c r="M2" s="165">
        <v>0</v>
      </c>
      <c r="N2" s="4"/>
      <c r="O2" s="317" t="s">
        <v>88</v>
      </c>
      <c r="P2" s="165">
        <v>0</v>
      </c>
    </row>
    <row r="3" spans="1:16" s="3" customFormat="1" ht="15" customHeight="1">
      <c r="C3" s="14" t="s">
        <v>45</v>
      </c>
      <c r="D3" s="130" t="s">
        <v>89</v>
      </c>
      <c r="E3" s="124"/>
      <c r="F3" s="124"/>
      <c r="G3" s="124"/>
      <c r="H3" s="124"/>
      <c r="I3" s="124"/>
      <c r="K3" s="166" t="s">
        <v>90</v>
      </c>
      <c r="L3" s="167" t="s">
        <v>91</v>
      </c>
      <c r="M3" s="168">
        <v>30</v>
      </c>
      <c r="N3" s="4"/>
      <c r="O3" s="171" t="s">
        <v>92</v>
      </c>
      <c r="P3" s="172">
        <v>13</v>
      </c>
    </row>
    <row r="4" spans="1:16" s="3" customFormat="1" ht="15" customHeight="1" thickBot="1">
      <c r="D4" s="169" t="s">
        <v>93</v>
      </c>
      <c r="E4" t="s">
        <v>94</v>
      </c>
      <c r="F4" t="s">
        <v>95</v>
      </c>
      <c r="G4" s="3" t="s">
        <v>96</v>
      </c>
      <c r="H4" t="s">
        <v>50</v>
      </c>
      <c r="I4" s="3" t="s">
        <v>97</v>
      </c>
      <c r="K4" s="170" t="s">
        <v>98</v>
      </c>
      <c r="L4" s="171" t="s">
        <v>99</v>
      </c>
      <c r="M4" s="172">
        <v>54</v>
      </c>
      <c r="N4" s="4"/>
      <c r="O4" s="171" t="s">
        <v>100</v>
      </c>
      <c r="P4" s="172">
        <v>32</v>
      </c>
    </row>
    <row r="5" spans="1:16" s="3" customFormat="1" ht="15" customHeight="1" thickBot="1">
      <c r="D5" s="62"/>
      <c r="E5" s="63"/>
      <c r="F5" s="63"/>
      <c r="G5" s="62"/>
      <c r="H5" s="173" t="str">
        <f>IF('invulblad opdrachtnemer'!D30="","",'invulblad opdrachtnemer'!D30)</f>
        <v/>
      </c>
      <c r="I5" s="174" t="e">
        <f>SUM(H10:H19)+SUM(H23:H32)+SUM(H36:H56)</f>
        <v>#REF!</v>
      </c>
      <c r="K5" s="175" t="s">
        <v>101</v>
      </c>
      <c r="L5" s="176" t="s">
        <v>102</v>
      </c>
      <c r="M5" s="177">
        <v>240</v>
      </c>
      <c r="N5" s="4"/>
      <c r="O5" s="171" t="s">
        <v>103</v>
      </c>
      <c r="P5" s="172">
        <v>93</v>
      </c>
    </row>
    <row r="6" spans="1:16" s="3" customFormat="1" ht="15" customHeight="1" thickBot="1">
      <c r="C6" s="14" t="s">
        <v>4</v>
      </c>
      <c r="D6" s="3" t="str">
        <f>IF('invulblad opdrachtnemer'!D28="","",'invulblad opdrachtnemer'!D28)</f>
        <v/>
      </c>
      <c r="K6" s="178" t="s">
        <v>104</v>
      </c>
      <c r="L6" s="179" t="s">
        <v>105</v>
      </c>
      <c r="M6" s="180">
        <v>450</v>
      </c>
      <c r="N6" s="4"/>
      <c r="O6" s="171" t="s">
        <v>106</v>
      </c>
      <c r="P6" s="172">
        <v>138</v>
      </c>
    </row>
    <row r="7" spans="1:16" s="3" customFormat="1" ht="15" customHeight="1" thickBot="1">
      <c r="C7" s="397" t="s">
        <v>107</v>
      </c>
      <c r="D7" s="397"/>
      <c r="K7" s="169"/>
      <c r="L7" s="169"/>
      <c r="M7" s="169"/>
      <c r="N7" s="4"/>
      <c r="O7" s="171" t="s">
        <v>108</v>
      </c>
      <c r="P7" s="172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69"/>
      <c r="L8" s="169"/>
      <c r="M8" s="169"/>
      <c r="N8" s="4"/>
      <c r="O8" s="179" t="s">
        <v>109</v>
      </c>
      <c r="P8" s="180">
        <v>352</v>
      </c>
    </row>
    <row r="9" spans="1:16" s="3" customFormat="1" ht="32.15" customHeight="1" thickBot="1">
      <c r="A9" s="31"/>
      <c r="B9" s="5"/>
      <c r="C9" s="32" t="s">
        <v>57</v>
      </c>
      <c r="D9" s="33" t="s">
        <v>11</v>
      </c>
      <c r="E9" s="181" t="s">
        <v>12</v>
      </c>
      <c r="F9" s="33" t="s">
        <v>58</v>
      </c>
      <c r="G9" s="311" t="s">
        <v>110</v>
      </c>
      <c r="H9" s="33" t="s">
        <v>111</v>
      </c>
      <c r="I9" s="247" t="s">
        <v>112</v>
      </c>
      <c r="J9" s="5"/>
      <c r="N9" s="4"/>
    </row>
    <row r="10" spans="1:16" s="5" customFormat="1" ht="15" hidden="1" customHeight="1">
      <c r="A10" s="60"/>
      <c r="B10" s="3">
        <v>1</v>
      </c>
      <c r="C10" s="182" t="e">
        <f>IF('invulblad opdrachtnemer'!#REF!="","",'invulblad opdrachtnemer'!#REF!)</f>
        <v>#REF!</v>
      </c>
      <c r="D10" s="183" t="e">
        <f>IF('invulblad opdrachtnemer'!#REF!="","",'invulblad opdrachtnemer'!#REF!)</f>
        <v>#REF!</v>
      </c>
      <c r="E10" s="183" t="e">
        <f>IF('invulblad opdrachtnemer'!#REF!="","",'invulblad opdrachtnemer'!#REF!)</f>
        <v>#REF!</v>
      </c>
      <c r="F10" s="183" t="e">
        <f>IF('invulblad opdrachtnemer'!#REF!="","",'invulblad opdrachtnemer'!#REF!)</f>
        <v>#REF!</v>
      </c>
      <c r="G10" s="312" t="str">
        <f t="shared" ref="G10:G19" si="0">IFERROR(IF(AND(COUNTIF(machinelijst,C10),D10="elektromotor",NOT(F10=$L$2)),"Ja","Nee"),"")</f>
        <v/>
      </c>
      <c r="H10" s="184" t="e">
        <f t="shared" ref="H10:H19" si="1">IF(AND(COUNTIF(machinelijst,C10),D10="elektromotor",G10="ja"),_xlfn.XLOOKUP(F10,$L$2:$L$6,$M$2:$M$6)*I10,)</f>
        <v>#REF!</v>
      </c>
      <c r="I10" s="273" t="str">
        <f>IF(G10="ja",(_xlfn.CEILING.MATH(SUM('invulblad opdrachtnemer'!#REF!)/8)),"")</f>
        <v/>
      </c>
      <c r="J10" s="3"/>
    </row>
    <row r="11" spans="1:16" s="3" customFormat="1" ht="15" hidden="1" customHeight="1">
      <c r="A11" s="266"/>
      <c r="B11" s="3">
        <v>2</v>
      </c>
      <c r="C11" s="185" t="e">
        <f>IF('invulblad opdrachtnemer'!#REF!="","",'invulblad opdrachtnemer'!#REF!)</f>
        <v>#REF!</v>
      </c>
      <c r="D11" s="186" t="e">
        <f>IF('invulblad opdrachtnemer'!#REF!="","",'invulblad opdrachtnemer'!#REF!)</f>
        <v>#REF!</v>
      </c>
      <c r="E11" s="186" t="e">
        <f>IF('invulblad opdrachtnemer'!#REF!="","",'invulblad opdrachtnemer'!#REF!)</f>
        <v>#REF!</v>
      </c>
      <c r="F11" s="186" t="e">
        <f>IF('invulblad opdrachtnemer'!#REF!="","",'invulblad opdrachtnemer'!#REF!)</f>
        <v>#REF!</v>
      </c>
      <c r="G11" s="313" t="str">
        <f t="shared" si="0"/>
        <v/>
      </c>
      <c r="H11" s="187" t="e">
        <f t="shared" si="1"/>
        <v>#REF!</v>
      </c>
      <c r="I11" s="274" t="str">
        <f>IF(G11="ja",(_xlfn.CEILING.MATH(SUM('invulblad opdrachtnemer'!#REF!)/8)),"")</f>
        <v/>
      </c>
    </row>
    <row r="12" spans="1:16" s="3" customFormat="1" ht="15" hidden="1" customHeight="1">
      <c r="A12" s="60"/>
      <c r="B12" s="3">
        <v>3</v>
      </c>
      <c r="C12" s="185" t="e">
        <f>IF('invulblad opdrachtnemer'!#REF!="","",'invulblad opdrachtnemer'!#REF!)</f>
        <v>#REF!</v>
      </c>
      <c r="D12" s="186" t="e">
        <f>IF('invulblad opdrachtnemer'!#REF!="","",'invulblad opdrachtnemer'!#REF!)</f>
        <v>#REF!</v>
      </c>
      <c r="E12" s="186" t="e">
        <f>IF('invulblad opdrachtnemer'!#REF!="","",'invulblad opdrachtnemer'!#REF!)</f>
        <v>#REF!</v>
      </c>
      <c r="F12" s="186" t="e">
        <f>IF('invulblad opdrachtnemer'!#REF!="","",'invulblad opdrachtnemer'!#REF!)</f>
        <v>#REF!</v>
      </c>
      <c r="G12" s="313" t="str">
        <f t="shared" si="0"/>
        <v/>
      </c>
      <c r="H12" s="187" t="e">
        <f t="shared" si="1"/>
        <v>#REF!</v>
      </c>
      <c r="I12" s="274" t="str">
        <f>IF(G12="ja",(_xlfn.CEILING.MATH(SUM('invulblad opdrachtnemer'!#REF!)/8)),"")</f>
        <v/>
      </c>
    </row>
    <row r="13" spans="1:16" s="3" customFormat="1" ht="15" hidden="1" customHeight="1">
      <c r="A13" s="266"/>
      <c r="B13" s="3">
        <v>4</v>
      </c>
      <c r="C13" s="185" t="e">
        <f>IF('invulblad opdrachtnemer'!#REF!="","",'invulblad opdrachtnemer'!#REF!)</f>
        <v>#REF!</v>
      </c>
      <c r="D13" s="186" t="e">
        <f>IF('invulblad opdrachtnemer'!#REF!="","",'invulblad opdrachtnemer'!#REF!)</f>
        <v>#REF!</v>
      </c>
      <c r="E13" s="186" t="e">
        <f>IF('invulblad opdrachtnemer'!#REF!="","",'invulblad opdrachtnemer'!#REF!)</f>
        <v>#REF!</v>
      </c>
      <c r="F13" s="186" t="e">
        <f>IF('invulblad opdrachtnemer'!#REF!="","",'invulblad opdrachtnemer'!#REF!)</f>
        <v>#REF!</v>
      </c>
      <c r="G13" s="313" t="str">
        <f t="shared" si="0"/>
        <v/>
      </c>
      <c r="H13" s="187" t="e">
        <f t="shared" si="1"/>
        <v>#REF!</v>
      </c>
      <c r="I13" s="274" t="str">
        <f>IF(G13="ja",(_xlfn.CEILING.MATH(SUM('invulblad opdrachtnemer'!#REF!)/8)),"")</f>
        <v/>
      </c>
    </row>
    <row r="14" spans="1:16" s="3" customFormat="1" ht="15" hidden="1" customHeight="1">
      <c r="A14" s="60"/>
      <c r="B14" s="3">
        <v>5</v>
      </c>
      <c r="C14" s="185" t="e">
        <f>IF('invulblad opdrachtnemer'!#REF!="","",'invulblad opdrachtnemer'!#REF!)</f>
        <v>#REF!</v>
      </c>
      <c r="D14" s="186" t="e">
        <f>IF('invulblad opdrachtnemer'!#REF!="","",'invulblad opdrachtnemer'!#REF!)</f>
        <v>#REF!</v>
      </c>
      <c r="E14" s="186" t="e">
        <f>IF('invulblad opdrachtnemer'!#REF!="","",'invulblad opdrachtnemer'!#REF!)</f>
        <v>#REF!</v>
      </c>
      <c r="F14" s="186" t="e">
        <f>IF('invulblad opdrachtnemer'!#REF!="","",'invulblad opdrachtnemer'!#REF!)</f>
        <v>#REF!</v>
      </c>
      <c r="G14" s="313" t="str">
        <f t="shared" si="0"/>
        <v/>
      </c>
      <c r="H14" s="187" t="e">
        <f t="shared" si="1"/>
        <v>#REF!</v>
      </c>
      <c r="I14" s="274" t="str">
        <f>IF(G14="ja",(_xlfn.CEILING.MATH(SUM('invulblad opdrachtnemer'!#REF!)/8)),"")</f>
        <v/>
      </c>
    </row>
    <row r="15" spans="1:16" s="3" customFormat="1" ht="15" hidden="1" customHeight="1">
      <c r="A15" s="266"/>
      <c r="B15" s="3">
        <v>6</v>
      </c>
      <c r="C15" s="185" t="e">
        <f>IF('invulblad opdrachtnemer'!#REF!="","",'invulblad opdrachtnemer'!#REF!)</f>
        <v>#REF!</v>
      </c>
      <c r="D15" s="186" t="e">
        <f>IF('invulblad opdrachtnemer'!#REF!="","",'invulblad opdrachtnemer'!#REF!)</f>
        <v>#REF!</v>
      </c>
      <c r="E15" s="186" t="e">
        <f>IF('invulblad opdrachtnemer'!#REF!="","",'invulblad opdrachtnemer'!#REF!)</f>
        <v>#REF!</v>
      </c>
      <c r="F15" s="186" t="e">
        <f>IF('invulblad opdrachtnemer'!#REF!="","",'invulblad opdrachtnemer'!#REF!)</f>
        <v>#REF!</v>
      </c>
      <c r="G15" s="313" t="str">
        <f t="shared" si="0"/>
        <v/>
      </c>
      <c r="H15" s="187" t="e">
        <f t="shared" si="1"/>
        <v>#REF!</v>
      </c>
      <c r="I15" s="274" t="str">
        <f>IF(G15="ja",(_xlfn.CEILING.MATH(SUM('invulblad opdrachtnemer'!#REF!)/8)),"")</f>
        <v/>
      </c>
    </row>
    <row r="16" spans="1:16" s="3" customFormat="1" ht="15" hidden="1" customHeight="1">
      <c r="A16" s="60"/>
      <c r="B16" s="3">
        <v>7</v>
      </c>
      <c r="C16" s="185" t="e">
        <f>IF('invulblad opdrachtnemer'!#REF!="","",'invulblad opdrachtnemer'!#REF!)</f>
        <v>#REF!</v>
      </c>
      <c r="D16" s="186" t="e">
        <f>IF('invulblad opdrachtnemer'!#REF!="","",'invulblad opdrachtnemer'!#REF!)</f>
        <v>#REF!</v>
      </c>
      <c r="E16" s="186" t="e">
        <f>IF('invulblad opdrachtnemer'!#REF!="","",'invulblad opdrachtnemer'!#REF!)</f>
        <v>#REF!</v>
      </c>
      <c r="F16" s="186" t="e">
        <f>IF('invulblad opdrachtnemer'!#REF!="","",'invulblad opdrachtnemer'!#REF!)</f>
        <v>#REF!</v>
      </c>
      <c r="G16" s="313" t="str">
        <f t="shared" si="0"/>
        <v/>
      </c>
      <c r="H16" s="187" t="e">
        <f t="shared" si="1"/>
        <v>#REF!</v>
      </c>
      <c r="I16" s="274" t="str">
        <f>IF(G16="ja",(_xlfn.CEILING.MATH(SUM('invulblad opdrachtnemer'!#REF!)/8)),"")</f>
        <v/>
      </c>
    </row>
    <row r="17" spans="1:14" s="3" customFormat="1" ht="15" hidden="1" customHeight="1">
      <c r="A17" s="266"/>
      <c r="B17" s="3">
        <v>8</v>
      </c>
      <c r="C17" s="185" t="e">
        <f>IF('invulblad opdrachtnemer'!#REF!="","",'invulblad opdrachtnemer'!#REF!)</f>
        <v>#REF!</v>
      </c>
      <c r="D17" s="186" t="e">
        <f>IF('invulblad opdrachtnemer'!#REF!="","",'invulblad opdrachtnemer'!#REF!)</f>
        <v>#REF!</v>
      </c>
      <c r="E17" s="186" t="e">
        <f>IF('invulblad opdrachtnemer'!#REF!="","",'invulblad opdrachtnemer'!#REF!)</f>
        <v>#REF!</v>
      </c>
      <c r="F17" s="186" t="e">
        <f>IF('invulblad opdrachtnemer'!#REF!="","",'invulblad opdrachtnemer'!#REF!)</f>
        <v>#REF!</v>
      </c>
      <c r="G17" s="313" t="str">
        <f t="shared" si="0"/>
        <v/>
      </c>
      <c r="H17" s="187" t="e">
        <f t="shared" si="1"/>
        <v>#REF!</v>
      </c>
      <c r="I17" s="274" t="str">
        <f>IF(G17="ja",(_xlfn.CEILING.MATH(SUM('invulblad opdrachtnemer'!#REF!)/8)),"")</f>
        <v/>
      </c>
    </row>
    <row r="18" spans="1:14" s="3" customFormat="1" ht="15" hidden="1" customHeight="1">
      <c r="A18" s="60"/>
      <c r="B18" s="3">
        <v>9</v>
      </c>
      <c r="C18" s="185" t="e">
        <f>IF('invulblad opdrachtnemer'!#REF!="","",'invulblad opdrachtnemer'!#REF!)</f>
        <v>#REF!</v>
      </c>
      <c r="D18" s="186" t="e">
        <f>IF('invulblad opdrachtnemer'!#REF!="","",'invulblad opdrachtnemer'!#REF!)</f>
        <v>#REF!</v>
      </c>
      <c r="E18" s="186" t="e">
        <f>IF('invulblad opdrachtnemer'!#REF!="","",'invulblad opdrachtnemer'!#REF!)</f>
        <v>#REF!</v>
      </c>
      <c r="F18" s="186" t="e">
        <f>IF('invulblad opdrachtnemer'!#REF!="","",'invulblad opdrachtnemer'!#REF!)</f>
        <v>#REF!</v>
      </c>
      <c r="G18" s="313" t="str">
        <f t="shared" si="0"/>
        <v/>
      </c>
      <c r="H18" s="187" t="e">
        <f t="shared" si="1"/>
        <v>#REF!</v>
      </c>
      <c r="I18" s="274" t="str">
        <f>IF(G18="ja",(_xlfn.CEILING.MATH(SUM('invulblad opdrachtnemer'!#REF!)/8)),"")</f>
        <v/>
      </c>
      <c r="J18" s="10"/>
    </row>
    <row r="19" spans="1:14" s="10" customFormat="1" ht="15" hidden="1" customHeight="1" thickBot="1">
      <c r="A19" s="266"/>
      <c r="B19" s="3">
        <v>10</v>
      </c>
      <c r="C19" s="188" t="e">
        <f>IF('invulblad opdrachtnemer'!#REF!="","",'invulblad opdrachtnemer'!#REF!)</f>
        <v>#REF!</v>
      </c>
      <c r="D19" s="189" t="e">
        <f>IF('invulblad opdrachtnemer'!#REF!="","",'invulblad opdrachtnemer'!#REF!)</f>
        <v>#REF!</v>
      </c>
      <c r="E19" s="189" t="e">
        <f>IF('invulblad opdrachtnemer'!#REF!="","",'invulblad opdrachtnemer'!#REF!)</f>
        <v>#REF!</v>
      </c>
      <c r="F19" s="189" t="e">
        <f>IF('invulblad opdrachtnemer'!#REF!="","",'invulblad opdrachtnemer'!#REF!)</f>
        <v>#REF!</v>
      </c>
      <c r="G19" s="314" t="str">
        <f t="shared" si="0"/>
        <v/>
      </c>
      <c r="H19" s="190" t="e">
        <f t="shared" si="1"/>
        <v>#REF!</v>
      </c>
      <c r="I19" s="275" t="str">
        <f>IF(G19="ja",(_xlfn.CEILING.MATH(SUM('invulblad opdrachtnemer'!#REF!)/8)),"")</f>
        <v/>
      </c>
    </row>
    <row r="20" spans="1:14" s="3" customFormat="1" ht="15" customHeight="1" thickBot="1">
      <c r="A20" s="57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4"/>
      <c r="B22" s="3"/>
      <c r="C22" s="32" t="s">
        <v>57</v>
      </c>
      <c r="D22" s="33" t="s">
        <v>11</v>
      </c>
      <c r="E22" s="181" t="s">
        <v>12</v>
      </c>
      <c r="F22" s="33" t="s">
        <v>58</v>
      </c>
      <c r="G22" s="311" t="s">
        <v>110</v>
      </c>
      <c r="H22" s="33" t="s">
        <v>111</v>
      </c>
      <c r="I22" s="247" t="s">
        <v>112</v>
      </c>
      <c r="J22" s="3"/>
    </row>
    <row r="23" spans="1:14" s="3" customFormat="1" ht="15" hidden="1" customHeight="1">
      <c r="A23" s="60"/>
      <c r="B23" s="3">
        <v>1</v>
      </c>
      <c r="C23" s="182" t="str">
        <f>IF('invulblad opdrachtnemer'!C11="","",'invulblad opdrachtnemer'!C11)</f>
        <v/>
      </c>
      <c r="D23" s="183" t="str">
        <f>IF('invulblad opdrachtnemer'!D11="","",'invulblad opdrachtnemer'!D11)</f>
        <v/>
      </c>
      <c r="E23" s="183" t="str">
        <f>IF('invulblad opdrachtnemer'!E11="","",'invulblad opdrachtnemer'!E11)</f>
        <v/>
      </c>
      <c r="F23" s="183" t="e">
        <f>IF('invulblad opdrachtnemer'!#REF!="","",'invulblad opdrachtnemer'!#REF!)</f>
        <v>#REF!</v>
      </c>
      <c r="G23" s="312" t="str">
        <f t="shared" ref="G23:G27" si="2">IFERROR(IF(AND(COUNTIF(machinelijst,C23),D23="elektromotor",NOT(F23=$L$2)),"Ja","Nee"),"")</f>
        <v/>
      </c>
      <c r="H23" s="184">
        <f t="shared" ref="H23:H27" si="3">IF(AND(COUNTIF(machinelijst,C23),D23="elektromotor",G23="ja"),_xlfn.XLOOKUP(F23,$L$2:$L$6,$M$2:$M$6)*I23,)</f>
        <v>0</v>
      </c>
      <c r="I23" s="273" t="str">
        <f>IF(G23="ja",(SUM('invulblad opdrachtnemer'!F11:I11)),"")</f>
        <v/>
      </c>
    </row>
    <row r="24" spans="1:14" s="3" customFormat="1" ht="15" hidden="1" customHeight="1">
      <c r="A24" s="266"/>
      <c r="B24" s="3">
        <v>2</v>
      </c>
      <c r="C24" s="185" t="str">
        <f>IF('invulblad opdrachtnemer'!C12="","",'invulblad opdrachtnemer'!C12)</f>
        <v/>
      </c>
      <c r="D24" s="186" t="str">
        <f>IF('invulblad opdrachtnemer'!D12="","",'invulblad opdrachtnemer'!D12)</f>
        <v/>
      </c>
      <c r="E24" s="186" t="str">
        <f>IF('invulblad opdrachtnemer'!E12="","",'invulblad opdrachtnemer'!E12)</f>
        <v/>
      </c>
      <c r="F24" s="186" t="e">
        <f>IF('invulblad opdrachtnemer'!#REF!="","",'invulblad opdrachtnemer'!#REF!)</f>
        <v>#REF!</v>
      </c>
      <c r="G24" s="313" t="str">
        <f t="shared" si="2"/>
        <v/>
      </c>
      <c r="H24" s="187">
        <f>IF(AND(COUNTIF(machinelijst,C24),D24="elektromotor",G24="ja"),_xlfn.XLOOKUP(F24,$L$2:$L$6,$M$2:$M$6)*I24,)</f>
        <v>0</v>
      </c>
      <c r="I24" s="274" t="str">
        <f>IF(G24="ja",(SUM('invulblad opdrachtnemer'!F12:I12)),"")</f>
        <v/>
      </c>
    </row>
    <row r="25" spans="1:14" s="3" customFormat="1" ht="15" hidden="1" customHeight="1">
      <c r="A25" s="60"/>
      <c r="B25" s="3">
        <v>3</v>
      </c>
      <c r="C25" s="185" t="str">
        <f>IF('invulblad opdrachtnemer'!C13="","",'invulblad opdrachtnemer'!C13)</f>
        <v/>
      </c>
      <c r="D25" s="186" t="str">
        <f>IF('invulblad opdrachtnemer'!D13="","",'invulblad opdrachtnemer'!D13)</f>
        <v/>
      </c>
      <c r="E25" s="186" t="str">
        <f>IF('invulblad opdrachtnemer'!E13="","",'invulblad opdrachtnemer'!E13)</f>
        <v/>
      </c>
      <c r="F25" s="186" t="e">
        <f>IF('invulblad opdrachtnemer'!#REF!="","",'invulblad opdrachtnemer'!#REF!)</f>
        <v>#REF!</v>
      </c>
      <c r="G25" s="313" t="str">
        <f t="shared" si="2"/>
        <v/>
      </c>
      <c r="H25" s="187">
        <f t="shared" si="3"/>
        <v>0</v>
      </c>
      <c r="I25" s="274" t="str">
        <f>IF(G25="ja",(SUM('invulblad opdrachtnemer'!F13:I13)),"")</f>
        <v/>
      </c>
    </row>
    <row r="26" spans="1:14" s="3" customFormat="1" ht="15" hidden="1" customHeight="1">
      <c r="A26" s="266"/>
      <c r="B26" s="3">
        <v>4</v>
      </c>
      <c r="C26" s="185" t="str">
        <f>IF('invulblad opdrachtnemer'!C14="","",'invulblad opdrachtnemer'!C14)</f>
        <v/>
      </c>
      <c r="D26" s="186" t="str">
        <f>IF('invulblad opdrachtnemer'!D14="","",'invulblad opdrachtnemer'!D14)</f>
        <v/>
      </c>
      <c r="E26" s="186" t="str">
        <f>IF('invulblad opdrachtnemer'!E14="","",'invulblad opdrachtnemer'!E14)</f>
        <v/>
      </c>
      <c r="F26" s="186" t="e">
        <f>IF('invulblad opdrachtnemer'!#REF!="","",'invulblad opdrachtnemer'!#REF!)</f>
        <v>#REF!</v>
      </c>
      <c r="G26" s="313" t="str">
        <f t="shared" si="2"/>
        <v/>
      </c>
      <c r="H26" s="187">
        <f t="shared" si="3"/>
        <v>0</v>
      </c>
      <c r="I26" s="274" t="str">
        <f>IF(G26="ja",(SUM('invulblad opdrachtnemer'!F14:I14)),"")</f>
        <v/>
      </c>
    </row>
    <row r="27" spans="1:14" s="3" customFormat="1" ht="15" hidden="1" customHeight="1">
      <c r="A27" s="60"/>
      <c r="B27" s="3">
        <v>5</v>
      </c>
      <c r="C27" s="185" t="str">
        <f>IF('invulblad opdrachtnemer'!C15="","",'invulblad opdrachtnemer'!C15)</f>
        <v/>
      </c>
      <c r="D27" s="186" t="str">
        <f>IF('invulblad opdrachtnemer'!D15="","",'invulblad opdrachtnemer'!D15)</f>
        <v/>
      </c>
      <c r="E27" s="186" t="str">
        <f>IF('invulblad opdrachtnemer'!E15="","",'invulblad opdrachtnemer'!E15)</f>
        <v/>
      </c>
      <c r="F27" s="186" t="e">
        <f>IF('invulblad opdrachtnemer'!#REF!="","",'invulblad opdrachtnemer'!#REF!)</f>
        <v>#REF!</v>
      </c>
      <c r="G27" s="313" t="str">
        <f t="shared" si="2"/>
        <v/>
      </c>
      <c r="H27" s="187">
        <f t="shared" si="3"/>
        <v>0</v>
      </c>
      <c r="I27" s="274" t="str">
        <f>IF(G27="ja",(SUM('invulblad opdrachtnemer'!F15:I15)),"")</f>
        <v/>
      </c>
    </row>
    <row r="28" spans="1:14" s="3" customFormat="1" ht="15" hidden="1" customHeight="1">
      <c r="A28" s="266"/>
      <c r="B28" s="3">
        <v>6</v>
      </c>
      <c r="C28" s="185" t="str">
        <f>IF('invulblad opdrachtnemer'!C16="","",'invulblad opdrachtnemer'!C16)</f>
        <v/>
      </c>
      <c r="D28" s="186" t="str">
        <f>IF('invulblad opdrachtnemer'!D16="","",'invulblad opdrachtnemer'!D16)</f>
        <v/>
      </c>
      <c r="E28" s="186" t="str">
        <f>IF('invulblad opdrachtnemer'!E16="","",'invulblad opdrachtnemer'!E16)</f>
        <v/>
      </c>
      <c r="F28" s="186" t="e">
        <f>IF('invulblad opdrachtnemer'!#REF!="","",'invulblad opdrachtnemer'!#REF!)</f>
        <v>#REF!</v>
      </c>
      <c r="G28" s="313" t="str">
        <f t="shared" ref="G28:G32" si="4">IFERROR(IF(AND(COUNTIF(machinelijst,C28),D28="elektromotor",NOT(F28=$L$2)),"Ja","Nee"),"")</f>
        <v/>
      </c>
      <c r="H28" s="187">
        <f t="shared" ref="H28:H32" si="5">IF(AND(COUNTIF(machinelijst,C28),D28="elektromotor",G28="ja"),_xlfn.XLOOKUP(F28,$L$2:$L$6,$M$2:$M$6)*I28,)</f>
        <v>0</v>
      </c>
      <c r="I28" s="274" t="str">
        <f>IF(G28="ja",(SUM('invulblad opdrachtnemer'!F16:I16)),"")</f>
        <v/>
      </c>
    </row>
    <row r="29" spans="1:14" s="3" customFormat="1" ht="15" hidden="1" customHeight="1">
      <c r="A29" s="60"/>
      <c r="B29" s="3">
        <v>7</v>
      </c>
      <c r="C29" s="185" t="str">
        <f>IF('invulblad opdrachtnemer'!C17="","",'invulblad opdrachtnemer'!C17)</f>
        <v/>
      </c>
      <c r="D29" s="186" t="str">
        <f>IF('invulblad opdrachtnemer'!D17="","",'invulblad opdrachtnemer'!D17)</f>
        <v/>
      </c>
      <c r="E29" s="186" t="str">
        <f>IF('invulblad opdrachtnemer'!E17="","",'invulblad opdrachtnemer'!E17)</f>
        <v/>
      </c>
      <c r="F29" s="186" t="e">
        <f>IF('invulblad opdrachtnemer'!#REF!="","",'invulblad opdrachtnemer'!#REF!)</f>
        <v>#REF!</v>
      </c>
      <c r="G29" s="313" t="str">
        <f t="shared" si="4"/>
        <v/>
      </c>
      <c r="H29" s="187">
        <f t="shared" si="5"/>
        <v>0</v>
      </c>
      <c r="I29" s="274" t="str">
        <f>IF(G29="ja",(SUM('invulblad opdrachtnemer'!F17:I17)),"")</f>
        <v/>
      </c>
    </row>
    <row r="30" spans="1:14" s="3" customFormat="1" ht="15" hidden="1" customHeight="1">
      <c r="A30" s="266"/>
      <c r="B30" s="3">
        <v>8</v>
      </c>
      <c r="C30" s="185" t="str">
        <f>IF('invulblad opdrachtnemer'!C18="","",'invulblad opdrachtnemer'!C18)</f>
        <v/>
      </c>
      <c r="D30" s="186" t="str">
        <f>IF('invulblad opdrachtnemer'!D18="","",'invulblad opdrachtnemer'!D18)</f>
        <v/>
      </c>
      <c r="E30" s="186" t="str">
        <f>IF('invulblad opdrachtnemer'!E18="","",'invulblad opdrachtnemer'!E18)</f>
        <v/>
      </c>
      <c r="F30" s="186" t="e">
        <f>IF('invulblad opdrachtnemer'!#REF!="","",'invulblad opdrachtnemer'!#REF!)</f>
        <v>#REF!</v>
      </c>
      <c r="G30" s="313" t="str">
        <f t="shared" si="4"/>
        <v/>
      </c>
      <c r="H30" s="187">
        <f t="shared" si="5"/>
        <v>0</v>
      </c>
      <c r="I30" s="274" t="str">
        <f>IF(G30="ja",(SUM('invulblad opdrachtnemer'!F18:I18)),"")</f>
        <v/>
      </c>
    </row>
    <row r="31" spans="1:14" s="3" customFormat="1" ht="15" hidden="1" customHeight="1">
      <c r="A31" s="60"/>
      <c r="B31" s="3">
        <v>9</v>
      </c>
      <c r="C31" s="185" t="str">
        <f>IF('invulblad opdrachtnemer'!C19="","",'invulblad opdrachtnemer'!C19)</f>
        <v/>
      </c>
      <c r="D31" s="186" t="str">
        <f>IF('invulblad opdrachtnemer'!D19="","",'invulblad opdrachtnemer'!D19)</f>
        <v/>
      </c>
      <c r="E31" s="186" t="str">
        <f>IF('invulblad opdrachtnemer'!E19="","",'invulblad opdrachtnemer'!E19)</f>
        <v/>
      </c>
      <c r="F31" s="186" t="e">
        <f>IF('invulblad opdrachtnemer'!#REF!="","",'invulblad opdrachtnemer'!#REF!)</f>
        <v>#REF!</v>
      </c>
      <c r="G31" s="313" t="str">
        <f t="shared" si="4"/>
        <v/>
      </c>
      <c r="H31" s="187">
        <f t="shared" si="5"/>
        <v>0</v>
      </c>
      <c r="I31" s="274" t="str">
        <f>IF(G31="ja",(SUM('invulblad opdrachtnemer'!F19:I19)),"")</f>
        <v/>
      </c>
    </row>
    <row r="32" spans="1:14" s="3" customFormat="1" ht="15" hidden="1" customHeight="1" thickBot="1">
      <c r="A32" s="266"/>
      <c r="B32" s="3">
        <v>10</v>
      </c>
      <c r="C32" s="188" t="str">
        <f>IF('invulblad opdrachtnemer'!C26="","",'invulblad opdrachtnemer'!C26)</f>
        <v/>
      </c>
      <c r="D32" s="189" t="str">
        <f>IF('invulblad opdrachtnemer'!D26="","",'invulblad opdrachtnemer'!D26)</f>
        <v/>
      </c>
      <c r="E32" s="189" t="str">
        <f>IF('invulblad opdrachtnemer'!E26="","",'invulblad opdrachtnemer'!E26)</f>
        <v/>
      </c>
      <c r="F32" s="189" t="e">
        <f>IF('invulblad opdrachtnemer'!#REF!="","",'invulblad opdrachtnemer'!#REF!)</f>
        <v>#REF!</v>
      </c>
      <c r="G32" s="314" t="str">
        <f t="shared" si="4"/>
        <v/>
      </c>
      <c r="H32" s="190">
        <f t="shared" si="5"/>
        <v>0</v>
      </c>
      <c r="I32" s="275" t="str">
        <f>IF(G32="ja",(SUM('invulblad opdrachtnemer'!F26:I26)),"")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42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5"/>
      <c r="B35" s="3"/>
      <c r="C35" s="306" t="s">
        <v>57</v>
      </c>
      <c r="D35" s="307"/>
      <c r="E35" s="307"/>
      <c r="F35" s="33" t="s">
        <v>58</v>
      </c>
      <c r="G35" s="311" t="s">
        <v>110</v>
      </c>
      <c r="H35" s="33" t="s">
        <v>111</v>
      </c>
      <c r="I35" s="247" t="s">
        <v>112</v>
      </c>
      <c r="N35"/>
      <c r="O35"/>
    </row>
    <row r="36" spans="1:15" ht="15" hidden="1" customHeight="1">
      <c r="A36" s="60"/>
      <c r="B36" s="3">
        <v>1</v>
      </c>
      <c r="C36" s="387" t="str">
        <f>IF('logboek opdrachtnemer'!C36="","",'logboek opdrachtnemer'!C36)</f>
        <v/>
      </c>
      <c r="D36" s="388"/>
      <c r="E36" s="389"/>
      <c r="F36" s="183" t="e">
        <f>IF('logboek opdrachtnemer'!#REF!="","",'logboek opdrachtnemer'!#REF!)</f>
        <v>#REF!</v>
      </c>
      <c r="G36" s="312" t="str">
        <f>IFERROR(IF(AND(COUNTIF(machinelijst,C36),NOT(C36=""),NOT(F36=$L$2)),"Ja","Nee"),"")</f>
        <v/>
      </c>
      <c r="H36" s="184">
        <f>IF(AND(COUNTIF(machinelijst,C36),G36="Ja"),_xlfn.XLOOKUP(F36,$L$2:$L$6,$M$2:$M$6)*I36,0)</f>
        <v>0</v>
      </c>
      <c r="I36" s="273" t="str">
        <f>IF(G36="ja",(SUM('logboek opdrachtnemer'!F36)),"")</f>
        <v/>
      </c>
      <c r="N36"/>
      <c r="O36"/>
    </row>
    <row r="37" spans="1:15" ht="15" hidden="1" customHeight="1">
      <c r="A37" s="266"/>
      <c r="B37" s="3">
        <v>2</v>
      </c>
      <c r="C37" s="390" t="str">
        <f>IF('logboek opdrachtnemer'!C37="","",'logboek opdrachtnemer'!C37)</f>
        <v/>
      </c>
      <c r="D37" s="391"/>
      <c r="E37" s="392"/>
      <c r="F37" s="186" t="e">
        <f>IF('logboek opdrachtnemer'!#REF!="","",'logboek opdrachtnemer'!#REF!)</f>
        <v>#REF!</v>
      </c>
      <c r="G37" s="313" t="str">
        <f>IFERROR(IF(AND(COUNTIF(machinelijst,C37),NOT(C37=""),NOT(F37=$L$2)),"Ja","Nee"),"")</f>
        <v/>
      </c>
      <c r="H37" s="187">
        <f>IF(AND(COUNTIF(machinelijst,C37),G37="Ja"),_xlfn.XLOOKUP(F37,$L$2:$L$6,$M$2:$M$6)*I37,0)</f>
        <v>0</v>
      </c>
      <c r="I37" s="274" t="str">
        <f>IF(G37="ja",(SUM('logboek opdrachtnemer'!F37)),"")</f>
        <v/>
      </c>
      <c r="N37"/>
      <c r="O37"/>
    </row>
    <row r="38" spans="1:15" ht="15" hidden="1" customHeight="1">
      <c r="A38" s="60"/>
      <c r="B38" s="3">
        <v>3</v>
      </c>
      <c r="C38" s="390" t="str">
        <f>IF('logboek opdrachtnemer'!C38="","",'logboek opdrachtnemer'!C38)</f>
        <v/>
      </c>
      <c r="D38" s="391"/>
      <c r="E38" s="392"/>
      <c r="F38" s="186" t="e">
        <f>IF('logboek opdrachtnemer'!#REF!="","",'logboek opdrachtnemer'!#REF!)</f>
        <v>#REF!</v>
      </c>
      <c r="G38" s="313" t="str">
        <f>IFERROR(IF(AND(COUNTIF(machinelijst,C38),NOT(C38=""),NOT(F38=$L$2)),"Ja","Nee"),"")</f>
        <v/>
      </c>
      <c r="H38" s="187">
        <f>IF(AND(COUNTIF(machinelijst,C38),G38="Ja"),_xlfn.XLOOKUP(F38,$L$2:$L$6,$M$2:$M$6)*I38,0)</f>
        <v>0</v>
      </c>
      <c r="I38" s="274" t="str">
        <f>IF(G38="ja",(SUM('logboek opdrachtnemer'!F38)),"")</f>
        <v/>
      </c>
      <c r="N38"/>
      <c r="O38"/>
    </row>
    <row r="39" spans="1:15" ht="15" hidden="1" customHeight="1">
      <c r="A39" s="266"/>
      <c r="B39" s="3">
        <v>4</v>
      </c>
      <c r="C39" s="390" t="str">
        <f>IF('logboek opdrachtnemer'!C39="","",'logboek opdrachtnemer'!C39)</f>
        <v/>
      </c>
      <c r="D39" s="391"/>
      <c r="E39" s="392"/>
      <c r="F39" s="186" t="e">
        <f>IF('logboek opdrachtnemer'!#REF!="","",'logboek opdrachtnemer'!#REF!)</f>
        <v>#REF!</v>
      </c>
      <c r="G39" s="313" t="str">
        <f>IFERROR(IF(AND(COUNTIF(machinelijst,C39),NOT(C39=""),NOT(F39=$L$2)),"Ja","Nee"),"")</f>
        <v/>
      </c>
      <c r="H39" s="187">
        <f>IF(AND(COUNTIF(machinelijst,C39),G39="Ja"),_xlfn.XLOOKUP(F39,$L$2:$L$6,$M$2:$M$6)*I39,0)</f>
        <v>0</v>
      </c>
      <c r="I39" s="274" t="str">
        <f>IF(G39="ja",(SUM('logboek opdrachtnemer'!F39)),"")</f>
        <v/>
      </c>
      <c r="N39"/>
      <c r="O39"/>
    </row>
    <row r="40" spans="1:15" ht="15" hidden="1" customHeight="1" thickBot="1">
      <c r="A40" s="60"/>
      <c r="B40" s="3">
        <v>5</v>
      </c>
      <c r="C40" s="393" t="str">
        <f>IF('logboek opdrachtnemer'!C40="","",'logboek opdrachtnemer'!C40)</f>
        <v/>
      </c>
      <c r="D40" s="394"/>
      <c r="E40" s="395"/>
      <c r="F40" s="189" t="e">
        <f>IF('logboek opdrachtnemer'!#REF!="","",'logboek opdrachtnemer'!#REF!)</f>
        <v>#REF!</v>
      </c>
      <c r="G40" s="314" t="str">
        <f>IFERROR(IF(AND(COUNTIF(machinelijst,C40),NOT(C40=""),NOT(F40=$L$2)),"Ja","Nee"),"")</f>
        <v/>
      </c>
      <c r="H40" s="190">
        <f>IF(AND(COUNTIF(machinelijst,C40),G40="Ja"),_xlfn.XLOOKUP(F40,$L$2:$L$6,$M$2:$M$6)*I40,0)</f>
        <v>0</v>
      </c>
      <c r="I40" s="275" t="str">
        <f>IF(G40="ja",(SUM('logboek opdrachtnemer'!F40)),"")</f>
        <v/>
      </c>
      <c r="N40"/>
      <c r="O40"/>
    </row>
    <row r="41" spans="1:15" ht="15" customHeight="1" thickBot="1">
      <c r="A41" s="266"/>
      <c r="B41" s="3"/>
      <c r="G41" s="248" t="s">
        <v>113</v>
      </c>
      <c r="N41"/>
      <c r="O41"/>
    </row>
    <row r="42" spans="1:15" ht="32.25" customHeight="1" thickBot="1">
      <c r="A42" s="60"/>
      <c r="B42" s="3"/>
      <c r="C42" s="12" t="s">
        <v>79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66"/>
      <c r="B43" s="3"/>
      <c r="C43" s="306" t="s">
        <v>57</v>
      </c>
      <c r="D43" s="307"/>
      <c r="E43" s="307"/>
      <c r="F43" s="315" t="s">
        <v>114</v>
      </c>
      <c r="G43" s="311" t="s">
        <v>110</v>
      </c>
      <c r="H43" s="33" t="s">
        <v>111</v>
      </c>
      <c r="I43" s="247" t="s">
        <v>115</v>
      </c>
      <c r="N43"/>
      <c r="O43"/>
    </row>
    <row r="44" spans="1:15" ht="15" hidden="1" customHeight="1">
      <c r="A44" s="60"/>
      <c r="B44" s="3">
        <v>1</v>
      </c>
      <c r="C44" s="387" t="str">
        <f>IF('logboek opdrachtnemer'!C44="","",'logboek opdrachtnemer'!C44)</f>
        <v/>
      </c>
      <c r="D44" s="388"/>
      <c r="E44" s="389"/>
      <c r="F44" s="310" t="e">
        <f>IF('logboek opdrachtnemer'!#REF!="","",'logboek opdrachtnemer'!#REF!)</f>
        <v>#REF!</v>
      </c>
      <c r="G44" s="312" t="str">
        <f>IF(AND(COUNTIF(machinelijst,C44),NOT(C44 = "")),"Ja","Nee")</f>
        <v>Nee</v>
      </c>
      <c r="H44" s="187">
        <f>IF(G44="Ja",I44*0.4*F44,0)</f>
        <v>0</v>
      </c>
      <c r="I44" s="273" t="str">
        <f>IF(G44="ja",(SUM('logboek opdrachtnemer'!F44)),"")</f>
        <v/>
      </c>
      <c r="N44"/>
      <c r="O44"/>
    </row>
    <row r="45" spans="1:15" ht="15" hidden="1" customHeight="1">
      <c r="A45" s="266"/>
      <c r="B45" s="3">
        <v>2</v>
      </c>
      <c r="C45" s="390" t="str">
        <f>IF('logboek opdrachtnemer'!C45="","",'logboek opdrachtnemer'!C45)</f>
        <v/>
      </c>
      <c r="D45" s="391"/>
      <c r="E45" s="392"/>
      <c r="F45" s="308" t="e">
        <f>IF('logboek opdrachtnemer'!#REF!="","",'logboek opdrachtnemer'!#REF!)</f>
        <v>#REF!</v>
      </c>
      <c r="G45" s="313" t="str">
        <f>IF(AND(COUNTIF(machinelijst,C45),NOT(C45 = "")),"Ja","Nee")</f>
        <v>Nee</v>
      </c>
      <c r="H45" s="187">
        <f>IF(G45="Ja",I45*0.4*F45,0)</f>
        <v>0</v>
      </c>
      <c r="I45" s="274" t="str">
        <f>IF(G45="ja",(SUM('logboek opdrachtnemer'!F45)),"")</f>
        <v/>
      </c>
      <c r="N45"/>
      <c r="O45"/>
    </row>
    <row r="46" spans="1:15" ht="15" hidden="1" customHeight="1">
      <c r="A46" s="60"/>
      <c r="B46" s="3">
        <v>3</v>
      </c>
      <c r="C46" s="390" t="str">
        <f>IF('logboek opdrachtnemer'!C46="","",'logboek opdrachtnemer'!C46)</f>
        <v/>
      </c>
      <c r="D46" s="391"/>
      <c r="E46" s="392"/>
      <c r="F46" s="308" t="e">
        <f>IF('logboek opdrachtnemer'!#REF!="","",'logboek opdrachtnemer'!#REF!)</f>
        <v>#REF!</v>
      </c>
      <c r="G46" s="313" t="str">
        <f>IF(AND(COUNTIF(machinelijst,C46),NOT(C46 = "")),"Ja","Nee")</f>
        <v>Nee</v>
      </c>
      <c r="H46" s="187">
        <f>IF(AND(COUNTIF(machinelijst,C46),G46="Ja"),I46*0.4*F46,0)</f>
        <v>0</v>
      </c>
      <c r="I46" s="274" t="str">
        <f>IF(G46="ja",(SUM('logboek opdrachtnemer'!F46)),"")</f>
        <v/>
      </c>
      <c r="N46"/>
      <c r="O46"/>
    </row>
    <row r="47" spans="1:15" ht="15" hidden="1" customHeight="1">
      <c r="A47" s="266"/>
      <c r="B47" s="3">
        <v>4</v>
      </c>
      <c r="C47" s="390" t="str">
        <f>IF('logboek opdrachtnemer'!C47="","",'logboek opdrachtnemer'!C47)</f>
        <v/>
      </c>
      <c r="D47" s="391"/>
      <c r="E47" s="392"/>
      <c r="F47" s="308" t="e">
        <f>IF('logboek opdrachtnemer'!#REF!="","",'logboek opdrachtnemer'!#REF!)</f>
        <v>#REF!</v>
      </c>
      <c r="G47" s="313" t="str">
        <f>IF(AND(COUNTIF(machinelijst,C47),NOT(C47 = "")),"Ja","Nee")</f>
        <v>Nee</v>
      </c>
      <c r="H47" s="187">
        <f>IF(AND(COUNTIF(machinelijst,C47),G47="Ja"),I47*0.4*F47,0)</f>
        <v>0</v>
      </c>
      <c r="I47" s="274" t="str">
        <f>IF(G47="ja",(SUM('logboek opdrachtnemer'!F47)),"")</f>
        <v/>
      </c>
      <c r="N47"/>
      <c r="O47"/>
    </row>
    <row r="48" spans="1:15" ht="15" hidden="1" customHeight="1" thickBot="1">
      <c r="A48" s="60"/>
      <c r="B48" s="3">
        <v>5</v>
      </c>
      <c r="C48" s="393" t="str">
        <f>IF('logboek opdrachtnemer'!C48="","",'logboek opdrachtnemer'!C48)</f>
        <v/>
      </c>
      <c r="D48" s="394"/>
      <c r="E48" s="395"/>
      <c r="F48" s="309" t="e">
        <f>IF('logboek opdrachtnemer'!#REF!="","",'logboek opdrachtnemer'!#REF!)</f>
        <v>#REF!</v>
      </c>
      <c r="G48" s="314" t="str">
        <f>IF(AND(COUNTIF(machinelijst,C48),NOT(C48 = "")),"Ja","Nee")</f>
        <v>Nee</v>
      </c>
      <c r="H48" s="190">
        <f>IF(AND(COUNTIF(machinelijst,C48),G48="Ja"),I48*0.4*F48,0)</f>
        <v>0</v>
      </c>
      <c r="I48" s="275" t="str">
        <f>IF(G48="ja",(SUM('logboek opdrachtnemer'!F48)),"")</f>
        <v/>
      </c>
      <c r="N48"/>
      <c r="O48"/>
    </row>
    <row r="49" spans="1:15" ht="15" customHeight="1" thickBot="1">
      <c r="A49" s="266"/>
      <c r="B49" s="3"/>
      <c r="N49"/>
      <c r="O49"/>
    </row>
    <row r="50" spans="1:15" ht="32.25" customHeight="1" thickBot="1">
      <c r="A50" s="60"/>
      <c r="B50" s="3"/>
      <c r="C50" s="12" t="s">
        <v>81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66"/>
      <c r="B51" s="3"/>
      <c r="C51" s="306" t="s">
        <v>57</v>
      </c>
      <c r="D51" s="307"/>
      <c r="E51" s="307"/>
      <c r="F51" s="315" t="s">
        <v>58</v>
      </c>
      <c r="G51" s="311" t="s">
        <v>110</v>
      </c>
      <c r="H51" s="33" t="s">
        <v>111</v>
      </c>
      <c r="I51" s="247" t="s">
        <v>115</v>
      </c>
      <c r="N51"/>
      <c r="O51"/>
    </row>
    <row r="52" spans="1:15" ht="15" hidden="1" customHeight="1">
      <c r="A52" s="60"/>
      <c r="B52" s="3">
        <v>1</v>
      </c>
      <c r="C52" s="387" t="str">
        <f>IF('logboek opdrachtnemer'!C52="","",'logboek opdrachtnemer'!C52)</f>
        <v/>
      </c>
      <c r="D52" s="388"/>
      <c r="E52" s="389"/>
      <c r="F52" s="310" t="e">
        <f>IF('logboek opdrachtnemer'!#REF!="","",'logboek opdrachtnemer'!#REF!)</f>
        <v>#REF!</v>
      </c>
      <c r="G52" s="312" t="str">
        <f>IF(AND(COUNTIF(machinelijst,C52),NOT(C52 = "")),"Ja","Nee")</f>
        <v>Nee</v>
      </c>
      <c r="H52" s="184">
        <f>IF(AND(COUNTIF(machinelijst,C52),G52="Ja"),_xlfn.XLOOKUP(F52,$O$2:$O$8,$P$2:$P$8)*I52,0)</f>
        <v>0</v>
      </c>
      <c r="I52" s="273" t="str">
        <f>IF(G52="ja",(SUM('logboek opdrachtnemer'!F52)),"")</f>
        <v/>
      </c>
      <c r="N52"/>
      <c r="O52"/>
    </row>
    <row r="53" spans="1:15" ht="15" hidden="1" customHeight="1">
      <c r="A53" s="266"/>
      <c r="B53" s="3">
        <v>2</v>
      </c>
      <c r="C53" s="390" t="str">
        <f>IF('logboek opdrachtnemer'!C53="","",'logboek opdrachtnemer'!C53)</f>
        <v/>
      </c>
      <c r="D53" s="391"/>
      <c r="E53" s="392"/>
      <c r="F53" s="308" t="e">
        <f>IF('logboek opdrachtnemer'!#REF!="","",'logboek opdrachtnemer'!#REF!)</f>
        <v>#REF!</v>
      </c>
      <c r="G53" s="313" t="str">
        <f>IF(AND(COUNTIF(machinelijst,C53),NOT(C53 = "")),"Ja","Nee")</f>
        <v>Nee</v>
      </c>
      <c r="H53" s="187">
        <f>IF(AND(COUNTIF(machinelijst,C53),G53="Ja"),_xlfn.XLOOKUP(F53,$O$2:$O$8,$P$2:$P$8)*I53,0)</f>
        <v>0</v>
      </c>
      <c r="I53" s="274" t="str">
        <f>IF(G53="ja",(SUM('logboek opdrachtnemer'!F53)),"")</f>
        <v/>
      </c>
      <c r="N53"/>
      <c r="O53"/>
    </row>
    <row r="54" spans="1:15" ht="15" hidden="1" customHeight="1">
      <c r="A54" s="60"/>
      <c r="B54" s="3">
        <v>3</v>
      </c>
      <c r="C54" s="390" t="str">
        <f>IF('logboek opdrachtnemer'!C54="","",'logboek opdrachtnemer'!C54)</f>
        <v/>
      </c>
      <c r="D54" s="391"/>
      <c r="E54" s="392"/>
      <c r="F54" s="308" t="e">
        <f>IF('logboek opdrachtnemer'!#REF!="","",'logboek opdrachtnemer'!#REF!)</f>
        <v>#REF!</v>
      </c>
      <c r="G54" s="313" t="str">
        <f>IF(AND(COUNTIF(machinelijst,C54),NOT(C54 = "")),"Ja","Nee")</f>
        <v>Nee</v>
      </c>
      <c r="H54" s="187">
        <f>IF(AND(COUNTIF(machinelijst,C54),G54="Ja"),_xlfn.XLOOKUP(F54,$O$2:$O$8,$P$2:$P$8)*I54,0)</f>
        <v>0</v>
      </c>
      <c r="I54" s="274" t="str">
        <f>IF(G54="ja",(SUM('logboek opdrachtnemer'!F54)),"")</f>
        <v/>
      </c>
      <c r="N54"/>
      <c r="O54"/>
    </row>
    <row r="55" spans="1:15" ht="15" hidden="1" customHeight="1">
      <c r="A55" s="266"/>
      <c r="B55" s="3">
        <v>4</v>
      </c>
      <c r="C55" s="390" t="str">
        <f>IF('logboek opdrachtnemer'!C55="","",'logboek opdrachtnemer'!C55)</f>
        <v/>
      </c>
      <c r="D55" s="391"/>
      <c r="E55" s="392"/>
      <c r="F55" s="308" t="e">
        <f>IF('logboek opdrachtnemer'!#REF!="","",'logboek opdrachtnemer'!#REF!)</f>
        <v>#REF!</v>
      </c>
      <c r="G55" s="313" t="str">
        <f>IF(AND(COUNTIF(machinelijst,C55),NOT(C55 = "")),"Ja","Nee")</f>
        <v>Nee</v>
      </c>
      <c r="H55" s="187">
        <f>IF(AND(COUNTIF(machinelijst,C55),G55="Ja"),_xlfn.XLOOKUP(F55,$O$2:$O$8,$P$2:$P$8)*I55,0)</f>
        <v>0</v>
      </c>
      <c r="I55" s="274" t="str">
        <f>IF(G55="ja",(SUM('logboek opdrachtnemer'!F55)),"")</f>
        <v/>
      </c>
      <c r="N55"/>
      <c r="O55"/>
    </row>
    <row r="56" spans="1:15" ht="16" hidden="1" thickBot="1">
      <c r="B56" s="3">
        <v>5</v>
      </c>
      <c r="C56" s="393" t="str">
        <f>IF('logboek opdrachtnemer'!C56="","",'logboek opdrachtnemer'!C56)</f>
        <v/>
      </c>
      <c r="D56" s="394"/>
      <c r="E56" s="395"/>
      <c r="F56" s="309" t="e">
        <f>IF('logboek opdrachtnemer'!#REF!="","",'logboek opdrachtnemer'!#REF!)</f>
        <v>#REF!</v>
      </c>
      <c r="G56" s="314" t="str">
        <f>IF(AND(COUNTIF(machinelijst,C56),NOT(C56 = "")),"Ja","Nee")</f>
        <v>Nee</v>
      </c>
      <c r="H56" s="190">
        <f>IF(AND(COUNTIF(machinelijst,C56),G56="Ja"),_xlfn.XLOOKUP(F56,$O$2:$O$8,$P$2:$P$8)*I56,0)</f>
        <v>0</v>
      </c>
      <c r="I56" s="275" t="str">
        <f>IF(G56="ja",(SUM('logboek opdrachtnemer'!F56)),"")</f>
        <v/>
      </c>
      <c r="N56"/>
      <c r="O56"/>
    </row>
  </sheetData>
  <sheetProtection algorithmName="SHA-512" hashValue="wRLBqu+uDLx2vn0jL4h9jyKsMYgEM3s+Lu0CrnaSF+4UgqXQSdGPmaAL84BWFnT+r+nZk4y3GwlJPJbvqSzZJg==" saltValue="POpJLoY5tqB6i5BTijmnyQ==" spinCount="100000" sheet="1"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4" sqref="D4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192" customWidth="1"/>
    <col min="6" max="6" width="22.81640625" customWidth="1"/>
    <col min="7" max="7" width="2.54296875" style="192" customWidth="1"/>
    <col min="8" max="8" width="22.81640625" customWidth="1"/>
    <col min="9" max="9" width="2.54296875" style="192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278" customFormat="1" ht="20.149999999999999" customHeight="1">
      <c r="C1" s="279" t="str">
        <f>'gunningscriterium SEB'!C1</f>
        <v>Levering armaturen openbare verlichting perceel 2</v>
      </c>
      <c r="D1" s="280"/>
      <c r="E1" s="281"/>
      <c r="G1" s="281"/>
      <c r="I1" s="281"/>
    </row>
    <row r="2" spans="1:14" s="3" customFormat="1" ht="15" customHeight="1">
      <c r="C2" s="191" t="s">
        <v>116</v>
      </c>
      <c r="D2" s="193"/>
      <c r="E2" s="193"/>
      <c r="G2" s="194"/>
    </row>
    <row r="3" spans="1:14" s="3" customFormat="1" ht="15" customHeight="1" thickBot="1">
      <c r="C3" s="191"/>
      <c r="D3" s="193"/>
      <c r="E3" s="193"/>
      <c r="F3" s="194"/>
      <c r="G3" s="194"/>
      <c r="H3" s="194"/>
      <c r="I3" s="194"/>
      <c r="J3" s="194"/>
      <c r="K3" s="195"/>
      <c r="L3" s="195"/>
      <c r="M3" s="195"/>
      <c r="N3" s="195"/>
    </row>
    <row r="4" spans="1:14" s="34" customFormat="1" ht="25" customHeight="1">
      <c r="C4" s="196" t="s">
        <v>117</v>
      </c>
      <c r="D4" s="73"/>
      <c r="E4" s="197"/>
      <c r="F4" s="198" t="s">
        <v>118</v>
      </c>
      <c r="G4" s="199"/>
      <c r="H4" s="198" t="s">
        <v>119</v>
      </c>
      <c r="I4" s="194"/>
      <c r="J4" s="198" t="s">
        <v>120</v>
      </c>
      <c r="K4" s="195"/>
      <c r="L4" s="198" t="s">
        <v>121</v>
      </c>
      <c r="M4" s="195"/>
      <c r="N4" s="198" t="s">
        <v>122</v>
      </c>
    </row>
    <row r="5" spans="1:14" s="200" customFormat="1" ht="10" customHeight="1">
      <c r="E5" s="197"/>
      <c r="F5" s="199"/>
      <c r="G5" s="194"/>
      <c r="H5" s="199"/>
      <c r="I5" s="194"/>
      <c r="J5" s="199"/>
      <c r="K5" s="194"/>
      <c r="L5" s="199"/>
      <c r="M5" s="194"/>
      <c r="N5" s="199"/>
    </row>
    <row r="6" spans="1:14" s="34" customFormat="1" ht="25" customHeight="1" thickBot="1">
      <c r="C6" s="34" t="s">
        <v>123</v>
      </c>
      <c r="D6" s="75"/>
      <c r="E6" s="197"/>
      <c r="F6" s="232" t="s">
        <v>124</v>
      </c>
      <c r="G6" s="194"/>
      <c r="H6" s="232" t="s">
        <v>124</v>
      </c>
      <c r="I6" s="194"/>
      <c r="J6" s="232" t="s">
        <v>124</v>
      </c>
      <c r="K6" s="195"/>
      <c r="L6" s="232" t="s">
        <v>124</v>
      </c>
      <c r="M6" s="195"/>
      <c r="N6" s="232" t="s">
        <v>124</v>
      </c>
    </row>
    <row r="7" spans="1:14" s="201" customFormat="1" ht="10" customHeight="1">
      <c r="C7" s="191"/>
      <c r="E7" s="193"/>
      <c r="F7" s="202"/>
      <c r="G7" s="203"/>
      <c r="H7" s="202"/>
      <c r="I7" s="203"/>
      <c r="J7" s="202"/>
      <c r="K7" s="203"/>
      <c r="L7" s="202"/>
      <c r="M7" s="203"/>
      <c r="N7" s="202"/>
    </row>
    <row r="8" spans="1:14" s="121" customFormat="1" ht="25" customHeight="1">
      <c r="C8" s="204" t="s">
        <v>125</v>
      </c>
      <c r="D8" s="193" t="str">
        <f>'gunningscriterium SEB'!C12</f>
        <v>WERKTUIGEN</v>
      </c>
      <c r="E8" s="205"/>
      <c r="F8" s="233"/>
      <c r="G8" s="205"/>
      <c r="H8" s="233">
        <v>0</v>
      </c>
      <c r="I8" s="205"/>
      <c r="J8" s="233">
        <v>0</v>
      </c>
      <c r="K8" s="205"/>
      <c r="L8" s="233">
        <v>0</v>
      </c>
      <c r="M8" s="205"/>
      <c r="N8" s="233">
        <v>0</v>
      </c>
    </row>
    <row r="9" spans="1:14" s="201" customFormat="1" ht="10" customHeight="1">
      <c r="A9" s="206"/>
      <c r="B9" s="206"/>
      <c r="C9" s="207"/>
      <c r="D9" s="207"/>
      <c r="E9" s="208"/>
      <c r="F9" s="209"/>
      <c r="G9" s="210"/>
      <c r="H9" s="210"/>
      <c r="I9" s="210"/>
      <c r="J9" s="210"/>
      <c r="K9" s="210"/>
      <c r="L9" s="210"/>
      <c r="M9" s="210"/>
      <c r="N9" s="210"/>
    </row>
    <row r="10" spans="1:14" s="121" customFormat="1" ht="25" customHeight="1">
      <c r="A10" s="211"/>
      <c r="B10" s="211"/>
      <c r="C10" s="212" t="s">
        <v>126</v>
      </c>
      <c r="D10" s="213" t="str">
        <f>'gunningscriterium SEB'!C21</f>
        <v>TRANSPORTMIDDELEN (N2 en N3)</v>
      </c>
      <c r="E10" s="213"/>
      <c r="F10" s="233"/>
      <c r="G10" s="205"/>
      <c r="H10" s="233">
        <v>0</v>
      </c>
      <c r="I10" s="205"/>
      <c r="J10" s="233">
        <v>0</v>
      </c>
      <c r="K10" s="205"/>
      <c r="L10" s="233">
        <v>0</v>
      </c>
      <c r="M10" s="205"/>
      <c r="N10" s="233">
        <v>0</v>
      </c>
    </row>
    <row r="11" spans="1:14" s="201" customFormat="1" ht="10" customHeight="1">
      <c r="A11" s="206"/>
      <c r="B11" s="206"/>
      <c r="C11" s="207"/>
      <c r="D11" s="207"/>
      <c r="E11" s="208"/>
      <c r="F11" s="209"/>
      <c r="G11" s="214"/>
      <c r="H11" s="210"/>
      <c r="I11" s="214"/>
      <c r="J11" s="210"/>
      <c r="K11" s="214"/>
      <c r="L11" s="210"/>
      <c r="M11" s="214"/>
      <c r="N11" s="210"/>
    </row>
    <row r="12" spans="1:14" s="122" customFormat="1" ht="40" customHeight="1">
      <c r="A12" s="215"/>
      <c r="B12" s="215"/>
      <c r="C12" s="212" t="s">
        <v>126</v>
      </c>
      <c r="D12" s="213" t="str">
        <f>'gunningscriterium SEB'!D2</f>
        <v>Schoon- en Emissieloos Bouwen</v>
      </c>
      <c r="E12" s="216"/>
      <c r="F12" s="217">
        <f>SUM(F8:F10)</f>
        <v>0</v>
      </c>
      <c r="G12" s="205"/>
      <c r="H12" s="217">
        <f>SUM(H8:H10)</f>
        <v>0</v>
      </c>
      <c r="I12" s="218"/>
      <c r="J12" s="217">
        <f>SUM(J8:J10)</f>
        <v>0</v>
      </c>
      <c r="K12" s="205"/>
      <c r="L12" s="217">
        <f>SUM(L8:L10)</f>
        <v>0</v>
      </c>
      <c r="M12" s="205"/>
      <c r="N12" s="217">
        <f>SUM(N8:N10)</f>
        <v>0</v>
      </c>
    </row>
    <row r="13" spans="1:14" s="3" customFormat="1" ht="10" customHeight="1">
      <c r="A13" s="206"/>
      <c r="B13" s="206"/>
      <c r="C13" s="207"/>
      <c r="D13" s="207"/>
      <c r="E13" s="208"/>
      <c r="F13" s="219"/>
      <c r="G13" s="214"/>
      <c r="H13" s="220"/>
      <c r="I13" s="214"/>
      <c r="J13" s="220"/>
      <c r="K13" s="221"/>
      <c r="L13" s="220"/>
      <c r="M13" s="221"/>
      <c r="N13" s="220"/>
    </row>
    <row r="14" spans="1:14" ht="40" customHeight="1">
      <c r="A14" s="222"/>
      <c r="B14" s="222"/>
      <c r="C14" s="212" t="s">
        <v>127</v>
      </c>
      <c r="D14" s="223"/>
      <c r="F14" s="234">
        <v>0</v>
      </c>
      <c r="G14" s="205"/>
      <c r="H14" s="234">
        <v>0</v>
      </c>
      <c r="I14" s="205"/>
      <c r="J14" s="234">
        <v>0</v>
      </c>
      <c r="K14" s="205"/>
      <c r="L14" s="234">
        <v>0</v>
      </c>
      <c r="M14" s="205"/>
      <c r="N14" s="234">
        <v>0</v>
      </c>
    </row>
    <row r="15" spans="1:14" s="192" customFormat="1" ht="10" customHeight="1" thickBot="1">
      <c r="A15" s="206"/>
      <c r="B15" s="206"/>
      <c r="C15" s="207"/>
      <c r="D15" s="207"/>
      <c r="E15" s="208"/>
      <c r="F15" s="76"/>
      <c r="G15" s="74"/>
      <c r="H15" s="74"/>
      <c r="I15" s="74"/>
      <c r="J15" s="74"/>
      <c r="K15" s="74"/>
      <c r="L15" s="74"/>
      <c r="M15" s="74"/>
      <c r="N15" s="74"/>
    </row>
    <row r="16" spans="1:14" s="192" customFormat="1" ht="40" customHeight="1" thickBot="1">
      <c r="C16" s="224" t="s">
        <v>128</v>
      </c>
      <c r="D16" s="225"/>
      <c r="F16" s="226">
        <f>F14-F12</f>
        <v>0</v>
      </c>
      <c r="G16" s="74"/>
      <c r="H16" s="226">
        <f>H14-H12</f>
        <v>0</v>
      </c>
      <c r="I16" s="74"/>
      <c r="J16" s="226">
        <f>J14-J12</f>
        <v>0</v>
      </c>
      <c r="K16" s="74"/>
      <c r="L16" s="226">
        <f>L14-L12</f>
        <v>0</v>
      </c>
      <c r="M16" s="74"/>
      <c r="N16" s="226">
        <f>N14-N12</f>
        <v>0</v>
      </c>
    </row>
    <row r="17" spans="3:14" ht="10" customHeight="1" thickBot="1"/>
    <row r="18" spans="3:14" s="192" customFormat="1" ht="40" customHeight="1" thickBot="1">
      <c r="C18" s="196" t="s">
        <v>129</v>
      </c>
      <c r="D18" s="227"/>
      <c r="F18" s="228" t="str">
        <f>IF($D$4=1,1,IF($D$4=2,RANK(F16,$F$16:$H$16,1),(IF($D$4=3,RANK(F16,$F$16:$J$16,1),IF($D$4=4,RANK(F16,$F$16:$L$16,1),IF($D$4=5,RANK(F16,$F$16:$N$16,1),""))))))</f>
        <v/>
      </c>
      <c r="G18" s="229"/>
      <c r="H18" s="228" t="str">
        <f>IF($D$4=2,RANK(H16,$F$16:$H$16,1),(IF($D$4=3,RANK(H16,$F$16:$J$16,1),IF($D$4=4,RANK(H16,$F$16:$L$16,1),IF($D$4=5,RANK(H16,$F$16:$N$16,1),"")))))</f>
        <v/>
      </c>
      <c r="I18" s="229"/>
      <c r="J18" s="228" t="str">
        <f>IF($D$4=2,"",IF($D$4=3,RANK(J16,$F$16:$J$16,1),IF($D$4=4,RANK(J16,$F$16:$L$16,1),IF($D$4=5,RANK(J16,$F$16:$N$16,1),""))))</f>
        <v/>
      </c>
      <c r="K18" s="229"/>
      <c r="L18" s="228" t="str">
        <f>IF($D$4=2,"",IF($D$4=3,"",IF($D$4=4,RANK(L16,$F$16:$L$16,1),IF($D$4=5,RANK(L16,$F$16:$N$16,1),""))))</f>
        <v/>
      </c>
      <c r="M18" s="229"/>
      <c r="N18" s="228" t="str">
        <f>IF($D$4=2,"",IF($D$4=3,"",IF($D$4=4,"",IF($D$4=5,RANK(N16,$F$16:$N$16,1),""))))</f>
        <v/>
      </c>
    </row>
    <row r="19" spans="3:14" s="192" customFormat="1" ht="10" customHeight="1">
      <c r="C19" s="196"/>
      <c r="D19" s="227"/>
      <c r="F19" s="230"/>
      <c r="G19" s="229"/>
      <c r="H19" s="230"/>
      <c r="I19" s="229"/>
      <c r="J19" s="230"/>
      <c r="K19" s="229"/>
      <c r="L19" s="230"/>
      <c r="M19" s="229"/>
      <c r="N19" s="230"/>
    </row>
    <row r="20" spans="3:14" s="192" customFormat="1" ht="54" customHeight="1">
      <c r="C20" s="204" t="s">
        <v>130</v>
      </c>
      <c r="D20" s="227"/>
      <c r="F20" s="235"/>
      <c r="G20" s="229"/>
      <c r="H20" s="235"/>
      <c r="I20" s="229"/>
      <c r="J20" s="235"/>
      <c r="K20" s="229"/>
      <c r="L20" s="235"/>
      <c r="M20" s="229"/>
      <c r="N20" s="235"/>
    </row>
    <row r="22" spans="3:14" ht="54" customHeight="1">
      <c r="C22" t="s">
        <v>52</v>
      </c>
      <c r="D22" s="236"/>
      <c r="E22" s="231"/>
      <c r="F22" s="231"/>
      <c r="G22" s="231"/>
    </row>
    <row r="24" spans="3:14" ht="15" customHeight="1">
      <c r="C24" t="s">
        <v>131</v>
      </c>
      <c r="D24" s="237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39" customWidth="1"/>
    <col min="2" max="2" width="8.7265625" style="239"/>
    <col min="3" max="3" width="141.54296875" style="239" bestFit="1" customWidth="1"/>
    <col min="4" max="4" width="18" style="239" hidden="1" customWidth="1"/>
    <col min="5" max="5" width="8.453125" style="239" hidden="1" customWidth="1"/>
    <col min="6" max="7" width="8.7265625" style="239" customWidth="1"/>
    <col min="8" max="16384" width="8.7265625" style="239"/>
  </cols>
  <sheetData>
    <row r="1" spans="1:7" ht="21.75" customHeight="1">
      <c r="A1" s="238" t="s">
        <v>132</v>
      </c>
      <c r="B1" s="238"/>
      <c r="D1" s="240"/>
      <c r="E1" s="240"/>
      <c r="F1" s="240"/>
      <c r="G1" s="240"/>
    </row>
    <row r="3" spans="1:7" ht="21.75" customHeight="1">
      <c r="B3" s="241"/>
    </row>
    <row r="4" spans="1:7" ht="21.75" customHeight="1">
      <c r="A4" s="241" t="s">
        <v>133</v>
      </c>
      <c r="B4" s="242" t="s">
        <v>134</v>
      </c>
      <c r="C4" s="243"/>
    </row>
    <row r="5" spans="1:7" ht="21.75" customHeight="1">
      <c r="C5" t="s">
        <v>135</v>
      </c>
      <c r="D5" s="244" t="s">
        <v>136</v>
      </c>
      <c r="E5" s="244" t="s">
        <v>136</v>
      </c>
    </row>
    <row r="6" spans="1:7" ht="21.75" customHeight="1">
      <c r="C6" t="s">
        <v>137</v>
      </c>
      <c r="D6" s="244" t="s">
        <v>136</v>
      </c>
      <c r="E6" s="244" t="s">
        <v>136</v>
      </c>
    </row>
    <row r="7" spans="1:7" ht="21.75" customHeight="1">
      <c r="C7" t="s">
        <v>138</v>
      </c>
      <c r="D7" s="244" t="s">
        <v>136</v>
      </c>
      <c r="E7" s="244" t="s">
        <v>136</v>
      </c>
    </row>
    <row r="8" spans="1:7" ht="21.75" customHeight="1">
      <c r="C8" t="s">
        <v>139</v>
      </c>
      <c r="D8" s="244" t="s">
        <v>136</v>
      </c>
      <c r="E8" s="244" t="s">
        <v>136</v>
      </c>
      <c r="F8" s="244"/>
    </row>
    <row r="9" spans="1:7" ht="21.75" customHeight="1">
      <c r="C9" t="s">
        <v>140</v>
      </c>
      <c r="D9" s="244" t="s">
        <v>136</v>
      </c>
      <c r="E9" s="244" t="s">
        <v>136</v>
      </c>
      <c r="F9" s="244"/>
    </row>
    <row r="10" spans="1:7" ht="21.75" customHeight="1">
      <c r="C10" t="s">
        <v>141</v>
      </c>
      <c r="D10" s="244" t="s">
        <v>136</v>
      </c>
      <c r="E10" s="244" t="s">
        <v>136</v>
      </c>
      <c r="F10" s="244"/>
    </row>
    <row r="11" spans="1:7" ht="21.75" customHeight="1">
      <c r="C11" t="s">
        <v>142</v>
      </c>
      <c r="D11" s="244" t="s">
        <v>136</v>
      </c>
      <c r="E11" s="244" t="s">
        <v>136</v>
      </c>
      <c r="F11" s="244"/>
    </row>
    <row r="12" spans="1:7" ht="21.75" customHeight="1">
      <c r="C12" t="s">
        <v>143</v>
      </c>
      <c r="D12" s="244" t="s">
        <v>136</v>
      </c>
      <c r="E12" s="244" t="s">
        <v>136</v>
      </c>
      <c r="F12" s="244"/>
    </row>
    <row r="13" spans="1:7" ht="21.75" customHeight="1">
      <c r="C13" t="s">
        <v>144</v>
      </c>
      <c r="D13" s="244" t="s">
        <v>136</v>
      </c>
      <c r="E13" s="244" t="s">
        <v>136</v>
      </c>
      <c r="F13" s="244"/>
    </row>
    <row r="14" spans="1:7" ht="21.75" customHeight="1">
      <c r="C14" t="s">
        <v>145</v>
      </c>
      <c r="D14" s="244" t="s">
        <v>136</v>
      </c>
      <c r="E14" s="244" t="s">
        <v>136</v>
      </c>
      <c r="F14" s="244"/>
    </row>
    <row r="15" spans="1:7" ht="21.75" customHeight="1">
      <c r="C15" t="s">
        <v>146</v>
      </c>
      <c r="D15" s="244" t="s">
        <v>136</v>
      </c>
      <c r="E15" s="244" t="s">
        <v>136</v>
      </c>
      <c r="F15" s="244"/>
    </row>
    <row r="16" spans="1:7" ht="21.75" customHeight="1">
      <c r="C16" t="s">
        <v>147</v>
      </c>
      <c r="D16" s="244" t="s">
        <v>136</v>
      </c>
      <c r="E16" s="244" t="s">
        <v>136</v>
      </c>
      <c r="F16" s="244"/>
    </row>
    <row r="17" spans="3:6" ht="21.75" customHeight="1">
      <c r="C17" t="s">
        <v>148</v>
      </c>
      <c r="D17" s="244" t="s">
        <v>136</v>
      </c>
      <c r="E17" s="244" t="s">
        <v>136</v>
      </c>
      <c r="F17" s="244"/>
    </row>
    <row r="18" spans="3:6" ht="21.75" customHeight="1">
      <c r="C18" t="s">
        <v>149</v>
      </c>
      <c r="D18" s="244" t="s">
        <v>136</v>
      </c>
      <c r="E18" s="244" t="s">
        <v>136</v>
      </c>
      <c r="F18" s="244"/>
    </row>
    <row r="19" spans="3:6" ht="21.75" customHeight="1">
      <c r="C19" t="s">
        <v>150</v>
      </c>
      <c r="D19" s="244" t="s">
        <v>136</v>
      </c>
      <c r="E19" s="244" t="s">
        <v>136</v>
      </c>
      <c r="F19" s="244"/>
    </row>
    <row r="20" spans="3:6" ht="21.75" customHeight="1">
      <c r="C20" t="s">
        <v>151</v>
      </c>
      <c r="D20" s="244" t="s">
        <v>136</v>
      </c>
      <c r="E20" s="244" t="s">
        <v>136</v>
      </c>
      <c r="F20" s="244"/>
    </row>
    <row r="21" spans="3:6" ht="21.75" customHeight="1">
      <c r="C21" t="s">
        <v>152</v>
      </c>
      <c r="D21" s="244" t="s">
        <v>136</v>
      </c>
      <c r="E21" s="244" t="s">
        <v>153</v>
      </c>
      <c r="F21" s="244"/>
    </row>
    <row r="22" spans="3:6" ht="21.75" customHeight="1">
      <c r="C22" t="s">
        <v>154</v>
      </c>
      <c r="D22" s="244" t="s">
        <v>136</v>
      </c>
      <c r="E22" s="244" t="s">
        <v>136</v>
      </c>
      <c r="F22" s="244"/>
    </row>
    <row r="23" spans="3:6" ht="21.75" customHeight="1">
      <c r="C23" t="s">
        <v>155</v>
      </c>
      <c r="D23" s="244" t="s">
        <v>136</v>
      </c>
      <c r="E23" s="244" t="s">
        <v>136</v>
      </c>
      <c r="F23" s="244"/>
    </row>
    <row r="24" spans="3:6" ht="21.75" customHeight="1">
      <c r="C24" t="s">
        <v>156</v>
      </c>
      <c r="D24" s="244" t="s">
        <v>136</v>
      </c>
      <c r="E24" s="244" t="s">
        <v>136</v>
      </c>
      <c r="F24" s="244"/>
    </row>
    <row r="25" spans="3:6" ht="21.75" customHeight="1">
      <c r="C25" t="s">
        <v>157</v>
      </c>
      <c r="D25" s="244" t="s">
        <v>136</v>
      </c>
      <c r="E25" s="244" t="s">
        <v>136</v>
      </c>
      <c r="F25" s="244"/>
    </row>
    <row r="26" spans="3:6" ht="21.75" customHeight="1">
      <c r="C26" t="s">
        <v>158</v>
      </c>
      <c r="D26" s="244" t="s">
        <v>136</v>
      </c>
      <c r="E26" s="244" t="s">
        <v>136</v>
      </c>
      <c r="F26" s="244"/>
    </row>
    <row r="27" spans="3:6" ht="21.75" customHeight="1">
      <c r="C27" t="s">
        <v>159</v>
      </c>
      <c r="D27" s="244" t="s">
        <v>136</v>
      </c>
      <c r="E27" s="244" t="s">
        <v>136</v>
      </c>
      <c r="F27" s="244"/>
    </row>
    <row r="28" spans="3:6" ht="21.75" customHeight="1">
      <c r="C28" t="s">
        <v>160</v>
      </c>
      <c r="D28" s="244" t="s">
        <v>136</v>
      </c>
      <c r="E28" s="244" t="s">
        <v>136</v>
      </c>
      <c r="F28" s="244"/>
    </row>
    <row r="29" spans="3:6" ht="21.75" customHeight="1">
      <c r="C29" t="s">
        <v>161</v>
      </c>
      <c r="D29" s="244" t="s">
        <v>136</v>
      </c>
      <c r="E29" s="244" t="s">
        <v>136</v>
      </c>
      <c r="F29" s="244"/>
    </row>
    <row r="30" spans="3:6" ht="21.75" customHeight="1">
      <c r="C30" t="s">
        <v>162</v>
      </c>
      <c r="D30" s="244" t="s">
        <v>136</v>
      </c>
      <c r="E30" s="244" t="s">
        <v>153</v>
      </c>
      <c r="F30" s="244"/>
    </row>
    <row r="31" spans="3:6" ht="21.75" customHeight="1">
      <c r="C31" t="s">
        <v>163</v>
      </c>
      <c r="D31" s="244" t="s">
        <v>136</v>
      </c>
      <c r="E31" s="244" t="s">
        <v>136</v>
      </c>
      <c r="F31" s="244"/>
    </row>
    <row r="32" spans="3:6" ht="21.75" customHeight="1">
      <c r="C32" t="s">
        <v>164</v>
      </c>
      <c r="D32" s="244" t="s">
        <v>136</v>
      </c>
      <c r="E32" s="244" t="s">
        <v>136</v>
      </c>
      <c r="F32" s="244"/>
    </row>
    <row r="33" spans="3:6" ht="21.75" customHeight="1">
      <c r="C33" t="s">
        <v>165</v>
      </c>
      <c r="D33" s="244" t="s">
        <v>136</v>
      </c>
      <c r="E33" s="244" t="s">
        <v>136</v>
      </c>
      <c r="F33" s="244"/>
    </row>
    <row r="34" spans="3:6" ht="21.75" customHeight="1">
      <c r="C34" t="s">
        <v>166</v>
      </c>
      <c r="D34" s="244" t="s">
        <v>136</v>
      </c>
      <c r="E34" s="244" t="s">
        <v>136</v>
      </c>
      <c r="F34" s="244"/>
    </row>
    <row r="35" spans="3:6" ht="21.75" customHeight="1">
      <c r="C35" t="s">
        <v>167</v>
      </c>
      <c r="D35" s="244" t="s">
        <v>136</v>
      </c>
      <c r="E35" s="244" t="s">
        <v>136</v>
      </c>
      <c r="F35" s="244"/>
    </row>
    <row r="36" spans="3:6" ht="21.75" customHeight="1">
      <c r="C36" t="s">
        <v>168</v>
      </c>
      <c r="D36" s="244" t="s">
        <v>136</v>
      </c>
      <c r="E36" s="244" t="s">
        <v>136</v>
      </c>
      <c r="F36" s="244"/>
    </row>
    <row r="37" spans="3:6" ht="21.75" customHeight="1">
      <c r="C37" t="s">
        <v>169</v>
      </c>
      <c r="D37" s="244" t="s">
        <v>136</v>
      </c>
      <c r="E37" s="244" t="s">
        <v>136</v>
      </c>
      <c r="F37" s="244"/>
    </row>
    <row r="38" spans="3:6" ht="21.75" customHeight="1">
      <c r="C38" t="s">
        <v>170</v>
      </c>
      <c r="D38" s="244" t="s">
        <v>136</v>
      </c>
      <c r="E38" s="244" t="s">
        <v>136</v>
      </c>
      <c r="F38" s="244"/>
    </row>
    <row r="39" spans="3:6" ht="21.75" customHeight="1">
      <c r="C39" t="s">
        <v>171</v>
      </c>
      <c r="D39" s="244" t="s">
        <v>136</v>
      </c>
      <c r="E39" s="244" t="s">
        <v>136</v>
      </c>
      <c r="F39" s="244"/>
    </row>
    <row r="40" spans="3:6" ht="21.75" customHeight="1">
      <c r="C40" t="s">
        <v>172</v>
      </c>
      <c r="D40" s="244" t="s">
        <v>136</v>
      </c>
      <c r="E40" s="244" t="s">
        <v>136</v>
      </c>
      <c r="F40" s="244"/>
    </row>
    <row r="41" spans="3:6" ht="21.75" customHeight="1">
      <c r="C41" t="s">
        <v>173</v>
      </c>
      <c r="D41" s="244" t="s">
        <v>136</v>
      </c>
      <c r="E41" s="244" t="s">
        <v>136</v>
      </c>
      <c r="F41" s="244"/>
    </row>
    <row r="42" spans="3:6" ht="21.75" customHeight="1">
      <c r="C42" t="s">
        <v>174</v>
      </c>
      <c r="D42" s="244" t="s">
        <v>136</v>
      </c>
      <c r="E42" s="244" t="s">
        <v>136</v>
      </c>
      <c r="F42" s="244"/>
    </row>
    <row r="43" spans="3:6" ht="21.75" customHeight="1">
      <c r="C43" t="s">
        <v>175</v>
      </c>
      <c r="D43" s="244" t="s">
        <v>136</v>
      </c>
      <c r="E43" s="244" t="s">
        <v>136</v>
      </c>
      <c r="F43" s="244"/>
    </row>
    <row r="44" spans="3:6" ht="21.75" customHeight="1">
      <c r="C44" t="s">
        <v>176</v>
      </c>
      <c r="D44" s="244" t="s">
        <v>136</v>
      </c>
      <c r="E44" s="244" t="s">
        <v>136</v>
      </c>
      <c r="F44" s="244"/>
    </row>
    <row r="45" spans="3:6" ht="21.75" customHeight="1">
      <c r="C45" t="s">
        <v>177</v>
      </c>
      <c r="D45" s="244" t="s">
        <v>136</v>
      </c>
      <c r="E45" s="244" t="s">
        <v>136</v>
      </c>
      <c r="F45" s="244"/>
    </row>
    <row r="46" spans="3:6" ht="21.75" customHeight="1">
      <c r="C46" t="s">
        <v>178</v>
      </c>
      <c r="D46" s="244" t="s">
        <v>136</v>
      </c>
      <c r="E46" s="244" t="s">
        <v>136</v>
      </c>
      <c r="F46" s="244"/>
    </row>
    <row r="47" spans="3:6" ht="21.75" customHeight="1">
      <c r="C47" t="s">
        <v>179</v>
      </c>
      <c r="D47" s="244" t="s">
        <v>136</v>
      </c>
      <c r="E47" s="244" t="s">
        <v>136</v>
      </c>
      <c r="F47" s="244"/>
    </row>
    <row r="48" spans="3:6" ht="21.75" customHeight="1">
      <c r="C48" t="s">
        <v>180</v>
      </c>
      <c r="D48" s="244" t="s">
        <v>136</v>
      </c>
      <c r="E48" s="244" t="s">
        <v>136</v>
      </c>
    </row>
    <row r="49" spans="1:6" ht="21.75" customHeight="1">
      <c r="B49" s="245" t="s">
        <v>181</v>
      </c>
      <c r="C49" s="243"/>
      <c r="D49" s="244"/>
      <c r="E49" s="244"/>
      <c r="F49" s="126" t="s">
        <v>182</v>
      </c>
    </row>
    <row r="50" spans="1:6" ht="21.75" customHeight="1">
      <c r="C50" t="s">
        <v>183</v>
      </c>
      <c r="D50" s="244" t="s">
        <v>136</v>
      </c>
      <c r="E50" s="244" t="s">
        <v>153</v>
      </c>
      <c r="F50" s="244"/>
    </row>
    <row r="51" spans="1:6" ht="21.75" customHeight="1">
      <c r="C51" t="s">
        <v>184</v>
      </c>
      <c r="D51" s="244" t="s">
        <v>136</v>
      </c>
      <c r="E51" s="244" t="s">
        <v>136</v>
      </c>
      <c r="F51" s="244"/>
    </row>
    <row r="52" spans="1:6" ht="21.75" customHeight="1">
      <c r="C52" t="s">
        <v>185</v>
      </c>
      <c r="D52" s="244" t="s">
        <v>136</v>
      </c>
      <c r="E52" s="244" t="s">
        <v>153</v>
      </c>
      <c r="F52" s="244"/>
    </row>
    <row r="53" spans="1:6" ht="21.75" customHeight="1">
      <c r="C53" t="s">
        <v>186</v>
      </c>
      <c r="D53" s="244" t="s">
        <v>136</v>
      </c>
      <c r="E53" s="244" t="s">
        <v>153</v>
      </c>
      <c r="F53" s="244"/>
    </row>
    <row r="54" spans="1:6" ht="21.75" customHeight="1">
      <c r="C54" t="s">
        <v>187</v>
      </c>
      <c r="D54" s="244" t="s">
        <v>136</v>
      </c>
      <c r="E54" s="244" t="s">
        <v>153</v>
      </c>
      <c r="F54" s="244"/>
    </row>
    <row r="55" spans="1:6" ht="21.75" customHeight="1">
      <c r="C55" t="s">
        <v>188</v>
      </c>
      <c r="D55" s="244" t="s">
        <v>136</v>
      </c>
      <c r="E55" s="244" t="s">
        <v>153</v>
      </c>
      <c r="F55" s="244"/>
    </row>
    <row r="56" spans="1:6" ht="21.75" customHeight="1">
      <c r="C56" t="s">
        <v>189</v>
      </c>
      <c r="D56" s="244" t="s">
        <v>136</v>
      </c>
      <c r="E56" s="246" t="s">
        <v>190</v>
      </c>
      <c r="F56" s="246"/>
    </row>
    <row r="57" spans="1:6" ht="21.75" customHeight="1">
      <c r="B57" s="245" t="s">
        <v>191</v>
      </c>
      <c r="C57"/>
      <c r="D57" s="244"/>
      <c r="E57" s="244"/>
      <c r="F57" s="244"/>
    </row>
    <row r="58" spans="1:6" ht="21.75" customHeight="1">
      <c r="C58" t="s">
        <v>192</v>
      </c>
      <c r="D58" s="244"/>
      <c r="E58" s="244"/>
      <c r="F58" s="244"/>
    </row>
    <row r="59" spans="1:6" ht="21.75" customHeight="1">
      <c r="C59" t="s">
        <v>193</v>
      </c>
      <c r="D59" s="244"/>
      <c r="E59" s="244"/>
      <c r="F59" s="244"/>
    </row>
    <row r="60" spans="1:6" ht="21.75" customHeight="1">
      <c r="C60" t="s">
        <v>194</v>
      </c>
      <c r="D60" s="244"/>
      <c r="E60" s="244"/>
      <c r="F60" s="244"/>
    </row>
    <row r="61" spans="1:6" ht="21.75" customHeight="1">
      <c r="C61" t="s">
        <v>195</v>
      </c>
      <c r="D61" s="244"/>
      <c r="E61" s="244"/>
      <c r="F61" s="244"/>
    </row>
    <row r="62" spans="1:6" ht="21.75" customHeight="1">
      <c r="C62" t="s">
        <v>196</v>
      </c>
      <c r="D62" s="244"/>
      <c r="E62" s="244"/>
      <c r="F62" s="244"/>
    </row>
    <row r="63" spans="1:6" ht="21.75" customHeight="1">
      <c r="A63" s="241" t="s">
        <v>197</v>
      </c>
      <c r="B63" s="242" t="s">
        <v>198</v>
      </c>
      <c r="C63" s="243"/>
      <c r="D63" s="244"/>
      <c r="E63" s="244"/>
      <c r="F63" s="244"/>
    </row>
    <row r="64" spans="1:6" ht="21.75" customHeight="1">
      <c r="C64" t="s">
        <v>199</v>
      </c>
      <c r="D64" s="244" t="s">
        <v>136</v>
      </c>
      <c r="E64" s="244" t="s">
        <v>136</v>
      </c>
      <c r="F64" s="244"/>
    </row>
    <row r="65" spans="1:6" ht="21.75" customHeight="1">
      <c r="C65" t="s">
        <v>200</v>
      </c>
      <c r="D65" s="244" t="s">
        <v>136</v>
      </c>
      <c r="E65" s="244" t="s">
        <v>136</v>
      </c>
      <c r="F65" s="244"/>
    </row>
    <row r="66" spans="1:6" ht="21.75" customHeight="1">
      <c r="C66" t="s">
        <v>201</v>
      </c>
      <c r="D66" s="244" t="s">
        <v>136</v>
      </c>
      <c r="E66" s="244" t="s">
        <v>136</v>
      </c>
      <c r="F66" s="244"/>
    </row>
    <row r="67" spans="1:6" ht="21.75" customHeight="1">
      <c r="C67" t="s">
        <v>202</v>
      </c>
      <c r="D67" s="244" t="s">
        <v>136</v>
      </c>
      <c r="E67" s="244" t="s">
        <v>136</v>
      </c>
      <c r="F67" s="244"/>
    </row>
    <row r="68" spans="1:6" ht="21.75" customHeight="1">
      <c r="C68" t="s">
        <v>203</v>
      </c>
      <c r="D68" s="244" t="s">
        <v>136</v>
      </c>
      <c r="E68" s="244" t="s">
        <v>136</v>
      </c>
      <c r="F68" s="244"/>
    </row>
    <row r="69" spans="1:6" ht="21.75" customHeight="1">
      <c r="C69" t="s">
        <v>204</v>
      </c>
      <c r="D69" s="244" t="s">
        <v>136</v>
      </c>
      <c r="E69" s="244" t="s">
        <v>136</v>
      </c>
      <c r="F69" s="244"/>
    </row>
    <row r="70" spans="1:6" ht="21.75" customHeight="1">
      <c r="C70" t="s">
        <v>205</v>
      </c>
      <c r="D70" s="244" t="s">
        <v>136</v>
      </c>
      <c r="E70" s="244" t="s">
        <v>136</v>
      </c>
      <c r="F70" s="244"/>
    </row>
    <row r="71" spans="1:6" ht="21.75" customHeight="1">
      <c r="C71" t="s">
        <v>206</v>
      </c>
      <c r="D71" s="244" t="s">
        <v>136</v>
      </c>
      <c r="E71" s="244" t="s">
        <v>136</v>
      </c>
      <c r="F71" s="244"/>
    </row>
    <row r="72" spans="1:6" ht="21.75" customHeight="1">
      <c r="C72" t="s">
        <v>207</v>
      </c>
      <c r="D72" s="244" t="s">
        <v>136</v>
      </c>
      <c r="E72" s="244" t="s">
        <v>136</v>
      </c>
      <c r="F72" s="244"/>
    </row>
    <row r="73" spans="1:6" ht="21.75" customHeight="1">
      <c r="C73" t="s">
        <v>208</v>
      </c>
      <c r="D73" s="244" t="s">
        <v>136</v>
      </c>
      <c r="E73" s="244" t="s">
        <v>136</v>
      </c>
      <c r="F73" s="244"/>
    </row>
    <row r="74" spans="1:6" ht="21.75" customHeight="1">
      <c r="C74" t="s">
        <v>209</v>
      </c>
      <c r="D74" s="244" t="s">
        <v>136</v>
      </c>
      <c r="E74" s="244" t="s">
        <v>136</v>
      </c>
      <c r="F74" s="244"/>
    </row>
    <row r="75" spans="1:6" ht="21.75" customHeight="1">
      <c r="C75" t="s">
        <v>210</v>
      </c>
      <c r="D75" s="244"/>
      <c r="E75" s="244"/>
      <c r="F75" s="244"/>
    </row>
    <row r="76" spans="1:6" ht="21.75" customHeight="1">
      <c r="B76" s="242" t="s">
        <v>211</v>
      </c>
      <c r="D76" s="244" t="s">
        <v>136</v>
      </c>
      <c r="E76" s="244" t="s">
        <v>136</v>
      </c>
      <c r="F76" s="244"/>
    </row>
    <row r="77" spans="1:6" ht="21.75" customHeight="1">
      <c r="C77" t="s">
        <v>212</v>
      </c>
      <c r="D77" s="244" t="s">
        <v>136</v>
      </c>
      <c r="E77" s="244" t="s">
        <v>136</v>
      </c>
      <c r="F77" s="244"/>
    </row>
    <row r="78" spans="1:6" ht="21.75" customHeight="1">
      <c r="C78" t="s">
        <v>213</v>
      </c>
      <c r="D78" s="244" t="s">
        <v>136</v>
      </c>
      <c r="E78" s="244" t="s">
        <v>153</v>
      </c>
      <c r="F78" s="244"/>
    </row>
    <row r="79" spans="1:6" ht="21.75" customHeight="1">
      <c r="C79" t="s">
        <v>214</v>
      </c>
      <c r="D79" s="244" t="s">
        <v>136</v>
      </c>
      <c r="E79" s="244" t="s">
        <v>136</v>
      </c>
      <c r="F79" s="244"/>
    </row>
    <row r="80" spans="1:6" ht="21.75" customHeight="1">
      <c r="A80" s="241" t="s">
        <v>215</v>
      </c>
      <c r="C80" s="243"/>
      <c r="D80" s="244"/>
      <c r="E80" s="244"/>
      <c r="F80" s="244"/>
    </row>
    <row r="81" spans="3:6" ht="21.75" customHeight="1">
      <c r="C81" t="s">
        <v>216</v>
      </c>
      <c r="D81" s="244" t="s">
        <v>136</v>
      </c>
      <c r="E81" s="244" t="s">
        <v>136</v>
      </c>
      <c r="F81" s="244"/>
    </row>
    <row r="82" spans="3:6" ht="21.75" customHeight="1">
      <c r="C82" t="s">
        <v>217</v>
      </c>
      <c r="D82" s="244" t="s">
        <v>136</v>
      </c>
      <c r="E82" s="244" t="s">
        <v>136</v>
      </c>
      <c r="F82" s="244"/>
    </row>
    <row r="83" spans="3:6" ht="21.75" customHeight="1">
      <c r="C83" t="s">
        <v>218</v>
      </c>
      <c r="D83" s="244"/>
      <c r="E83" s="244"/>
    </row>
    <row r="84" spans="3:6" ht="21.75" customHeight="1">
      <c r="C84" t="s">
        <v>219</v>
      </c>
      <c r="D84" s="244"/>
      <c r="E84" s="244"/>
    </row>
    <row r="85" spans="3:6" ht="21.75" customHeight="1">
      <c r="C85" t="s">
        <v>220</v>
      </c>
      <c r="D85" s="244"/>
      <c r="E85" s="244"/>
    </row>
    <row r="86" spans="3:6" ht="21.75" customHeight="1">
      <c r="C86" t="s">
        <v>221</v>
      </c>
      <c r="D86" s="244"/>
      <c r="E86" s="244"/>
    </row>
    <row r="87" spans="3:6" ht="21.75" customHeight="1">
      <c r="C87" t="s">
        <v>222</v>
      </c>
      <c r="D87" s="244"/>
      <c r="E87" s="244"/>
    </row>
    <row r="88" spans="3:6" ht="21.75" customHeight="1">
      <c r="C88" s="243"/>
      <c r="D88" s="244"/>
      <c r="E88" s="244"/>
    </row>
    <row r="89" spans="3:6" ht="21.75" customHeight="1">
      <c r="D89" s="244"/>
      <c r="E89" s="244"/>
    </row>
    <row r="90" spans="3:6" ht="21.75" customHeight="1">
      <c r="D90" s="244"/>
      <c r="E90" s="244"/>
    </row>
    <row r="91" spans="3:6" ht="21.75" customHeight="1">
      <c r="D91" s="244"/>
      <c r="E91" s="244"/>
    </row>
    <row r="92" spans="3:6" ht="21.75" customHeight="1">
      <c r="D92" s="244"/>
      <c r="E92" s="244"/>
    </row>
    <row r="93" spans="3:6" ht="21.75" customHeight="1">
      <c r="D93" s="244"/>
      <c r="E93" s="244"/>
    </row>
    <row r="94" spans="3:6" ht="21.75" customHeight="1">
      <c r="D94" s="244"/>
      <c r="E94" s="244"/>
    </row>
    <row r="95" spans="3:6" ht="21.75" customHeight="1">
      <c r="D95" s="244"/>
      <c r="E95" s="244"/>
    </row>
    <row r="96" spans="3:6" ht="21.75" customHeight="1">
      <c r="D96" s="244"/>
      <c r="E96" s="244"/>
    </row>
    <row r="97" spans="4:5" ht="21.75" customHeight="1">
      <c r="D97" s="244"/>
      <c r="E97" s="244"/>
    </row>
    <row r="98" spans="4:5" ht="21.75" customHeight="1">
      <c r="D98" s="244"/>
      <c r="E98" s="244"/>
    </row>
    <row r="99" spans="4:5" ht="21.75" customHeight="1">
      <c r="D99" s="244"/>
      <c r="E99" s="244"/>
    </row>
    <row r="100" spans="4:5" ht="21.75" customHeight="1">
      <c r="D100" s="244"/>
      <c r="E100" s="244"/>
    </row>
    <row r="101" spans="4:5" ht="21.75" customHeight="1">
      <c r="D101" s="244"/>
      <c r="E101" s="244"/>
    </row>
    <row r="102" spans="4:5" ht="21.75" customHeight="1">
      <c r="D102" s="244"/>
      <c r="E102" s="244"/>
    </row>
    <row r="103" spans="4:5" ht="21.75" customHeight="1">
      <c r="D103" s="244"/>
      <c r="E103" s="244"/>
    </row>
    <row r="104" spans="4:5" ht="21.75" customHeight="1">
      <c r="D104" s="244"/>
      <c r="E104" s="244"/>
    </row>
    <row r="105" spans="4:5" ht="21.75" customHeight="1">
      <c r="D105" s="244"/>
      <c r="E105" s="244"/>
    </row>
    <row r="106" spans="4:5" ht="21.75" customHeight="1">
      <c r="D106" s="244"/>
      <c r="E106" s="244"/>
    </row>
    <row r="107" spans="4:5" ht="21.75" customHeight="1">
      <c r="D107" s="244"/>
      <c r="E107" s="244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Props1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  <ds:schemaRef ds:uri="d3caa92a-fb89-4e47-bb28-69eff7395f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Jan Ottens</cp:lastModifiedBy>
  <cp:revision/>
  <dcterms:created xsi:type="dcterms:W3CDTF">2020-05-26T14:06:55Z</dcterms:created>
  <dcterms:modified xsi:type="dcterms:W3CDTF">2025-05-28T12:31:55Z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