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I:\inkoop\Initiële Inkoop\02. Aanbestedingstrajecten\2023\F-EU-23-06 Warme dranken\3a. Nota van Inlichtingen\NvI 2\"/>
    </mc:Choice>
  </mc:AlternateContent>
  <xr:revisionPtr revIDLastSave="0" documentId="13_ncr:1_{65791F3C-CCE3-4223-A8C7-FA0AC9158DA0}" xr6:coauthVersionLast="47" xr6:coauthVersionMax="47" xr10:uidLastSave="{00000000-0000-0000-0000-000000000000}"/>
  <workbookProtection workbookAlgorithmName="SHA-512" workbookHashValue="7AwOJy/aJA1U2bExXhvMGwGTxHL4N1wQJvWTDyOkKKIvMzvmQYhb8OX4sxRFCZB9+eUdYID3f+uVEsARTrZRtQ==" workbookSaltValue="9/RF7PbgGaEEP9KUT82WlA==" workbookSpinCount="100000" lockStructure="1"/>
  <bookViews>
    <workbookView xWindow="19090" yWindow="-110" windowWidth="38620" windowHeight="21220" activeTab="1" xr2:uid="{00000000-000D-0000-FFFF-FFFF00000000}"/>
  </bookViews>
  <sheets>
    <sheet name="1. Voorblad" sheetId="5" r:id="rId1"/>
    <sheet name="2. Prijzenblad" sheetId="9" r:id="rId2"/>
    <sheet name="3. Kenmerken" sheetId="8" r:id="rId3"/>
    <sheet name="4. Formule Prijzenblad" sheetId="6" r:id="rId4"/>
  </sheets>
  <definedNames>
    <definedName name="MaxPnt" localSheetId="3">'4. Formule Prijzenblad'!$B$12</definedName>
    <definedName name="MaxPnt">#REF!</definedName>
    <definedName name="PrIn" localSheetId="3">'4. Formule Prijzenblad'!$B$15</definedName>
    <definedName name="PrIn">#REF!</definedName>
    <definedName name="PrKn" localSheetId="3">'4. Formule Prijzenblad'!$B$9</definedName>
    <definedName name="PrKn">#REF!</definedName>
    <definedName name="PrMax" localSheetId="3">'4. Formule Prijzenblad'!$B$11</definedName>
    <definedName name="PrMax">#REF!</definedName>
    <definedName name="PuKn" localSheetId="3">'4. Formule Prijzenblad'!$B$10</definedName>
    <definedName name="PuK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9" l="1"/>
  <c r="J7" i="9"/>
  <c r="J5" i="9"/>
  <c r="F17" i="9"/>
  <c r="F16" i="9"/>
  <c r="F15" i="9"/>
  <c r="F14" i="9"/>
  <c r="F13" i="9"/>
  <c r="C18" i="9" l="1"/>
  <c r="K7" i="9"/>
  <c r="K6" i="9"/>
  <c r="K5" i="9"/>
  <c r="C8" i="9" s="1"/>
  <c r="A22" i="9" l="1"/>
  <c r="B15" i="6" s="1"/>
  <c r="A25" i="6" l="1"/>
  <c r="M10" i="6" s="1"/>
  <c r="C22" i="6"/>
  <c r="B22" i="6"/>
  <c r="C21" i="6"/>
  <c r="B21" i="6"/>
  <c r="M13" i="6"/>
  <c r="L13" i="6"/>
  <c r="N12" i="6"/>
  <c r="M12" i="6"/>
  <c r="J10" i="6"/>
  <c r="I10" i="6"/>
  <c r="K9" i="6"/>
  <c r="J9" i="6"/>
  <c r="M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tc={C805C8AD-7782-4C11-868F-37196C414ED0}</author>
  </authors>
  <commentList>
    <comment ref="E4" authorId="0" shapeId="0" xr:uid="{C805C8AD-7782-4C11-868F-37196C414ED0}">
      <text>
        <t>[Opmerkingenthread]
U kunt deze opmerkingenthread lezen in uw versie van Excel. Eventuele wijzigingen aan de thread gaan echter verloren als het bestand wordt geopend in een nieuwere versie van Excel. Meer informatie: https://go.microsoft.com/fwlink/?linkid=870924
Opmerking:
    Indien refurbished wordt aangeboden, dient het aantal in deze kolom aangepast te worden.</t>
      </text>
    </comment>
  </commentList>
</comments>
</file>

<file path=xl/sharedStrings.xml><?xml version="1.0" encoding="utf-8"?>
<sst xmlns="http://schemas.openxmlformats.org/spreadsheetml/2006/main" count="144" uniqueCount="108">
  <si>
    <t>Bijlage 2 Prijzenblad EA Warme dranken voorziening</t>
  </si>
  <si>
    <t>Uitgangspunten bij het invullen van het prijzenblad:</t>
  </si>
  <si>
    <t xml:space="preserve">* Inschrijver dient deze bijlage te completeren door tabblad 2 en 3 in te vullen. </t>
  </si>
  <si>
    <t>* Inschrijver dient alleen de gele velden in te vullen en het prijzenblad te ondertekenen (indienen in zowel PDF als Excel).</t>
  </si>
  <si>
    <t>* Tabblad 4. Formule Prijzenblad bevat de rekenformule waarmee Inschrijver zijn eigen punten kan berekenen.</t>
  </si>
  <si>
    <t>* Er mogen geen wijzigingen in het Prijzenblad worden aangebracht of kosten worden toegevoegd.</t>
  </si>
  <si>
    <t>* Aan de benoemde aantallen in deze aanbesteding kunnen geen rechten worden ontleend. De aantallen (afname 2023) zijn enkel bedoeld om een fictieve totaalprijs te kunnen bepalen die het mogelijk maakt de Inschrijvingen voor het criterium prijs eenduidig te behandelen.</t>
  </si>
  <si>
    <t>De Inschrijver verklaart dat:</t>
  </si>
  <si>
    <t>Deze aanbieding wordt gedaan overeenkomstig het gestelde in onderhavige aanbestedingsstukken met inachtneming van de de eventuele Nota van Inlichtingen.</t>
  </si>
  <si>
    <t>Ondertekening</t>
  </si>
  <si>
    <t>Onderdeel</t>
  </si>
  <si>
    <t>Prijs per maand</t>
  </si>
  <si>
    <t>Prijs per jaar</t>
  </si>
  <si>
    <t>TSO</t>
  </si>
  <si>
    <t>Totale vaste kosten per jaar</t>
  </si>
  <si>
    <t>Voorgestelde boon blend 1 (herkomst, samenstelling, kwaliteit, artikelnummer)</t>
  </si>
  <si>
    <t>Voorgestelde boon blend 2 (herkomst, samenstelling, kwaliteit, artikelnummer)</t>
  </si>
  <si>
    <t>Gegevens perceel</t>
  </si>
  <si>
    <t>x</t>
  </si>
  <si>
    <t>y</t>
  </si>
  <si>
    <t>Prijsknippunt</t>
  </si>
  <si>
    <t>euro</t>
  </si>
  <si>
    <t>PrKn</t>
  </si>
  <si>
    <t>Puntenknippunt</t>
  </si>
  <si>
    <t>punten</t>
  </si>
  <si>
    <t>PuKn</t>
  </si>
  <si>
    <t>Maximale prijs</t>
  </si>
  <si>
    <t>PrMax</t>
  </si>
  <si>
    <t>Maximum pnt</t>
  </si>
  <si>
    <t>Gegevens inschrijver</t>
  </si>
  <si>
    <t>Inschrijfprijs (A+B)</t>
  </si>
  <si>
    <t>Berekende gegevens grafiek</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</si>
  <si>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</si>
  <si>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A</t>
  </si>
  <si>
    <t>B</t>
  </si>
  <si>
    <t>Deel 1</t>
  </si>
  <si>
    <t>Deel 2</t>
  </si>
  <si>
    <t>Score</t>
  </si>
  <si>
    <t>Grafiekformule is:</t>
  </si>
  <si>
    <t>Punten = A x Inschrijfprijs + B</t>
  </si>
  <si>
    <t xml:space="preserve">Formule voor A en B is: </t>
  </si>
  <si>
    <t>(0-PuKn)/(PrMax-PrKn)</t>
  </si>
  <si>
    <t>PrMax*PuKn/(PrMax-PrKn)</t>
  </si>
  <si>
    <t>BTW %</t>
  </si>
  <si>
    <t>* Indien u een korting wilt aanbieden, dient u deze te verwerken in de geoffreerde prijzen.</t>
  </si>
  <si>
    <t>* Alle kosten zijn gebaseerd op kostenpeil contractjaar 1. Vanaf contractjaar 2 is indexatie mogelijk</t>
  </si>
  <si>
    <t>* Alle prijzen zijn exclusief BTW en in €. Afronding is op vier decimalen.</t>
  </si>
  <si>
    <t>Prijs</t>
  </si>
  <si>
    <t>EA Warme dranken voorziening</t>
  </si>
  <si>
    <t>Naam Inschrijver</t>
  </si>
  <si>
    <t>Naam:</t>
  </si>
  <si>
    <t>Functie:</t>
  </si>
  <si>
    <t>Datum:</t>
  </si>
  <si>
    <t>Handtekening:</t>
  </si>
  <si>
    <t>Prijzenblad EA Warme dranken voorziening</t>
  </si>
  <si>
    <t>Espresso (blend 1)</t>
  </si>
  <si>
    <t>Espresso (blend 2)</t>
  </si>
  <si>
    <t>Dosering</t>
  </si>
  <si>
    <t>Eenheid</t>
  </si>
  <si>
    <t>Lungo</t>
  </si>
  <si>
    <t>gram</t>
  </si>
  <si>
    <t>Espresso en overig</t>
  </si>
  <si>
    <t>Product</t>
  </si>
  <si>
    <t xml:space="preserve">Toelichting </t>
  </si>
  <si>
    <t>Doorlooptijd espresso</t>
  </si>
  <si>
    <t>Doorlooptijd lungo/koffie</t>
  </si>
  <si>
    <t>Doorlooptijd cappucino</t>
  </si>
  <si>
    <t>Subgunningscriterium G.1</t>
  </si>
  <si>
    <t>Voorgestelde grammage</t>
  </si>
  <si>
    <t>In seconden</t>
  </si>
  <si>
    <t>Toelichting:
Hieronder vragen we de kenmerken van uw aanbieding. Voor bonen geldt dat we twee blends uitvragen welke tijdens de verificatietest zullen worden beoordeeld en aan de hand hiervan wordt besloten welke blend we kiezen. Voor de instantautomaten vragen we één ''blend'' uit.</t>
  </si>
  <si>
    <t>BONEN</t>
  </si>
  <si>
    <t>Voorgestelde grammage (zowel kleine als grote automaat)</t>
  </si>
  <si>
    <t>Doorlooptijd kleine automaat</t>
  </si>
  <si>
    <t>Doorlooptijd grote automaat</t>
  </si>
  <si>
    <t>INSTANT</t>
  </si>
  <si>
    <t>Doorlooptijd instant</t>
  </si>
  <si>
    <t>Type instant machine (incl. afmetingen)</t>
  </si>
  <si>
    <t>VASTE KOSTEN</t>
  </si>
  <si>
    <t>Verzorging</t>
  </si>
  <si>
    <t>Bonen automaat - klein</t>
  </si>
  <si>
    <t>Bonen automaat - groot</t>
  </si>
  <si>
    <t>Instant automaat</t>
  </si>
  <si>
    <t>VARIABELE KOSTEN</t>
  </si>
  <si>
    <t>Tikprijs per consumptie</t>
  </si>
  <si>
    <t>Aantal consumpties 2023</t>
  </si>
  <si>
    <t>Bonenkoffie zwart</t>
  </si>
  <si>
    <t>Instantkoffie zwart</t>
  </si>
  <si>
    <t>Chocolademelk</t>
  </si>
  <si>
    <t>Totale variabele kosten per jaar</t>
  </si>
  <si>
    <t>Optionele onderdelen (tellen niet mee voor de Inschrijfprijs)</t>
  </si>
  <si>
    <t>Type espresso machine klein (incl. afmetingen)</t>
  </si>
  <si>
    <t>Type espresso machine groot (incl. afmetingen)</t>
  </si>
  <si>
    <t>Verwerken koffieresidu - prijs per maand</t>
  </si>
  <si>
    <t>Meerprijs kaartlezer (bovenop huurprijs automaat) - prijs per maand</t>
  </si>
  <si>
    <t>Onderzetmeubel - aanschafprijs of huurprijs per maand</t>
  </si>
  <si>
    <t>Luxere koffie automaat met verse melk - prijs per maand</t>
  </si>
  <si>
    <t>* Voor de beoordeling zal de Inschrijfprijs in cel A22 in tabblad 2 worden gebruikt.</t>
  </si>
  <si>
    <t>Transactiekosten bij gebruik kaartlezer - per tik</t>
  </si>
  <si>
    <t>Huur automaat</t>
  </si>
  <si>
    <t>Optioneel: refurbished*</t>
  </si>
  <si>
    <r>
      <t xml:space="preserve">Bonen koffievarianten met melk
</t>
    </r>
    <r>
      <rPr>
        <i/>
        <sz val="9"/>
        <rFont val="Calibri"/>
        <family val="2"/>
        <scheme val="minor"/>
      </rPr>
      <t>Koffie met melk, Cappuccino, Koffie verkeerd, Latte macchiato</t>
    </r>
  </si>
  <si>
    <r>
      <t xml:space="preserve">Instant koffievarianten met melk
</t>
    </r>
    <r>
      <rPr>
        <i/>
        <sz val="9"/>
        <rFont val="Calibri"/>
        <family val="2"/>
        <scheme val="minor"/>
      </rPr>
      <t>Koffie met melk, Cappuccino, Koffie verkeerd, Latte macchiato</t>
    </r>
  </si>
  <si>
    <t>Som totaal aantal automaten</t>
  </si>
  <si>
    <t>Aantal nieuwe automaten</t>
  </si>
  <si>
    <t>Aantal refurbished automaten (max. 50%)</t>
  </si>
  <si>
    <t>*Het aantal refurbished automaten betreft maximaal 50% van het totaal aantal van 220 automaten = 110, de verdeling staat vrij. De som van het aantal nieuwe en gerefurbished automaten dient gelijk te zijn aan kolom I.</t>
  </si>
  <si>
    <t xml:space="preserve">   Inschrijfprijs (K8 + G18)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</si>
</sst>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164" formatCode="_-* #,##0.00_-;_-* #,##0.00\-;_-* &quot;-&quot;??_-;_-@_-"/>
    <numFmt numFmtId="165" formatCode="_ * #,##0.00_ ;_ * \-#,##0.00_ ;_ * &quot;-&quot;??_ ;_ @_ "/>
    <numFmt numFmtId="166" formatCode="&quot;€&quot;\ #,##0.00"/>
    <numFmt numFmtId="167" formatCode="0.00000"/>
    <numFmt numFmtId="168" formatCode="0.000"/>
    <numFmt numFmtId="169" formatCode="&quot;€&quot;\ #,##0.0000"/>
    <numFmt numFmtId="170" formatCode="_ [$€-413]\ * #,##0.00_ ;_ [$€-413]\ * \-#,##0.00_ ;_ [$€-413]\ * &quot;-&quot;??_ ;_ @_ "/>
    <numFmt numFmtId="171" formatCode="_ [$€-413]\ * #,##0.0000_ ;_ [$€-413]\ * \-#,##0.0000_ ;_ [$€-413]\ * &quot;-&quot;??_ ;_ @_ "/>
    <numFmt numFmtId="172" formatCode="_([$€-2]\ * #,##0.0000_);_([$€-2]\ * \(#,##0.0000\);_([$€-2]\ * &quot;-&quot;??_);_(@_)"/>
  </numFmts>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Calibri"/>
      <family val="2"/>
      <scheme val="minor"/>
    </font>
    <font>
      <b/>
      <sz val="9"/>
      <name val="Calibri"/>
      <family val="2"/>
      <scheme val="minor"/>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1"/>
      <name val="Calibri"/>
      <family val="2"/>
      <scheme val="minor"/>
    </font>
    <font>
      <sz val="10"/>
      <color indexed="8"/>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
      <b/>
      <sz val="14"/>
      <name val="Calibri"/>
      <family val="2"/>
      <scheme val="minor"/>
    </font>
    <font>
      <i/>
      <sz val="10"/>
      <color theme="1"/>
      <name val="Calibri"/>
      <family val="2"/>
      <scheme val="minor"/>
    </font>
    <font>
      <sz val="10"/>
      <color indexed="8"/>
      <name val="Arial"/>
      <family val="2"/>
    </font>
    <font>
      <i/>
      <sz val="10"/>
      <name val="Calibri"/>
      <family val="2"/>
      <scheme val="minor"/>
    </font>
    <font>
      <b/>
      <sz val="12"/>
      <color theme="1"/>
      <name val="Calibri"/>
      <family val="2"/>
      <scheme val="minor"/>
    </font>
    <font>
      <b/>
      <sz val="14"/>
      <color theme="1"/>
      <name val="Calibri"/>
      <family val="2"/>
      <scheme val="minor"/>
    </font>
    <font>
      <b/>
      <sz val="12"/>
      <name val="Calibri"/>
      <family val="2"/>
      <scheme val="minor"/>
    </font>
    <font>
      <b/>
      <i/>
      <sz val="11"/>
      <name val="Calibri"/>
      <family val="2"/>
      <scheme val="minor"/>
    </font>
    <font>
      <b/>
      <i/>
      <sz val="11"/>
      <color theme="1"/>
      <name val="Calibri"/>
      <family val="2"/>
      <scheme val="minor"/>
    </font>
    <font>
      <i/>
      <sz val="9"/>
      <name val="Calibri"/>
      <family val="2"/>
      <scheme val="minor"/>
    </font>
    <font>
      <sz val="8"/>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00FF00"/>
        <bgColor indexed="64"/>
      </patternFill>
    </fill>
    <fill>
      <patternFill patternType="solid">
        <fgColor theme="6" tint="0.79998168889431442"/>
        <bgColor indexed="64"/>
      </patternFill>
    </fill>
    <fill>
      <patternFill patternType="solid">
        <fgColor theme="0"/>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double">
        <color indexed="64"/>
      </left>
      <right/>
      <top/>
      <bottom/>
      <diagonal/>
    </border>
    <border>
      <left/>
      <right style="double">
        <color indexed="64"/>
      </right>
      <top/>
      <bottom style="medium">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26">
    <xf numFmtId="0" fontId="0" fillId="0" borderId="0" xfId="0"/>
    <xf numFmtId="0" fontId="22" fillId="0" borderId="0" xfId="0" applyFont="1"/>
    <xf numFmtId="0" fontId="0" fillId="0" borderId="0" xfId="0" applyAlignment="1">
      <alignment vertical="top"/>
    </xf>
    <xf numFmtId="0" fontId="21" fillId="0" borderId="0" xfId="0" applyFont="1" applyAlignment="1">
      <alignment vertical="center" wrapText="1"/>
    </xf>
    <xf numFmtId="0" fontId="19" fillId="0" borderId="0" xfId="0" applyFont="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6" fillId="0" borderId="0" xfId="0" applyFont="1"/>
    <xf numFmtId="0" fontId="16" fillId="34" borderId="0" xfId="0" applyFont="1" applyFill="1"/>
    <xf numFmtId="3" fontId="0" fillId="0" borderId="0" xfId="0" applyNumberFormat="1"/>
    <xf numFmtId="0" fontId="0" fillId="0" borderId="0" xfId="0" applyAlignment="1">
      <alignment horizontal="right"/>
    </xf>
    <xf numFmtId="1" fontId="0" fillId="0" borderId="0" xfId="0" applyNumberFormat="1"/>
    <xf numFmtId="0" fontId="27" fillId="0" borderId="0" xfId="0" applyFont="1" applyAlignment="1">
      <alignment horizontal="center"/>
    </xf>
    <xf numFmtId="167" fontId="16" fillId="37" borderId="0" xfId="0" applyNumberFormat="1" applyFont="1" applyFill="1"/>
    <xf numFmtId="0" fontId="21" fillId="0" borderId="10" xfId="0" applyFont="1" applyBorder="1" applyProtection="1">
      <protection locked="0"/>
    </xf>
    <xf numFmtId="164" fontId="21" fillId="0" borderId="10" xfId="42" applyNumberFormat="1" applyFont="1" applyBorder="1" applyAlignment="1" applyProtection="1">
      <alignment vertical="center"/>
    </xf>
    <xf numFmtId="0" fontId="0" fillId="0" borderId="17" xfId="0" applyBorder="1"/>
    <xf numFmtId="0" fontId="0" fillId="0" borderId="23" xfId="0" applyBorder="1"/>
    <xf numFmtId="169" fontId="0" fillId="0" borderId="0" xfId="0" applyNumberFormat="1"/>
    <xf numFmtId="0" fontId="0" fillId="0" borderId="0" xfId="0" applyBorder="1"/>
    <xf numFmtId="0" fontId="21" fillId="35" borderId="0" xfId="0" applyFont="1" applyFill="1" applyBorder="1" applyAlignment="1">
      <alignment horizontal="left" vertical="center" wrapText="1"/>
    </xf>
    <xf numFmtId="0" fontId="29" fillId="34" borderId="19" xfId="0" applyFont="1" applyFill="1" applyBorder="1" applyAlignment="1">
      <alignment vertical="center" wrapText="1"/>
    </xf>
    <xf numFmtId="0" fontId="29" fillId="34" borderId="0" xfId="0" applyFont="1" applyFill="1" applyBorder="1" applyAlignment="1">
      <alignment vertical="center" wrapText="1"/>
    </xf>
    <xf numFmtId="0" fontId="29" fillId="34" borderId="16" xfId="0" applyFont="1" applyFill="1" applyBorder="1" applyAlignment="1">
      <alignment vertical="center" wrapText="1"/>
    </xf>
    <xf numFmtId="0" fontId="0" fillId="0" borderId="29" xfId="0" applyBorder="1"/>
    <xf numFmtId="0" fontId="21" fillId="35" borderId="19" xfId="0" applyFont="1" applyFill="1" applyBorder="1" applyAlignment="1">
      <alignment horizontal="left" vertical="center" wrapText="1"/>
    </xf>
    <xf numFmtId="0" fontId="21" fillId="35" borderId="16" xfId="0" applyFont="1" applyFill="1" applyBorder="1" applyAlignment="1">
      <alignment horizontal="left" vertical="center" wrapText="1"/>
    </xf>
    <xf numFmtId="0" fontId="23" fillId="38" borderId="10" xfId="0" applyFont="1" applyFill="1" applyBorder="1" applyAlignment="1">
      <alignment horizontal="left"/>
    </xf>
    <xf numFmtId="0" fontId="25" fillId="0" borderId="10" xfId="0" applyFont="1" applyBorder="1" applyAlignment="1">
      <alignment vertical="top" wrapText="1"/>
    </xf>
    <xf numFmtId="0" fontId="25" fillId="33" borderId="10" xfId="0" applyFont="1" applyFill="1" applyBorder="1" applyAlignment="1" applyProtection="1">
      <alignment horizontal="right" vertical="top" wrapText="1"/>
      <protection locked="0"/>
    </xf>
    <xf numFmtId="0" fontId="0" fillId="33" borderId="10" xfId="0" applyFill="1" applyBorder="1" applyProtection="1">
      <protection locked="0"/>
    </xf>
    <xf numFmtId="0" fontId="22" fillId="33" borderId="10" xfId="0" applyFont="1" applyFill="1" applyBorder="1" applyProtection="1">
      <protection locked="0"/>
    </xf>
    <xf numFmtId="0" fontId="0" fillId="33" borderId="18" xfId="0" applyFill="1" applyBorder="1" applyAlignment="1" applyProtection="1">
      <alignment horizontal="center"/>
      <protection locked="0"/>
    </xf>
    <xf numFmtId="0" fontId="0" fillId="33" borderId="22" xfId="0" applyFill="1" applyBorder="1" applyAlignment="1" applyProtection="1">
      <alignment horizontal="center"/>
      <protection locked="0"/>
    </xf>
    <xf numFmtId="0" fontId="0" fillId="33" borderId="11" xfId="0" applyFill="1" applyBorder="1" applyAlignment="1" applyProtection="1">
      <alignment horizontal="center"/>
      <protection locked="0"/>
    </xf>
    <xf numFmtId="0" fontId="24" fillId="0" borderId="0" xfId="0" applyFont="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0" xfId="0" applyFont="1" applyAlignment="1" applyProtection="1">
      <alignment vertical="center"/>
      <protection locked="0"/>
    </xf>
    <xf numFmtId="0" fontId="20" fillId="34" borderId="10" xfId="0" applyFont="1" applyFill="1" applyBorder="1" applyAlignment="1">
      <alignment vertical="center"/>
    </xf>
    <xf numFmtId="0" fontId="23" fillId="34" borderId="10" xfId="0" applyFont="1" applyFill="1" applyBorder="1" applyAlignment="1">
      <alignment horizontal="center" vertical="center"/>
    </xf>
    <xf numFmtId="0" fontId="23" fillId="34" borderId="10" xfId="0" applyFont="1" applyFill="1" applyBorder="1" applyAlignment="1">
      <alignment vertical="center"/>
    </xf>
    <xf numFmtId="0" fontId="21" fillId="0" borderId="10" xfId="0" applyFont="1" applyBorder="1" applyAlignment="1">
      <alignment horizontal="center" vertical="center" wrapText="1"/>
    </xf>
    <xf numFmtId="164" fontId="21" fillId="0" borderId="12" xfId="42" applyNumberFormat="1" applyFont="1" applyBorder="1" applyAlignment="1" applyProtection="1">
      <alignment vertical="center"/>
    </xf>
    <xf numFmtId="1" fontId="21" fillId="33" borderId="10" xfId="0" applyNumberFormat="1" applyFont="1" applyFill="1" applyBorder="1" applyAlignment="1" applyProtection="1">
      <alignment horizontal="center" vertical="center"/>
      <protection locked="0"/>
    </xf>
    <xf numFmtId="0" fontId="25" fillId="0" borderId="10" xfId="0" applyFont="1" applyBorder="1" applyAlignment="1">
      <alignment horizontal="right" vertical="top" wrapText="1"/>
    </xf>
    <xf numFmtId="0" fontId="31" fillId="0" borderId="0" xfId="0" applyFont="1" applyAlignment="1">
      <alignment vertical="top" wrapText="1"/>
    </xf>
    <xf numFmtId="0" fontId="31" fillId="0" borderId="0" xfId="0" applyFont="1" applyAlignment="1" applyProtection="1">
      <alignment horizontal="right" vertical="top" wrapText="1"/>
      <protection locked="0"/>
    </xf>
    <xf numFmtId="0" fontId="0" fillId="0" borderId="0" xfId="0" applyAlignment="1">
      <alignment wrapText="1"/>
    </xf>
    <xf numFmtId="0" fontId="33" fillId="0" borderId="0" xfId="0" applyFont="1" applyAlignment="1">
      <alignment vertical="center" wrapText="1"/>
    </xf>
    <xf numFmtId="0" fontId="20" fillId="0" borderId="10" xfId="0" applyFont="1" applyBorder="1" applyAlignment="1">
      <alignment vertical="center" wrapText="1"/>
    </xf>
    <xf numFmtId="0" fontId="22" fillId="0" borderId="10" xfId="0" applyFont="1" applyBorder="1" applyAlignment="1">
      <alignment vertical="center" wrapText="1"/>
    </xf>
    <xf numFmtId="164" fontId="21" fillId="0" borderId="0" xfId="42" applyNumberFormat="1" applyFont="1" applyBorder="1" applyAlignment="1" applyProtection="1">
      <alignment vertical="center"/>
    </xf>
    <xf numFmtId="1" fontId="21" fillId="0" borderId="0" xfId="0" applyNumberFormat="1" applyFont="1" applyAlignment="1" applyProtection="1">
      <alignment horizontal="center" vertical="center"/>
      <protection locked="0"/>
    </xf>
    <xf numFmtId="0" fontId="0" fillId="0" borderId="0" xfId="0" applyAlignment="1" applyProtection="1">
      <alignment horizontal="center"/>
      <protection locked="0"/>
    </xf>
    <xf numFmtId="0" fontId="34" fillId="0" borderId="0" xfId="0" applyFont="1" applyAlignment="1">
      <alignment vertical="center"/>
    </xf>
    <xf numFmtId="0" fontId="35" fillId="0" borderId="0" xfId="0" applyFont="1" applyAlignment="1" applyProtection="1">
      <alignment horizontal="left" vertical="top" wrapText="1"/>
      <protection locked="0"/>
    </xf>
    <xf numFmtId="0" fontId="20" fillId="34" borderId="12" xfId="0" applyFont="1" applyFill="1" applyBorder="1" applyAlignment="1" applyProtection="1">
      <alignment horizontal="center" vertical="center"/>
      <protection locked="0"/>
    </xf>
    <xf numFmtId="0" fontId="20" fillId="35" borderId="12" xfId="0" applyFont="1" applyFill="1" applyBorder="1" applyAlignment="1">
      <alignment horizontal="center" vertical="center" wrapText="1"/>
    </xf>
    <xf numFmtId="0" fontId="20" fillId="35" borderId="10" xfId="0" applyFont="1" applyFill="1" applyBorder="1" applyAlignment="1">
      <alignment horizontal="center" vertical="center" wrapText="1"/>
    </xf>
    <xf numFmtId="0" fontId="23" fillId="35" borderId="10" xfId="0" applyFont="1" applyFill="1" applyBorder="1" applyAlignment="1">
      <alignment horizontal="center" vertical="center" wrapText="1"/>
    </xf>
    <xf numFmtId="0" fontId="23" fillId="35" borderId="10" xfId="0" applyFont="1" applyFill="1" applyBorder="1" applyAlignment="1">
      <alignment horizontal="center" vertical="center"/>
    </xf>
    <xf numFmtId="0" fontId="0" fillId="0" borderId="0" xfId="0" applyAlignment="1">
      <alignment vertical="center"/>
    </xf>
    <xf numFmtId="0" fontId="21" fillId="0" borderId="17" xfId="0" applyFont="1" applyBorder="1" applyProtection="1">
      <protection locked="0"/>
    </xf>
    <xf numFmtId="0" fontId="16" fillId="0" borderId="0" xfId="0" applyFont="1" applyAlignment="1">
      <alignment horizontal="left" vertical="center"/>
    </xf>
    <xf numFmtId="0" fontId="26" fillId="0" borderId="0" xfId="0" applyFont="1" applyAlignment="1">
      <alignment vertical="center" wrapText="1"/>
    </xf>
    <xf numFmtId="0" fontId="24" fillId="0" borderId="0" xfId="0" applyFont="1" applyProtection="1">
      <protection locked="0"/>
    </xf>
    <xf numFmtId="169" fontId="24" fillId="0" borderId="0" xfId="0" applyNumberFormat="1" applyFont="1" applyAlignment="1">
      <alignment horizontal="left"/>
    </xf>
    <xf numFmtId="0" fontId="26" fillId="0" borderId="0" xfId="0" applyFont="1"/>
    <xf numFmtId="0" fontId="26" fillId="0" borderId="0" xfId="0" applyFont="1" applyAlignment="1">
      <alignment vertical="center"/>
    </xf>
    <xf numFmtId="0" fontId="20" fillId="34" borderId="10" xfId="0" applyFont="1" applyFill="1" applyBorder="1" applyAlignment="1" applyProtection="1">
      <alignment horizontal="center" vertical="center"/>
      <protection locked="0"/>
    </xf>
    <xf numFmtId="0" fontId="0" fillId="0" borderId="0" xfId="0" quotePrefix="1" applyAlignment="1">
      <alignment horizontal="left" vertical="center" indent="1"/>
    </xf>
    <xf numFmtId="0" fontId="0" fillId="0" borderId="0" xfId="0" applyAlignment="1">
      <alignment horizontal="left" vertical="center" indent="1"/>
    </xf>
    <xf numFmtId="0" fontId="21" fillId="0" borderId="18" xfId="0" applyFont="1" applyBorder="1" applyAlignment="1">
      <alignment horizontal="left"/>
    </xf>
    <xf numFmtId="0" fontId="21" fillId="0" borderId="11" xfId="0" applyFont="1" applyBorder="1" applyAlignment="1">
      <alignment horizontal="left"/>
    </xf>
    <xf numFmtId="0" fontId="16" fillId="0" borderId="0" xfId="0" applyFont="1" applyAlignment="1">
      <alignment horizontal="center"/>
    </xf>
    <xf numFmtId="169" fontId="22" fillId="33" borderId="21" xfId="0" applyNumberFormat="1" applyFont="1" applyFill="1" applyBorder="1" applyAlignment="1" applyProtection="1">
      <alignment horizontal="center" vertical="center"/>
      <protection locked="0"/>
    </xf>
    <xf numFmtId="0" fontId="35" fillId="0" borderId="0" xfId="0" applyFont="1" applyFill="1" applyBorder="1" applyAlignment="1" applyProtection="1">
      <alignment horizontal="left" vertical="center" wrapText="1"/>
      <protection locked="0"/>
    </xf>
    <xf numFmtId="0" fontId="38" fillId="0" borderId="0" xfId="0" applyFont="1" applyProtection="1"/>
    <xf numFmtId="166" fontId="21" fillId="33" borderId="10" xfId="0" applyNumberFormat="1" applyFont="1" applyFill="1" applyBorder="1" applyAlignment="1" applyProtection="1">
      <alignment vertical="center"/>
      <protection locked="0"/>
    </xf>
    <xf numFmtId="169" fontId="22" fillId="33" borderId="10" xfId="0" applyNumberFormat="1" applyFont="1" applyFill="1" applyBorder="1" applyAlignment="1" applyProtection="1">
      <alignment horizontal="center" vertical="center"/>
      <protection locked="0"/>
    </xf>
    <xf numFmtId="0" fontId="29" fillId="39" borderId="0" xfId="0" applyFont="1" applyFill="1" applyBorder="1" applyAlignment="1" applyProtection="1">
      <alignment vertical="center"/>
      <protection locked="0"/>
    </xf>
    <xf numFmtId="0" fontId="37" fillId="0" borderId="10" xfId="0" applyFont="1" applyFill="1" applyBorder="1" applyAlignment="1">
      <alignment vertical="center"/>
    </xf>
    <xf numFmtId="0" fontId="30" fillId="0" borderId="10" xfId="0" applyFont="1" applyFill="1" applyBorder="1"/>
    <xf numFmtId="0" fontId="34" fillId="0" borderId="0" xfId="0" applyFont="1" applyFill="1" applyBorder="1" applyAlignment="1">
      <alignment vertical="center"/>
    </xf>
    <xf numFmtId="0" fontId="0" fillId="37" borderId="0" xfId="0" applyFill="1" applyProtection="1"/>
    <xf numFmtId="0" fontId="0" fillId="0" borderId="0" xfId="0" applyAlignment="1">
      <alignment horizontal="left" vertical="center" wrapText="1"/>
    </xf>
    <xf numFmtId="169" fontId="29" fillId="0" borderId="0" xfId="0" applyNumberFormat="1" applyFont="1" applyFill="1" applyBorder="1" applyAlignment="1">
      <alignment horizontal="center" vertical="center"/>
    </xf>
    <xf numFmtId="0" fontId="20" fillId="34" borderId="10" xfId="0" applyFont="1" applyFill="1" applyBorder="1" applyAlignment="1" applyProtection="1">
      <alignment horizontal="center" vertical="center" wrapText="1"/>
      <protection locked="0"/>
    </xf>
    <xf numFmtId="171" fontId="21" fillId="33" borderId="10" xfId="0" applyNumberFormat="1" applyFont="1" applyFill="1" applyBorder="1" applyAlignment="1" applyProtection="1">
      <alignment horizontal="center" vertical="center" wrapText="1"/>
      <protection locked="0"/>
    </xf>
    <xf numFmtId="169" fontId="36" fillId="0" borderId="0" xfId="0" applyNumberFormat="1" applyFont="1" applyFill="1" applyBorder="1" applyAlignment="1"/>
    <xf numFmtId="169" fontId="36" fillId="0" borderId="25" xfId="0" applyNumberFormat="1" applyFont="1" applyFill="1" applyBorder="1" applyAlignment="1"/>
    <xf numFmtId="0" fontId="20" fillId="34" borderId="11" xfId="0" applyFont="1" applyFill="1" applyBorder="1" applyAlignment="1" applyProtection="1">
      <alignment horizontal="center" vertical="center" wrapText="1"/>
      <protection locked="0"/>
    </xf>
    <xf numFmtId="171" fontId="21" fillId="40" borderId="11" xfId="0" applyNumberFormat="1" applyFont="1" applyFill="1" applyBorder="1" applyAlignment="1" applyProtection="1">
      <alignment horizontal="center" vertical="center" wrapText="1"/>
      <protection locked="0"/>
    </xf>
    <xf numFmtId="170" fontId="21" fillId="40" borderId="11" xfId="0" applyNumberFormat="1" applyFont="1" applyFill="1" applyBorder="1" applyAlignment="1" applyProtection="1">
      <alignment horizontal="center" vertical="center" wrapText="1"/>
      <protection locked="0"/>
    </xf>
    <xf numFmtId="169" fontId="37" fillId="0" borderId="0" xfId="0" applyNumberFormat="1" applyFont="1" applyFill="1" applyBorder="1" applyAlignment="1"/>
    <xf numFmtId="169" fontId="0" fillId="0" borderId="0" xfId="0" applyNumberFormat="1" applyBorder="1"/>
    <xf numFmtId="169" fontId="37" fillId="0" borderId="25" xfId="0" applyNumberFormat="1" applyFont="1" applyFill="1" applyBorder="1" applyAlignment="1"/>
    <xf numFmtId="171" fontId="21" fillId="0" borderId="10" xfId="0" applyNumberFormat="1" applyFont="1" applyBorder="1" applyAlignment="1" applyProtection="1">
      <alignment horizontal="center"/>
    </xf>
    <xf numFmtId="166" fontId="22" fillId="33" borderId="10" xfId="0" applyNumberFormat="1" applyFont="1" applyFill="1" applyBorder="1" applyAlignment="1" applyProtection="1">
      <protection locked="0"/>
    </xf>
    <xf numFmtId="166" fontId="22" fillId="33" borderId="21" xfId="0" applyNumberFormat="1" applyFont="1" applyFill="1" applyBorder="1" applyProtection="1">
      <protection locked="0"/>
    </xf>
    <xf numFmtId="0" fontId="23" fillId="0" borderId="0" xfId="0" applyFont="1" applyFill="1" applyBorder="1" applyAlignment="1">
      <alignment horizontal="center" vertical="center"/>
    </xf>
    <xf numFmtId="0" fontId="20" fillId="38" borderId="10" xfId="0" applyFont="1" applyFill="1" applyBorder="1" applyAlignment="1">
      <alignment horizontal="center" vertical="center" wrapText="1"/>
    </xf>
    <xf numFmtId="0" fontId="20" fillId="0" borderId="23" xfId="0" applyFont="1" applyFill="1" applyBorder="1" applyAlignment="1" applyProtection="1">
      <alignment horizontal="center" vertical="center" wrapText="1"/>
      <protection locked="0"/>
    </xf>
    <xf numFmtId="0" fontId="21" fillId="36" borderId="10" xfId="0" applyFont="1" applyFill="1" applyBorder="1" applyAlignment="1" applyProtection="1">
      <alignment horizontal="center"/>
    </xf>
    <xf numFmtId="172" fontId="21" fillId="33" borderId="21" xfId="43" applyNumberFormat="1" applyFont="1" applyFill="1" applyBorder="1" applyAlignment="1" applyProtection="1">
      <alignment horizontal="left" vertical="center"/>
      <protection locked="0"/>
    </xf>
    <xf numFmtId="172" fontId="21" fillId="33" borderId="21" xfId="0" applyNumberFormat="1" applyFont="1" applyFill="1" applyBorder="1" applyAlignment="1" applyProtection="1">
      <alignment horizontal="left" vertical="center"/>
      <protection locked="0"/>
    </xf>
    <xf numFmtId="172" fontId="21" fillId="33" borderId="21" xfId="44" applyNumberFormat="1" applyFont="1" applyFill="1" applyBorder="1" applyAlignment="1" applyProtection="1">
      <alignment horizontal="left" vertical="center"/>
      <protection locked="0"/>
    </xf>
    <xf numFmtId="170" fontId="21" fillId="33" borderId="10" xfId="0" applyNumberFormat="1" applyFont="1" applyFill="1" applyBorder="1" applyAlignment="1" applyProtection="1">
      <alignment horizontal="center" vertical="center" wrapText="1"/>
      <protection locked="0"/>
    </xf>
    <xf numFmtId="0" fontId="34" fillId="0" borderId="35" xfId="0" applyFont="1" applyFill="1" applyBorder="1" applyAlignment="1">
      <alignment vertical="center"/>
    </xf>
    <xf numFmtId="0" fontId="0" fillId="34" borderId="10" xfId="0" applyFill="1" applyBorder="1"/>
    <xf numFmtId="166" fontId="0" fillId="34" borderId="10" xfId="0" applyNumberFormat="1" applyFill="1" applyBorder="1"/>
    <xf numFmtId="0" fontId="34" fillId="36" borderId="34" xfId="0" applyFont="1" applyFill="1" applyBorder="1" applyAlignment="1">
      <alignment vertical="center"/>
    </xf>
    <xf numFmtId="0" fontId="34" fillId="36" borderId="33" xfId="0" applyFont="1" applyFill="1" applyBorder="1" applyAlignment="1">
      <alignment vertical="center"/>
    </xf>
    <xf numFmtId="169" fontId="34" fillId="36" borderId="28" xfId="0" applyNumberFormat="1" applyFont="1" applyFill="1" applyBorder="1" applyAlignment="1">
      <alignment horizontal="right" vertical="center"/>
    </xf>
    <xf numFmtId="0" fontId="34" fillId="36" borderId="36" xfId="0" applyFont="1" applyFill="1" applyBorder="1" applyAlignment="1">
      <alignment vertical="center"/>
    </xf>
    <xf numFmtId="0" fontId="21" fillId="33" borderId="10" xfId="0" applyFont="1" applyFill="1" applyBorder="1" applyAlignment="1" applyProtection="1">
      <alignment horizontal="center"/>
      <protection locked="0"/>
    </xf>
    <xf numFmtId="0" fontId="0" fillId="33" borderId="10" xfId="0" applyFill="1" applyBorder="1" applyAlignment="1">
      <alignment horizontal="center"/>
    </xf>
    <xf numFmtId="0" fontId="24" fillId="34" borderId="10" xfId="0" applyFont="1" applyFill="1" applyBorder="1" applyAlignment="1">
      <alignment horizontal="left" wrapText="1"/>
    </xf>
    <xf numFmtId="0" fontId="21" fillId="35" borderId="19" xfId="0" applyFont="1" applyFill="1" applyBorder="1" applyAlignment="1">
      <alignment horizontal="left" vertical="center" wrapText="1"/>
    </xf>
    <xf numFmtId="0" fontId="21" fillId="35" borderId="0" xfId="0" applyFont="1" applyFill="1" applyBorder="1" applyAlignment="1">
      <alignment horizontal="left" vertical="center" wrapText="1"/>
    </xf>
    <xf numFmtId="0" fontId="21" fillId="35" borderId="16" xfId="0" applyFont="1" applyFill="1" applyBorder="1" applyAlignment="1">
      <alignment horizontal="left" vertical="center" wrapText="1"/>
    </xf>
    <xf numFmtId="0" fontId="20" fillId="35" borderId="19" xfId="0" applyFont="1" applyFill="1" applyBorder="1" applyAlignment="1">
      <alignment horizontal="left" vertical="center"/>
    </xf>
    <xf numFmtId="0" fontId="20" fillId="35" borderId="0" xfId="0" applyFont="1" applyFill="1" applyBorder="1" applyAlignment="1">
      <alignment horizontal="left" vertical="center"/>
    </xf>
    <xf numFmtId="0" fontId="20" fillId="35" borderId="16" xfId="0" applyFont="1" applyFill="1" applyBorder="1" applyAlignment="1">
      <alignment horizontal="left" vertical="center"/>
    </xf>
    <xf numFmtId="0" fontId="21" fillId="35" borderId="28" xfId="0" applyFont="1" applyFill="1" applyBorder="1" applyAlignment="1">
      <alignment horizontal="left" vertical="center" wrapText="1"/>
    </xf>
    <xf numFmtId="0" fontId="21" fillId="35" borderId="26" xfId="0" applyFont="1" applyFill="1" applyBorder="1" applyAlignment="1">
      <alignment horizontal="left" vertical="center" wrapText="1"/>
    </xf>
    <xf numFmtId="0" fontId="21" fillId="35" borderId="27" xfId="0" applyFont="1" applyFill="1" applyBorder="1" applyAlignment="1">
      <alignment horizontal="left" vertical="center" wrapText="1"/>
    </xf>
    <xf numFmtId="0" fontId="29" fillId="39" borderId="13" xfId="0" applyFont="1" applyFill="1" applyBorder="1" applyAlignment="1">
      <alignment horizontal="left" vertical="center" wrapText="1"/>
    </xf>
    <xf numFmtId="0" fontId="29" fillId="39" borderId="14" xfId="0" applyFont="1" applyFill="1" applyBorder="1" applyAlignment="1">
      <alignment horizontal="left" vertical="center" wrapText="1"/>
    </xf>
    <xf numFmtId="0" fontId="29" fillId="39" borderId="15" xfId="0" applyFont="1" applyFill="1" applyBorder="1" applyAlignment="1">
      <alignment horizontal="left" vertical="center" wrapText="1"/>
    </xf>
    <xf numFmtId="0" fontId="25" fillId="35" borderId="19" xfId="0" applyFont="1" applyFill="1" applyBorder="1" applyAlignment="1">
      <alignment horizontal="left" wrapText="1"/>
    </xf>
    <xf numFmtId="0" fontId="25" fillId="35" borderId="0" xfId="0" applyFont="1" applyFill="1" applyBorder="1" applyAlignment="1">
      <alignment horizontal="left" wrapText="1"/>
    </xf>
    <xf numFmtId="0" fontId="25" fillId="35" borderId="16" xfId="0" applyFont="1" applyFill="1" applyBorder="1" applyAlignment="1">
      <alignment horizontal="left" wrapText="1"/>
    </xf>
    <xf numFmtId="0" fontId="21" fillId="35" borderId="19" xfId="0" applyFont="1" applyFill="1" applyBorder="1" applyAlignment="1">
      <alignment horizontal="left" vertical="center"/>
    </xf>
    <xf numFmtId="0" fontId="21" fillId="35" borderId="0" xfId="0" applyFont="1" applyFill="1" applyBorder="1" applyAlignment="1">
      <alignment horizontal="left" vertical="center"/>
    </xf>
    <xf numFmtId="0" fontId="21" fillId="35" borderId="16" xfId="0" applyFont="1" applyFill="1" applyBorder="1" applyAlignment="1">
      <alignment horizontal="left" vertical="center"/>
    </xf>
    <xf numFmtId="0" fontId="20" fillId="38" borderId="10" xfId="0" applyFont="1" applyFill="1" applyBorder="1" applyAlignment="1" applyProtection="1">
      <alignment horizontal="center" vertical="center" wrapText="1"/>
      <protection locked="0"/>
    </xf>
    <xf numFmtId="0" fontId="20" fillId="34" borderId="18" xfId="0" applyFont="1" applyFill="1" applyBorder="1" applyAlignment="1" applyProtection="1">
      <alignment horizontal="center" vertical="center" wrapText="1"/>
      <protection locked="0"/>
    </xf>
    <xf numFmtId="0" fontId="20" fillId="34" borderId="11" xfId="0" applyFont="1" applyFill="1" applyBorder="1" applyAlignment="1" applyProtection="1">
      <alignment horizontal="center" vertical="center" wrapText="1"/>
      <protection locked="0"/>
    </xf>
    <xf numFmtId="166" fontId="22" fillId="33" borderId="18" xfId="0" applyNumberFormat="1" applyFont="1" applyFill="1" applyBorder="1" applyAlignment="1" applyProtection="1">
      <alignment horizontal="center"/>
      <protection locked="0"/>
    </xf>
    <xf numFmtId="166" fontId="22" fillId="33" borderId="11" xfId="0" applyNumberFormat="1" applyFont="1" applyFill="1" applyBorder="1" applyAlignment="1" applyProtection="1">
      <alignment horizontal="center"/>
      <protection locked="0"/>
    </xf>
    <xf numFmtId="166" fontId="0" fillId="34" borderId="18" xfId="0" applyNumberFormat="1" applyFill="1" applyBorder="1" applyAlignment="1">
      <alignment horizontal="center"/>
    </xf>
    <xf numFmtId="166" fontId="0" fillId="34" borderId="11" xfId="0" applyNumberFormat="1" applyFill="1" applyBorder="1" applyAlignment="1">
      <alignment horizontal="center"/>
    </xf>
    <xf numFmtId="169" fontId="36" fillId="0" borderId="18" xfId="0" applyNumberFormat="1" applyFont="1" applyFill="1" applyBorder="1" applyAlignment="1">
      <alignment horizontal="right"/>
    </xf>
    <xf numFmtId="169" fontId="36" fillId="0" borderId="22" xfId="0" applyNumberFormat="1" applyFont="1" applyFill="1" applyBorder="1" applyAlignment="1">
      <alignment horizontal="right"/>
    </xf>
    <xf numFmtId="171" fontId="22" fillId="0" borderId="18" xfId="0" applyNumberFormat="1" applyFont="1" applyBorder="1" applyAlignment="1" applyProtection="1">
      <alignment horizontal="center" vertical="center"/>
    </xf>
    <xf numFmtId="171" fontId="22" fillId="0" borderId="11" xfId="0" applyNumberFormat="1" applyFont="1" applyBorder="1" applyAlignment="1" applyProtection="1">
      <alignment horizontal="center" vertical="center"/>
    </xf>
    <xf numFmtId="0" fontId="22" fillId="0" borderId="10" xfId="0" applyFont="1" applyBorder="1" applyAlignment="1">
      <alignment horizontal="left"/>
    </xf>
    <xf numFmtId="0" fontId="35" fillId="36" borderId="31" xfId="0" applyFont="1" applyFill="1" applyBorder="1" applyAlignment="1" applyProtection="1">
      <alignment horizontal="left" vertical="center" wrapText="1"/>
      <protection locked="0"/>
    </xf>
    <xf numFmtId="0" fontId="35" fillId="36" borderId="32" xfId="0" applyFont="1" applyFill="1" applyBorder="1" applyAlignment="1" applyProtection="1">
      <alignment horizontal="left" vertical="center" wrapText="1"/>
      <protection locked="0"/>
    </xf>
    <xf numFmtId="0" fontId="21" fillId="0" borderId="18" xfId="0" applyFont="1" applyBorder="1" applyAlignment="1" applyProtection="1">
      <alignment horizontal="left" vertical="center" wrapText="1"/>
    </xf>
    <xf numFmtId="0" fontId="21" fillId="0" borderId="22" xfId="0" applyFont="1" applyBorder="1" applyAlignment="1" applyProtection="1">
      <alignment horizontal="left" vertical="center" wrapText="1"/>
    </xf>
    <xf numFmtId="0" fontId="21" fillId="0" borderId="11" xfId="0" applyFont="1" applyBorder="1" applyAlignment="1" applyProtection="1">
      <alignment horizontal="left" vertical="center" wrapText="1"/>
    </xf>
    <xf numFmtId="169" fontId="29" fillId="0" borderId="0" xfId="0" applyNumberFormat="1" applyFont="1" applyFill="1" applyBorder="1" applyAlignment="1">
      <alignment horizontal="center" vertical="center"/>
    </xf>
    <xf numFmtId="0" fontId="21" fillId="0" borderId="18" xfId="0" applyFont="1" applyBorder="1" applyAlignment="1" applyProtection="1">
      <alignment horizontal="left"/>
    </xf>
    <xf numFmtId="0" fontId="21" fillId="0" borderId="22" xfId="0" applyFont="1" applyBorder="1" applyAlignment="1" applyProtection="1">
      <alignment horizontal="left"/>
    </xf>
    <xf numFmtId="0" fontId="21" fillId="0" borderId="11" xfId="0" applyFont="1" applyBorder="1" applyAlignment="1" applyProtection="1">
      <alignment horizontal="left"/>
    </xf>
    <xf numFmtId="0" fontId="20" fillId="36" borderId="13" xfId="0" applyFont="1" applyFill="1" applyBorder="1" applyAlignment="1" applyProtection="1">
      <alignment horizontal="left" vertical="center"/>
      <protection locked="0"/>
    </xf>
    <xf numFmtId="0" fontId="20" fillId="36" borderId="14" xfId="0" applyFont="1" applyFill="1" applyBorder="1" applyAlignment="1" applyProtection="1">
      <alignment horizontal="left" vertical="center"/>
      <protection locked="0"/>
    </xf>
    <xf numFmtId="0" fontId="20" fillId="36" borderId="15" xfId="0" applyFont="1" applyFill="1" applyBorder="1" applyAlignment="1" applyProtection="1">
      <alignment horizontal="left" vertical="center"/>
      <protection locked="0"/>
    </xf>
    <xf numFmtId="0" fontId="21" fillId="0" borderId="18" xfId="0" applyFont="1" applyBorder="1" applyAlignment="1">
      <alignment horizontal="left"/>
    </xf>
    <xf numFmtId="0" fontId="21" fillId="0" borderId="11" xfId="0" applyFont="1" applyBorder="1" applyAlignment="1">
      <alignment horizontal="left"/>
    </xf>
    <xf numFmtId="0" fontId="21" fillId="0" borderId="18" xfId="0" applyNumberFormat="1" applyFont="1" applyBorder="1" applyAlignment="1" applyProtection="1">
      <alignment horizontal="center"/>
    </xf>
    <xf numFmtId="0" fontId="21" fillId="0" borderId="11" xfId="0" applyNumberFormat="1" applyFont="1" applyBorder="1" applyAlignment="1" applyProtection="1">
      <alignment horizontal="center"/>
    </xf>
    <xf numFmtId="0" fontId="29" fillId="39" borderId="13" xfId="0" applyFont="1" applyFill="1" applyBorder="1" applyAlignment="1" applyProtection="1">
      <alignment horizontal="center" vertical="center"/>
      <protection locked="0"/>
    </xf>
    <xf numFmtId="0" fontId="29" fillId="39" borderId="14" xfId="0" applyFont="1" applyFill="1" applyBorder="1" applyAlignment="1" applyProtection="1">
      <alignment horizontal="center" vertical="center"/>
      <protection locked="0"/>
    </xf>
    <xf numFmtId="0" fontId="21" fillId="0" borderId="18" xfId="0" applyFont="1" applyBorder="1" applyAlignment="1" applyProtection="1">
      <alignment horizontal="left" vertical="center"/>
    </xf>
    <xf numFmtId="0" fontId="21" fillId="0" borderId="22" xfId="0" applyFont="1" applyBorder="1" applyAlignment="1" applyProtection="1">
      <alignment horizontal="left" vertical="center"/>
    </xf>
    <xf numFmtId="0" fontId="21" fillId="0" borderId="11" xfId="0" applyFont="1" applyBorder="1" applyAlignment="1" applyProtection="1">
      <alignment horizontal="left" vertical="center"/>
    </xf>
    <xf numFmtId="0" fontId="20" fillId="34" borderId="20" xfId="0" applyFont="1" applyFill="1" applyBorder="1" applyAlignment="1" applyProtection="1">
      <alignment horizontal="left" vertical="center"/>
      <protection locked="0"/>
    </xf>
    <xf numFmtId="0" fontId="20" fillId="34" borderId="24" xfId="0" applyFont="1" applyFill="1" applyBorder="1" applyAlignment="1" applyProtection="1">
      <alignment horizontal="left" vertical="center"/>
      <protection locked="0"/>
    </xf>
    <xf numFmtId="0" fontId="20" fillId="34" borderId="10" xfId="0" applyFont="1" applyFill="1" applyBorder="1" applyAlignment="1" applyProtection="1">
      <alignment horizontal="center" vertical="center" wrapText="1"/>
      <protection locked="0"/>
    </xf>
    <xf numFmtId="0" fontId="21" fillId="0" borderId="18" xfId="0" applyFont="1" applyBorder="1" applyAlignment="1" applyProtection="1">
      <alignment horizontal="left" vertical="center"/>
      <protection locked="0"/>
    </xf>
    <xf numFmtId="0" fontId="21" fillId="0" borderId="11" xfId="0" applyFont="1" applyBorder="1" applyAlignment="1" applyProtection="1">
      <alignment horizontal="left" vertical="center"/>
      <protection locked="0"/>
    </xf>
    <xf numFmtId="0" fontId="21" fillId="0" borderId="18" xfId="0" applyNumberFormat="1" applyFont="1" applyBorder="1" applyAlignment="1" applyProtection="1">
      <alignment horizontal="center" vertical="center"/>
    </xf>
    <xf numFmtId="0" fontId="21" fillId="0" borderId="11" xfId="0" applyNumberFormat="1" applyFont="1" applyBorder="1" applyAlignment="1" applyProtection="1">
      <alignment horizontal="center" vertical="center"/>
    </xf>
    <xf numFmtId="0" fontId="21" fillId="0" borderId="18" xfId="0" applyFont="1" applyBorder="1" applyAlignment="1" applyProtection="1">
      <alignment horizontal="left" vertical="top" wrapText="1"/>
      <protection locked="0"/>
    </xf>
    <xf numFmtId="0" fontId="21" fillId="0" borderId="11" xfId="0" applyFont="1" applyBorder="1" applyAlignment="1" applyProtection="1">
      <alignment horizontal="left" vertical="top"/>
      <protection locked="0"/>
    </xf>
    <xf numFmtId="0" fontId="23" fillId="38" borderId="18" xfId="0" applyFont="1" applyFill="1" applyBorder="1" applyAlignment="1">
      <alignment horizontal="center" vertical="center" wrapText="1"/>
    </xf>
    <xf numFmtId="0" fontId="23" fillId="38" borderId="11" xfId="0" applyFont="1" applyFill="1" applyBorder="1" applyAlignment="1">
      <alignment horizontal="center" vertical="center" wrapText="1"/>
    </xf>
    <xf numFmtId="0" fontId="21" fillId="40" borderId="18" xfId="0" applyNumberFormat="1" applyFont="1" applyFill="1" applyBorder="1" applyAlignment="1" applyProtection="1">
      <alignment horizontal="center" vertical="center" wrapText="1"/>
      <protection locked="0"/>
    </xf>
    <xf numFmtId="0" fontId="21" fillId="40" borderId="11" xfId="0" applyNumberFormat="1" applyFont="1" applyFill="1" applyBorder="1" applyAlignment="1" applyProtection="1">
      <alignment horizontal="center" vertical="center" wrapText="1"/>
      <protection locked="0"/>
    </xf>
    <xf numFmtId="0" fontId="39" fillId="0" borderId="0" xfId="0" applyFont="1" applyBorder="1" applyAlignment="1" applyProtection="1">
      <alignment horizontal="left" wrapText="1"/>
      <protection locked="0"/>
    </xf>
    <xf numFmtId="0" fontId="36" fillId="0" borderId="10" xfId="0" applyFont="1" applyFill="1" applyBorder="1" applyAlignment="1" applyProtection="1">
      <alignment horizontal="left" vertical="center"/>
      <protection locked="0"/>
    </xf>
    <xf numFmtId="0" fontId="21" fillId="0" borderId="18" xfId="0" applyFont="1" applyBorder="1" applyAlignment="1">
      <alignment horizontal="left" vertical="top" wrapText="1"/>
    </xf>
    <xf numFmtId="0" fontId="21" fillId="0" borderId="11" xfId="0" applyFont="1" applyBorder="1" applyAlignment="1">
      <alignment horizontal="left" vertical="top"/>
    </xf>
    <xf numFmtId="169" fontId="37" fillId="0" borderId="18" xfId="0" applyNumberFormat="1" applyFont="1" applyFill="1" applyBorder="1" applyAlignment="1">
      <alignment horizontal="right"/>
    </xf>
    <xf numFmtId="169" fontId="37" fillId="0" borderId="22" xfId="0" applyNumberFormat="1" applyFont="1" applyFill="1" applyBorder="1" applyAlignment="1">
      <alignment horizontal="right"/>
    </xf>
    <xf numFmtId="169" fontId="37" fillId="0" borderId="11" xfId="0" applyNumberFormat="1" applyFont="1" applyFill="1" applyBorder="1" applyAlignment="1">
      <alignment horizontal="right"/>
    </xf>
    <xf numFmtId="164" fontId="21" fillId="0" borderId="18" xfId="42" applyNumberFormat="1" applyFont="1" applyBorder="1" applyAlignment="1" applyProtection="1">
      <alignment horizontal="center" vertical="center"/>
    </xf>
    <xf numFmtId="164" fontId="21" fillId="0" borderId="11" xfId="42" applyNumberFormat="1" applyFont="1" applyBorder="1" applyAlignment="1" applyProtection="1">
      <alignment horizontal="center" vertical="center"/>
    </xf>
    <xf numFmtId="164" fontId="21" fillId="0" borderId="10" xfId="42" applyNumberFormat="1" applyFont="1" applyBorder="1" applyAlignment="1" applyProtection="1">
      <alignment horizontal="center" vertical="center"/>
    </xf>
    <xf numFmtId="0" fontId="16" fillId="34" borderId="18" xfId="0" applyFont="1" applyFill="1" applyBorder="1" applyAlignment="1">
      <alignment horizontal="left" vertical="center"/>
    </xf>
    <xf numFmtId="0" fontId="16" fillId="34" borderId="11" xfId="0" applyFont="1" applyFill="1" applyBorder="1" applyAlignment="1">
      <alignment horizontal="left" vertical="center"/>
    </xf>
    <xf numFmtId="0" fontId="23" fillId="34" borderId="10" xfId="0" applyFont="1" applyFill="1" applyBorder="1" applyAlignment="1">
      <alignment horizontal="center" vertical="center" wrapText="1"/>
    </xf>
    <xf numFmtId="164" fontId="21" fillId="0" borderId="18" xfId="42" applyNumberFormat="1" applyFont="1" applyBorder="1" applyAlignment="1" applyProtection="1">
      <alignment horizontal="left" vertical="center" wrapText="1"/>
    </xf>
    <xf numFmtId="164" fontId="21" fillId="0" borderId="11" xfId="42" applyNumberFormat="1" applyFont="1" applyBorder="1" applyAlignment="1" applyProtection="1">
      <alignment horizontal="left" vertical="center" wrapText="1"/>
    </xf>
    <xf numFmtId="0" fontId="0" fillId="33" borderId="10" xfId="0" applyFill="1" applyBorder="1" applyAlignment="1" applyProtection="1">
      <alignment horizontal="center"/>
      <protection locked="0"/>
    </xf>
    <xf numFmtId="0" fontId="16" fillId="34" borderId="10" xfId="0" applyFont="1" applyFill="1" applyBorder="1" applyAlignment="1">
      <alignment horizontal="left" vertical="center"/>
    </xf>
    <xf numFmtId="0" fontId="23" fillId="34" borderId="18" xfId="0" applyFont="1" applyFill="1" applyBorder="1" applyAlignment="1">
      <alignment horizontal="center" vertical="center" wrapText="1"/>
    </xf>
    <xf numFmtId="0" fontId="23" fillId="34" borderId="22"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0" fillId="33" borderId="18" xfId="0" applyFill="1" applyBorder="1" applyAlignment="1" applyProtection="1">
      <alignment horizontal="center"/>
      <protection locked="0"/>
    </xf>
    <xf numFmtId="0" fontId="0" fillId="33" borderId="22" xfId="0" applyFill="1" applyBorder="1" applyAlignment="1" applyProtection="1">
      <alignment horizontal="center"/>
      <protection locked="0"/>
    </xf>
    <xf numFmtId="0" fontId="0" fillId="33" borderId="11" xfId="0" applyFill="1" applyBorder="1" applyAlignment="1" applyProtection="1">
      <alignment horizontal="center"/>
      <protection locked="0"/>
    </xf>
    <xf numFmtId="164" fontId="21" fillId="0" borderId="18" xfId="42" applyNumberFormat="1" applyFont="1" applyBorder="1" applyAlignment="1" applyProtection="1">
      <alignment horizontal="left" vertical="top" wrapText="1"/>
    </xf>
    <xf numFmtId="164" fontId="21" fillId="0" borderId="11" xfId="42" applyNumberFormat="1" applyFont="1" applyBorder="1" applyAlignment="1" applyProtection="1">
      <alignment horizontal="left" vertical="top" wrapText="1"/>
    </xf>
    <xf numFmtId="0" fontId="33" fillId="36" borderId="13" xfId="0" applyFont="1" applyFill="1" applyBorder="1" applyAlignment="1">
      <alignment horizontal="left" vertical="center" wrapText="1"/>
    </xf>
    <xf numFmtId="0" fontId="33" fillId="36" borderId="14" xfId="0" applyFont="1" applyFill="1" applyBorder="1" applyAlignment="1">
      <alignment horizontal="left" vertical="center" wrapText="1"/>
    </xf>
    <xf numFmtId="0" fontId="33" fillId="36" borderId="15" xfId="0" applyFont="1" applyFill="1" applyBorder="1" applyAlignment="1">
      <alignment horizontal="left" vertical="center" wrapText="1"/>
    </xf>
    <xf numFmtId="0" fontId="20" fillId="34" borderId="30" xfId="0" applyFont="1" applyFill="1" applyBorder="1" applyAlignment="1" applyProtection="1">
      <alignment horizontal="left" vertical="center"/>
      <protection locked="0"/>
    </xf>
    <xf numFmtId="0" fontId="20" fillId="34" borderId="10" xfId="0" applyFont="1" applyFill="1" applyBorder="1" applyAlignment="1">
      <alignment horizontal="center" vertical="center"/>
    </xf>
    <xf numFmtId="0" fontId="32" fillId="0" borderId="13" xfId="0" applyFont="1" applyBorder="1" applyAlignment="1" applyProtection="1">
      <alignment horizontal="left" vertical="center" wrapText="1"/>
    </xf>
    <xf numFmtId="0" fontId="32" fillId="0" borderId="14" xfId="0" applyFont="1" applyBorder="1" applyAlignment="1" applyProtection="1">
      <alignment horizontal="left" vertical="center" wrapText="1"/>
    </xf>
    <xf numFmtId="0" fontId="32" fillId="0" borderId="15" xfId="0" applyFont="1" applyBorder="1" applyAlignment="1" applyProtection="1">
      <alignment horizontal="left" vertical="center" wrapText="1"/>
    </xf>
    <xf numFmtId="0" fontId="20" fillId="34" borderId="12" xfId="0" applyFont="1" applyFill="1" applyBorder="1" applyAlignment="1" applyProtection="1">
      <alignment horizontal="left" vertical="center"/>
      <protection locked="0"/>
    </xf>
    <xf numFmtId="0" fontId="20" fillId="0" borderId="29" xfId="0" applyFont="1" applyBorder="1" applyAlignment="1">
      <alignment horizontal="left" vertical="center" wrapText="1"/>
    </xf>
    <xf numFmtId="0" fontId="20" fillId="0" borderId="21" xfId="0" applyFont="1" applyBorder="1" applyAlignment="1">
      <alignment horizontal="left" vertical="center" wrapText="1"/>
    </xf>
    <xf numFmtId="0" fontId="23" fillId="34" borderId="12" xfId="0" applyFont="1" applyFill="1" applyBorder="1" applyAlignment="1">
      <alignment horizontal="center" vertical="center" wrapText="1"/>
    </xf>
    <xf numFmtId="0" fontId="23" fillId="34" borderId="23" xfId="0" applyFont="1" applyFill="1" applyBorder="1" applyAlignment="1">
      <alignment horizontal="center" vertical="center" wrapText="1"/>
    </xf>
    <xf numFmtId="0" fontId="23" fillId="34" borderId="29" xfId="0" applyFont="1" applyFill="1" applyBorder="1" applyAlignment="1">
      <alignment horizontal="center" vertical="center" wrapText="1"/>
    </xf>
    <xf numFmtId="0" fontId="16" fillId="34" borderId="0" xfId="0" applyFont="1" applyFill="1" applyAlignment="1">
      <alignment horizontal="center"/>
    </xf>
    <xf numFmtId="168" fontId="28" fillId="37" borderId="0" xfId="0" applyNumberFormat="1" applyFont="1" applyFill="1" applyAlignment="1">
      <alignment horizontal="center" vertical="center"/>
    </xf>
    <xf numFmtId="1" fontId="28" fillId="0" borderId="0" xfId="0" applyNumberFormat="1" applyFont="1" applyAlignment="1">
      <alignment horizontal="center" vertical="center"/>
    </xf>
    <xf numFmtId="0" fontId="16" fillId="33" borderId="0" xfId="0" applyFont="1" applyFill="1" applyAlignment="1" applyProtection="1">
      <alignment horizontal="left" wrapText="1"/>
      <protection locked="0"/>
    </xf>
    <xf numFmtId="0" fontId="16" fillId="0" borderId="0" xfId="0" applyFont="1" applyAlignment="1">
      <alignment horizontal="right"/>
    </xf>
    <xf numFmtId="0" fontId="0" fillId="34" borderId="0" xfId="0" applyFill="1" applyAlignment="1">
      <alignment horizont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1">
    <dxf>
      <fill>
        <patternFill>
          <bgColor rgb="FF00FF00"/>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r>
              <a:rPr lang="nl-NL" baseline="0"/>
              <a:t> Prijs</a:t>
            </a:r>
            <a:endParaRPr lang="nl-NL"/>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04F2-4B52-9736-B1214AE4FB48}"/>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'4. Formule Prijzenblad'!$I$9:$J$9</c:f>
              <c:numCache>
                <c:formatCode>General</c:formatCode>
                <c:ptCount val="2"/>
                <c:pt idx="0">
                  <c:v>0</c:v>
                </c:pt>
                <c:pt idx="1">
                  <c:v>725000</c:v>
                </c:pt>
              </c:numCache>
            </c:numRef>
          </c:xVal>
          <c:yVal>
            <c:numRef>
              <c:f>'4. Formule Prijzenblad'!$I$10:$J$10</c:f>
              <c:numCache>
                <c:formatCode>General</c:formatCode>
                <c:ptCount val="2"/>
                <c:pt idx="0">
                  <c:v>200</c:v>
                </c:pt>
                <c:pt idx="1">
                  <c:v>200</c:v>
                </c:pt>
              </c:numCache>
            </c:numRef>
          </c:yVal>
          <c:smooth val="0"/>
          <c:extLst>
            <c:ext xmlns:c16="http://schemas.microsoft.com/office/drawing/2014/chart" uri="{C3380CC4-5D6E-409C-BE32-E72D297353CC}">
              <c16:uniqueId val="{00000001-04F2-4B52-9736-B1214AE4FB48}"/>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04F2-4B52-9736-B1214AE4FB48}"/>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'4. Formule Prijzenblad'!$J$9:$K$9</c:f>
              <c:numCache>
                <c:formatCode>General</c:formatCode>
                <c:ptCount val="2"/>
                <c:pt idx="0">
                  <c:v>725000</c:v>
                </c:pt>
                <c:pt idx="1">
                  <c:v>825000</c:v>
                </c:pt>
              </c:numCache>
            </c:numRef>
          </c:xVal>
          <c:yVal>
            <c:numRef>
              <c:f>'4. Formule Prijzenblad'!$J$10:$K$10</c:f>
              <c:numCache>
                <c:formatCode>General</c:formatCode>
                <c:ptCount val="2"/>
                <c:pt idx="0">
                  <c:v>200</c:v>
                </c:pt>
                <c:pt idx="1">
                  <c:v>0</c:v>
                </c:pt>
              </c:numCache>
            </c:numRef>
          </c:yVal>
          <c:smooth val="0"/>
          <c:extLst>
            <c:ext xmlns:c16="http://schemas.microsoft.com/office/drawing/2014/chart" uri="{C3380CC4-5D6E-409C-BE32-E72D297353CC}">
              <c16:uniqueId val="{00000003-04F2-4B52-9736-B1214AE4FB48}"/>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04F2-4B52-9736-B1214AE4FB48}"/>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4F2-4B52-9736-B1214AE4FB48}"/>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'4. Formule Prijzenblad'!$M$9</c:f>
              <c:numCache>
                <c:formatCode>General</c:formatCode>
                <c:ptCount val="1"/>
                <c:pt idx="0">
                  <c:v>0</c:v>
                </c:pt>
              </c:numCache>
            </c:numRef>
          </c:xVal>
          <c:yVal>
            <c:numRef>
              <c:f>'4. Formule Prijzenblad'!$M$10</c:f>
              <c:numCache>
                <c:formatCode>0</c:formatCode>
                <c:ptCount val="1"/>
                <c:pt idx="0">
                  <c:v>200</c:v>
                </c:pt>
              </c:numCache>
            </c:numRef>
          </c:yVal>
          <c:smooth val="0"/>
          <c:extLst>
            <c:ext xmlns:c16="http://schemas.microsoft.com/office/drawing/2014/chart" uri="{C3380CC4-5D6E-409C-BE32-E72D297353CC}">
              <c16:uniqueId val="{00000005-04F2-4B52-9736-B1214AE4FB48}"/>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'4. Formule Prijzenblad'!$L$12:$M$12</c:f>
              <c:numCache>
                <c:formatCode>General</c:formatCode>
                <c:ptCount val="2"/>
                <c:pt idx="0">
                  <c:v>0</c:v>
                </c:pt>
                <c:pt idx="1">
                  <c:v>725000</c:v>
                </c:pt>
              </c:numCache>
            </c:numRef>
          </c:xVal>
          <c:yVal>
            <c:numRef>
              <c:f>'4. Formule Prijzenblad'!$L$13:$M$13</c:f>
              <c:numCache>
                <c:formatCode>General</c:formatCode>
                <c:ptCount val="2"/>
                <c:pt idx="0">
                  <c:v>200</c:v>
                </c:pt>
                <c:pt idx="1">
                  <c:v>200</c:v>
                </c:pt>
              </c:numCache>
            </c:numRef>
          </c:yVal>
          <c:smooth val="0"/>
          <c:extLst>
            <c:ext xmlns:c16="http://schemas.microsoft.com/office/drawing/2014/chart" uri="{C3380CC4-5D6E-409C-BE32-E72D297353CC}">
              <c16:uniqueId val="{00000006-04F2-4B52-9736-B1214AE4FB48}"/>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'4. Formule Prijzenblad'!$M$12:$N$12</c:f>
              <c:numCache>
                <c:formatCode>General</c:formatCode>
                <c:ptCount val="2"/>
                <c:pt idx="0">
                  <c:v>725000</c:v>
                </c:pt>
                <c:pt idx="1">
                  <c:v>725000</c:v>
                </c:pt>
              </c:numCache>
            </c:numRef>
          </c:xVal>
          <c:yVal>
            <c:numRef>
              <c:f>'4. Formule Prijzenblad'!$M$13:$N$13</c:f>
              <c:numCache>
                <c:formatCode>General</c:formatCode>
                <c:ptCount val="2"/>
                <c:pt idx="0">
                  <c:v>200</c:v>
                </c:pt>
                <c:pt idx="1">
                  <c:v>0</c:v>
                </c:pt>
              </c:numCache>
            </c:numRef>
          </c:yVal>
          <c:smooth val="0"/>
          <c:extLst>
            <c:ext xmlns:c16="http://schemas.microsoft.com/office/drawing/2014/chart" uri="{C3380CC4-5D6E-409C-BE32-E72D297353CC}">
              <c16:uniqueId val="{00000007-04F2-4B52-9736-B1214AE4FB48}"/>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33336</xdr:colOff>
      <xdr:row>4</xdr:row>
      <xdr:rowOff>0</xdr:rowOff>
    </xdr:from>
    <xdr:to>
      <xdr:col>15</xdr:col>
      <xdr:colOff>609599</xdr:colOff>
      <xdr:row>28</xdr:row>
      <xdr:rowOff>19050</xdr:rowOff>
    </xdr:to>
    <xdr:graphicFrame macro="">
      <xdr:nvGraphicFramePr>
        <xdr:cNvPr id="2" name="Grafiek 1">
          <a:extLst>
            <a:ext uri="{FF2B5EF4-FFF2-40B4-BE49-F238E27FC236}">
              <a16:creationId xmlns:a16="http://schemas.microsoft.com/office/drawing/2014/main" id="{11A6FCD3-A1DF-446D-B8BA-0F64C1F322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persons/person.xml><?xml version="1.0" encoding="utf-8"?>
<personList xmlns="http://schemas.microsoft.com/office/spreadsheetml/2018/threadedcomments" xmlns:x="http://schemas.openxmlformats.org/spreadsheetml/2006/main">
  <person displayName="Verwaaij, D. (FB-INKOOP)" id="{15B4AF09-524A-4937-9011-7FDF764A9639}" userId="S::D.Verwaaij@lumc.nl::f62e6257-95ff-4724-a22f-9db5e050d348"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4" dT="2024-10-09T08:50:04.11" personId="{15B4AF09-524A-4937-9011-7FDF764A9639}" id="{C805C8AD-7782-4C11-868F-37196C414ED0}">
    <text>Indien refurbished wordt aangeboden, dient het aantal in deze kolom aangepast te worden.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zoomScaleNormal="100" workbookViewId="0">
      <selection activeCell="B30" sqref="B30"/>
    </sheetView>
  </sheetViews>
  <sheetFormatPr defaultRowHeight="14.5" x14ac:dyDescent="0.35"/>
  <cols>
    <col min="2" max="2" width="35.453125" customWidth="1"/>
    <col min="3" max="3" width="12.81640625" customWidth="1"/>
    <col min="4" max="4" width="13.453125" customWidth="1"/>
    <col min="5" max="5" width="12.1796875" customWidth="1"/>
    <col min="6" max="6" width="16.81640625" customWidth="1"/>
  </cols>
  <sheetData>
    <row r="1" spans="1:6" ht="34.5" customHeight="1" thickBot="1" x14ac:dyDescent="0.4">
      <c r="B1" s="126" t="s">
        <v>0</v>
      </c>
      <c r="C1" s="127"/>
      <c r="D1" s="127"/>
      <c r="E1" s="127"/>
      <c r="F1" s="128"/>
    </row>
    <row r="2" spans="1:6" ht="15" customHeight="1" x14ac:dyDescent="0.35">
      <c r="B2" s="20"/>
      <c r="C2" s="21"/>
      <c r="D2" s="21"/>
      <c r="E2" s="21"/>
      <c r="F2" s="22"/>
    </row>
    <row r="3" spans="1:6" x14ac:dyDescent="0.35">
      <c r="B3" s="120" t="s">
        <v>1</v>
      </c>
      <c r="C3" s="121"/>
      <c r="D3" s="121"/>
      <c r="E3" s="121"/>
      <c r="F3" s="122"/>
    </row>
    <row r="4" spans="1:6" ht="15" customHeight="1" x14ac:dyDescent="0.35">
      <c r="A4" s="18"/>
      <c r="B4" s="129" t="s">
        <v>2</v>
      </c>
      <c r="C4" s="130"/>
      <c r="D4" s="130"/>
      <c r="E4" s="130"/>
      <c r="F4" s="131"/>
    </row>
    <row r="5" spans="1:6" ht="26.25" customHeight="1" x14ac:dyDescent="0.35">
      <c r="A5" s="18"/>
      <c r="B5" s="129" t="s">
        <v>3</v>
      </c>
      <c r="C5" s="130"/>
      <c r="D5" s="130"/>
      <c r="E5" s="130"/>
      <c r="F5" s="131"/>
    </row>
    <row r="6" spans="1:6" ht="16.5" customHeight="1" x14ac:dyDescent="0.35">
      <c r="A6" s="18"/>
      <c r="B6" s="129" t="s">
        <v>4</v>
      </c>
      <c r="C6" s="130"/>
      <c r="D6" s="130"/>
      <c r="E6" s="130"/>
      <c r="F6" s="131"/>
    </row>
    <row r="7" spans="1:6" x14ac:dyDescent="0.35">
      <c r="A7" s="18"/>
      <c r="B7" s="117" t="s">
        <v>5</v>
      </c>
      <c r="C7" s="118"/>
      <c r="D7" s="118"/>
      <c r="E7" s="118"/>
      <c r="F7" s="119"/>
    </row>
    <row r="8" spans="1:6" ht="15" customHeight="1" x14ac:dyDescent="0.35">
      <c r="A8" s="18"/>
      <c r="B8" s="117" t="s">
        <v>46</v>
      </c>
      <c r="C8" s="118"/>
      <c r="D8" s="118"/>
      <c r="E8" s="118"/>
      <c r="F8" s="119"/>
    </row>
    <row r="9" spans="1:6" ht="38.25" customHeight="1" x14ac:dyDescent="0.35">
      <c r="A9" s="18"/>
      <c r="B9" s="117" t="s">
        <v>6</v>
      </c>
      <c r="C9" s="118"/>
      <c r="D9" s="118"/>
      <c r="E9" s="118"/>
      <c r="F9" s="119"/>
    </row>
    <row r="10" spans="1:6" x14ac:dyDescent="0.35">
      <c r="A10" s="18"/>
      <c r="B10" s="132" t="s">
        <v>44</v>
      </c>
      <c r="C10" s="133"/>
      <c r="D10" s="133"/>
      <c r="E10" s="133"/>
      <c r="F10" s="134"/>
    </row>
    <row r="11" spans="1:6" ht="19.5" customHeight="1" x14ac:dyDescent="0.35">
      <c r="A11" s="18"/>
      <c r="B11" s="117" t="s">
        <v>45</v>
      </c>
      <c r="C11" s="118"/>
      <c r="D11" s="118"/>
      <c r="E11" s="118"/>
      <c r="F11" s="119"/>
    </row>
    <row r="12" spans="1:6" ht="14.25" customHeight="1" x14ac:dyDescent="0.35">
      <c r="A12" s="18"/>
      <c r="B12" s="117" t="s">
        <v>97</v>
      </c>
      <c r="C12" s="118"/>
      <c r="D12" s="118"/>
      <c r="E12" s="118"/>
      <c r="F12" s="119"/>
    </row>
    <row r="13" spans="1:6" ht="14.25" customHeight="1" x14ac:dyDescent="0.35">
      <c r="A13" s="18"/>
      <c r="B13" s="24"/>
      <c r="C13" s="19"/>
      <c r="D13" s="19"/>
      <c r="E13" s="19"/>
      <c r="F13" s="25"/>
    </row>
    <row r="14" spans="1:6" ht="15" customHeight="1" x14ac:dyDescent="0.35">
      <c r="B14" s="120" t="s">
        <v>7</v>
      </c>
      <c r="C14" s="121"/>
      <c r="D14" s="121"/>
      <c r="E14" s="121"/>
      <c r="F14" s="122"/>
    </row>
    <row r="15" spans="1:6" ht="31.5" customHeight="1" thickBot="1" x14ac:dyDescent="0.4">
      <c r="B15" s="123" t="s">
        <v>8</v>
      </c>
      <c r="C15" s="124"/>
      <c r="D15" s="124"/>
      <c r="E15" s="124"/>
      <c r="F15" s="125"/>
    </row>
    <row r="16" spans="1:6" x14ac:dyDescent="0.35">
      <c r="B16" s="3"/>
    </row>
    <row r="18" spans="1:6" x14ac:dyDescent="0.35">
      <c r="B18" s="116" t="s">
        <v>9</v>
      </c>
      <c r="C18" s="116"/>
      <c r="D18" s="116"/>
      <c r="E18" s="116"/>
      <c r="F18" s="116"/>
    </row>
    <row r="19" spans="1:6" x14ac:dyDescent="0.35">
      <c r="B19" s="26" t="s">
        <v>50</v>
      </c>
      <c r="C19" s="115"/>
      <c r="D19" s="115"/>
      <c r="E19" s="115"/>
      <c r="F19" s="115"/>
    </row>
    <row r="20" spans="1:6" x14ac:dyDescent="0.35">
      <c r="A20" s="23"/>
      <c r="B20" s="26" t="s">
        <v>51</v>
      </c>
      <c r="C20" s="115"/>
      <c r="D20" s="115"/>
      <c r="E20" s="115"/>
      <c r="F20" s="115"/>
    </row>
    <row r="21" spans="1:6" x14ac:dyDescent="0.35">
      <c r="B21" s="26" t="s">
        <v>52</v>
      </c>
      <c r="C21" s="115"/>
      <c r="D21" s="115"/>
      <c r="E21" s="115"/>
      <c r="F21" s="115"/>
    </row>
    <row r="22" spans="1:6" ht="34.5" customHeight="1" x14ac:dyDescent="0.35">
      <c r="B22" s="26" t="s">
        <v>53</v>
      </c>
      <c r="C22" s="115"/>
      <c r="D22" s="115"/>
      <c r="E22" s="115"/>
      <c r="F22" s="115"/>
    </row>
    <row r="23" spans="1:6" x14ac:dyDescent="0.35">
      <c r="B23" s="15"/>
    </row>
  </sheetData>
  <sheetProtection algorithmName="SHA-512" hashValue="TAmrPFXRlQlFePzTggDro7gDJDPumN9Vj2bC/65k+ABJ40jKUwEGCoF22VkXCVLOzcHZXwW8vXrWRzNZJtoM2w==" saltValue="cokfmORNuBFmf9g/UpplXg==" spinCount="100000" sheet="1" objects="1" scenarios="1"/>
  <mergeCells count="18">
    <mergeCell ref="B1:F1"/>
    <mergeCell ref="C19:F19"/>
    <mergeCell ref="B6:F6"/>
    <mergeCell ref="B7:F7"/>
    <mergeCell ref="B8:F8"/>
    <mergeCell ref="B9:F9"/>
    <mergeCell ref="B11:F11"/>
    <mergeCell ref="B10:F10"/>
    <mergeCell ref="B3:F3"/>
    <mergeCell ref="B4:F4"/>
    <mergeCell ref="B5:F5"/>
    <mergeCell ref="C20:F20"/>
    <mergeCell ref="C21:F21"/>
    <mergeCell ref="C22:F22"/>
    <mergeCell ref="B18:F18"/>
    <mergeCell ref="B12:F12"/>
    <mergeCell ref="B14:F14"/>
    <mergeCell ref="B15:F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A90F7-0F68-45E0-A620-6B8122915243}">
  <dimension ref="A1:P29"/>
  <sheetViews>
    <sheetView showGridLines="0" tabSelected="1" zoomScaleNormal="100" workbookViewId="0">
      <selection activeCell="I6" sqref="I6"/>
    </sheetView>
  </sheetViews>
  <sheetFormatPr defaultRowHeight="14.5" x14ac:dyDescent="0.35"/>
  <cols>
    <col min="1" max="1" width="25.453125" customWidth="1"/>
    <col min="2" max="2" width="17.81640625" customWidth="1"/>
    <col min="3" max="3" width="12.36328125" customWidth="1"/>
    <col min="4" max="4" width="12.26953125" customWidth="1"/>
    <col min="5" max="6" width="9.81640625" customWidth="1"/>
    <col min="7" max="7" width="8.1796875" customWidth="1"/>
    <col min="8" max="8" width="10.7265625" customWidth="1"/>
    <col min="9" max="9" width="12.54296875" customWidth="1"/>
    <col min="10" max="11" width="13.81640625" customWidth="1"/>
    <col min="12" max="12" width="8.54296875" customWidth="1"/>
    <col min="13" max="13" width="7.1796875" customWidth="1"/>
    <col min="14" max="14" width="20.1796875" customWidth="1"/>
    <col min="15" max="15" width="10.1796875" customWidth="1"/>
    <col min="16" max="16" width="50.1796875" customWidth="1"/>
    <col min="17" max="17" width="8" customWidth="1"/>
    <col min="18" max="18" width="9.1796875" customWidth="1"/>
    <col min="19" max="19" width="10" customWidth="1"/>
    <col min="20" max="20" width="10.453125" customWidth="1"/>
    <col min="21" max="21" width="7.1796875" customWidth="1"/>
  </cols>
  <sheetData>
    <row r="1" spans="1:16" ht="31" customHeight="1" thickBot="1" x14ac:dyDescent="0.4">
      <c r="A1" s="163" t="s">
        <v>54</v>
      </c>
      <c r="B1" s="164"/>
      <c r="C1" s="164"/>
      <c r="D1" s="164"/>
      <c r="E1" s="164"/>
      <c r="F1" s="164"/>
      <c r="G1" s="164"/>
      <c r="H1" s="164"/>
      <c r="I1" s="164"/>
      <c r="J1" s="164"/>
      <c r="K1" s="164"/>
      <c r="L1" s="164"/>
      <c r="M1" s="164"/>
      <c r="N1" s="79"/>
      <c r="O1" s="35"/>
      <c r="P1" s="53"/>
    </row>
    <row r="2" spans="1:16" ht="24" customHeight="1" thickBot="1" x14ac:dyDescent="0.4">
      <c r="A2" s="4"/>
      <c r="B2" s="5"/>
      <c r="C2" s="5"/>
      <c r="D2" s="5"/>
      <c r="E2" s="5"/>
      <c r="F2" s="5"/>
      <c r="G2" s="5"/>
      <c r="H2" s="5"/>
      <c r="I2" s="5"/>
      <c r="J2" s="5"/>
      <c r="K2" s="5"/>
      <c r="L2" s="5"/>
      <c r="M2" s="5"/>
      <c r="N2" s="5"/>
      <c r="O2" s="5"/>
    </row>
    <row r="3" spans="1:16" ht="24.75" customHeight="1" thickBot="1" x14ac:dyDescent="0.4">
      <c r="A3" s="147" t="s">
        <v>78</v>
      </c>
      <c r="B3" s="148"/>
      <c r="C3" s="75"/>
      <c r="D3" s="54"/>
      <c r="E3" s="54"/>
      <c r="F3" s="135" t="s">
        <v>100</v>
      </c>
      <c r="G3" s="135"/>
      <c r="H3" s="135"/>
      <c r="I3" s="101"/>
      <c r="J3" s="181"/>
      <c r="K3" s="181"/>
      <c r="L3" s="181"/>
      <c r="M3" s="181"/>
      <c r="N3" s="181"/>
      <c r="O3" s="181"/>
      <c r="P3" s="181"/>
    </row>
    <row r="4" spans="1:16" s="2" customFormat="1" ht="38.25" customHeight="1" x14ac:dyDescent="0.35">
      <c r="A4" s="55" t="s">
        <v>10</v>
      </c>
      <c r="B4" s="56" t="s">
        <v>99</v>
      </c>
      <c r="C4" s="57" t="s">
        <v>79</v>
      </c>
      <c r="D4" s="57" t="s">
        <v>13</v>
      </c>
      <c r="E4" s="58" t="s">
        <v>104</v>
      </c>
      <c r="F4" s="177" t="s">
        <v>105</v>
      </c>
      <c r="G4" s="178"/>
      <c r="H4" s="100" t="s">
        <v>99</v>
      </c>
      <c r="I4" s="58" t="s">
        <v>103</v>
      </c>
      <c r="J4" s="58" t="s">
        <v>11</v>
      </c>
      <c r="K4" s="58" t="s">
        <v>12</v>
      </c>
      <c r="L4" s="59" t="s">
        <v>43</v>
      </c>
      <c r="N4" s="84"/>
    </row>
    <row r="5" spans="1:16" x14ac:dyDescent="0.35">
      <c r="A5" s="13" t="s">
        <v>80</v>
      </c>
      <c r="B5" s="106"/>
      <c r="C5" s="87"/>
      <c r="D5" s="87"/>
      <c r="E5" s="114"/>
      <c r="F5" s="179"/>
      <c r="G5" s="180"/>
      <c r="H5" s="91"/>
      <c r="I5" s="102">
        <v>94</v>
      </c>
      <c r="J5" s="96">
        <f>((B5+C5+D5)*E5)+((C5+D5+H5)*F5)</f>
        <v>0</v>
      </c>
      <c r="K5" s="96">
        <f>J5*12</f>
        <v>0</v>
      </c>
      <c r="L5" s="29"/>
      <c r="N5" s="84"/>
    </row>
    <row r="6" spans="1:16" x14ac:dyDescent="0.35">
      <c r="A6" s="13" t="s">
        <v>81</v>
      </c>
      <c r="B6" s="106"/>
      <c r="C6" s="87"/>
      <c r="D6" s="87"/>
      <c r="E6" s="114"/>
      <c r="F6" s="179"/>
      <c r="G6" s="180"/>
      <c r="H6" s="92"/>
      <c r="I6" s="102">
        <v>94</v>
      </c>
      <c r="J6" s="96">
        <f t="shared" ref="J6:J7" si="0">((B6+C6+D6)*E6)+((C6+D6+H6)*F6)</f>
        <v>0</v>
      </c>
      <c r="K6" s="96">
        <f t="shared" ref="K6:K7" si="1">J6*12</f>
        <v>0</v>
      </c>
      <c r="L6" s="30"/>
      <c r="N6" s="60"/>
    </row>
    <row r="7" spans="1:16" x14ac:dyDescent="0.35">
      <c r="A7" s="61" t="s">
        <v>82</v>
      </c>
      <c r="B7" s="106"/>
      <c r="C7" s="87"/>
      <c r="D7" s="87"/>
      <c r="E7" s="114"/>
      <c r="F7" s="179"/>
      <c r="G7" s="180"/>
      <c r="H7" s="92"/>
      <c r="I7" s="102">
        <v>32</v>
      </c>
      <c r="J7" s="96">
        <f t="shared" si="0"/>
        <v>0</v>
      </c>
      <c r="K7" s="96">
        <f t="shared" si="1"/>
        <v>0</v>
      </c>
      <c r="L7" s="30"/>
      <c r="M7" s="16"/>
      <c r="N7" s="62"/>
    </row>
    <row r="8" spans="1:16" ht="18" customHeight="1" x14ac:dyDescent="0.35">
      <c r="A8" s="182" t="s">
        <v>14</v>
      </c>
      <c r="B8" s="182"/>
      <c r="C8" s="142">
        <f>SUM(K5:K7)</f>
        <v>0</v>
      </c>
      <c r="D8" s="143"/>
      <c r="E8" s="143"/>
      <c r="F8" s="143"/>
      <c r="G8" s="143"/>
      <c r="H8" s="143"/>
      <c r="I8" s="143"/>
      <c r="J8" s="143"/>
      <c r="K8" s="143"/>
      <c r="L8" s="89"/>
      <c r="M8" s="88"/>
      <c r="P8" s="63"/>
    </row>
    <row r="9" spans="1:16" x14ac:dyDescent="0.35">
      <c r="A9" s="76" t="s">
        <v>106</v>
      </c>
      <c r="B9" s="64"/>
      <c r="C9" s="64"/>
      <c r="D9" s="64"/>
      <c r="E9" s="64"/>
      <c r="F9" s="64"/>
      <c r="G9" s="64"/>
      <c r="H9" s="64"/>
      <c r="I9" s="64"/>
      <c r="J9" s="64"/>
      <c r="K9" s="64"/>
      <c r="L9" s="64"/>
      <c r="M9" s="65"/>
      <c r="P9" s="66"/>
    </row>
    <row r="10" spans="1:16" ht="15" thickBot="1" x14ac:dyDescent="0.4">
      <c r="P10" s="67"/>
    </row>
    <row r="11" spans="1:16" ht="25.5" customHeight="1" thickBot="1" x14ac:dyDescent="0.4">
      <c r="A11" s="147" t="s">
        <v>83</v>
      </c>
      <c r="B11" s="148"/>
      <c r="C11" s="54"/>
      <c r="D11" s="54"/>
      <c r="O11" s="67"/>
    </row>
    <row r="12" spans="1:16" ht="24.75" customHeight="1" x14ac:dyDescent="0.35">
      <c r="A12" s="168" t="s">
        <v>84</v>
      </c>
      <c r="B12" s="169"/>
      <c r="C12" s="68" t="s">
        <v>47</v>
      </c>
      <c r="D12" s="170" t="s">
        <v>85</v>
      </c>
      <c r="E12" s="170"/>
      <c r="F12" s="136" t="s">
        <v>12</v>
      </c>
      <c r="G12" s="137"/>
      <c r="H12" s="59" t="s">
        <v>43</v>
      </c>
      <c r="I12" s="99"/>
      <c r="J12" s="18"/>
      <c r="K12" s="18"/>
    </row>
    <row r="13" spans="1:16" x14ac:dyDescent="0.35">
      <c r="A13" s="171" t="s">
        <v>86</v>
      </c>
      <c r="B13" s="172"/>
      <c r="C13" s="103"/>
      <c r="D13" s="173">
        <v>1343977</v>
      </c>
      <c r="E13" s="174"/>
      <c r="F13" s="144">
        <f>C13*D13</f>
        <v>0</v>
      </c>
      <c r="G13" s="145"/>
      <c r="H13" s="29"/>
      <c r="I13" s="1"/>
      <c r="J13" s="1"/>
      <c r="L13" s="69"/>
    </row>
    <row r="14" spans="1:16" ht="27" customHeight="1" x14ac:dyDescent="0.35">
      <c r="A14" s="175" t="s">
        <v>101</v>
      </c>
      <c r="B14" s="176"/>
      <c r="C14" s="104"/>
      <c r="D14" s="173">
        <v>789834</v>
      </c>
      <c r="E14" s="174"/>
      <c r="F14" s="144">
        <f>C14*D14</f>
        <v>0</v>
      </c>
      <c r="G14" s="145"/>
      <c r="H14" s="30"/>
      <c r="I14" s="1"/>
      <c r="J14" s="1"/>
      <c r="L14" s="69"/>
    </row>
    <row r="15" spans="1:16" x14ac:dyDescent="0.35">
      <c r="A15" s="159" t="s">
        <v>87</v>
      </c>
      <c r="B15" s="160"/>
      <c r="C15" s="104"/>
      <c r="D15" s="161">
        <v>171348</v>
      </c>
      <c r="E15" s="162"/>
      <c r="F15" s="144">
        <f>C15*D15</f>
        <v>0</v>
      </c>
      <c r="G15" s="145"/>
      <c r="H15" s="30"/>
      <c r="L15" s="70"/>
    </row>
    <row r="16" spans="1:16" ht="26.15" customHeight="1" x14ac:dyDescent="0.35">
      <c r="A16" s="183" t="s">
        <v>102</v>
      </c>
      <c r="B16" s="184"/>
      <c r="C16" s="104"/>
      <c r="D16" s="161">
        <v>118161</v>
      </c>
      <c r="E16" s="162"/>
      <c r="F16" s="144">
        <f>C16*D16</f>
        <v>0</v>
      </c>
      <c r="G16" s="145"/>
      <c r="H16" s="30"/>
      <c r="L16" s="69"/>
    </row>
    <row r="17" spans="1:16" x14ac:dyDescent="0.35">
      <c r="A17" s="71" t="s">
        <v>88</v>
      </c>
      <c r="B17" s="72"/>
      <c r="C17" s="105"/>
      <c r="D17" s="161">
        <v>240254</v>
      </c>
      <c r="E17" s="162"/>
      <c r="F17" s="144">
        <f>C17*D17</f>
        <v>0</v>
      </c>
      <c r="G17" s="145"/>
      <c r="H17" s="30"/>
      <c r="L17" s="69"/>
    </row>
    <row r="18" spans="1:16" ht="17.5" customHeight="1" x14ac:dyDescent="0.35">
      <c r="A18" s="80" t="s">
        <v>89</v>
      </c>
      <c r="B18" s="81"/>
      <c r="C18" s="185">
        <f>SUM(F13:G17)</f>
        <v>0</v>
      </c>
      <c r="D18" s="186"/>
      <c r="E18" s="186"/>
      <c r="F18" s="186"/>
      <c r="G18" s="187"/>
      <c r="H18" s="95"/>
      <c r="I18" s="93"/>
      <c r="J18" s="93"/>
      <c r="K18" s="93"/>
      <c r="L18" s="93"/>
      <c r="M18" s="18"/>
      <c r="O18" s="69"/>
    </row>
    <row r="19" spans="1:16" x14ac:dyDescent="0.35">
      <c r="A19" s="6"/>
      <c r="F19" s="17"/>
      <c r="G19" s="17"/>
      <c r="H19" s="94"/>
      <c r="I19" s="94"/>
      <c r="J19" s="94"/>
      <c r="K19" s="94"/>
      <c r="L19" s="17"/>
      <c r="M19" s="17"/>
      <c r="P19" s="69"/>
    </row>
    <row r="20" spans="1:16" ht="15" thickBot="1" x14ac:dyDescent="0.4">
      <c r="F20" s="17"/>
      <c r="G20" s="17"/>
      <c r="H20" s="17"/>
      <c r="I20" s="17"/>
      <c r="J20" s="17"/>
      <c r="K20" s="17"/>
      <c r="L20" s="17"/>
      <c r="M20" s="17"/>
    </row>
    <row r="21" spans="1:16" ht="18.5" x14ac:dyDescent="0.35">
      <c r="A21" s="110" t="s">
        <v>107</v>
      </c>
      <c r="B21" s="111"/>
      <c r="C21" s="107"/>
      <c r="D21" s="152"/>
      <c r="E21" s="152"/>
      <c r="F21" s="152"/>
      <c r="G21" s="85"/>
      <c r="H21" s="85"/>
      <c r="I21" s="85"/>
      <c r="J21" s="85"/>
      <c r="K21" s="85"/>
      <c r="P21" s="70"/>
    </row>
    <row r="22" spans="1:16" ht="20.5" customHeight="1" thickBot="1" x14ac:dyDescent="0.4">
      <c r="A22" s="112">
        <f>C8+C18</f>
        <v>0</v>
      </c>
      <c r="B22" s="113"/>
      <c r="C22" s="82"/>
      <c r="D22" s="82"/>
      <c r="E22" s="82"/>
      <c r="P22" s="70"/>
    </row>
    <row r="23" spans="1:16" ht="15" thickBot="1" x14ac:dyDescent="0.4">
      <c r="F23" s="73"/>
      <c r="G23" s="73"/>
      <c r="H23" s="73"/>
      <c r="I23" s="73"/>
      <c r="J23" s="73"/>
      <c r="K23" s="73"/>
      <c r="L23" s="73"/>
      <c r="M23" s="73"/>
    </row>
    <row r="24" spans="1:16" ht="27" customHeight="1" thickBot="1" x14ac:dyDescent="0.4">
      <c r="A24" s="156" t="s">
        <v>90</v>
      </c>
      <c r="B24" s="157"/>
      <c r="C24" s="157"/>
      <c r="D24" s="157"/>
      <c r="E24" s="158"/>
      <c r="F24" s="86" t="s">
        <v>47</v>
      </c>
      <c r="G24" s="136" t="s">
        <v>79</v>
      </c>
      <c r="H24" s="137"/>
      <c r="I24" s="90" t="s">
        <v>13</v>
      </c>
      <c r="J24" s="38" t="s">
        <v>43</v>
      </c>
    </row>
    <row r="25" spans="1:16" x14ac:dyDescent="0.35">
      <c r="A25" s="153" t="s">
        <v>96</v>
      </c>
      <c r="B25" s="154"/>
      <c r="C25" s="154"/>
      <c r="D25" s="154"/>
      <c r="E25" s="155"/>
      <c r="F25" s="97"/>
      <c r="G25" s="138"/>
      <c r="H25" s="139"/>
      <c r="I25" s="98"/>
      <c r="J25" s="74"/>
    </row>
    <row r="26" spans="1:16" x14ac:dyDescent="0.35">
      <c r="A26" s="165" t="s">
        <v>95</v>
      </c>
      <c r="B26" s="166"/>
      <c r="C26" s="166"/>
      <c r="D26" s="166"/>
      <c r="E26" s="167"/>
      <c r="F26" s="97"/>
      <c r="G26" s="140"/>
      <c r="H26" s="141"/>
      <c r="I26" s="108"/>
      <c r="J26" s="78"/>
    </row>
    <row r="27" spans="1:16" x14ac:dyDescent="0.35">
      <c r="A27" s="165" t="s">
        <v>93</v>
      </c>
      <c r="B27" s="166"/>
      <c r="C27" s="166"/>
      <c r="D27" s="166"/>
      <c r="E27" s="166"/>
      <c r="F27" s="77"/>
      <c r="G27" s="140"/>
      <c r="H27" s="141"/>
      <c r="I27" s="108"/>
      <c r="J27" s="78"/>
    </row>
    <row r="28" spans="1:16" x14ac:dyDescent="0.35">
      <c r="A28" s="149" t="s">
        <v>94</v>
      </c>
      <c r="B28" s="150"/>
      <c r="C28" s="150"/>
      <c r="D28" s="150"/>
      <c r="E28" s="151"/>
      <c r="F28" s="97"/>
      <c r="G28" s="140"/>
      <c r="H28" s="141"/>
      <c r="I28" s="108"/>
      <c r="J28" s="78"/>
    </row>
    <row r="29" spans="1:16" x14ac:dyDescent="0.35">
      <c r="A29" s="146" t="s">
        <v>98</v>
      </c>
      <c r="B29" s="146"/>
      <c r="C29" s="146"/>
      <c r="D29" s="146"/>
      <c r="E29" s="146"/>
      <c r="F29" s="97"/>
      <c r="G29" s="140"/>
      <c r="H29" s="141"/>
      <c r="I29" s="109"/>
      <c r="J29" s="78"/>
    </row>
  </sheetData>
  <sheetProtection algorithmName="SHA-512" hashValue="Q50puNlZVdQXa+4aR4MLC2lt/mhZkjKCOLSPRseNYokgFrBfW2OfsNxX1L/grrQxwTuP5Rs44dGvZf6pUVaimg==" saltValue="1PgjLynv3PARXLOLwVifAw==" spinCount="100000" sheet="1" objects="1" scenarios="1"/>
  <mergeCells count="42">
    <mergeCell ref="A16:B16"/>
    <mergeCell ref="D16:E16"/>
    <mergeCell ref="D17:E17"/>
    <mergeCell ref="C18:G18"/>
    <mergeCell ref="G28:H28"/>
    <mergeCell ref="A1:M1"/>
    <mergeCell ref="A26:E26"/>
    <mergeCell ref="A27:E27"/>
    <mergeCell ref="A12:B12"/>
    <mergeCell ref="D12:E12"/>
    <mergeCell ref="A13:B13"/>
    <mergeCell ref="D13:E13"/>
    <mergeCell ref="A14:B14"/>
    <mergeCell ref="D14:E14"/>
    <mergeCell ref="A3:B3"/>
    <mergeCell ref="F4:G4"/>
    <mergeCell ref="F5:G5"/>
    <mergeCell ref="F6:G6"/>
    <mergeCell ref="F7:G7"/>
    <mergeCell ref="J3:P3"/>
    <mergeCell ref="A8:B8"/>
    <mergeCell ref="G29:H29"/>
    <mergeCell ref="C8:K8"/>
    <mergeCell ref="F12:G12"/>
    <mergeCell ref="F13:G13"/>
    <mergeCell ref="F14:G14"/>
    <mergeCell ref="F15:G15"/>
    <mergeCell ref="F16:G16"/>
    <mergeCell ref="F17:G17"/>
    <mergeCell ref="A29:E29"/>
    <mergeCell ref="A11:B11"/>
    <mergeCell ref="A28:E28"/>
    <mergeCell ref="D21:F21"/>
    <mergeCell ref="A25:E25"/>
    <mergeCell ref="A24:E24"/>
    <mergeCell ref="A15:B15"/>
    <mergeCell ref="D15:E15"/>
    <mergeCell ref="F3:H3"/>
    <mergeCell ref="G24:H24"/>
    <mergeCell ref="G25:H25"/>
    <mergeCell ref="G26:H26"/>
    <mergeCell ref="G27:H27"/>
  </mergeCells>
  <phoneticPr fontId="39" type="noConversion"/>
  <dataValidations count="1">
    <dataValidation type="list" allowBlank="1" showInputMessage="1" showErrorMessage="1" sqref="L5:L7 J25:J29 H13:H17" xr:uid="{32346055-B603-4A1F-9FF2-0F68E8A8E689}">
      <formula1>"9%,21%"</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09905-E94B-421D-ACDC-994D98B4D0C8}">
  <dimension ref="A1:K27"/>
  <sheetViews>
    <sheetView showGridLines="0" zoomScaleNormal="100" workbookViewId="0">
      <selection activeCell="A14" sqref="A14:B14"/>
    </sheetView>
  </sheetViews>
  <sheetFormatPr defaultRowHeight="14.5" x14ac:dyDescent="0.35"/>
  <cols>
    <col min="1" max="1" width="19.26953125" style="46" customWidth="1"/>
    <col min="2" max="2" width="8" bestFit="1" customWidth="1"/>
    <col min="3" max="3" width="8.54296875" customWidth="1"/>
    <col min="4" max="4" width="8" customWidth="1"/>
    <col min="5" max="5" width="9" customWidth="1"/>
    <col min="6" max="6" width="12.1796875" customWidth="1"/>
    <col min="7" max="7" width="23.81640625" customWidth="1"/>
    <col min="8" max="8" width="10.81640625" customWidth="1"/>
    <col min="10" max="10" width="23.26953125" bestFit="1" customWidth="1"/>
    <col min="11" max="11" width="11.54296875" customWidth="1"/>
  </cols>
  <sheetData>
    <row r="1" spans="1:11" ht="30" customHeight="1" thickBot="1" x14ac:dyDescent="0.4">
      <c r="A1" s="163" t="s">
        <v>54</v>
      </c>
      <c r="B1" s="164"/>
      <c r="C1" s="164"/>
      <c r="D1" s="164"/>
      <c r="E1" s="164"/>
      <c r="F1" s="164"/>
      <c r="G1" s="164"/>
      <c r="H1" s="164"/>
    </row>
    <row r="2" spans="1:11" ht="52" customHeight="1" thickBot="1" x14ac:dyDescent="0.4">
      <c r="A2" s="211" t="s">
        <v>70</v>
      </c>
      <c r="B2" s="212"/>
      <c r="C2" s="212"/>
      <c r="D2" s="212"/>
      <c r="E2" s="212"/>
      <c r="F2" s="212"/>
      <c r="G2" s="212"/>
      <c r="H2" s="213"/>
    </row>
    <row r="3" spans="1:11" ht="28" customHeight="1" thickBot="1" x14ac:dyDescent="0.4">
      <c r="A3" s="34"/>
      <c r="B3" s="35"/>
      <c r="C3" s="35"/>
      <c r="D3" s="36"/>
    </row>
    <row r="4" spans="1:11" ht="22" customHeight="1" thickBot="1" x14ac:dyDescent="0.4">
      <c r="A4" s="206" t="s">
        <v>71</v>
      </c>
      <c r="B4" s="207"/>
      <c r="C4" s="207"/>
      <c r="D4" s="207"/>
      <c r="E4" s="208"/>
    </row>
    <row r="5" spans="1:11" ht="21" customHeight="1" x14ac:dyDescent="0.35">
      <c r="A5" s="214" t="s">
        <v>72</v>
      </c>
      <c r="B5" s="214"/>
      <c r="C5" s="214"/>
      <c r="D5" s="214"/>
      <c r="E5" s="214"/>
    </row>
    <row r="6" spans="1:11" ht="16.5" customHeight="1" x14ac:dyDescent="0.35">
      <c r="A6" s="215" t="s">
        <v>62</v>
      </c>
      <c r="B6" s="217" t="s">
        <v>55</v>
      </c>
      <c r="C6" s="217"/>
      <c r="D6" s="218" t="s">
        <v>56</v>
      </c>
      <c r="E6" s="219"/>
      <c r="G6" s="37" t="s">
        <v>73</v>
      </c>
      <c r="H6" s="38" t="s">
        <v>69</v>
      </c>
      <c r="J6" s="39" t="s">
        <v>74</v>
      </c>
      <c r="K6" s="38" t="s">
        <v>69</v>
      </c>
    </row>
    <row r="7" spans="1:11" ht="17.25" customHeight="1" x14ac:dyDescent="0.35">
      <c r="A7" s="216"/>
      <c r="B7" s="40" t="s">
        <v>57</v>
      </c>
      <c r="C7" s="40" t="s">
        <v>58</v>
      </c>
      <c r="D7" s="40" t="s">
        <v>57</v>
      </c>
      <c r="E7" s="40" t="s">
        <v>58</v>
      </c>
      <c r="G7" s="41" t="s">
        <v>64</v>
      </c>
      <c r="H7" s="42"/>
      <c r="J7" s="41" t="s">
        <v>64</v>
      </c>
      <c r="K7" s="42"/>
    </row>
    <row r="8" spans="1:11" x14ac:dyDescent="0.35">
      <c r="A8" s="27" t="s">
        <v>59</v>
      </c>
      <c r="B8" s="28"/>
      <c r="C8" s="43" t="s">
        <v>60</v>
      </c>
      <c r="D8" s="28"/>
      <c r="E8" s="43" t="s">
        <v>60</v>
      </c>
      <c r="G8" s="14" t="s">
        <v>65</v>
      </c>
      <c r="H8" s="42"/>
      <c r="J8" s="14" t="s">
        <v>65</v>
      </c>
      <c r="K8" s="42"/>
    </row>
    <row r="9" spans="1:11" x14ac:dyDescent="0.35">
      <c r="A9" s="27" t="s">
        <v>61</v>
      </c>
      <c r="B9" s="28"/>
      <c r="C9" s="43" t="s">
        <v>60</v>
      </c>
      <c r="D9" s="28"/>
      <c r="E9" s="43" t="s">
        <v>60</v>
      </c>
      <c r="G9" s="14" t="s">
        <v>66</v>
      </c>
      <c r="H9" s="42"/>
      <c r="J9" s="14" t="s">
        <v>66</v>
      </c>
      <c r="K9" s="42"/>
    </row>
    <row r="10" spans="1:11" ht="28" customHeight="1" x14ac:dyDescent="0.35">
      <c r="A10" s="44"/>
      <c r="B10" s="45"/>
      <c r="C10" s="45"/>
      <c r="D10" s="45"/>
      <c r="E10" s="45"/>
    </row>
    <row r="11" spans="1:11" ht="21" customHeight="1" x14ac:dyDescent="0.35">
      <c r="A11" s="197" t="s">
        <v>67</v>
      </c>
      <c r="B11" s="197"/>
      <c r="C11" s="198" t="s">
        <v>63</v>
      </c>
      <c r="D11" s="199"/>
      <c r="E11" s="199"/>
      <c r="F11" s="199"/>
      <c r="G11" s="200"/>
    </row>
    <row r="12" spans="1:11" ht="31.5" customHeight="1" x14ac:dyDescent="0.35">
      <c r="A12" s="194" t="s">
        <v>92</v>
      </c>
      <c r="B12" s="195"/>
      <c r="C12" s="201"/>
      <c r="D12" s="202"/>
      <c r="E12" s="202"/>
      <c r="F12" s="202"/>
      <c r="G12" s="203"/>
    </row>
    <row r="13" spans="1:11" ht="31.5" customHeight="1" x14ac:dyDescent="0.35">
      <c r="A13" s="194" t="s">
        <v>91</v>
      </c>
      <c r="B13" s="195"/>
      <c r="C13" s="31"/>
      <c r="D13" s="32"/>
      <c r="E13" s="32"/>
      <c r="F13" s="32"/>
      <c r="G13" s="33"/>
    </row>
    <row r="14" spans="1:11" ht="58" customHeight="1" x14ac:dyDescent="0.35">
      <c r="A14" s="204" t="s">
        <v>15</v>
      </c>
      <c r="B14" s="205"/>
      <c r="C14" s="201"/>
      <c r="D14" s="202"/>
      <c r="E14" s="202"/>
      <c r="F14" s="202"/>
      <c r="G14" s="203"/>
    </row>
    <row r="15" spans="1:11" ht="63" customHeight="1" x14ac:dyDescent="0.35">
      <c r="A15" s="204" t="s">
        <v>16</v>
      </c>
      <c r="B15" s="205"/>
      <c r="C15" s="201"/>
      <c r="D15" s="202"/>
      <c r="E15" s="202"/>
      <c r="F15" s="202"/>
      <c r="G15" s="203"/>
    </row>
    <row r="17" spans="1:7" ht="15" thickBot="1" x14ac:dyDescent="0.4"/>
    <row r="18" spans="1:7" ht="23.15" customHeight="1" thickBot="1" x14ac:dyDescent="0.4">
      <c r="A18" s="206" t="s">
        <v>75</v>
      </c>
      <c r="B18" s="207"/>
      <c r="C18" s="208"/>
      <c r="D18" s="47"/>
      <c r="E18" s="47"/>
    </row>
    <row r="19" spans="1:7" ht="19" customHeight="1" x14ac:dyDescent="0.35">
      <c r="A19" s="168" t="s">
        <v>68</v>
      </c>
      <c r="B19" s="209"/>
      <c r="C19" s="169"/>
      <c r="E19" s="210" t="s">
        <v>76</v>
      </c>
      <c r="F19" s="210"/>
      <c r="G19" s="38" t="s">
        <v>69</v>
      </c>
    </row>
    <row r="20" spans="1:7" ht="17.25" customHeight="1" x14ac:dyDescent="0.35">
      <c r="A20" s="48" t="s">
        <v>62</v>
      </c>
      <c r="B20" s="49" t="s">
        <v>57</v>
      </c>
      <c r="C20" s="49" t="s">
        <v>58</v>
      </c>
      <c r="E20" s="188" t="s">
        <v>64</v>
      </c>
      <c r="F20" s="189"/>
      <c r="G20" s="42"/>
    </row>
    <row r="21" spans="1:7" x14ac:dyDescent="0.35">
      <c r="A21" s="27" t="s">
        <v>59</v>
      </c>
      <c r="B21" s="28"/>
      <c r="C21" s="43" t="s">
        <v>60</v>
      </c>
      <c r="E21" s="188" t="s">
        <v>65</v>
      </c>
      <c r="F21" s="189"/>
      <c r="G21" s="42"/>
    </row>
    <row r="22" spans="1:7" x14ac:dyDescent="0.35">
      <c r="A22" s="27" t="s">
        <v>61</v>
      </c>
      <c r="B22" s="28"/>
      <c r="C22" s="43" t="s">
        <v>60</v>
      </c>
      <c r="E22" s="190" t="s">
        <v>66</v>
      </c>
      <c r="F22" s="190"/>
      <c r="G22" s="42"/>
    </row>
    <row r="24" spans="1:7" x14ac:dyDescent="0.35">
      <c r="F24" s="50"/>
      <c r="G24" s="51"/>
    </row>
    <row r="25" spans="1:7" ht="26.15" customHeight="1" x14ac:dyDescent="0.35">
      <c r="A25" s="191" t="s">
        <v>67</v>
      </c>
      <c r="B25" s="192"/>
      <c r="C25" s="193" t="s">
        <v>63</v>
      </c>
      <c r="D25" s="193"/>
      <c r="E25" s="193"/>
      <c r="F25" s="193"/>
      <c r="G25" s="193"/>
    </row>
    <row r="26" spans="1:7" ht="33" customHeight="1" x14ac:dyDescent="0.35">
      <c r="A26" s="194" t="s">
        <v>77</v>
      </c>
      <c r="B26" s="195"/>
      <c r="C26" s="196"/>
      <c r="D26" s="196"/>
      <c r="E26" s="196"/>
      <c r="F26" s="196"/>
      <c r="G26" s="196"/>
    </row>
    <row r="27" spans="1:7" ht="18" customHeight="1" x14ac:dyDescent="0.35">
      <c r="D27" s="52"/>
      <c r="E27" s="52"/>
      <c r="F27" s="52"/>
      <c r="G27" s="52"/>
    </row>
  </sheetData>
  <sheetProtection algorithmName="SHA-512" hashValue="hwDSBwZcCBrlNrCAr9rhIGc4wqgDNgIREnFKZgH+aHZ3wvw8KtA0PNO1uGPMtmw4+TenU96nu9wSi4IjfJOXhA==" saltValue="q6Aa1JzLGeib4oLFPfq4xg==" spinCount="100000" sheet="1" objects="1" scenarios="1"/>
  <mergeCells count="26">
    <mergeCell ref="A1:H1"/>
    <mergeCell ref="A2:H2"/>
    <mergeCell ref="A4:E4"/>
    <mergeCell ref="A5:E5"/>
    <mergeCell ref="A6:A7"/>
    <mergeCell ref="B6:C6"/>
    <mergeCell ref="D6:E6"/>
    <mergeCell ref="E20:F20"/>
    <mergeCell ref="A11:B11"/>
    <mergeCell ref="C11:G11"/>
    <mergeCell ref="A12:B12"/>
    <mergeCell ref="C12:G12"/>
    <mergeCell ref="A14:B14"/>
    <mergeCell ref="C14:G14"/>
    <mergeCell ref="A15:B15"/>
    <mergeCell ref="C15:G15"/>
    <mergeCell ref="A18:C18"/>
    <mergeCell ref="A19:C19"/>
    <mergeCell ref="E19:F19"/>
    <mergeCell ref="A13:B13"/>
    <mergeCell ref="E21:F21"/>
    <mergeCell ref="E22:F22"/>
    <mergeCell ref="A25:B25"/>
    <mergeCell ref="C25:G25"/>
    <mergeCell ref="A26:B26"/>
    <mergeCell ref="C26:G2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58EE8-5683-450C-8410-1D2C205465AF}">
  <sheetPr>
    <pageSetUpPr fitToPage="1"/>
  </sheetPr>
  <dimension ref="A3:T35"/>
  <sheetViews>
    <sheetView workbookViewId="0">
      <selection activeCell="B15" sqref="B15"/>
    </sheetView>
  </sheetViews>
  <sheetFormatPr defaultColWidth="9.1796875" defaultRowHeight="14.5" x14ac:dyDescent="0.35"/>
  <cols>
    <col min="1" max="1" width="21.26953125" customWidth="1"/>
    <col min="2" max="2" width="19.1796875" customWidth="1"/>
    <col min="3" max="3" width="13.7265625" customWidth="1"/>
    <col min="4" max="4" width="22.81640625" customWidth="1"/>
    <col min="5" max="5" width="4.1796875" customWidth="1"/>
  </cols>
  <sheetData>
    <row r="3" spans="1:20" x14ac:dyDescent="0.35">
      <c r="A3" s="220" t="s">
        <v>48</v>
      </c>
      <c r="B3" s="220"/>
      <c r="C3" s="220"/>
      <c r="D3" s="220"/>
      <c r="E3" s="220"/>
      <c r="F3" s="220"/>
      <c r="G3" s="220"/>
      <c r="H3" s="220"/>
      <c r="I3" s="220"/>
      <c r="J3" s="220"/>
      <c r="K3" s="220"/>
      <c r="L3" s="220"/>
      <c r="M3" s="220"/>
      <c r="N3" s="220"/>
      <c r="O3" s="220"/>
      <c r="P3" s="220"/>
      <c r="Q3" s="6"/>
      <c r="R3" s="6"/>
      <c r="S3" s="6"/>
      <c r="T3" s="6"/>
    </row>
    <row r="5" spans="1:20" x14ac:dyDescent="0.35">
      <c r="A5" s="7" t="s">
        <v>49</v>
      </c>
      <c r="B5" s="223"/>
      <c r="C5" s="223"/>
      <c r="D5" s="223"/>
    </row>
    <row r="6" spans="1:20" x14ac:dyDescent="0.35">
      <c r="A6" s="6"/>
      <c r="B6" s="224"/>
      <c r="C6" s="224"/>
      <c r="D6" s="224"/>
    </row>
    <row r="8" spans="1:20" x14ac:dyDescent="0.35">
      <c r="A8" s="225" t="s">
        <v>17</v>
      </c>
      <c r="B8" s="225"/>
      <c r="C8" s="225"/>
      <c r="D8" s="225"/>
      <c r="I8" t="s">
        <v>18</v>
      </c>
      <c r="J8" t="s">
        <v>19</v>
      </c>
    </row>
    <row r="9" spans="1:20" x14ac:dyDescent="0.35">
      <c r="A9" t="s">
        <v>20</v>
      </c>
      <c r="B9" s="8">
        <v>725000</v>
      </c>
      <c r="C9" s="9" t="s">
        <v>21</v>
      </c>
      <c r="D9" t="s">
        <v>22</v>
      </c>
      <c r="I9">
        <v>0</v>
      </c>
      <c r="J9">
        <f>PrKn</f>
        <v>725000</v>
      </c>
      <c r="K9">
        <f>PrMax</f>
        <v>825000</v>
      </c>
      <c r="M9">
        <f>PrIn</f>
        <v>0</v>
      </c>
    </row>
    <row r="10" spans="1:20" x14ac:dyDescent="0.35">
      <c r="A10" t="s">
        <v>23</v>
      </c>
      <c r="B10" s="8">
        <v>200</v>
      </c>
      <c r="C10" s="9" t="s">
        <v>24</v>
      </c>
      <c r="D10" t="s">
        <v>25</v>
      </c>
      <c r="I10">
        <f>MaxPnt</f>
        <v>200</v>
      </c>
      <c r="J10">
        <f>PuKn</f>
        <v>200</v>
      </c>
      <c r="K10">
        <v>0</v>
      </c>
      <c r="M10" s="10">
        <f>IF(PrIn&lt;=PrMax,A25,0)</f>
        <v>200</v>
      </c>
    </row>
    <row r="11" spans="1:20" x14ac:dyDescent="0.35">
      <c r="A11" t="s">
        <v>26</v>
      </c>
      <c r="B11" s="8">
        <v>825000</v>
      </c>
      <c r="C11" s="9" t="s">
        <v>21</v>
      </c>
      <c r="D11" t="s">
        <v>27</v>
      </c>
    </row>
    <row r="12" spans="1:20" x14ac:dyDescent="0.35">
      <c r="A12" t="s">
        <v>28</v>
      </c>
      <c r="B12" s="8">
        <v>200</v>
      </c>
      <c r="C12" s="9" t="s">
        <v>24</v>
      </c>
      <c r="L12">
        <v>0</v>
      </c>
      <c r="M12">
        <f>PrKn</f>
        <v>725000</v>
      </c>
      <c r="N12">
        <f>PrKn</f>
        <v>725000</v>
      </c>
    </row>
    <row r="13" spans="1:20" x14ac:dyDescent="0.35">
      <c r="L13">
        <f>PuKn</f>
        <v>200</v>
      </c>
      <c r="M13">
        <f>PuKn</f>
        <v>200</v>
      </c>
      <c r="N13">
        <v>0</v>
      </c>
    </row>
    <row r="14" spans="1:20" x14ac:dyDescent="0.35">
      <c r="A14" s="225" t="s">
        <v>29</v>
      </c>
      <c r="B14" s="225"/>
      <c r="C14" s="225"/>
      <c r="D14" s="225"/>
    </row>
    <row r="15" spans="1:20" x14ac:dyDescent="0.35">
      <c r="A15" t="s">
        <v>30</v>
      </c>
      <c r="B15" s="83">
        <f>'2. Prijzenblad'!A22</f>
        <v>0</v>
      </c>
      <c r="C15" s="9" t="s">
        <v>21</v>
      </c>
    </row>
    <row r="17" spans="1:4" x14ac:dyDescent="0.35">
      <c r="A17" s="225" t="s">
        <v>31</v>
      </c>
      <c r="B17" s="225"/>
      <c r="C17" s="225"/>
      <c r="D17" s="225"/>
    </row>
    <row r="18" spans="1:4" x14ac:dyDescent="0.35">
      <c r="A18" t="s">
        <v>32</v>
      </c>
    </row>
    <row r="20" spans="1:4" x14ac:dyDescent="0.35">
      <c r="B20" s="11" t="s">
        <v>33</v>
      </c>
      <c r="C20" s="11" t="s">
        <v>34</v>
      </c>
    </row>
    <row r="21" spans="1:4" x14ac:dyDescent="0.35">
      <c r="A21" t="s">
        <v>35</v>
      </c>
      <c r="B21" s="12">
        <f>(PuKn-MaxPnt)/PrKn</f>
        <v>0</v>
      </c>
      <c r="C21" s="12">
        <f>MaxPnt</f>
        <v>200</v>
      </c>
    </row>
    <row r="22" spans="1:4" x14ac:dyDescent="0.35">
      <c r="A22" t="s">
        <v>36</v>
      </c>
      <c r="B22" s="12">
        <f>(0-PuKn)/(PrMax-PrKn)</f>
        <v>-2E-3</v>
      </c>
      <c r="C22" s="12">
        <f>PrMax*PuKn/(PrMax-PrKn)</f>
        <v>1650</v>
      </c>
    </row>
    <row r="24" spans="1:4" x14ac:dyDescent="0.35">
      <c r="A24" s="220" t="s">
        <v>37</v>
      </c>
      <c r="B24" s="220"/>
      <c r="C24" s="220"/>
      <c r="D24" s="220"/>
    </row>
    <row r="25" spans="1:4" x14ac:dyDescent="0.35">
      <c r="A25" s="221">
        <f>IF(PrIn&lt;=PrKn,ROUND((PuKn-MaxPnt)/PrKn*PrIn+MaxPnt,3),IF(PrIn&gt;=PrMax,"0",ROUND(((0-PuKn)/(PrMax-PrKn))*PrIn+PrMax*PuKn/(PrMax-PrKn),3)))</f>
        <v>200</v>
      </c>
      <c r="B25" s="221"/>
      <c r="C25" s="221"/>
      <c r="D25" s="221"/>
    </row>
    <row r="26" spans="1:4" ht="15" customHeight="1" x14ac:dyDescent="0.35">
      <c r="A26" s="221"/>
      <c r="B26" s="221"/>
      <c r="C26" s="221"/>
      <c r="D26" s="221"/>
    </row>
    <row r="27" spans="1:4" ht="15" customHeight="1" x14ac:dyDescent="0.35">
      <c r="A27" s="222" t="s">
        <v>24</v>
      </c>
      <c r="B27" s="222"/>
      <c r="C27" s="222"/>
      <c r="D27" s="222"/>
    </row>
    <row r="28" spans="1:4" ht="15" customHeight="1" x14ac:dyDescent="0.35">
      <c r="A28" s="222"/>
      <c r="B28" s="222"/>
      <c r="C28" s="222"/>
      <c r="D28" s="222"/>
    </row>
    <row r="30" spans="1:4" x14ac:dyDescent="0.35">
      <c r="A30" t="s">
        <v>38</v>
      </c>
    </row>
    <row r="31" spans="1:4" x14ac:dyDescent="0.35">
      <c r="A31" t="s">
        <v>39</v>
      </c>
    </row>
    <row r="33" spans="1:2" x14ac:dyDescent="0.35">
      <c r="A33" t="s">
        <v>40</v>
      </c>
    </row>
    <row r="34" spans="1:2" x14ac:dyDescent="0.35">
      <c r="A34" t="s">
        <v>33</v>
      </c>
      <c r="B34" t="s">
        <v>41</v>
      </c>
    </row>
    <row r="35" spans="1:2" x14ac:dyDescent="0.35">
      <c r="A35" t="s">
        <v>34</v>
      </c>
      <c r="B35" t="s">
        <v>42</v>
      </c>
    </row>
  </sheetData>
  <sheetProtection algorithmName="SHA-512" hashValue="7RCwx/k1PKCjTW7kTMiruwXSDvcd8dmjrsU58Olrqlf94MHk4+nN4s2Dnytm28Ao6boCyS2Y1pNLUw5WxDVupg==" saltValue="X4qDG14s8+PqLcMMx0yTxA==" spinCount="100000" sheet="1" objects="1" scenarios="1"/>
  <mergeCells count="9">
    <mergeCell ref="A24:D24"/>
    <mergeCell ref="A25:D26"/>
    <mergeCell ref="A27:D28"/>
    <mergeCell ref="A3:P3"/>
    <mergeCell ref="B5:D5"/>
    <mergeCell ref="B6:D6"/>
    <mergeCell ref="A8:D8"/>
    <mergeCell ref="A14:D14"/>
    <mergeCell ref="A17:D17"/>
  </mergeCells>
  <conditionalFormatting sqref="A27:D28">
    <cfRule type="containsText" dxfId="0" priority="1" operator="containsText" text="punten">
      <formula>NOT(ISERROR(SEARCH("punten",A27)))</formula>
    </cfRule>
  </conditionalFormatting>
  <pageMargins left="0.51181102362204722" right="0.51181102362204722" top="0.74803149606299213" bottom="0.74803149606299213" header="0.31496062992125984" footer="0.31496062992125984"/>
  <pageSetup paperSize="9"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ee61e8-d5e5-46d6-b07e-a5cd4366d039" xsi:nil="true"/>
    <lcf76f155ced4ddcb4097134ff3c332f xmlns="10e9a499-859b-40bd-acf0-c40a03fa04c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75D5F71660FD418BAFCB2D49DAEF50" ma:contentTypeVersion="13" ma:contentTypeDescription="Een nieuw document maken." ma:contentTypeScope="" ma:versionID="b50bfe9461feee54cb389e3ad2f48720">
  <xsd:schema xmlns:xsd="http://www.w3.org/2001/XMLSchema" xmlns:xs="http://www.w3.org/2001/XMLSchema" xmlns:p="http://schemas.microsoft.com/office/2006/metadata/properties" xmlns:ns2="10e9a499-859b-40bd-acf0-c40a03fa04c0" xmlns:ns3="36ee61e8-d5e5-46d6-b07e-a5cd4366d039" targetNamespace="http://schemas.microsoft.com/office/2006/metadata/properties" ma:root="true" ma:fieldsID="05971f8a80d3095f8ddc1150b7fa2364" ns2:_="" ns3:_="">
    <xsd:import namespace="10e9a499-859b-40bd-acf0-c40a03fa04c0"/>
    <xsd:import namespace="36ee61e8-d5e5-46d6-b07e-a5cd4366d0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e9a499-859b-40bd-acf0-c40a03fa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e61e8-d5e5-46d6-b07e-a5cd4366d03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e7bbe37-32b5-4a56-9fc0-3e81816052b9}" ma:internalName="TaxCatchAll" ma:showField="CatchAllData" ma:web="36ee61e8-d5e5-46d6-b07e-a5cd4366d0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71F44A-E50D-42E0-8E24-16E1EAB65794}">
  <ds:schemaRefs>
    <ds:schemaRef ds:uri="http://schemas.microsoft.com/office/2006/metadata/properties"/>
    <ds:schemaRef ds:uri="http://purl.org/dc/elements/1.1/"/>
    <ds:schemaRef ds:uri="36ee61e8-d5e5-46d6-b07e-a5cd4366d039"/>
    <ds:schemaRef ds:uri="10e9a499-859b-40bd-acf0-c40a03fa04c0"/>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3919237-7A8D-41D7-987B-5DA5B2AF86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e9a499-859b-40bd-acf0-c40a03fa04c0"/>
    <ds:schemaRef ds:uri="36ee61e8-d5e5-46d6-b07e-a5cd4366d0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C1378B-46AD-4F8E-A7B4-10B7E586EF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vt:i4>
      </vt:variant>
    </vt:vector>
  </HeadingPairs>
  <TitlesOfParts>
    <vt:vector size="9" baseType="lpstr">
      <vt:lpstr>1. Voorblad</vt:lpstr>
      <vt:lpstr>2. Prijzenblad</vt:lpstr>
      <vt:lpstr>3. Kenmerken</vt:lpstr>
      <vt:lpstr>4. Formule Prijzenblad</vt:lpstr>
      <vt:lpstr>'4. Formule Prijzenblad'!MaxPnt</vt:lpstr>
      <vt:lpstr>'4. Formule Prijzenblad'!PrIn</vt:lpstr>
      <vt:lpstr>'4. Formule Prijzenblad'!PrKn</vt:lpstr>
      <vt:lpstr>'4. Formule Prijzenblad'!PrMax</vt:lpstr>
      <vt:lpstr>'4. Formule Prijzenblad'!PuKn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Rooij</dc:creator>
  <cp:keywords/>
  <dc:description/>
  <cp:lastModifiedBy>Verwaaij, D. (FB-INKOOP)</cp:lastModifiedBy>
  <cp:revision/>
  <dcterms:created xsi:type="dcterms:W3CDTF">2019-12-13T10:20:11Z</dcterms:created>
  <dcterms:modified xsi:type="dcterms:W3CDTF">2024-10-14T07:27:22Z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0x0101008775D5F71660FD418BAFCB2D49DAEF50</vt:lpwstr>
  </property>
</Properties>
</file>