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G:\SSC IUC G1 Aanbesteden\5 Categoriemanagement\CM Uitzendkrachten\Belastingdienst\EA IFA BD Massaal 2025\_6 BD\Publiceren\"/>
    </mc:Choice>
  </mc:AlternateContent>
  <workbookProtection workbookAlgorithmName="SHA-512" workbookHashValue="h1qjblXpKfztTwelXg1Ax6bJZOBAN8H1HXO9qMOxnnZE5bWalhIZncxeewinYNZqviYwQnFw1swpDQsu0kWtOA==" workbookSaltValue="9AYfDwfm0lym+vFzOF7Fhg==" workbookSpinCount="100000" lockStructure="1"/>
  <bookViews>
    <workbookView xWindow="0" yWindow="0" windowWidth="38400" windowHeight="17400" tabRatio="703"/>
  </bookViews>
  <sheets>
    <sheet name="0 Leeswijzer" sheetId="15" r:id="rId1"/>
    <sheet name="1. cao Rijk bruto Uurloon" sheetId="2" r:id="rId2"/>
    <sheet name="2a Fase A" sheetId="35" r:id="rId3"/>
    <sheet name="2b Fase B en C" sheetId="37" r:id="rId4"/>
    <sheet name="3. Gewogen gemiddelde ORF " sheetId="41" r:id="rId5"/>
    <sheet name="4. Kostenfactoren" sheetId="45" r:id="rId6"/>
    <sheet name="2a NVT Uitzenden fase A - Rg I " sheetId="3" state="hidden" r:id="rId7"/>
    <sheet name="2b NVT Detacheren fase A - Rg I" sheetId="16" state="hidden" r:id="rId8"/>
    <sheet name="2c NVT Detacheren fase B,C-Rg I" sheetId="10" state="hidden" r:id="rId9"/>
    <sheet name="2d NVT Uitzenden fase A - Rg II" sheetId="21" state="hidden" r:id="rId10"/>
    <sheet name="2e NVT  Detacheren fase A-Rg II" sheetId="23" state="hidden" r:id="rId11"/>
    <sheet name="2f NVT Detacheren fase B,C-RgII" sheetId="25" state="hidden" r:id="rId12"/>
    <sheet name="3 Gewogen gemiddelde ORF" sheetId="20" state="hidden" r:id="rId13"/>
  </sheets>
  <definedNames>
    <definedName name="_xlnm.Print_Area" localSheetId="6">'2a NVT Uitzenden fase A - Rg I '!$A$1:$M$50</definedName>
    <definedName name="_xlnm.Print_Area" localSheetId="5">'4. Kostenfactoren'!$A$1:$N$91</definedName>
  </definedNames>
  <calcPr calcId="162913"/>
</workbook>
</file>

<file path=xl/calcChain.xml><?xml version="1.0" encoding="utf-8"?>
<calcChain xmlns="http://schemas.openxmlformats.org/spreadsheetml/2006/main">
  <c r="M80" i="45" l="1"/>
  <c r="J80" i="45"/>
  <c r="H80" i="45"/>
  <c r="E80" i="45"/>
  <c r="A3" i="45" l="1"/>
  <c r="A3" i="41"/>
  <c r="A3" i="37"/>
  <c r="A3" i="35"/>
  <c r="A3" i="2"/>
  <c r="I78" i="45" l="1"/>
  <c r="I77" i="45"/>
  <c r="I76" i="45"/>
  <c r="I75" i="45"/>
  <c r="I74" i="45"/>
  <c r="I73" i="45"/>
  <c r="I68" i="45"/>
  <c r="D78" i="45"/>
  <c r="D77" i="45"/>
  <c r="D76" i="45"/>
  <c r="D75" i="45"/>
  <c r="D74" i="45"/>
  <c r="D73" i="45"/>
  <c r="D71" i="45"/>
  <c r="G71" i="45" s="1"/>
  <c r="D70" i="45"/>
  <c r="D69" i="45"/>
  <c r="D68" i="45"/>
  <c r="I52" i="45"/>
  <c r="I53" i="45" s="1"/>
  <c r="I50" i="45"/>
  <c r="I49" i="45"/>
  <c r="I48" i="45"/>
  <c r="I47" i="45"/>
  <c r="I46" i="45"/>
  <c r="I45" i="45"/>
  <c r="I44" i="45"/>
  <c r="I39" i="45"/>
  <c r="I38" i="45"/>
  <c r="D52" i="45"/>
  <c r="D53" i="45" s="1"/>
  <c r="D50" i="45"/>
  <c r="D49" i="45"/>
  <c r="D47" i="45"/>
  <c r="D48" i="45"/>
  <c r="D46" i="45"/>
  <c r="D45" i="45"/>
  <c r="D44" i="45"/>
  <c r="D42" i="45"/>
  <c r="D40" i="45"/>
  <c r="D39" i="45"/>
  <c r="D38" i="45"/>
  <c r="I23" i="45"/>
  <c r="I22" i="45"/>
  <c r="I21" i="45"/>
  <c r="I20" i="45"/>
  <c r="I19" i="45"/>
  <c r="I18" i="45"/>
  <c r="I17" i="45"/>
  <c r="I12" i="45"/>
  <c r="D23" i="45"/>
  <c r="D22" i="45"/>
  <c r="D21" i="45"/>
  <c r="D20" i="45"/>
  <c r="D19" i="45"/>
  <c r="D18" i="45"/>
  <c r="D17" i="45"/>
  <c r="D15" i="45"/>
  <c r="D13" i="45"/>
  <c r="D12" i="45"/>
  <c r="J79" i="45"/>
  <c r="E79" i="45"/>
  <c r="J78" i="45"/>
  <c r="E78" i="45"/>
  <c r="J77" i="45"/>
  <c r="E77" i="45"/>
  <c r="J76" i="45"/>
  <c r="E76" i="45"/>
  <c r="J75" i="45"/>
  <c r="E75" i="45"/>
  <c r="J74" i="45"/>
  <c r="E74" i="45"/>
  <c r="J73" i="45"/>
  <c r="E73" i="45"/>
  <c r="J72" i="45"/>
  <c r="E72" i="45"/>
  <c r="E71" i="45"/>
  <c r="J70" i="45"/>
  <c r="I70" i="45"/>
  <c r="I72" i="45" s="1"/>
  <c r="E70" i="45"/>
  <c r="E69" i="45"/>
  <c r="I41" i="45"/>
  <c r="I43" i="45" s="1"/>
  <c r="D41" i="45"/>
  <c r="J39" i="45"/>
  <c r="E39" i="45"/>
  <c r="J24" i="45"/>
  <c r="E24" i="45"/>
  <c r="J23" i="45"/>
  <c r="E23" i="45"/>
  <c r="J22" i="45"/>
  <c r="E22" i="45"/>
  <c r="J21" i="45"/>
  <c r="E21" i="45"/>
  <c r="J20" i="45"/>
  <c r="E20" i="45"/>
  <c r="J19" i="45"/>
  <c r="E19" i="45"/>
  <c r="J18" i="45"/>
  <c r="E18" i="45"/>
  <c r="J17" i="45"/>
  <c r="E17" i="45"/>
  <c r="J16" i="45"/>
  <c r="I16" i="45"/>
  <c r="E16" i="45"/>
  <c r="E15" i="45"/>
  <c r="J14" i="45"/>
  <c r="L14" i="45" s="1"/>
  <c r="L16" i="45" s="1"/>
  <c r="M16" i="45" s="1"/>
  <c r="E14" i="45"/>
  <c r="G14" i="45" s="1"/>
  <c r="E13" i="45"/>
  <c r="G75" i="45" l="1"/>
  <c r="L39" i="45"/>
  <c r="M39" i="45" s="1"/>
  <c r="L77" i="45"/>
  <c r="L19" i="45"/>
  <c r="D16" i="45"/>
  <c r="G15" i="45"/>
  <c r="L18" i="45"/>
  <c r="G19" i="45"/>
  <c r="G23" i="45"/>
  <c r="G39" i="45"/>
  <c r="H39" i="45" s="1"/>
  <c r="E51" i="45" s="1"/>
  <c r="L23" i="45"/>
  <c r="L78" i="45"/>
  <c r="L22" i="45"/>
  <c r="L21" i="45"/>
  <c r="L20" i="45"/>
  <c r="L76" i="45"/>
  <c r="G22" i="45"/>
  <c r="D24" i="45"/>
  <c r="G21" i="45"/>
  <c r="G20" i="45"/>
  <c r="G76" i="45"/>
  <c r="G18" i="45"/>
  <c r="G17" i="45"/>
  <c r="G13" i="45"/>
  <c r="D43" i="45"/>
  <c r="G69" i="45"/>
  <c r="I24" i="45"/>
  <c r="G77" i="45"/>
  <c r="G70" i="45"/>
  <c r="G74" i="45"/>
  <c r="L74" i="45"/>
  <c r="G78" i="45"/>
  <c r="L17" i="45"/>
  <c r="L75" i="45"/>
  <c r="I51" i="45"/>
  <c r="J43" i="45"/>
  <c r="J45" i="45"/>
  <c r="L45" i="45" s="1"/>
  <c r="J47" i="45"/>
  <c r="L47" i="45" s="1"/>
  <c r="J48" i="45"/>
  <c r="L48" i="45" s="1"/>
  <c r="J44" i="45"/>
  <c r="L44" i="45" s="1"/>
  <c r="J49" i="45"/>
  <c r="L49" i="45" s="1"/>
  <c r="J41" i="45"/>
  <c r="L41" i="45" s="1"/>
  <c r="L43" i="45" s="1"/>
  <c r="M43" i="45" s="1"/>
  <c r="J50" i="45"/>
  <c r="L50" i="45" s="1"/>
  <c r="J46" i="45"/>
  <c r="L46" i="45" s="1"/>
  <c r="J51" i="45"/>
  <c r="G73" i="45"/>
  <c r="L70" i="45"/>
  <c r="L72" i="45" s="1"/>
  <c r="M72" i="45" s="1"/>
  <c r="E47" i="45" l="1"/>
  <c r="G47" i="45" s="1"/>
  <c r="E50" i="45"/>
  <c r="G50" i="45" s="1"/>
  <c r="G16" i="45"/>
  <c r="H16" i="45" s="1"/>
  <c r="E43" i="45"/>
  <c r="E41" i="45"/>
  <c r="G41" i="45" s="1"/>
  <c r="E44" i="45"/>
  <c r="G44" i="45" s="1"/>
  <c r="E45" i="45"/>
  <c r="G45" i="45" s="1"/>
  <c r="E40" i="45"/>
  <c r="G40" i="45" s="1"/>
  <c r="G43" i="45" s="1"/>
  <c r="H43" i="45" s="1"/>
  <c r="E49" i="45"/>
  <c r="G49" i="45" s="1"/>
  <c r="E46" i="45"/>
  <c r="G46" i="45" s="1"/>
  <c r="E48" i="45"/>
  <c r="G48" i="45" s="1"/>
  <c r="L24" i="45"/>
  <c r="M24" i="45" s="1"/>
  <c r="E42" i="45"/>
  <c r="G42" i="45" s="1"/>
  <c r="G72" i="45"/>
  <c r="H72" i="45" s="1"/>
  <c r="G24" i="45"/>
  <c r="H24" i="45" s="1"/>
  <c r="E25" i="45" s="1"/>
  <c r="G25" i="45" s="1"/>
  <c r="H25" i="45" s="1"/>
  <c r="H26" i="45" s="1"/>
  <c r="D51" i="45"/>
  <c r="D79" i="45"/>
  <c r="D72" i="45"/>
  <c r="G79" i="45"/>
  <c r="L51" i="45"/>
  <c r="M51" i="45" s="1"/>
  <c r="L73" i="45"/>
  <c r="L79" i="45" s="1"/>
  <c r="M79" i="45" s="1"/>
  <c r="I79" i="45"/>
  <c r="L80" i="45" l="1"/>
  <c r="J25" i="45"/>
  <c r="L25" i="45" s="1"/>
  <c r="M25" i="45" s="1"/>
  <c r="M26" i="45" s="1"/>
  <c r="H29" i="45" s="1"/>
  <c r="H28" i="45"/>
  <c r="G51" i="45"/>
  <c r="H51" i="45" s="1"/>
  <c r="H79" i="45"/>
  <c r="J52" i="45"/>
  <c r="L52" i="45" s="1"/>
  <c r="L53" i="45" s="1"/>
  <c r="M53" i="45" s="1"/>
  <c r="J53" i="45"/>
  <c r="M82" i="45" l="1"/>
  <c r="H85" i="45" s="1"/>
  <c r="G80" i="45"/>
  <c r="D31" i="45"/>
  <c r="J54" i="45"/>
  <c r="L54" i="45" s="1"/>
  <c r="M54" i="45" s="1"/>
  <c r="M55" i="45" s="1"/>
  <c r="H58" i="45" s="1"/>
  <c r="E52" i="45"/>
  <c r="G52" i="45" s="1"/>
  <c r="G53" i="45" s="1"/>
  <c r="H53" i="45" s="1"/>
  <c r="E53" i="45"/>
  <c r="H82" i="45" l="1"/>
  <c r="H84" i="45" s="1"/>
  <c r="E54" i="45"/>
  <c r="G54" i="45" s="1"/>
  <c r="H54" i="45" s="1"/>
  <c r="H55" i="45" s="1"/>
  <c r="H57" i="45" s="1"/>
  <c r="D60" i="45" s="1"/>
  <c r="E14" i="37"/>
  <c r="E14" i="35"/>
  <c r="E13" i="35"/>
  <c r="E12" i="35"/>
  <c r="E11" i="35"/>
  <c r="E13" i="37"/>
  <c r="E12" i="37"/>
  <c r="E11" i="37"/>
  <c r="D87" i="45" l="1"/>
  <c r="D20" i="37"/>
  <c r="D29" i="25" l="1"/>
  <c r="D29" i="23"/>
  <c r="D28" i="23"/>
  <c r="D28" i="10"/>
  <c r="D28" i="25" s="1"/>
  <c r="D26" i="16"/>
  <c r="D27" i="10" s="1"/>
  <c r="D27" i="25" s="1"/>
  <c r="D27" i="23" l="1"/>
  <c r="F14" i="20"/>
  <c r="F15" i="20"/>
  <c r="D36" i="37"/>
  <c r="D28" i="37"/>
  <c r="D14" i="37"/>
  <c r="D36" i="35"/>
  <c r="D28" i="35"/>
  <c r="D20" i="35"/>
  <c r="D14" i="35"/>
  <c r="F12" i="20"/>
  <c r="F11" i="20"/>
  <c r="D38" i="25"/>
  <c r="D30" i="25"/>
  <c r="D22" i="25"/>
  <c r="D16" i="25"/>
  <c r="G12" i="25"/>
  <c r="H12" i="25"/>
  <c r="E14" i="25" s="1"/>
  <c r="G14" i="25" s="1"/>
  <c r="D38" i="23"/>
  <c r="D30" i="23"/>
  <c r="D22" i="23"/>
  <c r="D16" i="23"/>
  <c r="G12" i="23"/>
  <c r="H12" i="23" s="1"/>
  <c r="D38" i="21"/>
  <c r="D30" i="21"/>
  <c r="D22" i="21"/>
  <c r="D16" i="21"/>
  <c r="G12" i="21"/>
  <c r="H12" i="21" s="1"/>
  <c r="D38" i="10"/>
  <c r="D30" i="10"/>
  <c r="D22" i="10"/>
  <c r="D16" i="10"/>
  <c r="G12" i="10"/>
  <c r="H12" i="10" s="1"/>
  <c r="E13" i="10" s="1"/>
  <c r="G13" i="10" s="1"/>
  <c r="D37" i="16"/>
  <c r="D29" i="16"/>
  <c r="D21" i="16"/>
  <c r="D15" i="16"/>
  <c r="G11" i="16"/>
  <c r="H11" i="16" s="1"/>
  <c r="E13" i="16" s="1"/>
  <c r="G13" i="16" s="1"/>
  <c r="D37" i="3"/>
  <c r="D29" i="3"/>
  <c r="D21" i="3"/>
  <c r="D15" i="3"/>
  <c r="G11" i="3"/>
  <c r="H11" i="3" s="1"/>
  <c r="E15" i="25" l="1"/>
  <c r="G15" i="25" s="1"/>
  <c r="E14" i="16"/>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5" i="3"/>
  <c r="E16" i="10"/>
  <c r="E14" i="23"/>
  <c r="G14" i="23" s="1"/>
  <c r="E13" i="23"/>
  <c r="G13" i="23" s="1"/>
  <c r="E15" i="23"/>
  <c r="G15" i="23" s="1"/>
  <c r="E16" i="23"/>
  <c r="G11" i="35"/>
  <c r="G13" i="35"/>
  <c r="G12" i="35"/>
  <c r="G12" i="37"/>
  <c r="G13" i="37"/>
  <c r="G11" i="37"/>
  <c r="E16" i="21"/>
  <c r="E15" i="21"/>
  <c r="G15" i="21" s="1"/>
  <c r="E13" i="25"/>
  <c r="G13" i="25" s="1"/>
  <c r="G16" i="21" l="1"/>
  <c r="H16" i="21" s="1"/>
  <c r="E15" i="37"/>
  <c r="G15" i="37" s="1"/>
  <c r="E15" i="35"/>
  <c r="G15" i="35" s="1"/>
  <c r="E17" i="21"/>
  <c r="G17" i="21" s="1"/>
  <c r="H17" i="21" s="1"/>
  <c r="E16" i="3"/>
  <c r="G16" i="3" s="1"/>
  <c r="G15" i="3"/>
  <c r="H15" i="3" s="1"/>
  <c r="G16" i="10"/>
  <c r="H16" i="10" s="1"/>
  <c r="E17" i="10"/>
  <c r="G17" i="10" s="1"/>
  <c r="G14" i="37"/>
  <c r="E17" i="23"/>
  <c r="G17" i="23" s="1"/>
  <c r="E16" i="16"/>
  <c r="G16" i="16" s="1"/>
  <c r="H16" i="16" s="1"/>
  <c r="G16" i="25"/>
  <c r="H16" i="25" s="1"/>
  <c r="E17" i="25"/>
  <c r="G17" i="25" s="1"/>
  <c r="G16" i="23"/>
  <c r="H16" i="23" s="1"/>
  <c r="G14" i="35"/>
  <c r="H14" i="35" l="1"/>
  <c r="E37" i="35" s="1"/>
  <c r="G37" i="35" s="1"/>
  <c r="H37" i="35" s="1"/>
  <c r="H14" i="37"/>
  <c r="E37" i="37" s="1"/>
  <c r="G37" i="37" s="1"/>
  <c r="H16" i="3"/>
  <c r="E28" i="3" s="1"/>
  <c r="G28" i="3" s="1"/>
  <c r="E21" i="3"/>
  <c r="E23" i="3"/>
  <c r="G23" i="3" s="1"/>
  <c r="E17" i="3"/>
  <c r="G17" i="3" s="1"/>
  <c r="E20" i="3"/>
  <c r="G20" i="3" s="1"/>
  <c r="E18" i="3"/>
  <c r="G18" i="3" s="1"/>
  <c r="E19" i="3"/>
  <c r="G19" i="3" s="1"/>
  <c r="H17" i="10"/>
  <c r="E26" i="10" s="1"/>
  <c r="G26" i="10" s="1"/>
  <c r="E27" i="3"/>
  <c r="G27" i="3" s="1"/>
  <c r="E25" i="3"/>
  <c r="G25" i="3" s="1"/>
  <c r="E26" i="3"/>
  <c r="G26" i="3" s="1"/>
  <c r="E24" i="3"/>
  <c r="G24" i="3" s="1"/>
  <c r="E29" i="3"/>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E22" i="3" l="1"/>
  <c r="G22" i="3" s="1"/>
  <c r="H15" i="35"/>
  <c r="E28" i="35" s="1"/>
  <c r="H37" i="37"/>
  <c r="H15" i="37"/>
  <c r="E17" i="37" s="1"/>
  <c r="G17" i="37" s="1"/>
  <c r="E29" i="25"/>
  <c r="G29" i="25" s="1"/>
  <c r="E18" i="25"/>
  <c r="G18" i="25" s="1"/>
  <c r="G21" i="16"/>
  <c r="H21" i="16" s="1"/>
  <c r="E20" i="10"/>
  <c r="G20" i="10" s="1"/>
  <c r="G21" i="3"/>
  <c r="H21" i="3" s="1"/>
  <c r="E30" i="23"/>
  <c r="G29" i="3"/>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30" i="25"/>
  <c r="E28" i="25"/>
  <c r="G28" i="25" s="1"/>
  <c r="E27" i="25"/>
  <c r="G27" i="25" s="1"/>
  <c r="E26" i="25"/>
  <c r="G26" i="25" s="1"/>
  <c r="E19" i="23"/>
  <c r="G19" i="23" s="1"/>
  <c r="E23" i="23"/>
  <c r="G23" i="23" s="1"/>
  <c r="E21" i="23"/>
  <c r="G21" i="23" s="1"/>
  <c r="E29" i="23"/>
  <c r="G29" i="23" s="1"/>
  <c r="E18" i="23"/>
  <c r="G18" i="23" s="1"/>
  <c r="E22" i="23"/>
  <c r="E23" i="25"/>
  <c r="G23" i="25" s="1"/>
  <c r="E25" i="25"/>
  <c r="G25" i="25" s="1"/>
  <c r="E20" i="23"/>
  <c r="G20" i="23" s="1"/>
  <c r="E24" i="23"/>
  <c r="G24" i="23" s="1"/>
  <c r="E27" i="23"/>
  <c r="G27" i="23" s="1"/>
  <c r="G22" i="21"/>
  <c r="H22" i="21" s="1"/>
  <c r="G30" i="21"/>
  <c r="E25" i="35" l="1"/>
  <c r="G25" i="35" s="1"/>
  <c r="E20" i="35"/>
  <c r="E24" i="35"/>
  <c r="G24" i="35" s="1"/>
  <c r="E16" i="35"/>
  <c r="G16" i="35" s="1"/>
  <c r="E17" i="35"/>
  <c r="G17" i="35" s="1"/>
  <c r="E19" i="35"/>
  <c r="G19" i="35" s="1"/>
  <c r="E21" i="35"/>
  <c r="G21" i="35" s="1"/>
  <c r="E23" i="35"/>
  <c r="G23" i="35" s="1"/>
  <c r="E26" i="35"/>
  <c r="G26" i="35" s="1"/>
  <c r="E27" i="35"/>
  <c r="G27" i="35" s="1"/>
  <c r="E18" i="35"/>
  <c r="G18" i="35" s="1"/>
  <c r="E22" i="35"/>
  <c r="G22" i="35" s="1"/>
  <c r="E21" i="37"/>
  <c r="G21" i="37" s="1"/>
  <c r="E18" i="37"/>
  <c r="G18" i="37" s="1"/>
  <c r="E19" i="37"/>
  <c r="G19" i="37" s="1"/>
  <c r="E22" i="37"/>
  <c r="G22" i="37" s="1"/>
  <c r="E24" i="37"/>
  <c r="G24" i="37" s="1"/>
  <c r="E27" i="37"/>
  <c r="G27" i="37" s="1"/>
  <c r="E16" i="37"/>
  <c r="G16" i="37" s="1"/>
  <c r="E23" i="37"/>
  <c r="G23" i="37" s="1"/>
  <c r="E28" i="37"/>
  <c r="E25" i="37"/>
  <c r="G25" i="37" s="1"/>
  <c r="E20" i="37"/>
  <c r="E26" i="37"/>
  <c r="G26" i="37" s="1"/>
  <c r="H29" i="16"/>
  <c r="H29" i="3"/>
  <c r="E31" i="3" s="1"/>
  <c r="G31" i="3" s="1"/>
  <c r="G22" i="25"/>
  <c r="H22" i="25" s="1"/>
  <c r="E32" i="3"/>
  <c r="G32" i="3" s="1"/>
  <c r="E30" i="3"/>
  <c r="G30" i="3" s="1"/>
  <c r="E34" i="3"/>
  <c r="G34" i="3" s="1"/>
  <c r="E33" i="3"/>
  <c r="G33" i="3" s="1"/>
  <c r="G22" i="23"/>
  <c r="H22" i="23" s="1"/>
  <c r="G22" i="10"/>
  <c r="H22" i="10" s="1"/>
  <c r="G30" i="25"/>
  <c r="G30" i="23"/>
  <c r="G30" i="10"/>
  <c r="E31" i="16"/>
  <c r="G31" i="16" s="1"/>
  <c r="E35" i="16"/>
  <c r="G35" i="16" s="1"/>
  <c r="E33" i="16"/>
  <c r="G33" i="16" s="1"/>
  <c r="E34" i="16"/>
  <c r="G34" i="16" s="1"/>
  <c r="E36" i="16"/>
  <c r="G36" i="16" s="1"/>
  <c r="E32" i="16"/>
  <c r="G32" i="16" s="1"/>
  <c r="E37" i="16"/>
  <c r="E30" i="16"/>
  <c r="G30" i="16" s="1"/>
  <c r="H30" i="21"/>
  <c r="E36" i="3" l="1"/>
  <c r="G36" i="3" s="1"/>
  <c r="G28" i="35"/>
  <c r="G20" i="35"/>
  <c r="H20" i="35" s="1"/>
  <c r="G28" i="37"/>
  <c r="G20" i="37"/>
  <c r="H20" i="37" s="1"/>
  <c r="H30" i="23"/>
  <c r="E34" i="23" s="1"/>
  <c r="G34" i="23" s="1"/>
  <c r="E35" i="3"/>
  <c r="G35" i="3" s="1"/>
  <c r="E37" i="3"/>
  <c r="G37" i="3"/>
  <c r="H37" i="3" s="1"/>
  <c r="H38" i="3" s="1"/>
  <c r="J38" i="3" s="1"/>
  <c r="H40" i="3" s="1"/>
  <c r="H30" i="25"/>
  <c r="E32" i="25" s="1"/>
  <c r="G32" i="25" s="1"/>
  <c r="H30" i="10"/>
  <c r="E36" i="23"/>
  <c r="G36" i="23" s="1"/>
  <c r="E37" i="21"/>
  <c r="G37" i="21" s="1"/>
  <c r="E33" i="21"/>
  <c r="G33" i="21" s="1"/>
  <c r="E36" i="21"/>
  <c r="G36" i="21" s="1"/>
  <c r="E32" i="21"/>
  <c r="G32" i="21" s="1"/>
  <c r="E31" i="21"/>
  <c r="G31" i="21" s="1"/>
  <c r="E38" i="21"/>
  <c r="E34" i="21"/>
  <c r="G34" i="21" s="1"/>
  <c r="E35" i="21"/>
  <c r="G35" i="21" s="1"/>
  <c r="G37" i="16"/>
  <c r="H37" i="16" s="1"/>
  <c r="H38" i="16" s="1"/>
  <c r="J38" i="16" s="1"/>
  <c r="E35" i="23" l="1"/>
  <c r="G35" i="23" s="1"/>
  <c r="E32" i="23"/>
  <c r="G32" i="23" s="1"/>
  <c r="E33" i="23"/>
  <c r="G33" i="23" s="1"/>
  <c r="E37" i="23"/>
  <c r="G37" i="23" s="1"/>
  <c r="E31" i="23"/>
  <c r="G31" i="23" s="1"/>
  <c r="G38" i="23" s="1"/>
  <c r="H38" i="23" s="1"/>
  <c r="H39" i="23" s="1"/>
  <c r="J39" i="23" s="1"/>
  <c r="H41" i="23" s="1"/>
  <c r="E38" i="23"/>
  <c r="H28" i="35"/>
  <c r="E29" i="35" s="1"/>
  <c r="G29" i="35" s="1"/>
  <c r="H28" i="37"/>
  <c r="E29" i="37" s="1"/>
  <c r="G29" i="37" s="1"/>
  <c r="E33" i="25"/>
  <c r="G33" i="25" s="1"/>
  <c r="E37" i="25"/>
  <c r="G37" i="25" s="1"/>
  <c r="E35" i="25"/>
  <c r="G35" i="25" s="1"/>
  <c r="E34" i="25"/>
  <c r="G34" i="25" s="1"/>
  <c r="E38" i="25"/>
  <c r="E31" i="25"/>
  <c r="G31" i="25" s="1"/>
  <c r="E36" i="25"/>
  <c r="G36" i="25" s="1"/>
  <c r="J40" i="3"/>
  <c r="C11" i="20" s="1"/>
  <c r="G11" i="20" s="1"/>
  <c r="G38" i="21"/>
  <c r="H38" i="21" s="1"/>
  <c r="H39" i="21" s="1"/>
  <c r="J39" i="21" s="1"/>
  <c r="H41" i="21" s="1"/>
  <c r="E33" i="10"/>
  <c r="G33" i="10" s="1"/>
  <c r="E36" i="10"/>
  <c r="G36" i="10" s="1"/>
  <c r="E35" i="10"/>
  <c r="G35" i="10" s="1"/>
  <c r="E37" i="10"/>
  <c r="G37" i="10" s="1"/>
  <c r="E38" i="10"/>
  <c r="E31" i="10"/>
  <c r="G31" i="10" s="1"/>
  <c r="E32" i="10"/>
  <c r="G32" i="10" s="1"/>
  <c r="E34" i="10"/>
  <c r="G34" i="10" s="1"/>
  <c r="J40" i="16"/>
  <c r="C12" i="20" s="1"/>
  <c r="G12" i="20" s="1"/>
  <c r="H40" i="16"/>
  <c r="G38" i="25" l="1"/>
  <c r="H38" i="25" s="1"/>
  <c r="H39" i="25" s="1"/>
  <c r="J39" i="25" s="1"/>
  <c r="H41" i="25" s="1"/>
  <c r="E33" i="35"/>
  <c r="G33" i="35" s="1"/>
  <c r="E35" i="35"/>
  <c r="G35" i="35" s="1"/>
  <c r="E36" i="35"/>
  <c r="E34" i="35"/>
  <c r="G34" i="35" s="1"/>
  <c r="E30" i="35"/>
  <c r="G30" i="35" s="1"/>
  <c r="E32" i="35"/>
  <c r="G32" i="35" s="1"/>
  <c r="E31" i="35"/>
  <c r="G31" i="35" s="1"/>
  <c r="E34" i="37"/>
  <c r="G34" i="37" s="1"/>
  <c r="E30" i="37"/>
  <c r="G30" i="37" s="1"/>
  <c r="E31" i="37"/>
  <c r="G31" i="37" s="1"/>
  <c r="E32" i="37"/>
  <c r="G32" i="37" s="1"/>
  <c r="E33" i="37"/>
  <c r="G33" i="37" s="1"/>
  <c r="E36" i="37"/>
  <c r="E35" i="37"/>
  <c r="G35" i="37" s="1"/>
  <c r="C23" i="20"/>
  <c r="G38" i="10"/>
  <c r="H38" i="10" s="1"/>
  <c r="H39" i="10" s="1"/>
  <c r="J39" i="10" s="1"/>
  <c r="J41" i="21"/>
  <c r="C14" i="20" s="1"/>
  <c r="G14" i="20" s="1"/>
  <c r="J41" i="25"/>
  <c r="C16" i="20" s="1"/>
  <c r="G16" i="20" s="1"/>
  <c r="J41" i="23"/>
  <c r="C15" i="20" s="1"/>
  <c r="G15" i="20" s="1"/>
  <c r="G36" i="35" l="1"/>
  <c r="H36" i="35" s="1"/>
  <c r="H38" i="35" s="1"/>
  <c r="H39" i="35" s="1"/>
  <c r="J39" i="35" s="1"/>
  <c r="J41" i="35" s="1"/>
  <c r="G36" i="37"/>
  <c r="H36" i="37" s="1"/>
  <c r="H38" i="37" s="1"/>
  <c r="H39" i="37" s="1"/>
  <c r="J39" i="37" s="1"/>
  <c r="J41" i="37" s="1"/>
  <c r="H41" i="10"/>
  <c r="J41" i="10"/>
  <c r="C13" i="20" s="1"/>
  <c r="G13" i="20" s="1"/>
  <c r="G17" i="20" s="1"/>
  <c r="B37" i="20" s="1"/>
  <c r="D37" i="20" s="1"/>
  <c r="H41" i="35" l="1"/>
  <c r="C26" i="20"/>
  <c r="E26" i="20" s="1"/>
  <c r="B10" i="41"/>
  <c r="D10" i="41" s="1"/>
  <c r="C27" i="20"/>
  <c r="E27" i="20" s="1"/>
  <c r="B11" i="41"/>
  <c r="D11" i="41" s="1"/>
  <c r="H41" i="37"/>
  <c r="C29" i="20"/>
  <c r="E29" i="20" s="1"/>
  <c r="D12" i="41" l="1"/>
  <c r="B21" i="41" s="1"/>
  <c r="C28" i="20"/>
  <c r="E28" i="20" s="1"/>
  <c r="E30" i="20"/>
  <c r="B38" i="20" s="1"/>
  <c r="D38" i="20" s="1"/>
  <c r="D39" i="20" s="1"/>
  <c r="E39" i="20" s="1"/>
  <c r="B47" i="20" s="1"/>
  <c r="C48" i="20" s="1"/>
  <c r="C47" i="20" s="1"/>
  <c r="C22" i="41" l="1"/>
  <c r="C21" i="41" s="1"/>
</calcChain>
</file>

<file path=xl/sharedStrings.xml><?xml version="1.0" encoding="utf-8"?>
<sst xmlns="http://schemas.openxmlformats.org/spreadsheetml/2006/main" count="1221" uniqueCount="370">
  <si>
    <t>Kenmerk SSC IUC/DJI/INKEA/MVV/2019-2</t>
  </si>
  <si>
    <t xml:space="preserve">3 Beoordeling -
Gewogen gemiddelde Omrekenfactor
</t>
  </si>
  <si>
    <t xml:space="preserve">Ja (tab 3)
</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</si>
  <si>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</si>
  <si>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</si>
  <si>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</si>
  <si>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</si>
  <si>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</si>
  <si>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</si>
  <si>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</si>
  <si>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</si>
  <si>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</si>
  <si>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</si>
  <si>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</si>
  <si>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</si>
  <si>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</si>
  <si>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</si>
  <si>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</si>
  <si>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</si>
  <si>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</si>
  <si>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</si>
  <si>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</si>
  <si>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</si>
  <si>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</si>
  <si>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</si>
  <si>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</si>
  <si>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</si>
  <si>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</si>
  <si>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</si>
  <si>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</si>
  <si>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</si>
  <si>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</si>
  <si>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</si>
  <si>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</si>
  <si>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</si>
  <si>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</si>
  <si>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</si>
  <si>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</si>
  <si>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</si>
  <si>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</si>
  <si>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</si>
  <si>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</si>
  <si>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</si>
  <si>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</si>
  <si>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</si>
  <si>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</si>
  <si>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</si>
  <si>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</si>
  <si>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</si>
  <si>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</si>
  <si>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</si>
  <si>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</si>
  <si>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</si>
  <si>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</si>
  <si>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</si>
  <si>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</si>
  <si>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</si>
  <si>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</si>
  <si>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</si>
  <si>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r>
      <rPr>
        <sz val="10"/>
        <rFont val="Verdana"/>
        <family val="2"/>
      </rPr>
      <t>De Omrekenfactor dient altijd hoger dan 1,0000 te zijn.</t>
    </r>
    <r>
      <rPr>
        <sz val="10"/>
        <color rgb="FFFF0000"/>
        <rFont val="Verdana"/>
        <family val="2"/>
      </rPr>
      <t xml:space="preserve"> </t>
    </r>
  </si>
  <si>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</si>
  <si>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</si>
  <si>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</si>
  <si>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</si>
  <si>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</si>
  <si>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</si>
  <si>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</si>
  <si>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</si>
  <si>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</si>
  <si>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</si>
  <si>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</si>
  <si>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</si>
  <si>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</si>
  <si>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</si>
  <si>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</si>
  <si>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</si>
  <si>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</si>
  <si>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</si>
  <si>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</si>
  <si>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</si>
  <si>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</si>
  <si>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</si>
  <si>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</si>
  <si>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</si>
  <si>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</si>
  <si>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</si>
  <si>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</si>
  <si>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</si>
  <si>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</si>
  <si>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</si>
  <si>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</si>
  <si>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</si>
  <si>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</si>
  <si>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</si>
  <si>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</si>
  <si>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</si>
  <si>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</si>
  <si>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</si>
  <si>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</si>
  <si>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</si>
  <si>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</si>
  <si>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</si>
  <si>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</si>
  <si>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</si>
  <si>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</si>
  <si>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</si>
  <si>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</si>
  <si>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</si>
  <si>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</si>
  <si>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</si>
  <si>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</si>
  <si>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</si>
  <si>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</si>
  <si>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</si>
  <si>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</si>
  <si>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</si>
  <si>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</si>
  <si>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</si>
  <si>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</si>
  <si>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</si>
  <si>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</si>
  <si>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</si>
  <si>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</si>
  <si>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</si>
  <si>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</si>
  <si>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</si>
  <si>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</si>
  <si>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</si>
  <si>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</si>
  <si>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</si>
  <si>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</si>
  <si>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</si>
  <si>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</si>
  <si>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</si>
  <si>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</si>
  <si>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</si>
  <si>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</si>
  <si>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</si>
  <si>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</si>
  <si>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</si>
  <si>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</si>
  <si>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</si>
  <si>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</si>
  <si>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</si>
  <si>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</si>
  <si>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</si>
  <si>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</si>
  <si>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</si>
  <si>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</si>
  <si>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</si>
  <si>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</si>
  <si>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</si>
  <si>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</si>
  <si>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</si>
  <si>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</si>
  <si>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</si>
  <si>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</si>
  <si>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</si>
  <si>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</si>
  <si>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</si>
  <si>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</si>
  <si>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</si>
  <si>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</si>
  <si>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</si>
  <si>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</si>
  <si>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</si>
  <si>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</si>
  <si>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</si>
  <si>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</si>
  <si>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</si>
  <si>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</si>
  <si>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</si>
  <si>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</si>
  <si>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</si>
  <si>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</si>
  <si>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</si>
  <si>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</si>
  <si>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</si>
  <si>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</si>
  <si>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</si>
  <si>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</si>
  <si>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</si>
  <si>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</si>
  <si>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</si>
  <si>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</si>
  <si>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</si>
  <si>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</si>
  <si>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</si>
  <si>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</si>
  <si>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</si>
  <si>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</si>
  <si>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</si>
  <si>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</si>
  <si>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</si>
  <si>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</si>
  <si>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</si>
  <si>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</si>
  <si>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</si>
  <si>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</si>
  <si>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</si>
  <si>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</si>
  <si>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</si>
  <si>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</si>
  <si>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</si>
  <si>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</si>
  <si>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</si>
  <si>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</si>
  <si>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</si>
  <si>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</si>
  <si>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</si>
  <si>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</si>
  <si>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</si>
  <si>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</si>
  <si>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</si>
  <si>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Weging in gewogen gemiddelde Omrekenfactor</t>
  </si>
  <si>
    <t>(het maximaal aantal te behalen punten voor de 'Prijs' is 250)</t>
  </si>
  <si>
    <t>Kostprijsvariabele</t>
  </si>
  <si>
    <t>Tab</t>
  </si>
  <si>
    <t xml:space="preserve">Toelichting </t>
  </si>
  <si>
    <t>Tabblad toevoegen aan Inschrijving?</t>
  </si>
  <si>
    <t>Omrekenfactoren na
weging onderscheiden inhuurvormen Uitzendovereenkomst</t>
  </si>
  <si>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</si>
  <si>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</si>
  <si>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</si>
  <si>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n.v.t.</t>
  </si>
  <si>
    <t>Zvw (zorgverzekeringswet)</t>
  </si>
  <si>
    <t>Zvw(zorgverzekeringswet)</t>
  </si>
  <si>
    <r>
      <rPr>
        <b/>
        <sz val="9"/>
        <color rgb="FF0070C0"/>
        <rFont val="Verdana"/>
        <family val="2"/>
      </rPr>
      <t>Niet-bedrijfsspecifieke kostprijsvariabele</t>
    </r>
    <r>
      <rPr>
        <sz val="10"/>
        <rFont val="Verdana"/>
        <family val="2"/>
      </rPr>
      <t xml:space="preserve">
De inlenersbeloning is bepalend voor o.a. de hoogte van de eindejaarsuitkering. </t>
    </r>
  </si>
  <si>
    <r>
      <rPr>
        <b/>
        <sz val="8"/>
        <color rgb="FF0070C0"/>
        <rFont val="Verdana"/>
        <family val="2"/>
      </rPr>
      <t>Niet-bedrijfsspecifieke kostprijsvariabele</t>
    </r>
    <r>
      <rPr>
        <sz val="8"/>
        <rFont val="Verdana"/>
        <family val="2"/>
      </rPr>
      <t xml:space="preserve">
Deze kostenpost is altijd 100,0000%. De inlenersbeloning is bepalend voor de hoogte van het bruto Uurloon. 
</t>
    </r>
  </si>
  <si>
    <r>
      <rPr>
        <b/>
        <sz val="8"/>
        <color rgb="FF0070C0"/>
        <rFont val="Verdana"/>
        <family val="2"/>
      </rPr>
      <t>Niet-bedrijfsspecifieke kostprijsvariabele</t>
    </r>
    <r>
      <rPr>
        <sz val="8"/>
        <color rgb="FFFF0000"/>
        <rFont val="Verdana"/>
        <family val="2"/>
      </rPr>
      <t xml:space="preserve">
</t>
    </r>
    <r>
      <rPr>
        <sz val="8"/>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</si>
  <si>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t>Werkhervattingskas - WGA
Dit betreft de van toepassing zijnde premie, waarop het gedeelte dat wordt doorberekend aan de Uitzendkrachten, te weten maximaal 50%, in mindering is gebracht. Zie ook het geel gemarkeerde vak in kolom J/K.</t>
  </si>
  <si>
    <r>
      <t xml:space="preserve">Bedrijfsspecifieke kostprijsvariabele, maar met een uit de wet te herleiden rekenkundig maximum van 2,78000%.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</si>
  <si>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r>
      <t xml:space="preserve">cao Rijk-salarisschaal </t>
    </r>
    <r>
      <rPr>
        <b/>
        <sz val="12"/>
        <rFont val="Verdana"/>
        <family val="2"/>
      </rPr>
      <t>→</t>
    </r>
    <r>
      <rPr>
        <b/>
        <sz val="10"/>
        <rFont val="Verdana"/>
        <family val="2"/>
      </rPr>
      <t xml:space="preserve">
Trede/periodiek </t>
    </r>
    <r>
      <rPr>
        <sz val="14"/>
        <rFont val="Verdana"/>
        <family val="2"/>
      </rPr>
      <t>↓</t>
    </r>
  </si>
  <si>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de tabbladen 2a en 2b?) 
</t>
    </r>
  </si>
  <si>
    <t>Ja (tab 2a en 2b)</t>
  </si>
  <si>
    <r>
      <t xml:space="preserve">De bureaumarge kan gedurende de looptijd van de Raamovereenkomst inclusief verleningen </t>
    </r>
    <r>
      <rPr>
        <u/>
        <sz val="10"/>
        <rFont val="Verdana"/>
        <family val="2"/>
      </rPr>
      <t>niet</t>
    </r>
    <r>
      <rPr>
        <sz val="10"/>
        <rFont val="Verdana"/>
        <family val="2"/>
      </rPr>
      <t xml:space="preserve"> worden aangepast. </t>
    </r>
  </si>
  <si>
    <t>Bureaumarge Uitzenden en/of Detacheren in fase A/fase 1,2.</t>
  </si>
  <si>
    <t>Zw-aanvullend (ZW-A premie t.b.v. aanvulling uitkering UWV in het eerste en tweede ziektejaar, risicopremiegroep 1)</t>
  </si>
  <si>
    <r>
      <t xml:space="preserve">Inschrijver vult uitsluitend informatie in de </t>
    </r>
    <r>
      <rPr>
        <b/>
        <sz val="9"/>
        <rFont val="Verdana"/>
        <family val="2"/>
      </rPr>
      <t>geel</t>
    </r>
    <r>
      <rPr>
        <sz val="9"/>
        <rFont val="Verdana"/>
        <family val="2"/>
      </rPr>
      <t xml:space="preserve"> gemarkeerde invulvelden en de velden die bedoeld zijn voor ondertekening in. Inschrijver mag de overige velden niet wijzigen, tenzij de Aanbestedende dienst anders heeft aangegeven. Wijziging van het format, de lay-out of inhoudelijke aanpassing van overige velden (niet zijnde invulvelden) zonder toestemming van de Aanbestedende dienst kan leiden tot uitsluiting.
De tabbladen in deze bijlage zijn met een wachtwoord beveiligd. Het eventueel ontgrendelen van deze tabbladen, op welke manier dan ook, komt voor rekening en risico van Inschrijver.</t>
    </r>
  </si>
  <si>
    <t>Vakantiegeld</t>
  </si>
  <si>
    <r>
      <t xml:space="preserve">
</t>
    </r>
    <r>
      <rPr>
        <b/>
        <sz val="11"/>
        <rFont val="Verdana"/>
        <family val="2"/>
      </rPr>
      <t xml:space="preserve">Ziektekosten tijdens dienstverband
in deze regel, cel D29, invullen.  </t>
    </r>
    <r>
      <rPr>
        <b/>
        <sz val="10"/>
        <rFont val="Verdana"/>
        <family val="2"/>
      </rPr>
      <t xml:space="preserve">(gekoppeld aan cel H37 in blok 6 als onderdeel van de 
berekeningsgrondslag van de eindejaarsuitkering)
</t>
    </r>
  </si>
  <si>
    <t xml:space="preserve">basis </t>
  </si>
  <si>
    <t>basis + res - kv/bv</t>
  </si>
  <si>
    <t>basis + res</t>
  </si>
  <si>
    <t>basis  + res</t>
  </si>
  <si>
    <t>basis + res + soc.verz.</t>
  </si>
  <si>
    <r>
      <rPr>
        <b/>
        <sz val="10"/>
        <rFont val="Verdana"/>
        <family val="2"/>
      </rPr>
      <t>Loonsomfactor Uitzenden en/of Detacheren in fase A/fase 1,2. 
(</t>
    </r>
    <r>
      <rPr>
        <b/>
        <sz val="9"/>
        <rFont val="Verdana"/>
        <family val="2"/>
      </rPr>
      <t>rekenkundig op vier decimalen achter de komma afgerond)</t>
    </r>
  </si>
  <si>
    <r>
      <rPr>
        <b/>
        <sz val="8"/>
        <color rgb="FF0070C0"/>
        <rFont val="Verdana"/>
        <family val="2"/>
      </rPr>
      <t xml:space="preserve">Bedrijfsspecifieke kostprijsvariabele </t>
    </r>
    <r>
      <rPr>
        <b/>
        <sz val="8"/>
        <color theme="0" tint="-0.499984740745262"/>
        <rFont val="Verdana"/>
        <family val="2"/>
      </rPr>
      <t xml:space="preserv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</si>
  <si>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Niet-bedrijfsspecifieke kostprijsvariabele</t>
    </r>
    <r>
      <rPr>
        <sz val="8"/>
        <rFont val="Verdana"/>
        <family val="2"/>
      </rPr>
      <t xml:space="preserve">
Deze voorziening is voor de inhuurvorm 'Detacheren in fase B of C' op grond van de ABU- en NBBU-cao niet van toepassing. Inschrijver dient hier niets voor in te vullen.  </t>
    </r>
  </si>
  <si>
    <r>
      <rPr>
        <b/>
        <sz val="8"/>
        <color rgb="FF0070C0"/>
        <rFont val="Verdana"/>
        <family val="2"/>
      </rPr>
      <t xml:space="preserve">Niet-bedrijfsspecifieke kostprijsvariabele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</si>
  <si>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</si>
  <si>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t>LET OP: ook kolommen rechts bij Whk premies (kolom J/K) en helemaal onderaan invullen.</t>
  </si>
  <si>
    <r>
      <t xml:space="preserve">Omrekenfactor ('reguliere ORF') Uitzenden en/of Detacheren in fase A/fase 1,2. 
</t>
    </r>
    <r>
      <rPr>
        <b/>
        <sz val="9"/>
        <rFont val="Verdana"/>
        <family val="2"/>
      </rPr>
      <t>(rekenkundig op vier decimalen achter de komma afgerond)</t>
    </r>
    <r>
      <rPr>
        <b/>
        <sz val="10"/>
        <rFont val="Verdana"/>
        <family val="2"/>
      </rPr>
      <t xml:space="preserve">
</t>
    </r>
  </si>
  <si>
    <t>2a en 2b Loonsomfactor, voorwaarden voor aanpassing</t>
  </si>
  <si>
    <t>2a en 2b
Omrekenfactor</t>
  </si>
  <si>
    <t>2a en 2b
Loonsomfactor, opbouw</t>
  </si>
  <si>
    <t xml:space="preserve">2a en 2b
Loonsomfactor </t>
  </si>
  <si>
    <t xml:space="preserve">Ja (tab 2a en 2b)
</t>
  </si>
  <si>
    <t>2a en 2b
Bureaumarge</t>
  </si>
  <si>
    <t xml:space="preserve">Gewogen gemiddelde Omrekenfactor  </t>
  </si>
  <si>
    <t>Vakantiedagen, feestdagen,  kort/bijzonder verzuim (cel H14, zie cel E37)
+ 
ZW-+PAWW+pensioen+SFU+AOF
+Zwv+AWF+WGA+ZW-Flex+ transitievergoeding + ziektekosten tijdens dienstverband cel D29 (zie cel G37 voor uitkomst optelling tweede deel vanaf PAWW t/m Transitievergoeding)</t>
  </si>
  <si>
    <t>Vakantiedagen, feestdagen,  kort/bijzonder verzuim (cel H14, zie cel E37)
+ PAWW+pensioen+SFU+AOF+
Zwv+AWF+WGA+
ZW-Flex+transitievergoeding + ziektekosten tijdens dienstverband cel D29 (zie cel G37 voor uitkomst optelling tweede deel vanaf PAWW t/m Transitievergoeding)</t>
  </si>
  <si>
    <t>Loonsomfactor Detacheren in in fase B en C / fase 3 en 4.
(rekenkundig op vier decimalen achter de komma afgerond)</t>
  </si>
  <si>
    <t>Bureaumarge Detacheren in fase B en C / fase 3 en 4.</t>
  </si>
  <si>
    <t>Omrekenfactor ('reguliere ORF') Detacheren in fase B en C / fase 3 en 4.
(rekenkundig op vier decimalen achter de komma afgerond)</t>
  </si>
  <si>
    <t>Het Wml bruto uurloon is met ingang van 1 juli 2024 € 13,68 bij een 36-urige werkweek.</t>
  </si>
  <si>
    <t>Eindejaarsuitkering (EJU) (8,3%) + verhoging IKB per 01-07-2024 (0,2%)</t>
  </si>
  <si>
    <t xml:space="preserve">Kenmerk </t>
  </si>
  <si>
    <t>* Wanneer de toeslag niet structureel is</t>
  </si>
  <si>
    <t>Werkhervattingskas - WGA</t>
  </si>
  <si>
    <t>Werkhervattingskas - ZW-Flex</t>
  </si>
  <si>
    <t xml:space="preserve">Transitievergoeding </t>
  </si>
  <si>
    <t>totaal kostenfactor per fase</t>
  </si>
  <si>
    <t xml:space="preserve">vakantiedagen </t>
  </si>
  <si>
    <t>Administratieve verplichtingen</t>
  </si>
  <si>
    <t>Ziekte tijdens dienstverband (vast gedurende looptijd ROK)</t>
  </si>
  <si>
    <t>3) Kostenfactor t.b.v. eenmalige uitkeringen &amp; bewust belonen</t>
  </si>
  <si>
    <t>Aanvullend</t>
  </si>
  <si>
    <t>Handling fee</t>
  </si>
  <si>
    <t>Handling fee (vastgesteld door 
Opdrachtgever)</t>
  </si>
  <si>
    <r>
      <t xml:space="preserve">1) Kostenfactor t.b.v. niet-structurele bruto vergoedingen en niet-structurele toeslagen 
</t>
    </r>
    <r>
      <rPr>
        <i/>
        <sz val="10"/>
        <rFont val="Verdana"/>
        <family val="2"/>
      </rPr>
      <t>(Waaronder momenteel</t>
    </r>
    <r>
      <rPr>
        <i/>
        <sz val="10"/>
        <color rgb="FF7030A0"/>
        <rFont val="Verdana"/>
        <family val="2"/>
      </rPr>
      <t xml:space="preserve"> </t>
    </r>
    <r>
      <rPr>
        <i/>
        <sz val="10"/>
        <rFont val="Verdana"/>
        <family val="2"/>
      </rPr>
      <t xml:space="preserve">overwerk, onregelmatige dienst*, bereikbaarheids-/beschikbaarheidsdienst (Consignatiedienst)*, bezwarende omstandigheden*, bijzondere werktijden: werktijdverschuiving*, dienstreizen binnenland, verblijfkostenvergoeding dienstreizen binnenland, parkeerkosten, kosten van tolwegen of veerponten, BHV-er*, maaltijd bij overwerk)   </t>
    </r>
  </si>
  <si>
    <r>
      <t xml:space="preserve">2) Kostenfactor t.b.v. structurele bruto vergoedingen en structurele toeslagen
</t>
    </r>
    <r>
      <rPr>
        <i/>
        <sz val="10"/>
        <rFont val="Verdana"/>
        <family val="2"/>
      </rPr>
      <t xml:space="preserve">(Waaronder momenteel onregelmatige dienst, bereikbaarheids-/beschikbaarheidsdienst (Consignatiedienst), bezwarende omstandigheden, bijzondere werktijden: werktijdverschuiving en BHV-er) </t>
    </r>
  </si>
  <si>
    <t xml:space="preserve">(*) Uitgangspunt is de pensioenpremie van StiPP. Indien een aantoonbaar door StiPP gedispenseerd pensioenfonds een andere premie als werkgeversdeel heeft vastgesteld, dan zal de pensioenpremie in de implementatiefase worden aangepast. </t>
  </si>
  <si>
    <t>Fase A of fase 1,2 (ABU/NBBU)</t>
  </si>
  <si>
    <t>Fase B/C fase 3 en 4 (ABU/NBBU)</t>
  </si>
  <si>
    <t xml:space="preserve">2a en 2b
WGA- en ZW-flex premie
</t>
  </si>
  <si>
    <t xml:space="preserve">4 Kostenfactoren
</t>
  </si>
  <si>
    <t xml:space="preserve">Nee (tab 4)
</t>
  </si>
  <si>
    <t xml:space="preserve">Zie o.a. ook paragraaf 5.4 van het Beschrijvend Document en hoofdstuk 10 van het Programma van Eisen </t>
  </si>
  <si>
    <r>
      <t xml:space="preserve">Zie o.a. ook eis 10.23 (onderaan), hoofdstuk 10, Programma van Eisen (bijlage A) en bijlage S BRI/BRO 
</t>
    </r>
    <r>
      <rPr>
        <sz val="9"/>
        <rFont val="Verdana"/>
        <family val="2"/>
      </rPr>
      <t>In tabblad 4 staan drie verschillende kostenfactoren, bedoeld als opslag bij doorberekening aan Deelnemer voor diverse kosten en toelagen die niet zijn opgenomen in de Omrekenfactor. Zie ook bijlage S BRI/BRO. Tijdens de implementatiefase wordt op initiatief van Deelnemer bepaald of zowel kostenfactor 1 als 2 wordt gehanteerd of dat kostenfactor nummer 1 vervalt en hiervoor in de plaats kostenfactor 2 wordt gehanteerd. Indien alleen kostenfactor 2 wordt gehanteerd is dit in het voordeel van Opdrachtnemer. Kostenfactor 3 wordt altijd gehanteerd.</t>
    </r>
    <r>
      <rPr>
        <sz val="9"/>
        <color rgb="FFFF0000"/>
        <rFont val="Verdana"/>
        <family val="2"/>
      </rPr>
      <t xml:space="preserve">
</t>
    </r>
    <r>
      <rPr>
        <b/>
        <sz val="9"/>
        <rFont val="Verdana"/>
        <family val="2"/>
      </rPr>
      <t xml:space="preserve">
</t>
    </r>
    <r>
      <rPr>
        <sz val="9"/>
        <rFont val="Verdana"/>
        <family val="2"/>
      </rPr>
      <t xml:space="preserve">De kostprijsvariabelen die deel uitmaken van de drie onderscheiden kostenfactoren zijn gekoppeld aan de kostprijsvariabelen die in de tabbladen 2a en 2b staan. De kostenfactoren die in tabblad 4 staan maken daarom geen deel uit van de beoordeling ten behoeve van het gunningscriterium ‘Prijs’. Alleen de pensioenpremie wijkt af, omdat in deze kostenfactoren geen aftrek van franchise van toepassing is. 
Het uitgangspunt bij Inschrijving is de pensioenpremie van StiPP. Indien een aantoonbaar door StiPP gedispenseerd pensioenfonds een andere premie als werkgeversdeel heeft vastgesteld, dan zal de pensioenpremie in de implementatiefase worden aangepast. </t>
    </r>
    <r>
      <rPr>
        <sz val="9"/>
        <color theme="8"/>
        <rFont val="Verdana"/>
        <family val="2"/>
      </rPr>
      <t xml:space="preserve">
</t>
    </r>
    <r>
      <rPr>
        <sz val="9"/>
        <rFont val="Verdana"/>
        <family val="2"/>
      </rPr>
      <t xml:space="preserve">
Er is steeds één gemiddelde kostenfactor van toepassing voor zowel fase A/1,2 als fase B,C/3,4. Voor de procentuele verhouding van de Omrekenfactoren voor fase A/1,2 en fase B,C in de gemiddelde kostenfactoren, houden we gedurende de looptijd van de Raamovereenkomst de verdeling tussen fase A/1,2 en fase B,C/3,4 aan zoals vastgesteld in tabblad 3 van deze Tariefstelling. </t>
    </r>
  </si>
  <si>
    <t xml:space="preserve">ERD ZW-Flex?
Ja/nee (s.v.p. aangeven wat van toepassing is)
</t>
  </si>
  <si>
    <t>ERD WGA?
Ja/nee (s.v.p. aangeven wat van toepassing is)
Hoogte WGA premie vóór door- belasting aan Uitzendkracht: XXX % (hier het daadwerkelijke percentage invullen, dus niet bijv. 100%)
Percentage van de WGA premie dat aan Uitzendkracht wordt doorbelast: XXX %</t>
  </si>
  <si>
    <t>ERD WGA?
Ja/nee (s.v.p. aangeven wat van toepassing is)
Hoogte WGA premie vóór door- belasting aan Uitzendkracht: XXX % (hier het daadwerkelijke percentage invullen, dus niet bijv. 100%)
Percentage van de WGA premie dat aan Uitzendkracht wordt doorbelast: XXX%</t>
  </si>
  <si>
    <t>*Dit tabblad is geen onderdeel van de Inschrijving en hoeft niet te worden ingediend. In de implementatieperiode wordt door Deelnemers besloten of alle kostenfactoren van toepassing zijn of enkel nummer 2 en 3. Dat zou in het voordeel van Opdrachtnemer zijn.</t>
  </si>
  <si>
    <t>totaal loonsomfactor</t>
  </si>
  <si>
    <t>Gemiddelde kostenfactor 1*</t>
  </si>
  <si>
    <t>Gemiddelde kostenfactor 2*</t>
  </si>
  <si>
    <t>Gemiddelde kostenfactor 3*</t>
  </si>
  <si>
    <t>De bureaumarge dient altijd hoger dan 1,0000 te zijn. Maximaal 4 decimalen achter de komma invullen.</t>
  </si>
  <si>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</si>
  <si>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</si>
  <si>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r>
      <rPr>
        <b/>
        <sz val="8"/>
        <color rgb="FF0070C0"/>
        <rFont val="Verdana"/>
        <family val="2"/>
      </rPr>
      <t>Niet-bedrijfsspecifieke kostprijsvariabele</t>
    </r>
    <r>
      <rPr>
        <sz val="8"/>
        <rFont val="Verdana"/>
        <family val="2"/>
      </rPr>
      <t xml:space="preserve">
Op grond van de ABU- en NBBU-cao is de afdracht van dit percentage in fase A verplicht. 
Het percentage wordt jaarlijks vastgesteld en een-op-een in de loonsomfactor overgenomen. </t>
    </r>
  </si>
  <si>
    <r>
      <rPr>
        <b/>
        <sz val="8"/>
        <color rgb="FF0070C0"/>
        <rFont val="Verdana"/>
        <family val="2"/>
      </rPr>
      <t>Niet-bedrijfsspecifieke kostprijsvariabele(n)</t>
    </r>
    <r>
      <rPr>
        <sz val="8"/>
        <rFont val="Verdana"/>
        <family val="2"/>
      </rPr>
      <t xml:space="preserve">
Dit veld betreft eventuele overige voorzieningen en reserveringen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met de in de loonsomfactor worden geschoven. 
</t>
    </r>
    <r>
      <rPr>
        <b/>
        <sz val="8"/>
        <color rgb="FF0070C0"/>
        <rFont val="Verdana"/>
        <family val="2"/>
      </rPr>
      <t>Aandachtspunt: de voorziening voor 'ziektekosten tijdens dienstverband' is gekoppeld aan cel H37 in blok 6 als onderdeel van de berekeningsgrondslag van de eindejaarsuitkering. ZORG ER DAAROM VOOR DAT U DEZE PREMIE IN CEL D29 INVULT, EN NIET BIJVOORBEELD OP EEN ANDERE REGEL IN BLOK 5. HET NIET JUIST INVULLEN IS VOOR REKENING EN RISICO VAN INSCHRIJVER.</t>
    </r>
  </si>
  <si>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color rgb="FF0070C0"/>
        <rFont val="Verdana"/>
        <family val="2"/>
      </rPr>
      <t>Aanvullende uitzondering:</t>
    </r>
    <r>
      <rPr>
        <sz val="8"/>
        <rFont val="Verdana"/>
        <family val="2"/>
      </rPr>
      <t xml:space="preserve"> voor de rerveringen voor 'vakantiedagen','feestdagen' en 'kort verzuim/bijzonder verlof',    mag in fase B/3 en C/4  NIET worden afgeweken van fase A/1,2, hoewel dit conform de ABU-en NBBU-cao theoretisch mogelijk is. Indien Inschrijver extra opslag wenst voor deze reserveringen in fase B en/of C, dan dient dit bij Inschrijving in blok 5 en/of de bureaumarge van de loonsomfactor te worden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</si>
  <si>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r>
      <t xml:space="preserve">Bedrijfsspecifieke kostprijsvariabele, maar met een uit de wet te herleiden rekenkundig maximum van 2,78000%.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</si>
  <si>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t>Tariefstelling 2025</t>
  </si>
  <si>
    <t>Kenmerk IUC DJI/INEA/NA/2024-03</t>
  </si>
  <si>
    <r>
      <t xml:space="preserve">Inschrijver hanteert voor de prijsstelling de </t>
    </r>
    <r>
      <rPr>
        <b/>
        <sz val="9"/>
        <rFont val="Verdana"/>
        <family val="2"/>
      </rPr>
      <t xml:space="preserve">voor het jaar 2025 </t>
    </r>
    <r>
      <rPr>
        <sz val="9"/>
        <rFont val="Verdana"/>
        <family val="2"/>
      </rPr>
      <t>vastgestelde wettelijke premies, cao-gerelateerde premies en reserveringen, werkhervattingskaspremies (WGA- en ZW-deel) et cetera als uitgangspunt voor zijn Inschrijving.</t>
    </r>
  </si>
  <si>
    <t>EA IFA Belastingdienst Massaal 2025</t>
  </si>
  <si>
    <t>IUC DJI/INEA/NA/2024-03</t>
  </si>
  <si>
    <r>
      <t xml:space="preserve">Tarieven </t>
    </r>
    <r>
      <rPr>
        <b/>
        <u/>
        <sz val="12"/>
        <color rgb="FF002060"/>
        <rFont val="Verdana"/>
        <family val="2"/>
      </rPr>
      <t>inclusief</t>
    </r>
    <r>
      <rPr>
        <b/>
        <sz val="12"/>
        <color rgb="FF002060"/>
        <rFont val="Verdana"/>
        <family val="2"/>
      </rPr>
      <t xml:space="preserve"> VOG-kosten en </t>
    </r>
    <r>
      <rPr>
        <b/>
        <u/>
        <sz val="12"/>
        <color rgb="FF002060"/>
        <rFont val="Verdana"/>
        <family val="2"/>
      </rPr>
      <t>exclusief</t>
    </r>
    <r>
      <rPr>
        <b/>
        <sz val="12"/>
        <color rgb="FF002060"/>
        <rFont val="Verdana"/>
        <family val="2"/>
      </rPr>
      <t xml:space="preserve"> reiskosten woon-werkverkeer</t>
    </r>
  </si>
  <si>
    <t>Tariefstelling bij Inschrijving gebaseerd op kostprijsvariabelen van toepassing in 2025</t>
  </si>
  <si>
    <t>De formule is: 1785,7143 x (2,1000 -/- Gewogen gemiddelde Omrekenfactor) = score in punten</t>
  </si>
  <si>
    <t>Gehanteerde bandbreedte Gewogen gemiddelde Omrekenfactor t.b.v. beoordeling Prijs: 2,1000 -1,9600</t>
  </si>
  <si>
    <t>Bij publicatie deze regel verbergen = het werkelijke aantal punten indien lager dan 1,9600 wordt aangeboden.</t>
  </si>
  <si>
    <t>Opmerking: schaal 9.0 is nog steeds hoger dan 10.0 zoals ook in de vorige cao Rijk</t>
  </si>
  <si>
    <t>Alle cao Rijk-salarisschalen en tredes zijn met ingang 1 juli 2024 hoger dan het Wml bruto uurloon.</t>
  </si>
  <si>
    <t>1 Uurloon</t>
  </si>
  <si>
    <t>Ja (tab 1)</t>
  </si>
  <si>
    <t>1, 2a en 2b
Opbouw Uurtarief</t>
  </si>
  <si>
    <r>
      <rPr>
        <b/>
        <sz val="9"/>
        <color rgb="FF0070C0"/>
        <rFont val="Verdana"/>
        <family val="2"/>
      </rPr>
      <t xml:space="preserve">Zie o.a. ook eis 10.25, hoofdstuk 10, Programma van Eisen (bijlage A)
</t>
    </r>
    <r>
      <rPr>
        <sz val="9"/>
        <rFont val="Verdana"/>
        <family val="2"/>
      </rPr>
      <t xml:space="preserve">Inschrijver vult in tabblad 2a en 2b van deze Tariefstelling voor elk van de uitgevraagde loonsomfactoren in, </t>
    </r>
    <r>
      <rPr>
        <b/>
        <sz val="9"/>
        <rFont val="Verdana"/>
        <family val="2"/>
      </rPr>
      <t xml:space="preserve">uitgaand van het jaar 2025: </t>
    </r>
    <r>
      <rPr>
        <sz val="9"/>
        <rFont val="Verdana"/>
        <family val="2"/>
      </rPr>
      <t xml:space="preserve">
1. Voor welke werkhervattingskas premies (WGA- en ZW-Flex deel, sector 52) Inschrijver wel of niet eigenrisicodrager (ERD) is op het moment van Inschrijving;
2. Hoogte werkhervattingskas WGA-premie (sector 52) vóór doorbelasting aan de Uitzendkracht;
3. Percentage van de werkhervattingskas WGA-premie (sector 52) dat aan de Uitzendkracht wordt doorbelast;
4. Welke juridische entiteit van Inschrijver in zijn hoedanigheid van juridisch werkgever de Diensten waar de betreffende </t>
    </r>
    <r>
      <rPr>
        <sz val="9"/>
        <color rgb="FF7030A0"/>
        <rFont val="Verdana"/>
        <family val="2"/>
      </rPr>
      <t>l</t>
    </r>
    <r>
      <rPr>
        <sz val="9"/>
        <rFont val="Verdana"/>
        <family val="2"/>
      </rPr>
      <t xml:space="preserve">oonsomfactor betrekking op heeft, zal uitvoeren.
Inschrijver vult hiertoe de daarvoor bestemde geel gemarkeerde velden van tabblad 2a en 2b van dit format Tariefstelling in. </t>
    </r>
    <r>
      <rPr>
        <sz val="9"/>
        <color rgb="FFFF0000"/>
        <rFont val="Verdana"/>
        <family val="2"/>
      </rPr>
      <t xml:space="preserve"> </t>
    </r>
    <r>
      <rPr>
        <sz val="9"/>
        <rFont val="Verdana"/>
        <family val="2"/>
      </rPr>
      <t xml:space="preserve">
Bij Inschrijving dient in de loonsomfactoren 2a en 2b voor de vaststelling van de ZW/WGA-premie premiesector 52 'Uitzendbedrijven' conform de Wab leidend te zijn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loonsomfactor gedurende de looptijd van de Raamovereenkomst inclusief eventuele verlengingen standaard een dergelijke verificatie plaatsvinden. 
Indien gedurende de looptijd van de Raamovereenkomst, inclusief eventuele verlenging(en) daarvan, zich wijzigingen voordoen omtrent het eigenrisicodragerschap en daarmee gepaard gaande verplichtingen van Opdrachtnemer dan informeert Opdrachtnemer categoriemanagement UZKA hierover. 
</t>
    </r>
  </si>
  <si>
    <t>Bruto uurlonen cao Rijk m.i.v. 1 juli 2024</t>
  </si>
  <si>
    <r>
      <t xml:space="preserve">Op grond van de ABU- en NBBU-cao is de afdracht van dit percentage in fase A/1,2 verplicht. 
Het door de SFU in een lopend jaar vastgestelde percentage is leidend bij de vaststelling voor het opvolgende kalenderjaar. Voorbeeld: bij de vaststelling van de tariefstelling voor 2025 in december 2024 geldt het percentage zoals dat in de loop van 2024 door de SFU is vastgesteld. Dit percentage wordt een-op-een in de loonsomfactor overgenomen. De SFU-reservering voor kalenderjaar 2024 was 0,15%. </t>
    </r>
    <r>
      <rPr>
        <u/>
        <sz val="8"/>
        <rFont val="Verdana"/>
        <family val="2"/>
      </rPr>
      <t xml:space="preserve">De SFU-reservering voor het kalenderjaar 2025 is op het moment van publicatie van deze Aanbestedingsstukken nog niet definitief bekend. </t>
    </r>
  </si>
  <si>
    <r>
      <rPr>
        <b/>
        <sz val="8"/>
        <color rgb="FF0070C0"/>
        <rFont val="Verdana"/>
        <family val="2"/>
      </rPr>
      <t xml:space="preserve">Niet-bedrijfsspecifieke kostprijsvariabele
</t>
    </r>
    <r>
      <rPr>
        <sz val="8"/>
        <rFont val="Verdana"/>
        <family val="2"/>
      </rPr>
      <t xml:space="preserve">Op grond van de ABU- en NBBU-cao is de PAWW van toepassing. 
De Stichting PAWW (private aanvulling op de WW en WGA) stelt jaarlijks de premie vast. Deze premie wordt een-op-een overgenomen in de loonsomfactor. Voor 2024 geldt een premie van 0,08%. </t>
    </r>
    <r>
      <rPr>
        <u/>
        <sz val="8"/>
        <rFont val="Verdana"/>
        <family val="2"/>
      </rPr>
      <t xml:space="preserve">De PAWW-premie voor het kalenderjaar 2025 is op het moment van publicatie van deze Aanbestedingsstukken nog niet definitief bekend. </t>
    </r>
    <r>
      <rPr>
        <sz val="8"/>
        <rFont val="Verdana"/>
        <family val="2"/>
      </rPr>
      <t xml:space="preserve">
</t>
    </r>
  </si>
  <si>
    <r>
      <rPr>
        <b/>
        <sz val="10"/>
        <color rgb="FFFF0000"/>
        <rFont val="Verdana"/>
        <family val="2"/>
      </rPr>
      <t xml:space="preserve">In te vullen door Inschrijver: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t>
    </r>
    <r>
      <rPr>
        <b/>
        <sz val="10"/>
        <rFont val="Verdana"/>
        <family val="2"/>
      </rPr>
      <t xml:space="preserve">
.......................................................</t>
    </r>
  </si>
  <si>
    <r>
      <rPr>
        <b/>
        <sz val="10"/>
        <color rgb="FFFF0000"/>
        <rFont val="Verdana"/>
        <family val="2"/>
      </rPr>
      <t xml:space="preserve">In te vullen door Inschrijver: </t>
    </r>
    <r>
      <rPr>
        <sz val="10"/>
        <rFont val="Verdana"/>
        <family val="2"/>
      </rPr>
      <t xml:space="preserve">
</t>
    </r>
    <r>
      <rPr>
        <b/>
        <sz val="10"/>
        <rFont val="Verdana"/>
        <family val="2"/>
      </rPr>
      <t xml:space="preserve">Bedrijfsentiteit(en) die deze dienstverlening </t>
    </r>
    <r>
      <rPr>
        <b/>
        <u/>
        <sz val="10"/>
        <rFont val="Verdana"/>
        <family val="2"/>
      </rPr>
      <t xml:space="preserve">in de hoedanigheid van juridisch werkgever </t>
    </r>
    <r>
      <rPr>
        <b/>
        <sz val="10"/>
        <rFont val="Verdana"/>
        <family val="2"/>
      </rPr>
      <t>gaat/gaan uitvoeren:</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t>
    </r>
    <r>
      <rPr>
        <b/>
        <sz val="10"/>
        <rFont val="Verdana"/>
        <family val="2"/>
      </rPr>
      <t>....................................................................</t>
    </r>
  </si>
  <si>
    <t xml:space="preserve">Perceel 2
</t>
  </si>
  <si>
    <t>EA IFA Belastingdienst Massaal 2025 - DG Toeslagen: Directie Toeslagen, Stafdirecties en Uitvoeringsorganisatie Herstel Toeslagen (UHT)</t>
  </si>
  <si>
    <t>BIJLAGE 5B - Tab 0 Leeswijzer</t>
  </si>
  <si>
    <r>
      <rPr>
        <b/>
        <sz val="9"/>
        <color rgb="FF0070C0"/>
        <rFont val="Verdana"/>
        <family val="2"/>
      </rPr>
      <t>Zie o.a. ook eis 10.20, hoofdstuk 10, Programma van Eisen (bijlage A)</t>
    </r>
    <r>
      <rPr>
        <sz val="9"/>
        <rFont val="Verdana"/>
        <family val="2"/>
      </rPr>
      <t xml:space="preserve">
Deelnemer betaalt een Uurtarief aan Opdrachtnemer voor elk (door een Uitzendkracht gewerkt) uur dat op basis van het bepaalde in de Aanbestedingsstukken in rekening wordt gebracht bij Deelnemer. 
Het Uurtarief is het resultaat van het Uurloon (d.w.z. bruto Uurloon bij Deelnemer uit tabblad 1 Tariefstelling, bijlage 5B) vermenigvuldigd met de van toepassing zijnde Omrekenfactor. De Omrekenfactor is het resultaat van de loonsomfactor vermenigvuldigd met de bureaumarge. 
Dus: 
Uurtarief = Uurloon * Omrekenfactor  
Omrekenfactor = loonsomfactor * bureaumarge
In deze Tariefstelling vult Inschrijver onder andere percentages van componenten van de loonsomfactor en bureaumarge in die hij offreert. Daaruit volgt ook welke Omrekenfactor Inschrijver offreert. 
Het Uurtarief is afhankelijk van de van toepassing zijnde loonsomfactor en bureaumarge en dus Omrekenfactor. In de Tariefstelling wordt het volgende uitgevraagd: 
- Loonsomfactor en bureaumarge en dus Omrekenfactor voor Uitzenden en/of Detacheren in fase A/ 1,2;
- Loonsomfactor en bureaumarge en dus Omrekenfactor voor Detacheren in fase B en C/ 3,4.
De loonsomfactoren, bureaumarges en Omrekenfactoren worden elk uitgedrukt in een getal met maximaal vier decimalen achter de komma, waar van toepassing rekenkundig afgerond op deze vier decimalen. De loonsomfactoren, bureaumarges en Omrekenfactoren zijn altijd hoger dan 1,0000.
</t>
    </r>
  </si>
  <si>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deze bijlage 5B 'Tariefstelling'. In deze bijlage 5B 'Tariefstelling' mag niet worden afgeweken van de eisen zoals weergegeven in het Programma van Eisen en dienen de instructies in de andere relevante Aanbestedingsstukken, zoals ook deze bijlage 5B Tariefstelling, te worden gevolgd. </t>
  </si>
  <si>
    <r>
      <rPr>
        <b/>
        <sz val="9"/>
        <color rgb="FF0070C0"/>
        <rFont val="Verdana"/>
        <family val="2"/>
      </rPr>
      <t>Zie o.a. ook eis 10.2 en 10.4, hoofdstuk 10, Programma van Eisen (bijlage A)</t>
    </r>
    <r>
      <rPr>
        <sz val="9"/>
        <rFont val="Verdana"/>
        <family val="2"/>
      </rPr>
      <t xml:space="preserve">
In tabblad 1 staan de actuele bruto Uurlonen, per salarisschaal en periodiek gebaseerd op de cao Rijk. Het Uurloon voor Uitzendkrachten wordt bepaald door het bruto maandsalaris te delen door 156. In de tabbladen 0, 1 en 4 vult Inschrijver niets in.
Inschrijver dient in de overige tabbladen van deze Tariefstelling de geel gemarkeerde velden in te vullen. </t>
    </r>
  </si>
  <si>
    <r>
      <t xml:space="preserve">
</t>
    </r>
    <r>
      <rPr>
        <b/>
        <sz val="9"/>
        <rFont val="Verdana"/>
        <family val="2"/>
      </rPr>
      <t xml:space="preserve">- De eindejaarsuitkering </t>
    </r>
    <r>
      <rPr>
        <sz val="9"/>
        <rFont val="Verdana"/>
        <family val="2"/>
      </rPr>
      <t xml:space="preserve">
Met ingang van 1 januari 2023 maakt een vaste eindejaarsuitkering deel uit van de inlenersbeloning. Conform de arbeidsvoorwaarden van de cao Rijk is momenteel sprake van een eindejaarsuitkering inclusief per 1 juli 2024 niet langer los te onderscheiden voormalige componenten van IKB ter waarde van 0,20%. Per 1 juli 2024 is het percentage in totaal 8,5%. 
Zie ook bijlage S Bri/Bro. 
Aanbestedende dienst heeft het percentage 8,5000% ingevuld in de Loonsomfactoren in de tabbladen 2a en 2b in de Tariefstelling (bijlage 5B) in een wit, beveiligd veld in kolom D. 
Zie ook de instructies en toelichtingen in deze Tariefstelling (bijlage 5B) en hoofdstuk 10 van het Programma van Eisen (Bijlage A).  
</t>
    </r>
  </si>
  <si>
    <r>
      <rPr>
        <b/>
        <sz val="9"/>
        <color rgb="FF0070C0"/>
        <rFont val="Verdana"/>
        <family val="2"/>
      </rPr>
      <t xml:space="preserve">Zie o.a. ook eis 10.26, hoofdstuk 10, Programma van Eisen (bijlage A) </t>
    </r>
    <r>
      <rPr>
        <sz val="9"/>
        <rFont val="Verdana"/>
        <family val="2"/>
      </rPr>
      <t xml:space="preserve">
Inschrijver vult in tabblad 2a en 2b van de Tariefstelling (bijlage 5B) de volgende Bureaumarges in: 
- Tabblad 2a: Bureaumarge voor Uitzenden en/of Detacheren in fase A/ 1,2;
- Tabblad 2b: Bureaumarge voor Detacheren in fase B en C/ 3,4.
Inschrijver vult hiertoe de daarvoor bestemde gele velden in de tabbladen 2a en 2b van het format Tariefstelling (bijlage 5B) in, met vier decimalen achter de komma.
De bureaumarge bestaat doorgaans uit componenten die door Opdrachtnemer beïnvloed kunnen worden in de zin dat Inschrijver hiermee de door hem te behalen winst of verlies kan beïnvloeden. 
</t>
    </r>
    <r>
      <rPr>
        <b/>
        <sz val="9"/>
        <rFont val="Verdana"/>
        <family val="2"/>
      </rPr>
      <t xml:space="preserve">De bureaumarges die Inschrijver in de Tariefstelling invult, mogen niet worden aangepast gedurende de looptijd van de Raamovereenkomst, inclusief eventuele verlenging(en) van de Raamovereenkomst. 
Inschrijver dient hier rekening mee te houden in haar Tariefstelling. </t>
    </r>
    <r>
      <rPr>
        <sz val="9"/>
        <rFont val="Verdana"/>
        <family val="2"/>
      </rPr>
      <t xml:space="preserve">Aanbestedende dienst wijst er op dat strategische Inschrijvingen, waarbij bijvoorbeeld de contractuele kaders op een later moment toch nog worden opgerekt, niet zijn toegestaan. Indien Inschrijver toch ervoor kiest met een (te) lage bureaumarge in te schrijven, dan is dit voor zijn eigen rekening en risico. 
</t>
    </r>
    <r>
      <rPr>
        <sz val="9"/>
        <color rgb="FFFF0000"/>
        <rFont val="Verdana"/>
        <family val="2"/>
      </rPr>
      <t xml:space="preserve">
</t>
    </r>
    <r>
      <rPr>
        <b/>
        <sz val="9"/>
        <rFont val="Verdana"/>
        <family val="2"/>
      </rPr>
      <t xml:space="preserve">Uitzondering op het bovenstaande indien Opdrachtgever gebruikmaakt van de eerste verlengingsoptie (dus niet ook bij gebruikmaking van de eventuele tweede verlengingsoptie):
</t>
    </r>
    <r>
      <rPr>
        <sz val="9"/>
        <rFont val="Verdana"/>
        <family val="2"/>
      </rPr>
      <t xml:space="preserve">Gelet op de maximale duur van de Raamovereenkomst van 6 jaar, is Opdrachtgever bereid om een eenmalige CBS-indexering van de bureaumarge toe te staan. Deze eenmalige CBS-indexering betreft het moment dat de initiële looptijd van 4 jaar van de Raamovereenkomst is verstreken en eventueel de eerste verlengingsoptie van de Raamovereenkomst door Opdrachtgever wordt benut. 
Gelet op de einddatum zondag 4 november 2029 van de initiële 4 jaar looptijd van de Raamovereenkomst, zal deze CBS-indexering niet eerder ingaan dan de ingangsdatum van de nieuwe tariefstelling voor het opvolgende kalenderjaar 2030, te weten op een in december 2029 nader te bepalen maandag rond 1 januari. Hiermee vermijdt Opdrachtgever een extra tussentijdse aanpassing van Uurtarieven vanwege de eenmalige CBS-indexering van de bureaumarge gedurende een kalenderjaar.
</t>
    </r>
    <r>
      <rPr>
        <u/>
        <sz val="9"/>
        <rFont val="Verdana"/>
        <family val="2"/>
      </rPr>
      <t>De eenmalige indexering van de bureaumarge vindt plaats op basis van het volgende CBS- indexcijfer:</t>
    </r>
    <r>
      <rPr>
        <sz val="9"/>
        <rFont val="Verdana"/>
        <family val="2"/>
      </rPr>
      <t xml:space="preserve">
1e digit ‘N – Verhuur en overige zakelijke diensten’. In deze bedrijfstak/branche is de groep Arbeidsbemiddeling, uitzendbureaus en personeelsbeheer opgenomen.
Bron:             StatLine - Cao-lonen, contractuele loonkosten en arbeidsduur; indexcijfers (2020=100) (cbs.nl)
Bedrijfstakken: N – ‘Verhuur en overige zakelijke diensten' 
Indexcijfers:    Ontwikkeling t.o.v. een jaar eerder &gt; Cao-lonen per uur inclusief bijzondere beloningen
Uitgangspunt voor de tariefbijstelling is de ontwikkeling van deze index in de periode september 2028 tot september 2029. Het betreffende CBS-percentage wordt op één decimaal achter de komma afgerond. 
In de jaarlijkse tariefsafstemming in december 2029 zal de betreffende indexering door categoriemanagement Uitzendkrachten en Arbeidsparticipanten Rijksoverheid, in afstemming met Opdrachtnemer, worden doorgevoerd in de Tariefstelling voor het opvolgende kalenderjaar 2030. Zoals eerder vermeld is de ingangsdatum waarop de eenmalig geïndexeerde bureaumarge van kracht wordt een in december 2029 nader te bepalen maandag rond 1 januari.
</t>
    </r>
  </si>
  <si>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 xml:space="preserve">In tabblad 3 staat in cel D12 de </t>
    </r>
    <r>
      <rPr>
        <b/>
        <sz val="9"/>
        <rFont val="Verdana"/>
        <family val="2"/>
      </rPr>
      <t xml:space="preserve">gewogen gemiddelde Omrekenfactor (GGORF) </t>
    </r>
    <r>
      <rPr>
        <sz val="9"/>
        <rFont val="Verdana"/>
        <family val="2"/>
      </rPr>
      <t xml:space="preserve">ten behoeve van de beoordeling van het subgunningscriterium 'Prijs'. Deze gewogen gemiddelde Omrekenfactor wordt op basis van waarden in de tabbladen 2a en 2b en vastgestelde procentuele verdelingen, wegingen en formules in tabblad 3 bepaald. De Omrekenfactoren worden automatisch overgenomen uit de tabbladen 2a en 2b. De wegingsfactoren en formule in tabblad 3 zijn door categoriemanagement UZKA en Deelnemers vastgesteld.
</t>
    </r>
    <r>
      <rPr>
        <b/>
        <sz val="9"/>
        <rFont val="Verdana"/>
        <family val="2"/>
      </rPr>
      <t>Score subgunningscriterium Prijs</t>
    </r>
    <r>
      <rPr>
        <sz val="9"/>
        <rFont val="Verdana"/>
        <family val="2"/>
      </rPr>
      <t xml:space="preserve">
Uit de gewogen gemiddelde Omrekenfactor volgt na toepassing van de formule in tabblad 3 een totaalaantal punten als score op het subgunningscriterium Prijs. </t>
    </r>
    <r>
      <rPr>
        <b/>
        <sz val="9"/>
        <rFont val="Verdana"/>
        <family val="2"/>
      </rPr>
      <t>Het totaalaantal punten ('de score op het subgunningscriterium Prijs')  staat in cel C21</t>
    </r>
    <r>
      <rPr>
        <b/>
        <sz val="9"/>
        <color rgb="FF7030A0"/>
        <rFont val="Verdana"/>
        <family val="2"/>
      </rPr>
      <t xml:space="preserve"> </t>
    </r>
    <r>
      <rPr>
        <b/>
        <sz val="9"/>
        <rFont val="Verdana"/>
        <family val="2"/>
      </rPr>
      <t>van tabblad 3.</t>
    </r>
    <r>
      <rPr>
        <sz val="9"/>
        <rFont val="Verdana"/>
        <family val="2"/>
      </rPr>
      <t xml:space="preserve">
De gewogen gemiddelde Omrekenfactor wordt uitsluitend gebruikt voor de beoordeling van de Inschrijving. Inschrijver kan de hoogte van de gewogen gemiddelde Omrekenfactor alleen beïnvloeden door invulling van de loonsomfactoren en de bureaumarges in de tabbladen 2a en 2b van deze Tariefstelling bijlage 5B. In de Raamovereenkomst zijn de loonsomfactoren, bureaumarges en Omrekenfactoren zoals vermeld in tabbladen 2a en 2b van toepassing. Zie voor meer informatie over de beoordeling van het subgunningscriterium Prijs, de formules, vastgestelde bandbreedte en andere voorwaarden paragraaf 5.4 van het Beschrijvend Document en hoofdstuk 10 van het Programma van Eisen (bijlage A). 
</t>
    </r>
    <r>
      <rPr>
        <b/>
        <sz val="9"/>
        <rFont val="Verdana"/>
        <family val="2"/>
      </rPr>
      <t xml:space="preserve">Inschrijver ondertekent tabblad 3 van deze bijlage 5B rechtsgeldig, vult de overige geel gemarkeerde velden in het ondertekeningsblok in en voegt dit tabblad 3 toe als onderdeel van de Inschrijving. Zie ook onderstaand in het blok 'Algemene informatie' 
</t>
    </r>
    <r>
      <rPr>
        <sz val="9"/>
        <color rgb="FFFF0000"/>
        <rFont val="Verdana"/>
        <family val="2"/>
      </rPr>
      <t xml:space="preserve">
</t>
    </r>
  </si>
  <si>
    <r>
      <rPr>
        <b/>
        <sz val="9"/>
        <rFont val="Verdana"/>
        <family val="2"/>
      </rPr>
      <t xml:space="preserve">Inschrijver dient uitsluitend de gele velden in de tabbladen 2a, 2b en 3 in te vullen, tabblad 3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5B in zowel in Excel, als – in tabblad 3 rechtsgeldig ondertekend – in PDF (het gehele document behalve tabblad 4, dus niet alleen tabblad 3).  </t>
    </r>
    <r>
      <rPr>
        <sz val="9"/>
        <rFont val="Verdana"/>
        <family val="2"/>
      </rPr>
      <t xml:space="preserve">
De door Inschrijver ingediende Inschrijving, waarvan de Tariefstelling deel uitmaakt, wordt onderdeel van de Raamovereenkomst.
</t>
    </r>
  </si>
  <si>
    <r>
      <rPr>
        <b/>
        <sz val="9"/>
        <rFont val="Verdana"/>
        <family val="2"/>
      </rPr>
      <t xml:space="preserve">
- Niet-bedrijfsspecifieke kostprijsvariabelen</t>
    </r>
    <r>
      <rPr>
        <sz val="9"/>
        <rFont val="Verdana"/>
        <family val="2"/>
      </rPr>
      <t xml:space="preserve">
Niet-bedrijfsspecifieke kostprijsvariabelen zijn cao-gerelateerde reserveringen, verplichte afdrachten aan fondsen en wettelijk vastgestelde sociale verzekeringspremies, die worden uitgedrukt in uniform vastgestelde percentages en in de Loonsomfactoren in deze Tariefstelling (bijlage 5B) door Aanbestedende dienst zijn gedefinieerd. Opdrachtnemer heeft hier geen invloed op en voor alle Opdrachtnemers zijn de uniform vastgestelde percentages hetzelfde. Uitzondering hierop zijn de wettelijk gedifferentieerde premies, zoals de Aof en Awf. In een dergelijke situatie is wettelijk vastgelegd welke gedifferentieerde premie van toepassing is.  
Op grond van voldoende onderbouwing door Opdrachtnemer, kan met instemming van categoriemanagement UZKA een nieuwe niet-bedrijfsspecifieke kostprijsvariabele aan de loonsomfactor worden toegevoegd. Voorwaarde hiervoor is in ieder geval dat het een niet-bedrijfsspecifieke kostprijsvariabele betreft zoals bovenstaand is omschreven. De PAWW is ee</t>
    </r>
    <r>
      <rPr>
        <sz val="9"/>
        <color rgb="FF7030A0"/>
        <rFont val="Verdana"/>
        <family val="2"/>
      </rPr>
      <t>n</t>
    </r>
    <r>
      <rPr>
        <sz val="9"/>
        <rFont val="Verdana"/>
        <family val="2"/>
      </rPr>
      <t xml:space="preserve"> voorbeeld van een dergelijke relatief nieuwe premie. 
Onder dezelfde voorwaarden kunnen ook niet-bedrijfsspecifieke kostprijsvariabelen uit de loonsomfactor worden verwijderd. De sectorpremie is hiervan een wat ouder voorbeeld. Beide situaties doen zich tot nu toe alleen bij uitzondering voor. 
Doorgaans wijzigt een aantal niet-bedrijfsspecifieke kostprijsvariabelen per 1 januari van een kalenderjaar. Uiterlijk in de loop van december zijn de meeste premies, verplichte afdrachten en reserveringen definitief vastgesteld. 
De percentages van niet-bedrijfsspecifieke kostprijsvariabelen worden volledig in lijn met de verplichte aanpassingen zoals hierboven genoemd,    
gedurende de looptijd van de Raamovereenkomst, inclusief eventuele verlenging(en) daarvan, aangepast. 
Zie voor meer informatie hierover eis 10.23, 10.24, 10.27 en de instructies en toelichtingen in deze Tariefstelling (bijlage 5B).
Voorbeelden van niet-bedrijfsspecifieke kostprijsvariabelen zijn de reserveringen voor kort/bijzonder verzuim, vakantie- en feestdagen, de verplichte 
afdracht voor de Stichting Fonds Uitzendbranche (SFU) en de premies voor het Algemeen Werkloosfonds (Awf), de Zorgverzekeringswet (Zvw), het 
Arbeidsongeschiktheidsfonds (Aof) en de Private aanvulling werkloosheidswet (sPAWW).   
</t>
    </r>
    <r>
      <rPr>
        <u/>
        <sz val="9"/>
        <rFont val="Verdana"/>
        <family val="2"/>
      </rPr>
      <t>De op het moment van publicatie van deze aanbesteding definitief voor het jaar 2025 vastgestelde niet-bedrijfsspecifieke kostprijsvariabelen heeft Aanbestedende dienst in de loonsomfactoren van de Tariefstelling (bijlagen 5) al ingevuld in daartoe bestemde witte, beveiligde velden in kolom D. Inschrijver mag deze witte velden niet aanpassen.</t>
    </r>
    <r>
      <rPr>
        <sz val="9"/>
        <rFont val="Verdana"/>
        <family val="2"/>
      </rPr>
      <t xml:space="preserve"> </t>
    </r>
    <r>
      <rPr>
        <u/>
        <sz val="9"/>
        <rFont val="Verdana"/>
        <family val="2"/>
      </rPr>
      <t xml:space="preserve">
Inschrijver dient de eind 2024/begin 2025 alsnog definitief vastgestelde (niet-bedrijfsspecifieke) kostprijsvariabelen bij Inschrijving in de daartoe bestemde gele velden in de Loonsomfactoren in tabbladen 2a en 2b van de Tariefstelling (bijlagen 5) in te vullen</t>
    </r>
    <r>
      <rPr>
        <sz val="9"/>
        <rFont val="Verdana"/>
        <family val="2"/>
      </rPr>
      <t xml:space="preserve">. 
Zie ook de instructies en toelichtingen in deze Tariefstelling (bijlage 5B) en hoofdstuk 5 van het Beschrijvend Document. 
</t>
    </r>
    <r>
      <rPr>
        <strike/>
        <u/>
        <sz val="9"/>
        <color rgb="FFFF0000"/>
        <rFont val="Verdana"/>
        <family val="2"/>
      </rPr>
      <t/>
    </r>
  </si>
  <si>
    <r>
      <rPr>
        <b/>
        <sz val="9"/>
        <color rgb="FF0070C0"/>
        <rFont val="Verdana"/>
        <family val="2"/>
      </rPr>
      <t>Zie o.a. ook eis 10.20 en 10.29, hoofdstuk 10, Programma van Eisen (bijlage A)</t>
    </r>
    <r>
      <rPr>
        <b/>
        <sz val="9"/>
        <rFont val="Verdana"/>
        <family val="2"/>
      </rPr>
      <t xml:space="preserve"> </t>
    </r>
    <r>
      <rPr>
        <sz val="9"/>
        <rFont val="Verdana"/>
        <family val="2"/>
      </rPr>
      <t xml:space="preserve">
In de Tariefstelling (bijlage 5B) zijn</t>
    </r>
    <r>
      <rPr>
        <b/>
        <sz val="9"/>
        <rFont val="Verdana"/>
        <family val="2"/>
      </rPr>
      <t xml:space="preserve"> twee Omrekenfactoren </t>
    </r>
    <r>
      <rPr>
        <sz val="9"/>
        <rFont val="Verdana"/>
        <family val="2"/>
      </rPr>
      <t>gedefinieerd, die resulteren uit de invulling van de loonsomfactor (zie eis 10.21) en bureaumarge</t>
    </r>
    <r>
      <rPr>
        <sz val="9"/>
        <color rgb="FFFF0000"/>
        <rFont val="Verdana"/>
        <family val="2"/>
      </rPr>
      <t xml:space="preserve"> </t>
    </r>
    <r>
      <rPr>
        <sz val="9"/>
        <rFont val="Verdana"/>
        <family val="2"/>
      </rPr>
      <t xml:space="preserve">(eis 10.26) in tabblad 2a en 2b. 
</t>
    </r>
    <r>
      <rPr>
        <b/>
        <sz val="9"/>
        <rFont val="Verdana"/>
        <family val="2"/>
      </rPr>
      <t>Dit betreft de volgende twee Omrekenfactoren:</t>
    </r>
    <r>
      <rPr>
        <sz val="9"/>
        <rFont val="Verdana"/>
        <family val="2"/>
      </rPr>
      <t xml:space="preserve">
- Tabblad 2a: Omrekenfactor voor Uitzenden en/of Detacheren in fase A / 1,2;
- Tabblad 2b: Omrekenfactor voor Detacheren in fase B en C / 3,4.
</t>
    </r>
  </si>
  <si>
    <r>
      <rPr>
        <b/>
        <sz val="9"/>
        <color rgb="FF0070C0"/>
        <rFont val="Verdana"/>
        <family val="2"/>
      </rPr>
      <t>Zie o.a. ook eis 10.21, hoofdstuk 10, Programma van Eisen (bijlage A)</t>
    </r>
    <r>
      <rPr>
        <sz val="9"/>
        <rFont val="Verdana"/>
        <family val="2"/>
      </rPr>
      <t xml:space="preserve">
Inschrijver vult in tabblad 2a en 2b van deze Tariefstelling (bijlage 5B) de volgende </t>
    </r>
    <r>
      <rPr>
        <b/>
        <sz val="9"/>
        <rFont val="Verdana"/>
        <family val="2"/>
      </rPr>
      <t xml:space="preserve">loonsomfactoren in, </t>
    </r>
    <r>
      <rPr>
        <b/>
        <u/>
        <sz val="9"/>
        <rFont val="Verdana"/>
        <family val="2"/>
      </rPr>
      <t>op basis van het prijspeil van 2025</t>
    </r>
    <r>
      <rPr>
        <b/>
        <sz val="9"/>
        <rFont val="Verdana"/>
        <family val="2"/>
      </rPr>
      <t>:</t>
    </r>
    <r>
      <rPr>
        <sz val="9"/>
        <rFont val="Verdana"/>
        <family val="2"/>
      </rPr>
      <t xml:space="preserve"> 
- Tabblad 2a: Loonsomfactor voor Uitzenden en/of Detacheren in fase A/ 1,2;
- Tabblad 2b: Loonsomfactor voor Detacheren in fase B en C/ 3,4. 
Inschrijver vult hiertoe de geel gemarkeerde velden van de bovengenoemde tabbladen 2a en 2b in conform het bepaalde in hoofdstuk 10 van het Programma van Eisen en dit format Tariefstelling (bijlage 5B). Inschrijver mag de wit gemarkeerde velden niet wijzigen. 
Inschrijver dient zich bij de Inschrijving bij het invullen van de loonsomfactor te baseren op inhuur voor functies in risicopremiegroep 1. Desgewenst verdisconteert Inschrijver voor de kans dat incidenteel sprake kan zijn van inhuur voor functies in risicopremiegroep 2, een kostenopslag in blok 5 van de loonsomfactor en/of in de bureaumarge.
Zie voor meer informatie over de scope van de bovengenoemde loonsomfactoren paragraaf 1.8.1 van het Beschrijvend Document. 
</t>
    </r>
  </si>
  <si>
    <r>
      <t xml:space="preserve">Zie o.a. ook eis 10.23 en 10.24, hoofdstuk 10, Programma van Eisen (bijlage A)
</t>
    </r>
    <r>
      <rPr>
        <sz val="9"/>
        <rFont val="Verdana"/>
        <family val="2"/>
      </rPr>
      <t xml:space="preserve">Onder strikte voorwaarden, zowel meer algemeen als ook specifiek, kunnen aanpassingen </t>
    </r>
    <r>
      <rPr>
        <b/>
        <sz val="9"/>
        <rFont val="Verdana"/>
        <family val="2"/>
      </rPr>
      <t>van een aantal (niet-)bedrijfsspecifieke kostprijsvariabelen in de loonsomfactor</t>
    </r>
    <r>
      <rPr>
        <sz val="9"/>
        <rFont val="Verdana"/>
        <family val="2"/>
      </rPr>
      <t xml:space="preserve"> (zie ook eis 10.22) gedurende de looptijd van de Raamovereenkomst inclusief eventuele verlengingen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 5B)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t>
    </r>
    <r>
      <rPr>
        <b/>
        <sz val="9"/>
        <rFont val="Verdana"/>
        <family val="2"/>
      </rPr>
      <t>Algemene voorwaarden voor wijziging van kostprijsvariabelen die mogen of moeten worden aangepast</t>
    </r>
    <r>
      <rPr>
        <sz val="9"/>
        <rFont val="Verdana"/>
        <family val="2"/>
      </rPr>
      <t xml:space="preserve">
- Wijziging van een aantal (niet-)bedrijfsspecifieke kostprijsvariabelen is alleen mogelijk op basis van een bij categoriemanagement UZKA in te dienen tijdig, 
  duidelijk onderbouwd en verifieerbaar voorstel. Ten behoeve van deze verificatie kan categoriemanagement UZKA indien zij dat noodzakelijk vindt een 
  onafhankelijke derde raadplegen;
- Categoriemanagement UZKA kan ten behoeve van verificatie bewijsmiddelen opvragen, die Opdrachtnemer dient te overleggen. Dit voor zover deze niet
  al meteen bij het indienen van het wijzigingsvoorstel zoals in het vorige punt genoemd worden gevoegd, wat de voorkeur van categoriemanagement 
  UZKA heeft. 
  Voorbeelden van dergelijke bewijsmiddelen zijn een beschikking van de Belastingdienst (bij geen eigenrisicodragerschap), een verzekeringspolis of 
  andersoortige onderbouwing (bij eigenrisicodragerschap) t.b.v. de vaststelling van de werkhervattingskas premies WGA en ZW-Flex. Het kan ook een 
  onderbouwing van de voorgestelde reservering voor de pensioenafdracht betreffen. Opdrachtnemer mag daarbij irrelevante delen weglakken. 
  Categoriemanagement UZKA kan het voorstel tot aanpassing weigeren als deze onvoldoende is onderbouwd of geen correcte informatie bevat; 
- Na verificatie door categoriemanagement UZKA wordt de aanpassing in overleg met Deelnemer (met terugwerkende kracht) doorgevoerd;
- Gewijzigde percentages van (niet-)bedrijfsspecifieke kostprijsvariabelen worden een-op-een in de loonsomfactor overgenomen. Uitzondering hierop zijn
  de reserveringen voor vakantie- en feestdagen in de jaren dat Bevrijdingsdag/5 mei wel op een Werkdag valt, maar niet in een lustrumjaar. Net zoals 
  voor medewerkers van Deelnemer is dit voor Uitzendkrachten in die situatie een vrije dag die wordt doorbetaald. Deze doorbetaling wordt in de   
  reservering voor de vakantie- en feestdagen verwerkt. 
</t>
    </r>
    <r>
      <rPr>
        <b/>
        <sz val="9"/>
        <rFont val="Verdana"/>
        <family val="2"/>
      </rPr>
      <t xml:space="preserve">
Aanvullende specifieke voorwaarden en bijzonderheden </t>
    </r>
    <r>
      <rPr>
        <sz val="9"/>
        <rFont val="Verdana"/>
        <family val="2"/>
      </rPr>
      <t xml:space="preserve">
- In tabblad 0 ‘Leeswijzer’ van de loonsomfactoren in deze Tariefstelling (bijlage 5B) staat aanvullende informatie en een aantal instructies;
- In de tabbladen 2a en 2b staat per onderscheiden kostprijsvariabele in de toelichting in de rechterkolom of het een niet-bedrijfsspecifieke of 
   bedrijfsspecifieke loonsomfactor betreft. Ook worden hier instructies en voorwaarden vermeld die gelden voor de betreffende kostprijsvariabele.  
   Bijvoorbeeld of een (niet-)bedrijfsspecifieke kostprijsvariabele gedurende de looptijd van de Raamovereenkomst, inclusief de verlenging daarvan, mag 
   worden aangepast en zo ja, onder welke voorwaarden dat kan; </t>
    </r>
  </si>
  <si>
    <r>
      <t xml:space="preserve">
- Zie ook eis 10.25 voor de werkhervattingskas premies WGA en ZW-Flex;
- De reservering voor de transitievergoeding mag gedurende de looptijd van de Raamovereenkomst, inclusief de verlenging daarvan, niet worden 
  aangepast. Uitzondering hierop is aanpassing vanwege een wettelijke wijziging waardoor de hoogte van de uit te keren transitievergoeding wijzigt.  
  Opdrachtgever eist dat Opdrachtnemer proactief de transitievergoeding aan de Uitzendkracht uitkeert zodra deze hier recht op heeft; 
- De in blok 5 van de loonsomfactor opgenomen kostprijsvariabelen mogen gedurende de looptijd van de Raamovereenkomst, inclusief de verlenging 
  daarvan, niet worden aangepast;
- </t>
    </r>
    <r>
      <rPr>
        <b/>
        <u/>
        <sz val="9"/>
        <rFont val="Verdana"/>
        <family val="2"/>
      </rPr>
      <t xml:space="preserve">In blok 5, cel D29, dient Inschrijver in ieder geval – indien hij dat wenst – een reservering voor de ziektekosten tijdens dienstverband op te nemen. 
</t>
    </r>
    <r>
      <rPr>
        <b/>
        <sz val="9"/>
        <rFont val="Verdana"/>
        <family val="2"/>
      </rPr>
      <t xml:space="preserve">  </t>
    </r>
    <r>
      <rPr>
        <b/>
        <u/>
        <sz val="9"/>
        <rFont val="Verdana"/>
        <family val="2"/>
      </rPr>
      <t>Deze  reservering is namelijk onderdeel van de berekeningsgrondslag van de eindejaarsuitkering die in blok 6 staat en moet daarom bepaalbaar zijn;</t>
    </r>
    <r>
      <rPr>
        <sz val="9"/>
        <rFont val="Verdana"/>
        <family val="2"/>
      </rPr>
      <t xml:space="preserve">
- Inschrijver dient in zijn Tariefstelling rekening te houden met de kostprijsvariabelen die niet mogen worden aangepast. Aanbestedende dienst wijst er op
  dat strategische Inschrijvingen, waarbij bijvoorbeeld de contractuele kaders op een later moment toch nog worden opgerekt, niet zijn toegestaan. Indien
  Inschrijver toch ervoor kiest met een (te) lage kostprijsvariabele in te schrijven, dan is dit voor zijn eigen rekening en risico. 
</t>
    </r>
    <r>
      <rPr>
        <b/>
        <sz val="9"/>
        <rFont val="Verdana"/>
        <family val="2"/>
      </rPr>
      <t xml:space="preserve">Moment van inwerkingtreding gewijzigde loonsomfactoren (en dus gewijzigde Omrekenfactoren en Uurtarieven) </t>
    </r>
    <r>
      <rPr>
        <sz val="9"/>
        <rFont val="Verdana"/>
        <family val="2"/>
      </rPr>
      <t xml:space="preserve">
Een wijziging in de loonsomfactor (en dus de Omrekenfactor en het Uurtarief) wordt in beginsel altijd van kracht op de maandag die het dichtst bij de ingangsdatum van de doorgevoerde wijziging ligt. Indien de administratieve aanpassingen niet tijdig kunnen worden doorgevoerd, is er sprake van wijziging met terugwerkende kracht waaruit doorgaans een separate verrekening volgt. Zie ook eis 10.23 en 10.27.
</t>
    </r>
    <r>
      <rPr>
        <b/>
        <sz val="9"/>
        <rFont val="Verdana"/>
        <family val="2"/>
      </rPr>
      <t>Voor de volledigheid:</t>
    </r>
    <r>
      <rPr>
        <sz val="9"/>
        <rFont val="Verdana"/>
        <family val="2"/>
      </rPr>
      <t xml:space="preserve"> alle contacten inzake de afstemming van aanpassingen bedoeld in deze eis verlopen via categoriemanagement UZKA en niet via Deelnemer. Pas nadat categoriemanagement UZKA de Deelnemer heeft geadviseerd en geïnformeerd over de overeengekomen Tariefstellingen mag Opdrachtnemer hierover rechtstreeks afstemming hebben met Deelnemer.  
</t>
    </r>
  </si>
  <si>
    <t>Perceel 2</t>
  </si>
  <si>
    <t>BIJLAGE 5B - Tab 1 cao Rijk-salarisschalen en tredes/periodieken</t>
  </si>
  <si>
    <r>
      <t>BIJLAGE 5B - Tab 2a Uitzenden (met Uitzendbeding) en/of Detacheren (=zonder Uitzendbeding ) in fase A of fase 1,2 (ABU/NBBU) in cao Rijk-salarisschaal 1</t>
    </r>
    <r>
      <rPr>
        <b/>
        <sz val="14"/>
        <color rgb="FF002060"/>
        <rFont val="Verdana"/>
        <family val="2"/>
      </rPr>
      <t xml:space="preserve"> tot en met 10</t>
    </r>
  </si>
  <si>
    <t>Loonsomfactor Uitzenden (=met Uitzendbeding) en/of Detacheren (= zonder Uitzendbeding), in fase A of fase 1, 2 (ABU/NBBU) cao Rijk-salarisschaal 1 tot en met 10</t>
  </si>
  <si>
    <t>BIJLAGE 5B - Tab 3 Gewogen gemiddelde Omrekenfactor</t>
  </si>
  <si>
    <t xml:space="preserve">Perceel 2     </t>
  </si>
  <si>
    <t>Onderscheiden Omrekenfactoren per inhuurvorm Uitzendovereenkomst 
cao Rijk- salarisschaal 1 t/m 10</t>
  </si>
  <si>
    <t>1. (tabblad 2a): Uitzenden (met Uitzendbeding) en/of Detacheren (zonder Uitzendbeding) in fase A  / fase 1 en 2 ABU- en NBBU-cao, cao Rijk-salarisschaal 1 t/m 10</t>
  </si>
  <si>
    <t xml:space="preserve">
2. (tabblad 2b): Detacheren (zonder Uitzendbeding) ABU fase B en C / fase 3 en 4 ABU- en NBBU-cao, cao Rijk-salarisschaal 1 t/m 10</t>
  </si>
  <si>
    <t>Loonsomfactor Detacheren (= zonder Uitzendbeding) in fase B en C / fase 3 en 4 (ABU/NBBU) cao Rijk-salarisschaal 1 tot en met 10</t>
  </si>
  <si>
    <r>
      <t xml:space="preserve">BIJLAGE 5B - Tab 2b </t>
    </r>
    <r>
      <rPr>
        <b/>
        <sz val="16"/>
        <color theme="3"/>
        <rFont val="Verdana"/>
        <family val="2"/>
      </rPr>
      <t>Detacheren (=zonder uitzendbeding ) in fase B en C / fase 3 en 4 (ABU/NBBU) in cao Rijk-salarisschaal 1 tot en met 10</t>
    </r>
  </si>
  <si>
    <t>DG Toeslagen: Directie Toeslagen, Stafdirecties en Uitvoeringsorganisatie Herstel Toeslagen (UHT)</t>
  </si>
  <si>
    <t>BIJLAGE 5B - Tab 4  Kostenfactoren</t>
  </si>
  <si>
    <r>
      <rPr>
        <b/>
        <sz val="9"/>
        <color rgb="FF0070C0"/>
        <rFont val="Verdana"/>
        <family val="2"/>
      </rPr>
      <t>Zie o.a. ook eis 10.22, hoofdstuk 10, Programma van Eisen (bijlage A)</t>
    </r>
    <r>
      <rPr>
        <sz val="9"/>
        <rFont val="Verdana"/>
        <family val="2"/>
      </rPr>
      <t xml:space="preserve">
De loonsomfactor bestaat uit diverse kostprijsvariabelen, die bij elkaar opgeteld resulteren in de geoffreerde kostprijs van Opdrachtnemer.  
Elke loonsomfactor in de tabbladen 2a en 2b van de Tariefstelling (bijlage 5B) bestaat uit zes blokken, waarover de looncomponenten zijn verdeeld:
Blok 1: Basis (Uurloon, conform het toepasselijke bruto uurloon van Deelnemer);
Blok 2: Reserveringen; 
Blok 3: Vakantiegeld;
Blok 4: Werkgeverslasten, waaronder pensioenafdracht, sociale verzekeringspremies, cao-gerelateerde premies en werkhervattingskaspremies;  
Blok 5: Administratieve verplichtingen;
Blok 6: Eindejaarsuitkering + verhoging IKB per 01-07-2024.
</t>
    </r>
    <r>
      <rPr>
        <b/>
        <sz val="9"/>
        <rFont val="Verdana"/>
        <family val="2"/>
      </rPr>
      <t>Op hoofdlijnen betreft het de volgende kostprijsvariabelen:</t>
    </r>
    <r>
      <rPr>
        <sz val="9"/>
        <rFont val="Verdana"/>
        <family val="2"/>
      </rPr>
      <t xml:space="preserve">
</t>
    </r>
    <r>
      <rPr>
        <b/>
        <sz val="9"/>
        <rFont val="Verdana"/>
        <family val="2"/>
      </rPr>
      <t>- De basis</t>
    </r>
    <r>
      <rPr>
        <sz val="9"/>
        <rFont val="Verdana"/>
        <family val="2"/>
      </rPr>
      <t xml:space="preserve">
De ‘basis’ bestaat uit het Uurloon, waarmee het bruto uurloon conform de arbeidsvoorwaarden van Deelnemer wordt bedoeld. Het Uurloon in de ‘basis’ is altijd 100,0000% in dit kostenmodel. Dit percentage is daarom door Aanbestedende dienst al ingevuld in de loonkostenfactoren in de tabbladen 2a en 2b in de Tariefstelling (bijlage 5B), in een wit, beveiligd veld in kolom D. Inschrijver mag dit percentage niet aanpassen. Zie ook de instructies en toelichtingen in deze Tariefstelling (bijlage 5B) en hoofdstuk 5 van het Beschrijvend Document. 
</t>
    </r>
    <r>
      <rPr>
        <b/>
        <sz val="9"/>
        <rFont val="Verdana"/>
        <family val="2"/>
      </rPr>
      <t xml:space="preserve">- Bedrijfsspecifieke kostprijsvariabelen </t>
    </r>
    <r>
      <rPr>
        <sz val="9"/>
        <rFont val="Verdana"/>
        <family val="2"/>
      </rPr>
      <t xml:space="preserve">
Bedrijfsspecifieke kostprijsvariabelen zijn in meer of mindere mate beïnvloedbaar of bepaalbaar door Opdrachtnemer. Deze kostprijsvariabelen kunnen per Opdrachtnemer en zelfs per specifieke loonsomfactor/raamovereenkomst van een Opdrachtnemer in hoogte verschillend zijn.
Voorbeelden van bedrijfsspecifieke kostprijsvariabelen zijn de pensioenpremie, de werkhervattingskas premies WGA en ZW-Flex, de reservering voor de transitievergoeding, eventuele leegloopkosten, in-housekosten en de reservering voor ziektekosten tijdens dienstverband. 
Het kan ook reserveringen betreffen voor wettelijke verplichtingen of verplichte afdrachten waarvoor geen uniforme procentuele premie is vastgesteld, en/ of alleen een (rekenkundig) minimum/maximum of kader. Denk aan de Wet arbeid en zorg (Wazo) en de Wet invoering extra geboorteverlof Wieg). Opdrachtnemer bepaalt dan zelf of hij hiervoor een reservering in de kostprijs wil opnemen en zo ja, hoe hoog deze is. 
Slechts een aantal van de bedrijfsspecifieke kostprijsvariabelen mag onder strikte voorwaarden gedurende de looptijd van de Raamovereenkomst, inclusief eventuele verlenging(en) daarvan, worden aangepast. Zie voor meer informatie hierover eis 10.23, 10.24, 10.25,10.27 en de instructies en toelichtingen in deze Tariefstelling (bijlage 5B). 
Inschrijver dient de bedrijfsspecifieke kostprijsvariabelen in de daartoe bestemde gele velden in de loonsomfactoren in tabbladen 2a en 2b van deze Tariefstelling (bijlage 5B) in te vullen. Zie ook de instructies en toelichtingen in de Tariefstelling (bijlage 5B) en hoofdstuk 5 van het Beschrijvend Document.  
</t>
    </r>
  </si>
  <si>
    <r>
      <t xml:space="preserve">feestdagen
7 feestdagen/gedeeld door aantal werkbare dagen (229) in 2025.
(maandag 5 mei valt in 2025 in een lustrumjaar)
</t>
    </r>
    <r>
      <rPr>
        <sz val="10"/>
        <color rgb="FFFF0000"/>
        <rFont val="Verdana"/>
        <family val="2"/>
      </rPr>
      <t/>
    </r>
  </si>
  <si>
    <t>vakantiedagen 
25 vakantiedagen/gedeeld door aantal werkbare dagen (229) in 2025.
(maandag 5 mei valt in 2025 in een lustrumjaar)</t>
  </si>
  <si>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een-op-een dienen te worden overgenomen in de loonsomfactor. </t>
    </r>
    <r>
      <rPr>
        <sz val="8"/>
        <rFont val="Verdana"/>
        <family val="2"/>
      </rPr>
      <t xml:space="preserve">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r>
      <rPr>
        <u/>
        <sz val="8"/>
        <rFont val="Verdana"/>
        <family val="2"/>
      </rPr>
      <t xml:space="preserve">Op het moment van publicatie van deze aanbesteding zijn de definitieve wettelijke premies voor het jaar 2025 nog niet bekend. </t>
    </r>
    <r>
      <rPr>
        <sz val="8"/>
        <rFont val="Verdana"/>
        <family val="2"/>
      </rPr>
      <t xml:space="preserve">
</t>
    </r>
  </si>
  <si>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genomen van bijvoorbeeld de voor elk opvolgend kalenderjaar gepubliceerde informatie over de gedifferentieerde premies WGA en ZW-Flex en de Premiewijzer van het UWV. </t>
    </r>
  </si>
  <si>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een-op-een dienen te worden overgenomen in de loonsomfactor. </t>
    </r>
    <r>
      <rPr>
        <sz val="8"/>
        <rFont val="Verdana"/>
        <family val="2"/>
      </rPr>
      <t xml:space="preserve">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r>
      <rPr>
        <u/>
        <sz val="8"/>
        <rFont val="Verdana"/>
        <family val="2"/>
      </rPr>
      <t>Op het moment van publicatie van deze aanbesteding zijn de definitieve wettelijke premies voor het jaar 2025 nog niet bekend.</t>
    </r>
  </si>
  <si>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genomen van bijvoorbeeld de voor elk opvolgend kalenderjaar gepubliceerde informatie over de gedifferentieerde premies WGA en ZW-Flex en de Premiewijzer van het UWV. </t>
    </r>
  </si>
  <si>
    <t>Verhoging IKB per 01-07-2024 (0,2%)</t>
  </si>
  <si>
    <t>basis + res + soc.verz.+ IKB</t>
  </si>
  <si>
    <r>
      <rPr>
        <b/>
        <sz val="8"/>
        <color rgb="FF0070C0"/>
        <rFont val="Verdana"/>
        <family val="2"/>
      </rPr>
      <t xml:space="preserve">Bedrijfsspecifieke kostprijsvariabele, binnen door de toepasselijke uitzendcao ABU en NBBU gestelde kaders en jaarlijks vastgestelde maximale waardes.  
</t>
    </r>
    <r>
      <rPr>
        <sz val="8"/>
        <rFont val="Verdana"/>
        <family val="2"/>
      </rPr>
      <t xml:space="preserve">De maximale hoogte van de ZW-A premie wordt per risicopremiegroep jaarlijks door de ABU en NBBU vastgesteld. Dat betekent voor deze Tariefstelling dat de door Inschrijver ingevulde premie niet hoger mag zijn dan de door de voor 2025 door de ABU en NBBU vastgestelde maximale premie voor risciopremiegroep 1.
Indien gewenst kan Inschrijver ervoor kiezen het een gedeelte van deze premie door te berekenen aan de Uitzendkracht. In dat geval wordt deze inhouding een-op-een van de hier door Inschrijver in te vullen premie afgetrokken. 
In 2024 geldt conform de ABU en NBBU-cao de volgende maximale inhouding door Opdrachtnemer op het loon van de Uitzendkracht:
risicopremiegroep 1: 0,3000%.
</t>
    </r>
    <r>
      <rPr>
        <u/>
        <sz val="8"/>
        <rFont val="Verdana"/>
        <family val="2"/>
      </rPr>
      <t>De maximale inhouding voor het kalenderjaar 2025 is op het moment van publicatie van deze Aanbestedingsstukken nog onbekend.</t>
    </r>
    <r>
      <rPr>
        <sz val="8"/>
        <rFont val="Verdana"/>
        <family val="2"/>
      </rPr>
      <t xml:space="preserve">
</t>
    </r>
    <r>
      <rPr>
        <sz val="8"/>
        <color theme="0" tint="-0.499984740745262"/>
        <rFont val="Verdana"/>
        <family val="2"/>
      </rPr>
      <t xml:space="preserve">Risicopremiegroep 2: 0,7000% in 2024, nog onbekend voor 2025 op het moment van publicatie van deze Aanbestedingsstukken, maar in deze aanbesteding niet van toepassing.  </t>
    </r>
  </si>
  <si>
    <t xml:space="preserve">basis+res+soc.verz.+ EJU/IKB </t>
  </si>
  <si>
    <t>basis+res+soc.verz.+ EJU/IKB</t>
  </si>
  <si>
    <r>
      <t xml:space="preserve">pensioen </t>
    </r>
    <r>
      <rPr>
        <sz val="10"/>
        <color rgb="FF7030A0"/>
        <rFont val="Verdana"/>
        <family val="2"/>
      </rPr>
      <t>(*)</t>
    </r>
  </si>
  <si>
    <r>
      <t>pensioen</t>
    </r>
    <r>
      <rPr>
        <sz val="10"/>
        <color rgb="FF7030A0"/>
        <rFont val="Verdana"/>
        <family val="2"/>
      </rPr>
      <t xml:space="preserve"> (*)</t>
    </r>
  </si>
  <si>
    <t xml:space="preserve">*Voor de procentuele verhouding van de Omrekenfactoren fase A en fase B/C in het gemiddelde, houden we gedurende de looptijd van de Raamovereenkomst de verdeling zoals vastgesteld in tabblad 3 van de Tariefstelling, bijlage 5B, aan. </t>
  </si>
  <si>
    <t>basis + res + soc. verz.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</si>
</sst>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_ [$€-413]\ * #,##0.00_ ;_ [$€-413]\ * \-#,##0.00_ ;_ [$€-413]\ * &quot;-&quot;??_ ;_ @_ "/>
  </numFmts>
  <fonts count="120" x14ac:knownFonts="1">
    <font>
      <sz val="10"/>
      <name val="Arial"/>
    </font>
    <font>
      <sz val="11"/>
      <color theme="1"/>
      <name val="Calibri"/>
      <family val="2"/>
      <scheme val="minor"/>
    </font>
    <font>
      <sz val="11"/>
      <color theme="1"/>
      <name val="Calibri"/>
      <family val="2"/>
      <scheme val="minor"/>
    </font>
    <font>
      <sz val="10"/>
      <name val="Arial"/>
      <family val="2"/>
    </font>
    <font>
      <b/>
      <sz val="12"/>
      <name val="Verdana"/>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sz val="10"/>
      <color theme="3"/>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trike/>
      <sz val="10"/>
      <color theme="0" tint="-0.499984740745262"/>
      <name val="Verdana"/>
      <family val="2"/>
    </font>
    <font>
      <sz val="10"/>
      <color theme="0" tint="-0.499984740745262"/>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u/>
      <sz val="10"/>
      <name val="Verdana"/>
      <family val="2"/>
    </font>
    <font>
      <sz val="11"/>
      <color theme="3"/>
      <name val="Verdana"/>
      <family val="2"/>
    </font>
    <font>
      <b/>
      <sz val="12"/>
      <color rgb="FF002060"/>
      <name val="Verdana"/>
      <family val="2"/>
    </font>
    <font>
      <b/>
      <sz val="14"/>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amily val="2"/>
    </font>
    <font>
      <b/>
      <u/>
      <sz val="10"/>
      <color rgb="FFFF0000"/>
      <name val="Verdana"/>
      <family val="2"/>
    </font>
    <font>
      <b/>
      <sz val="10"/>
      <name val="Arial"/>
      <family val="2"/>
    </font>
    <font>
      <b/>
      <sz val="14"/>
      <color theme="3"/>
      <name val="Verdana"/>
      <family val="2"/>
    </font>
    <font>
      <sz val="14"/>
      <color theme="3"/>
      <name val="Verdana"/>
      <family val="2"/>
    </font>
    <font>
      <b/>
      <sz val="11"/>
      <color rgb="FF0070C0"/>
      <name val="Verdana"/>
      <family val="2"/>
    </font>
    <font>
      <b/>
      <sz val="14"/>
      <color rgb="FF0070C0"/>
      <name val="Arial"/>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b/>
      <sz val="12"/>
      <color theme="0"/>
      <name val="Verdana"/>
      <family val="2"/>
    </font>
    <font>
      <i/>
      <sz val="9"/>
      <name val="Verdana"/>
      <family val="2"/>
    </font>
    <font>
      <sz val="9"/>
      <color rgb="FFFF0000"/>
      <name val="Arial"/>
      <family val="2"/>
    </font>
    <font>
      <sz val="8"/>
      <color rgb="FFFF0000"/>
      <name val="Verdana"/>
      <family val="2"/>
    </font>
    <font>
      <sz val="14"/>
      <name val="Verdana"/>
      <family val="2"/>
    </font>
    <font>
      <b/>
      <sz val="16"/>
      <color theme="3"/>
      <name val="Verdana"/>
      <family val="2"/>
    </font>
    <font>
      <b/>
      <sz val="10"/>
      <color theme="1"/>
      <name val="Verdana"/>
      <family val="2"/>
    </font>
    <font>
      <b/>
      <sz val="9"/>
      <color rgb="FF0070C0"/>
      <name val="Verdana"/>
      <family val="2"/>
    </font>
    <font>
      <b/>
      <sz val="10"/>
      <color rgb="FF0070C0"/>
      <name val="Verdana"/>
      <family val="2"/>
    </font>
    <font>
      <b/>
      <sz val="8"/>
      <color rgb="FF0070C0"/>
      <name val="Verdana"/>
      <family val="2"/>
    </font>
    <font>
      <sz val="8"/>
      <color theme="0" tint="-0.499984740745262"/>
      <name val="Verdana"/>
      <family val="2"/>
    </font>
    <font>
      <b/>
      <sz val="8"/>
      <color theme="0" tint="-0.499984740745262"/>
      <name val="Verdana"/>
      <family val="2"/>
    </font>
    <font>
      <sz val="11"/>
      <name val="Arial"/>
      <family val="2"/>
    </font>
    <font>
      <b/>
      <sz val="14"/>
      <color rgb="FF002060"/>
      <name val="Verdana"/>
      <family val="2"/>
    </font>
    <font>
      <b/>
      <u/>
      <sz val="9"/>
      <name val="Verdana"/>
      <family val="2"/>
    </font>
    <font>
      <strike/>
      <u/>
      <sz val="9"/>
      <color rgb="FFFF0000"/>
      <name val="Verdana"/>
      <family val="2"/>
    </font>
    <font>
      <sz val="11"/>
      <color rgb="FF000000"/>
      <name val="Calibri"/>
      <family val="2"/>
    </font>
    <font>
      <b/>
      <i/>
      <sz val="10"/>
      <name val="Verdana"/>
      <family val="2"/>
    </font>
    <font>
      <sz val="10"/>
      <color rgb="FF7030A0"/>
      <name val="Verdana"/>
      <family val="2"/>
    </font>
    <font>
      <b/>
      <sz val="10"/>
      <color rgb="FF7030A0"/>
      <name val="Verdana"/>
      <family val="2"/>
    </font>
    <font>
      <i/>
      <sz val="10"/>
      <name val="Verdana"/>
      <family val="2"/>
    </font>
    <font>
      <i/>
      <sz val="10"/>
      <color rgb="FF7030A0"/>
      <name val="Verdana"/>
      <family val="2"/>
    </font>
    <font>
      <sz val="10"/>
      <color rgb="FF7030A0"/>
      <name val="Calibri"/>
      <family val="2"/>
      <scheme val="minor"/>
    </font>
    <font>
      <i/>
      <sz val="8"/>
      <name val="Verdana"/>
      <family val="2"/>
    </font>
    <font>
      <i/>
      <sz val="8"/>
      <name val="Calibri"/>
      <family val="2"/>
      <scheme val="minor"/>
    </font>
    <font>
      <i/>
      <sz val="8"/>
      <name val="Arial"/>
      <family val="2"/>
    </font>
    <font>
      <sz val="9"/>
      <color rgb="FF1F497D"/>
      <name val="Verdana"/>
      <family val="2"/>
    </font>
    <font>
      <sz val="9"/>
      <color theme="8"/>
      <name val="Verdana"/>
      <family val="2"/>
    </font>
    <font>
      <sz val="9"/>
      <color rgb="FF7030A0"/>
      <name val="Verdana"/>
      <family val="2"/>
    </font>
    <font>
      <b/>
      <sz val="9"/>
      <color rgb="FF7030A0"/>
      <name val="Verdana"/>
      <family val="2"/>
    </font>
    <font>
      <u/>
      <sz val="9"/>
      <name val="Verdana"/>
      <family val="2"/>
    </font>
  </fonts>
  <fills count="1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0C0C0"/>
        <bgColor rgb="FFC0C0C0"/>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bgColor indexed="64"/>
      </patternFill>
    </fill>
    <fill>
      <patternFill patternType="solid">
        <fgColor theme="9"/>
        <bgColor indexed="64"/>
      </patternFill>
    </fill>
    <fill>
      <patternFill patternType="solid">
        <fgColor theme="6" tint="0.79998168889431442"/>
        <bgColor indexed="64"/>
      </patternFill>
    </fill>
    <fill>
      <patternFill patternType="lightGray">
        <bgColor theme="6" tint="0.79998168889431442"/>
      </patternFill>
    </fill>
    <fill>
      <patternFill patternType="solid">
        <fgColor theme="4"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0">
    <xf numFmtId="0" fontId="0" fillId="0" borderId="0"/>
    <xf numFmtId="164" fontId="3" fillId="0" borderId="0" applyFont="0" applyFill="0" applyBorder="0" applyAlignment="0" applyProtection="0"/>
    <xf numFmtId="0" fontId="5" fillId="0" borderId="0"/>
    <xf numFmtId="44" fontId="34" fillId="0" borderId="0" applyFont="0" applyFill="0" applyBorder="0" applyAlignment="0" applyProtection="0"/>
    <xf numFmtId="9" fontId="78" fillId="0" borderId="0" applyFont="0" applyFill="0" applyBorder="0" applyAlignment="0" applyProtection="0"/>
    <xf numFmtId="0" fontId="2" fillId="0" borderId="0"/>
    <xf numFmtId="44" fontId="3" fillId="0" borderId="0" applyFont="0" applyFill="0" applyBorder="0" applyAlignment="0" applyProtection="0"/>
    <xf numFmtId="0" fontId="3" fillId="0" borderId="0"/>
    <xf numFmtId="0" fontId="105" fillId="0" borderId="0"/>
    <xf numFmtId="0" fontId="1" fillId="0" borderId="0"/>
  </cellStyleXfs>
  <cellXfs count="646">
    <xf numFmtId="0" fontId="0" fillId="0" borderId="0" xfId="0"/>
    <xf numFmtId="0" fontId="15" fillId="0" borderId="0" xfId="0" applyFont="1"/>
    <xf numFmtId="0" fontId="8" fillId="0" borderId="8" xfId="0" applyFont="1" applyBorder="1" applyAlignment="1">
      <alignment vertical="top" wrapText="1"/>
    </xf>
    <xf numFmtId="0" fontId="8" fillId="0" borderId="7" xfId="0" applyFont="1" applyBorder="1" applyAlignment="1">
      <alignment vertical="top" wrapText="1"/>
    </xf>
    <xf numFmtId="0" fontId="8" fillId="0" borderId="10" xfId="0" applyFont="1" applyBorder="1" applyAlignment="1">
      <alignment vertical="top" wrapText="1"/>
    </xf>
    <xf numFmtId="0" fontId="8" fillId="0" borderId="1" xfId="0" applyFont="1" applyBorder="1" applyAlignment="1">
      <alignment vertical="top" wrapText="1"/>
    </xf>
    <xf numFmtId="0" fontId="16" fillId="0" borderId="0" xfId="0" applyFont="1" applyAlignment="1">
      <alignment vertical="top"/>
    </xf>
    <xf numFmtId="165" fontId="5" fillId="6" borderId="1" xfId="0" applyNumberFormat="1" applyFont="1" applyFill="1" applyBorder="1" applyAlignment="1" applyProtection="1">
      <alignment vertical="top" wrapText="1"/>
      <protection locked="0"/>
    </xf>
    <xf numFmtId="166" fontId="5" fillId="3" borderId="1" xfId="0" applyNumberFormat="1" applyFont="1" applyFill="1" applyBorder="1" applyAlignment="1" applyProtection="1">
      <alignment vertical="top" wrapText="1"/>
      <protection locked="0"/>
    </xf>
    <xf numFmtId="0" fontId="3" fillId="0" borderId="0" xfId="0" applyFont="1" applyAlignment="1">
      <alignment vertical="top"/>
    </xf>
    <xf numFmtId="0" fontId="10" fillId="0" borderId="0" xfId="0" applyFont="1" applyAlignment="1">
      <alignment vertical="top"/>
    </xf>
    <xf numFmtId="0" fontId="17" fillId="3" borderId="8" xfId="0" applyFont="1" applyFill="1" applyBorder="1"/>
    <xf numFmtId="0" fontId="5" fillId="3" borderId="8" xfId="0" applyFont="1" applyFill="1" applyBorder="1"/>
    <xf numFmtId="0" fontId="7" fillId="0" borderId="1" xfId="0" applyFont="1" applyBorder="1"/>
    <xf numFmtId="0" fontId="7" fillId="0" borderId="1" xfId="0" applyFont="1" applyBorder="1" applyAlignment="1">
      <alignment vertical="top"/>
    </xf>
    <xf numFmtId="0" fontId="7" fillId="0" borderId="1" xfId="0" applyFont="1" applyBorder="1" applyAlignment="1">
      <alignment vertical="top" wrapText="1"/>
    </xf>
    <xf numFmtId="0" fontId="5" fillId="0" borderId="1" xfId="0" applyFont="1" applyBorder="1"/>
    <xf numFmtId="165" fontId="5" fillId="0" borderId="1" xfId="0" applyNumberFormat="1" applyFont="1" applyBorder="1"/>
    <xf numFmtId="0" fontId="5" fillId="0" borderId="1" xfId="0" applyFont="1" applyBorder="1" applyAlignment="1">
      <alignment vertical="top"/>
    </xf>
    <xf numFmtId="166" fontId="5" fillId="4" borderId="1" xfId="0" applyNumberFormat="1" applyFont="1" applyFill="1" applyBorder="1" applyAlignment="1">
      <alignment vertical="top"/>
    </xf>
    <xf numFmtId="165" fontId="5" fillId="0" borderId="1" xfId="0" applyNumberFormat="1" applyFont="1" applyBorder="1" applyAlignment="1">
      <alignment vertical="top"/>
    </xf>
    <xf numFmtId="165" fontId="11" fillId="0" borderId="1" xfId="0" applyNumberFormat="1" applyFont="1" applyBorder="1" applyAlignment="1">
      <alignment vertical="top" wrapText="1"/>
    </xf>
    <xf numFmtId="166" fontId="7" fillId="0" borderId="1" xfId="0" applyNumberFormat="1" applyFont="1" applyBorder="1"/>
    <xf numFmtId="165" fontId="7" fillId="0" borderId="1" xfId="0" applyNumberFormat="1" applyFont="1" applyBorder="1"/>
    <xf numFmtId="0" fontId="5" fillId="0" borderId="1" xfId="0" applyFont="1" applyBorder="1" applyAlignment="1">
      <alignment vertical="top" wrapText="1"/>
    </xf>
    <xf numFmtId="165" fontId="5" fillId="0" borderId="1" xfId="0" applyNumberFormat="1" applyFont="1" applyBorder="1" applyAlignment="1">
      <alignment vertical="top" wrapText="1"/>
    </xf>
    <xf numFmtId="166" fontId="5" fillId="4" borderId="1" xfId="0" applyNumberFormat="1" applyFont="1" applyFill="1" applyBorder="1" applyAlignment="1">
      <alignment vertical="top" wrapText="1"/>
    </xf>
    <xf numFmtId="0" fontId="5" fillId="4" borderId="1" xfId="0" applyFont="1" applyFill="1" applyBorder="1" applyAlignment="1">
      <alignment vertical="top" wrapText="1"/>
    </xf>
    <xf numFmtId="0" fontId="5" fillId="3" borderId="1" xfId="0" applyFont="1" applyFill="1" applyBorder="1"/>
    <xf numFmtId="0" fontId="7" fillId="4" borderId="1" xfId="0" applyFont="1" applyFill="1" applyBorder="1" applyAlignment="1">
      <alignment vertical="top" wrapText="1"/>
    </xf>
    <xf numFmtId="165" fontId="5" fillId="5" borderId="1" xfId="0" applyNumberFormat="1" applyFont="1" applyFill="1" applyBorder="1" applyAlignment="1">
      <alignment vertical="top" wrapText="1"/>
    </xf>
    <xf numFmtId="165" fontId="7" fillId="5" borderId="1" xfId="0" applyNumberFormat="1" applyFont="1" applyFill="1" applyBorder="1" applyAlignment="1">
      <alignment vertical="top" wrapText="1"/>
    </xf>
    <xf numFmtId="165" fontId="19" fillId="5" borderId="1" xfId="0" applyNumberFormat="1" applyFont="1" applyFill="1" applyBorder="1" applyAlignment="1">
      <alignment vertical="top" wrapText="1"/>
    </xf>
    <xf numFmtId="165" fontId="4" fillId="5" borderId="1" xfId="0" applyNumberFormat="1" applyFont="1" applyFill="1" applyBorder="1" applyAlignment="1">
      <alignment vertical="top" wrapText="1"/>
    </xf>
    <xf numFmtId="0" fontId="5" fillId="0" borderId="0" xfId="0" applyFont="1"/>
    <xf numFmtId="0" fontId="17" fillId="3" borderId="10" xfId="0" applyFont="1" applyFill="1" applyBorder="1"/>
    <xf numFmtId="0" fontId="5" fillId="3" borderId="10" xfId="0" applyFont="1" applyFill="1" applyBorder="1"/>
    <xf numFmtId="0" fontId="17" fillId="3" borderId="1" xfId="0" applyFont="1" applyFill="1" applyBorder="1"/>
    <xf numFmtId="0" fontId="22" fillId="0" borderId="1" xfId="0" applyFont="1" applyBorder="1" applyAlignment="1">
      <alignment vertical="top" wrapText="1"/>
    </xf>
    <xf numFmtId="165" fontId="7" fillId="4" borderId="1" xfId="0" applyNumberFormat="1" applyFont="1" applyFill="1" applyBorder="1" applyAlignment="1">
      <alignment vertical="top" wrapText="1"/>
    </xf>
    <xf numFmtId="0" fontId="5" fillId="0" borderId="0" xfId="0" applyFont="1" applyAlignment="1">
      <alignment vertical="top"/>
    </xf>
    <xf numFmtId="166" fontId="22" fillId="4" borderId="1" xfId="0" applyNumberFormat="1" applyFont="1" applyFill="1" applyBorder="1" applyAlignment="1">
      <alignment vertical="top" wrapText="1"/>
    </xf>
    <xf numFmtId="165" fontId="23" fillId="0" borderId="1" xfId="0" applyNumberFormat="1" applyFont="1" applyBorder="1" applyAlignment="1">
      <alignment vertical="top" wrapText="1"/>
    </xf>
    <xf numFmtId="0" fontId="23" fillId="0" borderId="1" xfId="0" applyFont="1" applyBorder="1" applyAlignment="1">
      <alignment vertical="top" wrapText="1"/>
    </xf>
    <xf numFmtId="0" fontId="8" fillId="0" borderId="0" xfId="0" applyFont="1"/>
    <xf numFmtId="0" fontId="9" fillId="0" borderId="0" xfId="0" applyFont="1" applyAlignment="1">
      <alignment vertical="top"/>
    </xf>
    <xf numFmtId="0" fontId="19" fillId="0" borderId="1" xfId="0" applyFont="1" applyBorder="1" applyAlignment="1">
      <alignment vertical="top" wrapText="1"/>
    </xf>
    <xf numFmtId="0" fontId="27" fillId="0" borderId="0" xfId="0" applyFont="1" applyAlignment="1">
      <alignment vertical="top"/>
    </xf>
    <xf numFmtId="0" fontId="12" fillId="0" borderId="0" xfId="0" applyFont="1" applyAlignment="1">
      <alignment vertical="top"/>
    </xf>
    <xf numFmtId="0" fontId="28" fillId="0" borderId="0" xfId="0" applyFont="1" applyAlignment="1">
      <alignment wrapText="1"/>
    </xf>
    <xf numFmtId="0" fontId="19" fillId="0" borderId="0" xfId="0" applyFont="1"/>
    <xf numFmtId="10" fontId="5" fillId="0" borderId="0" xfId="0" applyNumberFormat="1" applyFont="1"/>
    <xf numFmtId="0" fontId="19" fillId="0" borderId="1" xfId="0" applyFont="1" applyBorder="1"/>
    <xf numFmtId="0" fontId="30" fillId="0" borderId="0" xfId="0" applyFont="1"/>
    <xf numFmtId="0" fontId="13" fillId="4" borderId="1" xfId="0" applyFont="1" applyFill="1" applyBorder="1" applyAlignment="1">
      <alignment vertical="top" wrapText="1"/>
    </xf>
    <xf numFmtId="0" fontId="35" fillId="0" borderId="1" xfId="0" applyFont="1" applyBorder="1" applyAlignment="1">
      <alignment vertical="top" wrapText="1"/>
    </xf>
    <xf numFmtId="0" fontId="35" fillId="0" borderId="0" xfId="0" applyFont="1"/>
    <xf numFmtId="0" fontId="36" fillId="0" borderId="0" xfId="0" applyFont="1" applyAlignment="1">
      <alignment vertical="top"/>
    </xf>
    <xf numFmtId="0" fontId="38" fillId="0" borderId="0" xfId="0" applyFont="1" applyAlignment="1">
      <alignment wrapText="1"/>
    </xf>
    <xf numFmtId="0" fontId="35" fillId="0" borderId="0" xfId="0" applyFont="1" applyAlignment="1">
      <alignment vertical="top"/>
    </xf>
    <xf numFmtId="0" fontId="39" fillId="0" borderId="0" xfId="0" applyFont="1" applyAlignment="1">
      <alignment vertical="top"/>
    </xf>
    <xf numFmtId="0" fontId="43" fillId="3" borderId="8" xfId="0" applyFont="1" applyFill="1" applyBorder="1"/>
    <xf numFmtId="0" fontId="35" fillId="3" borderId="8" xfId="0" applyFont="1" applyFill="1" applyBorder="1"/>
    <xf numFmtId="0" fontId="43" fillId="0" borderId="1" xfId="0" applyFont="1" applyBorder="1"/>
    <xf numFmtId="0" fontId="43" fillId="0" borderId="1" xfId="0" applyFont="1" applyBorder="1" applyAlignment="1">
      <alignment vertical="top"/>
    </xf>
    <xf numFmtId="0" fontId="43" fillId="0" borderId="1" xfId="0" applyFont="1" applyBorder="1" applyAlignment="1">
      <alignment vertical="top" wrapText="1"/>
    </xf>
    <xf numFmtId="0" fontId="35" fillId="0" borderId="1" xfId="0" applyFont="1" applyBorder="1"/>
    <xf numFmtId="166" fontId="35" fillId="0" borderId="1" xfId="0" applyNumberFormat="1" applyFont="1" applyBorder="1"/>
    <xf numFmtId="165" fontId="35" fillId="0" borderId="1" xfId="0" applyNumberFormat="1" applyFont="1" applyBorder="1"/>
    <xf numFmtId="165" fontId="44" fillId="0" borderId="1" xfId="0" applyNumberFormat="1" applyFont="1" applyBorder="1" applyAlignment="1">
      <alignment vertical="top"/>
    </xf>
    <xf numFmtId="0" fontId="35" fillId="0" borderId="1" xfId="0" applyFont="1" applyBorder="1" applyAlignment="1">
      <alignment vertical="top"/>
    </xf>
    <xf numFmtId="166" fontId="35" fillId="4" borderId="1" xfId="0" applyNumberFormat="1" applyFont="1" applyFill="1" applyBorder="1" applyAlignment="1">
      <alignment vertical="top"/>
    </xf>
    <xf numFmtId="165" fontId="35" fillId="0" borderId="1" xfId="0" applyNumberFormat="1" applyFont="1" applyBorder="1" applyAlignment="1">
      <alignment vertical="top"/>
    </xf>
    <xf numFmtId="165" fontId="44" fillId="0" borderId="1" xfId="0" applyNumberFormat="1" applyFont="1" applyBorder="1" applyAlignment="1">
      <alignment vertical="top" wrapText="1"/>
    </xf>
    <xf numFmtId="166" fontId="35" fillId="3" borderId="1" xfId="0" applyNumberFormat="1" applyFont="1" applyFill="1" applyBorder="1" applyAlignment="1" applyProtection="1">
      <alignment vertical="top"/>
      <protection locked="0"/>
    </xf>
    <xf numFmtId="166" fontId="35" fillId="6" borderId="1" xfId="0" applyNumberFormat="1" applyFont="1" applyFill="1" applyBorder="1" applyAlignment="1" applyProtection="1">
      <alignment vertical="top"/>
      <protection locked="0"/>
    </xf>
    <xf numFmtId="166" fontId="43" fillId="0" borderId="1" xfId="0" applyNumberFormat="1" applyFont="1" applyBorder="1"/>
    <xf numFmtId="165" fontId="43" fillId="0" borderId="1" xfId="0" applyNumberFormat="1" applyFont="1" applyBorder="1"/>
    <xf numFmtId="166" fontId="35" fillId="3" borderId="1" xfId="0" applyNumberFormat="1" applyFont="1" applyFill="1" applyBorder="1" applyAlignment="1" applyProtection="1">
      <alignment vertical="top" wrapText="1"/>
      <protection locked="0"/>
    </xf>
    <xf numFmtId="165" fontId="35" fillId="0" borderId="1" xfId="0" applyNumberFormat="1" applyFont="1" applyBorder="1" applyAlignment="1">
      <alignment vertical="top" wrapText="1"/>
    </xf>
    <xf numFmtId="166" fontId="35" fillId="0" borderId="1" xfId="0" applyNumberFormat="1" applyFont="1" applyBorder="1" applyAlignment="1">
      <alignment vertical="top" wrapText="1"/>
    </xf>
    <xf numFmtId="166" fontId="35" fillId="4" borderId="1" xfId="0" applyNumberFormat="1" applyFont="1" applyFill="1" applyBorder="1" applyAlignment="1">
      <alignment vertical="top" wrapText="1"/>
    </xf>
    <xf numFmtId="0" fontId="35" fillId="4" borderId="1" xfId="0" applyFont="1" applyFill="1" applyBorder="1" applyAlignment="1">
      <alignment vertical="top" wrapText="1"/>
    </xf>
    <xf numFmtId="10" fontId="35" fillId="0" borderId="0" xfId="0" applyNumberFormat="1" applyFont="1"/>
    <xf numFmtId="0" fontId="35" fillId="3" borderId="1" xfId="0" applyFont="1" applyFill="1" applyBorder="1" applyProtection="1">
      <protection locked="0"/>
    </xf>
    <xf numFmtId="166" fontId="35" fillId="3" borderId="1" xfId="0" applyNumberFormat="1" applyFont="1" applyFill="1" applyBorder="1" applyProtection="1">
      <protection locked="0"/>
    </xf>
    <xf numFmtId="0" fontId="43" fillId="4" borderId="1" xfId="0" applyFont="1" applyFill="1" applyBorder="1" applyAlignment="1">
      <alignment vertical="top" wrapText="1"/>
    </xf>
    <xf numFmtId="165" fontId="35" fillId="5" borderId="1" xfId="0" applyNumberFormat="1" applyFont="1" applyFill="1" applyBorder="1" applyAlignment="1">
      <alignment vertical="top" wrapText="1"/>
    </xf>
    <xf numFmtId="165" fontId="43" fillId="5" borderId="1" xfId="0" applyNumberFormat="1" applyFont="1" applyFill="1" applyBorder="1" applyAlignment="1">
      <alignment vertical="top" wrapText="1"/>
    </xf>
    <xf numFmtId="165" fontId="35" fillId="6" borderId="1" xfId="0" applyNumberFormat="1" applyFont="1" applyFill="1" applyBorder="1" applyAlignment="1" applyProtection="1">
      <alignment vertical="top" wrapText="1"/>
      <protection locked="0"/>
    </xf>
    <xf numFmtId="165" fontId="36" fillId="5" borderId="1" xfId="0" applyNumberFormat="1" applyFont="1" applyFill="1" applyBorder="1" applyAlignment="1">
      <alignment vertical="top" wrapText="1"/>
    </xf>
    <xf numFmtId="0" fontId="43" fillId="3" borderId="10" xfId="0" applyFont="1" applyFill="1" applyBorder="1"/>
    <xf numFmtId="0" fontId="35" fillId="3" borderId="10" xfId="0" applyFont="1" applyFill="1" applyBorder="1"/>
    <xf numFmtId="0" fontId="43" fillId="4" borderId="0" xfId="0" applyFont="1" applyFill="1"/>
    <xf numFmtId="0" fontId="35" fillId="4" borderId="0" xfId="0" applyFont="1" applyFill="1"/>
    <xf numFmtId="0" fontId="37" fillId="0" borderId="0" xfId="0" applyFont="1"/>
    <xf numFmtId="0" fontId="37" fillId="0" borderId="0" xfId="0" applyFont="1" applyAlignment="1">
      <alignment vertical="top"/>
    </xf>
    <xf numFmtId="0" fontId="49" fillId="0" borderId="0" xfId="0" applyFont="1"/>
    <xf numFmtId="0" fontId="43" fillId="3" borderId="1" xfId="0" applyFont="1" applyFill="1" applyBorder="1"/>
    <xf numFmtId="0" fontId="35" fillId="3" borderId="1" xfId="0" applyFont="1" applyFill="1" applyBorder="1"/>
    <xf numFmtId="166" fontId="35" fillId="6" borderId="1" xfId="0" applyNumberFormat="1" applyFont="1" applyFill="1" applyBorder="1" applyAlignment="1" applyProtection="1">
      <alignment vertical="top" wrapText="1"/>
      <protection locked="0"/>
    </xf>
    <xf numFmtId="0" fontId="50" fillId="0" borderId="1" xfId="0" applyFont="1" applyBorder="1" applyAlignment="1">
      <alignment vertical="top" wrapText="1"/>
    </xf>
    <xf numFmtId="166" fontId="50" fillId="4" borderId="1" xfId="0" applyNumberFormat="1" applyFont="1" applyFill="1" applyBorder="1" applyAlignment="1">
      <alignment vertical="top"/>
    </xf>
    <xf numFmtId="10" fontId="37" fillId="0" borderId="0" xfId="0" applyNumberFormat="1" applyFont="1"/>
    <xf numFmtId="0" fontId="51" fillId="0" borderId="1" xfId="0" applyFont="1" applyBorder="1"/>
    <xf numFmtId="0" fontId="37" fillId="0" borderId="1" xfId="0" applyFont="1" applyBorder="1"/>
    <xf numFmtId="165" fontId="43" fillId="4" borderId="1" xfId="0" applyNumberFormat="1" applyFont="1" applyFill="1" applyBorder="1" applyAlignment="1">
      <alignment vertical="top" wrapText="1"/>
    </xf>
    <xf numFmtId="0" fontId="36" fillId="0" borderId="0" xfId="0" applyFont="1"/>
    <xf numFmtId="166" fontId="35" fillId="4" borderId="1" xfId="0" applyNumberFormat="1" applyFont="1" applyFill="1" applyBorder="1" applyAlignment="1" applyProtection="1">
      <alignment vertical="top"/>
      <protection locked="0"/>
    </xf>
    <xf numFmtId="166" fontId="50" fillId="4" borderId="1" xfId="0" applyNumberFormat="1" applyFont="1" applyFill="1" applyBorder="1" applyAlignment="1">
      <alignment vertical="top" wrapText="1"/>
    </xf>
    <xf numFmtId="0" fontId="53" fillId="0" borderId="0" xfId="0" applyFont="1"/>
    <xf numFmtId="0" fontId="41" fillId="0" borderId="0" xfId="0" applyFont="1" applyAlignment="1">
      <alignment vertical="top" wrapText="1"/>
    </xf>
    <xf numFmtId="0" fontId="37" fillId="0" borderId="0" xfId="0" applyFont="1" applyAlignment="1">
      <alignment wrapText="1"/>
    </xf>
    <xf numFmtId="0" fontId="55" fillId="0" borderId="0" xfId="0" applyFont="1"/>
    <xf numFmtId="0" fontId="56" fillId="0" borderId="0" xfId="0" applyFont="1"/>
    <xf numFmtId="0" fontId="57" fillId="0" borderId="0" xfId="0" applyFont="1"/>
    <xf numFmtId="0" fontId="58" fillId="0" borderId="0" xfId="0" applyFont="1"/>
    <xf numFmtId="0" fontId="55" fillId="0" borderId="0" xfId="0" applyFont="1" applyAlignment="1">
      <alignment vertical="top"/>
    </xf>
    <xf numFmtId="0" fontId="61" fillId="0" borderId="0" xfId="0" applyFont="1" applyAlignment="1">
      <alignment wrapText="1"/>
    </xf>
    <xf numFmtId="0" fontId="56" fillId="0" borderId="0" xfId="0" applyFont="1" applyAlignment="1">
      <alignment vertical="top"/>
    </xf>
    <xf numFmtId="0" fontId="62" fillId="0" borderId="0" xfId="0" applyFont="1" applyAlignment="1">
      <alignment vertical="top"/>
    </xf>
    <xf numFmtId="0" fontId="58" fillId="0" borderId="0" xfId="0" applyFont="1" applyAlignment="1">
      <alignment horizontal="center"/>
    </xf>
    <xf numFmtId="0" fontId="64" fillId="6" borderId="0" xfId="0" applyFont="1" applyFill="1"/>
    <xf numFmtId="0" fontId="64" fillId="4" borderId="0" xfId="0" applyFont="1" applyFill="1"/>
    <xf numFmtId="0" fontId="65" fillId="0" borderId="0" xfId="0" applyFont="1"/>
    <xf numFmtId="0" fontId="65" fillId="0" borderId="0" xfId="0" applyFont="1" applyAlignment="1">
      <alignment horizontal="center"/>
    </xf>
    <xf numFmtId="0" fontId="64" fillId="6" borderId="1" xfId="0" applyFont="1" applyFill="1" applyBorder="1" applyAlignment="1">
      <alignment wrapText="1"/>
    </xf>
    <xf numFmtId="0" fontId="66" fillId="0" borderId="0" xfId="0" applyFont="1"/>
    <xf numFmtId="0" fontId="62" fillId="8" borderId="1" xfId="0" applyFont="1" applyFill="1" applyBorder="1" applyAlignment="1">
      <alignment vertical="top" wrapText="1"/>
    </xf>
    <xf numFmtId="0" fontId="64" fillId="0" borderId="1" xfId="0" applyFont="1" applyBorder="1" applyAlignment="1">
      <alignment horizontal="left" wrapText="1"/>
    </xf>
    <xf numFmtId="0" fontId="64" fillId="0" borderId="1" xfId="0" applyFont="1" applyBorder="1" applyAlignment="1">
      <alignment horizontal="center"/>
    </xf>
    <xf numFmtId="0" fontId="64" fillId="0" borderId="1" xfId="0" applyFont="1" applyBorder="1" applyAlignment="1">
      <alignment wrapText="1"/>
    </xf>
    <xf numFmtId="0" fontId="65" fillId="0" borderId="1" xfId="0" applyFont="1" applyBorder="1"/>
    <xf numFmtId="165" fontId="65" fillId="0" borderId="1" xfId="0" applyNumberFormat="1" applyFont="1" applyBorder="1" applyAlignment="1">
      <alignment horizontal="center"/>
    </xf>
    <xf numFmtId="9" fontId="64" fillId="6" borderId="1" xfId="0" applyNumberFormat="1" applyFont="1" applyFill="1" applyBorder="1" applyProtection="1">
      <protection locked="0"/>
    </xf>
    <xf numFmtId="9" fontId="65" fillId="0" borderId="1" xfId="0" applyNumberFormat="1" applyFont="1" applyBorder="1"/>
    <xf numFmtId="166" fontId="65" fillId="0" borderId="1" xfId="0" applyNumberFormat="1" applyFont="1" applyBorder="1"/>
    <xf numFmtId="165" fontId="64" fillId="0" borderId="1" xfId="0" applyNumberFormat="1" applyFont="1" applyBorder="1"/>
    <xf numFmtId="9" fontId="65" fillId="8" borderId="8" xfId="0" applyNumberFormat="1" applyFont="1" applyFill="1" applyBorder="1" applyAlignment="1">
      <alignment wrapText="1"/>
    </xf>
    <xf numFmtId="166" fontId="65" fillId="8" borderId="8" xfId="0" applyNumberFormat="1" applyFont="1" applyFill="1" applyBorder="1" applyAlignment="1">
      <alignment wrapText="1"/>
    </xf>
    <xf numFmtId="0" fontId="64" fillId="0" borderId="0" xfId="0" applyFont="1"/>
    <xf numFmtId="0" fontId="65" fillId="0" borderId="10" xfId="0" applyFont="1" applyBorder="1"/>
    <xf numFmtId="0" fontId="58" fillId="8" borderId="10" xfId="0" applyFont="1" applyFill="1" applyBorder="1" applyAlignment="1">
      <alignment wrapText="1"/>
    </xf>
    <xf numFmtId="0" fontId="64" fillId="4" borderId="1" xfId="0" applyFont="1" applyFill="1" applyBorder="1" applyAlignment="1">
      <alignment horizontal="left" vertical="top" wrapText="1"/>
    </xf>
    <xf numFmtId="9" fontId="64" fillId="0" borderId="1" xfId="0" applyNumberFormat="1" applyFont="1" applyBorder="1" applyAlignment="1">
      <alignment wrapText="1"/>
    </xf>
    <xf numFmtId="166" fontId="64" fillId="0" borderId="1" xfId="0" applyNumberFormat="1" applyFont="1" applyBorder="1"/>
    <xf numFmtId="165" fontId="62" fillId="7" borderId="1" xfId="0" applyNumberFormat="1" applyFont="1" applyFill="1" applyBorder="1"/>
    <xf numFmtId="0" fontId="67" fillId="7" borderId="15" xfId="0" applyFont="1" applyFill="1" applyBorder="1" applyAlignment="1">
      <alignment wrapText="1"/>
    </xf>
    <xf numFmtId="0" fontId="65" fillId="0" borderId="0" xfId="0" applyFont="1" applyAlignment="1">
      <alignment vertical="top"/>
    </xf>
    <xf numFmtId="0" fontId="65" fillId="0" borderId="0" xfId="0" applyFont="1" applyAlignment="1">
      <alignment vertical="top" wrapText="1"/>
    </xf>
    <xf numFmtId="0" fontId="65" fillId="0" borderId="0" xfId="0" applyFont="1" applyAlignment="1">
      <alignment horizontal="center" vertical="top"/>
    </xf>
    <xf numFmtId="0" fontId="64" fillId="0" borderId="9" xfId="0" applyFont="1" applyBorder="1"/>
    <xf numFmtId="9" fontId="65" fillId="0" borderId="0" xfId="0" applyNumberFormat="1" applyFont="1"/>
    <xf numFmtId="0" fontId="64" fillId="7" borderId="1" xfId="0" applyFont="1" applyFill="1" applyBorder="1" applyAlignment="1">
      <alignment horizontal="center" vertical="center"/>
    </xf>
    <xf numFmtId="0" fontId="68" fillId="0" borderId="1" xfId="0" applyFont="1" applyBorder="1" applyAlignment="1">
      <alignment horizontal="right" vertical="top" wrapText="1"/>
    </xf>
    <xf numFmtId="0" fontId="68" fillId="0" borderId="0" xfId="0" applyFont="1" applyAlignment="1">
      <alignment horizontal="right" vertical="top" wrapText="1"/>
    </xf>
    <xf numFmtId="0" fontId="62" fillId="8" borderId="15" xfId="0" applyFont="1" applyFill="1" applyBorder="1" applyAlignment="1">
      <alignment horizontal="left" vertical="top" wrapText="1"/>
    </xf>
    <xf numFmtId="0" fontId="68" fillId="0" borderId="0" xfId="0" applyFont="1" applyAlignment="1">
      <alignment horizontal="right" wrapText="1"/>
    </xf>
    <xf numFmtId="0" fontId="64" fillId="0" borderId="1" xfId="0" applyFont="1" applyBorder="1" applyAlignment="1">
      <alignment vertical="top" wrapText="1"/>
    </xf>
    <xf numFmtId="0" fontId="65" fillId="0" borderId="1" xfId="0" applyFont="1" applyBorder="1" applyAlignment="1">
      <alignment vertical="top" wrapText="1"/>
    </xf>
    <xf numFmtId="0" fontId="65" fillId="0" borderId="2" xfId="0" applyFont="1" applyBorder="1" applyAlignment="1">
      <alignment horizontal="center" vertical="top"/>
    </xf>
    <xf numFmtId="0" fontId="64" fillId="0" borderId="0" xfId="0" applyFont="1" applyAlignment="1">
      <alignment vertical="top" wrapText="1"/>
    </xf>
    <xf numFmtId="0" fontId="65" fillId="0" borderId="0" xfId="0" applyFont="1" applyAlignment="1">
      <alignment horizontal="left" vertical="top" wrapText="1"/>
    </xf>
    <xf numFmtId="0" fontId="58" fillId="0" borderId="0" xfId="0" applyFont="1" applyAlignment="1">
      <alignment horizontal="left" vertical="top" wrapText="1"/>
    </xf>
    <xf numFmtId="0" fontId="64" fillId="0" borderId="2" xfId="0" applyFont="1" applyBorder="1" applyAlignment="1">
      <alignment wrapText="1"/>
    </xf>
    <xf numFmtId="0" fontId="64" fillId="0" borderId="1" xfId="0" applyFont="1" applyBorder="1" applyAlignment="1">
      <alignment horizontal="center" wrapText="1"/>
    </xf>
    <xf numFmtId="0" fontId="64" fillId="0" borderId="0" xfId="0" applyFont="1" applyAlignment="1">
      <alignment wrapText="1"/>
    </xf>
    <xf numFmtId="0" fontId="65" fillId="0" borderId="1" xfId="0" applyFont="1" applyBorder="1" applyAlignment="1">
      <alignment wrapText="1"/>
    </xf>
    <xf numFmtId="9" fontId="64" fillId="0" borderId="1" xfId="0" applyNumberFormat="1" applyFont="1" applyBorder="1"/>
    <xf numFmtId="165" fontId="62" fillId="7" borderId="1" xfId="0" applyNumberFormat="1" applyFont="1" applyFill="1" applyBorder="1" applyAlignment="1">
      <alignment vertical="center"/>
    </xf>
    <xf numFmtId="0" fontId="67" fillId="7" borderId="15" xfId="0" applyFont="1" applyFill="1" applyBorder="1" applyAlignment="1">
      <alignment vertical="center" wrapText="1"/>
    </xf>
    <xf numFmtId="0" fontId="58" fillId="0" borderId="0" xfId="0" applyFont="1" applyAlignment="1">
      <alignment wrapText="1"/>
    </xf>
    <xf numFmtId="0" fontId="62" fillId="8" borderId="2" xfId="0" applyFont="1" applyFill="1" applyBorder="1" applyAlignment="1">
      <alignment horizontal="center" vertical="top" wrapText="1"/>
    </xf>
    <xf numFmtId="0" fontId="62" fillId="8" borderId="3" xfId="0" applyFont="1" applyFill="1" applyBorder="1" applyAlignment="1">
      <alignment horizontal="center"/>
    </xf>
    <xf numFmtId="0" fontId="62" fillId="8" borderId="4" xfId="0" applyFont="1" applyFill="1" applyBorder="1" applyAlignment="1">
      <alignment horizontal="center"/>
    </xf>
    <xf numFmtId="0" fontId="62" fillId="0" borderId="1" xfId="0" applyFont="1" applyBorder="1" applyAlignment="1">
      <alignment vertical="center"/>
    </xf>
    <xf numFmtId="0" fontId="64"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1" xfId="0" applyFont="1" applyBorder="1" applyAlignment="1">
      <alignment wrapText="1"/>
    </xf>
    <xf numFmtId="165" fontId="65" fillId="0" borderId="10" xfId="0" applyNumberFormat="1" applyFont="1" applyBorder="1"/>
    <xf numFmtId="9" fontId="64" fillId="0" borderId="1" xfId="0" applyNumberFormat="1" applyFont="1" applyBorder="1" applyAlignment="1">
      <alignment horizontal="center"/>
    </xf>
    <xf numFmtId="165" fontId="67" fillId="0" borderId="1" xfId="0" applyNumberFormat="1" applyFont="1" applyBorder="1"/>
    <xf numFmtId="0" fontId="62" fillId="0" borderId="10" xfId="0" applyFont="1" applyBorder="1" applyAlignment="1">
      <alignment wrapText="1"/>
    </xf>
    <xf numFmtId="165" fontId="65" fillId="0" borderId="1" xfId="0" applyNumberFormat="1" applyFont="1" applyBorder="1"/>
    <xf numFmtId="0" fontId="64" fillId="0" borderId="0" xfId="0" applyFont="1" applyAlignment="1">
      <alignment horizontal="center" wrapText="1"/>
    </xf>
    <xf numFmtId="165" fontId="55" fillId="0" borderId="1" xfId="0" applyNumberFormat="1" applyFont="1" applyBorder="1"/>
    <xf numFmtId="165" fontId="59" fillId="7" borderId="1" xfId="0" applyNumberFormat="1" applyFont="1" applyFill="1" applyBorder="1"/>
    <xf numFmtId="0" fontId="70" fillId="0" borderId="0" xfId="0" applyFont="1"/>
    <xf numFmtId="0" fontId="62" fillId="0" borderId="0" xfId="0" applyFont="1"/>
    <xf numFmtId="0" fontId="71" fillId="0" borderId="0" xfId="0" applyFont="1"/>
    <xf numFmtId="0" fontId="67" fillId="0" borderId="0" xfId="0" applyFont="1"/>
    <xf numFmtId="0" fontId="72" fillId="0" borderId="0" xfId="0" applyFont="1"/>
    <xf numFmtId="165" fontId="64" fillId="0" borderId="0" xfId="0" applyNumberFormat="1" applyFont="1" applyAlignment="1">
      <alignment horizontal="right"/>
    </xf>
    <xf numFmtId="165" fontId="55" fillId="7" borderId="0" xfId="0" applyNumberFormat="1" applyFont="1" applyFill="1"/>
    <xf numFmtId="0" fontId="73" fillId="0" borderId="0" xfId="0" applyFont="1"/>
    <xf numFmtId="44" fontId="58" fillId="0" borderId="0" xfId="3" applyFont="1"/>
    <xf numFmtId="44" fontId="65" fillId="0" borderId="0" xfId="3" applyFont="1" applyAlignment="1">
      <alignment horizontal="right"/>
    </xf>
    <xf numFmtId="44" fontId="55" fillId="7" borderId="0" xfId="3" applyFont="1" applyFill="1"/>
    <xf numFmtId="44" fontId="66" fillId="0" borderId="0" xfId="3" applyFont="1"/>
    <xf numFmtId="44" fontId="74" fillId="0" borderId="0" xfId="3" applyFont="1"/>
    <xf numFmtId="0" fontId="58" fillId="0" borderId="0" xfId="0" applyFont="1" applyAlignment="1">
      <alignment horizontal="center" vertical="center"/>
    </xf>
    <xf numFmtId="165" fontId="65" fillId="0" borderId="0" xfId="0" applyNumberFormat="1" applyFont="1" applyAlignment="1">
      <alignment horizontal="right"/>
    </xf>
    <xf numFmtId="167" fontId="55" fillId="4" borderId="0" xfId="0" applyNumberFormat="1" applyFont="1" applyFill="1"/>
    <xf numFmtId="0" fontId="74" fillId="0" borderId="0" xfId="0" applyFont="1"/>
    <xf numFmtId="0" fontId="64" fillId="0" borderId="5" xfId="0" applyFont="1" applyBorder="1" applyAlignment="1">
      <alignment vertical="center" wrapText="1"/>
    </xf>
    <xf numFmtId="0" fontId="58" fillId="0" borderId="0" xfId="0" applyFont="1" applyAlignment="1">
      <alignment vertical="top"/>
    </xf>
    <xf numFmtId="0" fontId="67" fillId="3" borderId="1" xfId="0" applyFont="1" applyFill="1" applyBorder="1"/>
    <xf numFmtId="0" fontId="56" fillId="3" borderId="1" xfId="0" applyFont="1" applyFill="1" applyBorder="1"/>
    <xf numFmtId="0" fontId="67" fillId="0" borderId="1" xfId="0" applyFont="1" applyBorder="1"/>
    <xf numFmtId="0" fontId="67" fillId="0" borderId="1" xfId="0" applyFont="1" applyBorder="1" applyAlignment="1">
      <alignment vertical="top"/>
    </xf>
    <xf numFmtId="0" fontId="67" fillId="0" borderId="1" xfId="0" applyFont="1" applyBorder="1" applyAlignment="1">
      <alignment vertical="top" wrapText="1"/>
    </xf>
    <xf numFmtId="0" fontId="56" fillId="0" borderId="1" xfId="0" applyFont="1" applyBorder="1"/>
    <xf numFmtId="166" fontId="56" fillId="0" borderId="1" xfId="0" applyNumberFormat="1" applyFont="1" applyBorder="1"/>
    <xf numFmtId="165" fontId="56" fillId="0" borderId="1" xfId="0" applyNumberFormat="1" applyFont="1" applyBorder="1"/>
    <xf numFmtId="165" fontId="68" fillId="0" borderId="1" xfId="0" applyNumberFormat="1" applyFont="1" applyBorder="1" applyAlignment="1">
      <alignment vertical="top"/>
    </xf>
    <xf numFmtId="0" fontId="56" fillId="0" borderId="1" xfId="0" applyFont="1" applyBorder="1" applyAlignment="1">
      <alignment vertical="top"/>
    </xf>
    <xf numFmtId="166" fontId="56" fillId="6" borderId="1" xfId="0" applyNumberFormat="1" applyFont="1" applyFill="1" applyBorder="1" applyAlignment="1" applyProtection="1">
      <alignment vertical="top" wrapText="1"/>
      <protection locked="0"/>
    </xf>
    <xf numFmtId="165" fontId="56" fillId="0" borderId="1" xfId="0" applyNumberFormat="1" applyFont="1" applyBorder="1" applyAlignment="1">
      <alignment vertical="top"/>
    </xf>
    <xf numFmtId="165" fontId="68" fillId="0" borderId="1" xfId="0" applyNumberFormat="1" applyFont="1" applyBorder="1" applyAlignment="1">
      <alignment vertical="top" wrapText="1"/>
    </xf>
    <xf numFmtId="0" fontId="56" fillId="0" borderId="1" xfId="0" applyFont="1" applyBorder="1" applyAlignment="1">
      <alignment vertical="top" wrapText="1"/>
    </xf>
    <xf numFmtId="166" fontId="56" fillId="6" borderId="1" xfId="0" applyNumberFormat="1" applyFont="1" applyFill="1" applyBorder="1" applyAlignment="1" applyProtection="1">
      <alignment vertical="top"/>
      <protection locked="0"/>
    </xf>
    <xf numFmtId="166" fontId="56" fillId="4" borderId="1" xfId="0" applyNumberFormat="1" applyFont="1" applyFill="1" applyBorder="1" applyAlignment="1">
      <alignment vertical="top"/>
    </xf>
    <xf numFmtId="166" fontId="67" fillId="0" borderId="1" xfId="0" applyNumberFormat="1" applyFont="1" applyBorder="1"/>
    <xf numFmtId="0" fontId="76" fillId="0" borderId="1" xfId="0" applyFont="1" applyBorder="1" applyAlignment="1">
      <alignment vertical="top" wrapText="1"/>
    </xf>
    <xf numFmtId="166" fontId="76" fillId="4" borderId="1" xfId="0" applyNumberFormat="1" applyFont="1" applyFill="1" applyBorder="1" applyAlignment="1">
      <alignment vertical="top"/>
    </xf>
    <xf numFmtId="165" fontId="56" fillId="0" borderId="1" xfId="0" applyNumberFormat="1" applyFont="1" applyBorder="1" applyAlignment="1">
      <alignment vertical="top" wrapText="1"/>
    </xf>
    <xf numFmtId="166" fontId="56" fillId="4" borderId="1" xfId="0" applyNumberFormat="1" applyFont="1" applyFill="1" applyBorder="1" applyAlignment="1">
      <alignment vertical="top" wrapText="1"/>
    </xf>
    <xf numFmtId="166" fontId="56" fillId="3" borderId="1" xfId="0" applyNumberFormat="1" applyFont="1" applyFill="1" applyBorder="1" applyAlignment="1" applyProtection="1">
      <alignment vertical="top" wrapText="1"/>
      <protection locked="0"/>
    </xf>
    <xf numFmtId="0" fontId="56" fillId="4" borderId="1" xfId="0" applyFont="1" applyFill="1" applyBorder="1" applyAlignment="1">
      <alignment vertical="top" wrapText="1"/>
    </xf>
    <xf numFmtId="0" fontId="56" fillId="3" borderId="1" xfId="0" applyFont="1" applyFill="1" applyBorder="1" applyProtection="1">
      <protection locked="0"/>
    </xf>
    <xf numFmtId="166" fontId="56" fillId="3" borderId="1" xfId="0" applyNumberFormat="1" applyFont="1" applyFill="1" applyBorder="1" applyProtection="1">
      <protection locked="0"/>
    </xf>
    <xf numFmtId="10" fontId="58" fillId="0" borderId="0" xfId="0" applyNumberFormat="1" applyFont="1"/>
    <xf numFmtId="0" fontId="72" fillId="0" borderId="1" xfId="0" applyFont="1" applyBorder="1"/>
    <xf numFmtId="0" fontId="67" fillId="4" borderId="1" xfId="0" applyFont="1" applyFill="1" applyBorder="1" applyAlignment="1">
      <alignment vertical="top" wrapText="1"/>
    </xf>
    <xf numFmtId="165" fontId="56" fillId="5" borderId="1" xfId="0" applyNumberFormat="1" applyFont="1" applyFill="1" applyBorder="1" applyAlignment="1">
      <alignment vertical="top" wrapText="1"/>
    </xf>
    <xf numFmtId="165" fontId="67" fillId="5" borderId="1" xfId="0" applyNumberFormat="1" applyFont="1" applyFill="1" applyBorder="1" applyAlignment="1">
      <alignment vertical="top" wrapText="1"/>
    </xf>
    <xf numFmtId="0" fontId="58" fillId="0" borderId="1" xfId="0" applyFont="1" applyBorder="1"/>
    <xf numFmtId="165" fontId="56" fillId="6" borderId="1" xfId="0" applyNumberFormat="1" applyFont="1" applyFill="1" applyBorder="1" applyAlignment="1" applyProtection="1">
      <alignment vertical="top" wrapText="1"/>
      <protection locked="0"/>
    </xf>
    <xf numFmtId="165" fontId="67" fillId="4" borderId="1" xfId="0" applyNumberFormat="1" applyFont="1" applyFill="1" applyBorder="1" applyAlignment="1">
      <alignment vertical="top" wrapText="1"/>
    </xf>
    <xf numFmtId="165" fontId="55" fillId="5" borderId="1" xfId="0" applyNumberFormat="1" applyFont="1" applyFill="1" applyBorder="1" applyAlignment="1">
      <alignment vertical="top" wrapText="1"/>
    </xf>
    <xf numFmtId="0" fontId="67" fillId="3" borderId="10" xfId="0" applyFont="1" applyFill="1" applyBorder="1"/>
    <xf numFmtId="0" fontId="56" fillId="3" borderId="10" xfId="0" applyFont="1" applyFill="1" applyBorder="1"/>
    <xf numFmtId="0" fontId="67" fillId="4" borderId="0" xfId="0" applyFont="1" applyFill="1"/>
    <xf numFmtId="0" fontId="56" fillId="4" borderId="0" xfId="0" applyFont="1" applyFill="1"/>
    <xf numFmtId="165" fontId="5" fillId="4" borderId="1" xfId="0" applyNumberFormat="1" applyFont="1" applyFill="1" applyBorder="1" applyAlignment="1">
      <alignment vertical="top" wrapText="1"/>
    </xf>
    <xf numFmtId="165" fontId="11" fillId="4" borderId="1" xfId="0" applyNumberFormat="1" applyFont="1" applyFill="1" applyBorder="1" applyAlignment="1">
      <alignment vertical="top" wrapText="1"/>
    </xf>
    <xf numFmtId="0" fontId="7" fillId="0" borderId="1" xfId="5" applyFont="1" applyBorder="1" applyAlignment="1">
      <alignment vertical="top"/>
    </xf>
    <xf numFmtId="0" fontId="5" fillId="0" borderId="1" xfId="5" applyFont="1" applyBorder="1"/>
    <xf numFmtId="165" fontId="11" fillId="0" borderId="2" xfId="5" applyNumberFormat="1" applyFont="1" applyBorder="1" applyAlignment="1">
      <alignment vertical="top" wrapText="1"/>
    </xf>
    <xf numFmtId="0" fontId="5" fillId="0" borderId="0" xfId="0" applyFont="1" applyAlignment="1">
      <alignment wrapText="1"/>
    </xf>
    <xf numFmtId="2" fontId="80" fillId="4" borderId="0" xfId="0" applyNumberFormat="1" applyFont="1" applyFill="1" applyBorder="1" applyAlignment="1"/>
    <xf numFmtId="0" fontId="31" fillId="0" borderId="0" xfId="0" applyFont="1" applyAlignment="1">
      <alignment vertical="top"/>
    </xf>
    <xf numFmtId="0" fontId="84" fillId="4" borderId="0" xfId="0" applyFont="1" applyFill="1" applyBorder="1"/>
    <xf numFmtId="0" fontId="86" fillId="0" borderId="0" xfId="0" applyFont="1" applyAlignment="1">
      <alignment vertical="top"/>
    </xf>
    <xf numFmtId="0" fontId="83" fillId="0" borderId="1" xfId="0" applyFont="1" applyBorder="1" applyAlignment="1">
      <alignment vertical="center"/>
    </xf>
    <xf numFmtId="166" fontId="5" fillId="6" borderId="1" xfId="0" applyNumberFormat="1" applyFont="1" applyFill="1" applyBorder="1" applyAlignment="1" applyProtection="1">
      <alignment vertical="top" wrapText="1"/>
      <protection locked="0"/>
    </xf>
    <xf numFmtId="166" fontId="7" fillId="6" borderId="1" xfId="0" applyNumberFormat="1" applyFont="1" applyFill="1" applyBorder="1" applyProtection="1">
      <protection locked="0"/>
    </xf>
    <xf numFmtId="0" fontId="7" fillId="0" borderId="10" xfId="5" applyFont="1" applyBorder="1" applyAlignment="1">
      <alignment horizontal="left" vertical="top"/>
    </xf>
    <xf numFmtId="166" fontId="5" fillId="9" borderId="1" xfId="4" applyNumberFormat="1" applyFont="1" applyFill="1" applyBorder="1" applyAlignment="1">
      <alignment vertical="top"/>
    </xf>
    <xf numFmtId="165" fontId="7" fillId="0" borderId="1" xfId="5" applyNumberFormat="1" applyFont="1" applyBorder="1" applyAlignment="1">
      <alignment vertical="top"/>
    </xf>
    <xf numFmtId="0" fontId="5" fillId="0" borderId="1" xfId="5" applyFont="1" applyBorder="1" applyAlignment="1">
      <alignment vertical="top" wrapText="1"/>
    </xf>
    <xf numFmtId="0" fontId="18" fillId="0" borderId="1" xfId="5" applyFont="1" applyBorder="1" applyAlignment="1">
      <alignment vertical="top"/>
    </xf>
    <xf numFmtId="166" fontId="5" fillId="9" borderId="1" xfId="5" applyNumberFormat="1" applyFont="1" applyFill="1" applyBorder="1" applyAlignment="1">
      <alignment vertical="top"/>
    </xf>
    <xf numFmtId="165" fontId="92" fillId="0" borderId="1" xfId="0" applyNumberFormat="1" applyFont="1" applyBorder="1" applyAlignment="1">
      <alignment vertical="top" wrapText="1"/>
    </xf>
    <xf numFmtId="165" fontId="11" fillId="0" borderId="1" xfId="0" applyNumberFormat="1" applyFont="1" applyBorder="1" applyAlignment="1">
      <alignment vertical="top" wrapText="1"/>
    </xf>
    <xf numFmtId="0" fontId="7" fillId="10" borderId="1" xfId="0" applyNumberFormat="1" applyFont="1" applyFill="1" applyBorder="1" applyAlignment="1">
      <alignment vertical="center" wrapText="1"/>
    </xf>
    <xf numFmtId="0" fontId="95" fillId="11" borderId="20" xfId="0" applyFont="1" applyFill="1" applyBorder="1" applyAlignment="1">
      <alignment vertical="top"/>
    </xf>
    <xf numFmtId="0" fontId="95" fillId="11" borderId="21" xfId="0" applyFont="1" applyFill="1" applyBorder="1" applyAlignment="1">
      <alignment vertical="top"/>
    </xf>
    <xf numFmtId="0" fontId="95" fillId="11" borderId="21" xfId="0" applyFont="1" applyFill="1" applyBorder="1" applyAlignment="1">
      <alignment vertical="top" wrapText="1"/>
    </xf>
    <xf numFmtId="166" fontId="5" fillId="6" borderId="1" xfId="0" applyNumberFormat="1" applyFont="1" applyFill="1" applyBorder="1" applyProtection="1">
      <protection locked="0"/>
    </xf>
    <xf numFmtId="0" fontId="97" fillId="2" borderId="1" xfId="0" applyFont="1" applyFill="1" applyBorder="1" applyAlignment="1">
      <alignment vertical="top"/>
    </xf>
    <xf numFmtId="0" fontId="7" fillId="2" borderId="1" xfId="0" applyFont="1" applyFill="1" applyBorder="1" applyAlignment="1">
      <alignment vertical="top"/>
    </xf>
    <xf numFmtId="0" fontId="24" fillId="0" borderId="1" xfId="0" applyFont="1" applyBorder="1" applyAlignment="1">
      <alignment vertical="top" wrapText="1"/>
    </xf>
    <xf numFmtId="166" fontId="5" fillId="4" borderId="1" xfId="0" applyNumberFormat="1" applyFont="1" applyFill="1" applyBorder="1" applyAlignment="1" applyProtection="1">
      <alignment vertical="top"/>
    </xf>
    <xf numFmtId="165" fontId="98" fillId="0" borderId="1" xfId="0" applyNumberFormat="1" applyFont="1" applyBorder="1" applyAlignment="1">
      <alignment vertical="top" wrapText="1"/>
    </xf>
    <xf numFmtId="165" fontId="22" fillId="0" borderId="1" xfId="0" applyNumberFormat="1" applyFont="1" applyBorder="1" applyAlignment="1">
      <alignment vertical="top"/>
    </xf>
    <xf numFmtId="0" fontId="22" fillId="0" borderId="1" xfId="0" applyFont="1" applyBorder="1" applyAlignment="1">
      <alignment vertical="top"/>
    </xf>
    <xf numFmtId="0" fontId="7" fillId="4" borderId="1" xfId="0" applyNumberFormat="1" applyFont="1" applyFill="1" applyBorder="1" applyAlignment="1">
      <alignment horizontal="center" vertical="center"/>
    </xf>
    <xf numFmtId="0" fontId="7" fillId="4" borderId="1" xfId="0" applyNumberFormat="1" applyFont="1" applyFill="1" applyBorder="1" applyAlignment="1"/>
    <xf numFmtId="169" fontId="5" fillId="4" borderId="1" xfId="0" applyNumberFormat="1" applyFont="1" applyFill="1" applyBorder="1" applyAlignment="1"/>
    <xf numFmtId="0" fontId="12" fillId="0" borderId="0" xfId="0" applyFont="1" applyAlignment="1">
      <alignment vertical="top" wrapText="1"/>
    </xf>
    <xf numFmtId="0" fontId="8" fillId="0" borderId="8" xfId="0" applyFont="1" applyBorder="1" applyAlignment="1">
      <alignment vertical="top" wrapText="1"/>
    </xf>
    <xf numFmtId="0" fontId="8" fillId="0" borderId="8" xfId="0" applyFont="1" applyBorder="1" applyAlignment="1">
      <alignment vertical="top" wrapText="1"/>
    </xf>
    <xf numFmtId="165" fontId="5" fillId="4" borderId="1" xfId="0" applyNumberFormat="1" applyFont="1" applyFill="1" applyBorder="1" applyAlignment="1">
      <alignment vertical="top"/>
    </xf>
    <xf numFmtId="165" fontId="7" fillId="4" borderId="1" xfId="5" applyNumberFormat="1" applyFont="1" applyFill="1" applyBorder="1" applyAlignment="1">
      <alignment vertical="top"/>
    </xf>
    <xf numFmtId="165" fontId="99" fillId="0" borderId="1" xfId="0" applyNumberFormat="1" applyFont="1" applyBorder="1" applyAlignment="1">
      <alignment vertical="top" wrapText="1"/>
    </xf>
    <xf numFmtId="166" fontId="22" fillId="4" borderId="1" xfId="0" applyNumberFormat="1" applyFont="1" applyFill="1" applyBorder="1" applyAlignment="1">
      <alignment vertical="top"/>
    </xf>
    <xf numFmtId="166" fontId="5" fillId="6" borderId="1" xfId="0" applyNumberFormat="1" applyFont="1" applyFill="1" applyBorder="1" applyAlignment="1" applyProtection="1">
      <alignment vertical="top"/>
      <protection locked="0"/>
    </xf>
    <xf numFmtId="2" fontId="5" fillId="0" borderId="0" xfId="0" applyNumberFormat="1" applyFont="1"/>
    <xf numFmtId="166" fontId="5" fillId="0" borderId="1" xfId="0" applyNumberFormat="1" applyFont="1" applyBorder="1" applyAlignment="1">
      <alignment vertical="top"/>
    </xf>
    <xf numFmtId="166" fontId="5" fillId="0" borderId="1" xfId="0" applyNumberFormat="1" applyFont="1" applyBorder="1" applyAlignment="1" applyProtection="1">
      <alignment vertical="top" wrapText="1"/>
    </xf>
    <xf numFmtId="165" fontId="5" fillId="0" borderId="1" xfId="5" applyNumberFormat="1" applyFont="1" applyBorder="1" applyAlignment="1">
      <alignment horizontal="left" vertical="top" wrapText="1"/>
    </xf>
    <xf numFmtId="0" fontId="96" fillId="0" borderId="8" xfId="0" applyFont="1" applyBorder="1" applyAlignment="1">
      <alignment vertical="top" wrapText="1"/>
    </xf>
    <xf numFmtId="0" fontId="0" fillId="0" borderId="0" xfId="0" applyAlignment="1">
      <alignment vertical="top" wrapText="1"/>
    </xf>
    <xf numFmtId="165" fontId="11" fillId="0" borderId="1" xfId="0" applyNumberFormat="1" applyFont="1" applyBorder="1" applyAlignment="1">
      <alignment vertical="top" wrapText="1"/>
    </xf>
    <xf numFmtId="0" fontId="54" fillId="0" borderId="0" xfId="0" applyFont="1"/>
    <xf numFmtId="0" fontId="54" fillId="0" borderId="0" xfId="0" applyFont="1" applyAlignment="1">
      <alignment horizontal="center" vertical="center"/>
    </xf>
    <xf numFmtId="0" fontId="27" fillId="0" borderId="0" xfId="0" applyFont="1" applyAlignment="1" applyProtection="1">
      <alignment vertical="top" wrapText="1"/>
    </xf>
    <xf numFmtId="0" fontId="7" fillId="0" borderId="1" xfId="5" applyFont="1" applyBorder="1" applyAlignment="1">
      <alignment vertical="top" wrapText="1"/>
    </xf>
    <xf numFmtId="0" fontId="0" fillId="4" borderId="0" xfId="0" applyFill="1" applyProtection="1"/>
    <xf numFmtId="0" fontId="15" fillId="4" borderId="0" xfId="0" applyFont="1" applyFill="1"/>
    <xf numFmtId="0" fontId="30" fillId="4" borderId="0" xfId="0" applyFont="1" applyFill="1"/>
    <xf numFmtId="0" fontId="5" fillId="4" borderId="0" xfId="0" applyFont="1" applyFill="1"/>
    <xf numFmtId="0" fontId="54" fillId="4" borderId="0" xfId="0" applyFont="1" applyFill="1" applyAlignment="1">
      <alignment vertical="top"/>
    </xf>
    <xf numFmtId="0" fontId="12" fillId="4" borderId="0" xfId="0" applyFont="1" applyFill="1" applyAlignment="1">
      <alignment vertical="top"/>
    </xf>
    <xf numFmtId="0" fontId="31" fillId="4" borderId="0" xfId="0" applyFont="1" applyFill="1" applyAlignment="1">
      <alignment vertical="top"/>
    </xf>
    <xf numFmtId="0" fontId="28" fillId="4" borderId="0" xfId="0" applyFont="1" applyFill="1" applyAlignment="1">
      <alignment wrapText="1"/>
    </xf>
    <xf numFmtId="0" fontId="3" fillId="4" borderId="0" xfId="0" applyFont="1" applyFill="1" applyAlignment="1">
      <alignment vertical="top"/>
    </xf>
    <xf numFmtId="0" fontId="27" fillId="4" borderId="0" xfId="0" applyFont="1" applyFill="1" applyAlignment="1" applyProtection="1">
      <alignment vertical="top"/>
      <protection locked="0"/>
    </xf>
    <xf numFmtId="0" fontId="54" fillId="4" borderId="0" xfId="0" applyFont="1" applyFill="1" applyAlignment="1">
      <alignment horizontal="center" vertical="center"/>
    </xf>
    <xf numFmtId="0" fontId="5" fillId="4" borderId="0" xfId="0" applyFont="1" applyFill="1" applyAlignment="1">
      <alignment vertical="top"/>
    </xf>
    <xf numFmtId="0" fontId="86" fillId="4" borderId="0" xfId="0" applyFont="1" applyFill="1" applyAlignment="1">
      <alignment vertical="top"/>
    </xf>
    <xf numFmtId="0" fontId="8" fillId="4" borderId="0" xfId="0" applyFont="1" applyFill="1" applyProtection="1"/>
    <xf numFmtId="0" fontId="18" fillId="4" borderId="0" xfId="0" applyFont="1" applyFill="1" applyAlignment="1" applyProtection="1">
      <alignment vertical="top" wrapText="1"/>
    </xf>
    <xf numFmtId="0" fontId="0" fillId="4" borderId="0" xfId="0" applyFill="1" applyAlignment="1">
      <alignment wrapText="1"/>
    </xf>
    <xf numFmtId="0" fontId="9" fillId="4" borderId="0" xfId="0" applyFont="1" applyFill="1" applyAlignment="1">
      <alignment wrapText="1"/>
    </xf>
    <xf numFmtId="0" fontId="13" fillId="4" borderId="0" xfId="0" applyFont="1" applyFill="1" applyAlignment="1" applyProtection="1">
      <alignment wrapText="1"/>
    </xf>
    <xf numFmtId="0" fontId="7" fillId="4" borderId="1" xfId="0" applyFont="1" applyFill="1" applyBorder="1" applyAlignment="1" applyProtection="1">
      <alignment wrapText="1"/>
    </xf>
    <xf numFmtId="165" fontId="5" fillId="4" borderId="1" xfId="0" applyNumberFormat="1" applyFont="1" applyFill="1" applyBorder="1" applyAlignment="1" applyProtection="1">
      <alignment horizontal="center"/>
    </xf>
    <xf numFmtId="9" fontId="7" fillId="4" borderId="1" xfId="0" applyNumberFormat="1" applyFont="1" applyFill="1" applyBorder="1" applyProtection="1"/>
    <xf numFmtId="165" fontId="7" fillId="4" borderId="1" xfId="0" applyNumberFormat="1" applyFont="1" applyFill="1" applyBorder="1" applyProtection="1"/>
    <xf numFmtId="0" fontId="17" fillId="4" borderId="0" xfId="0" applyFont="1" applyFill="1" applyAlignment="1" applyProtection="1">
      <alignment wrapText="1"/>
    </xf>
    <xf numFmtId="0" fontId="17" fillId="4" borderId="0" xfId="0" applyFont="1" applyFill="1" applyProtection="1"/>
    <xf numFmtId="0" fontId="3" fillId="4" borderId="0" xfId="0" applyFont="1" applyFill="1" applyProtection="1"/>
    <xf numFmtId="0" fontId="87" fillId="4" borderId="0" xfId="0" applyFont="1" applyFill="1" applyAlignment="1" applyProtection="1">
      <alignment wrapText="1"/>
    </xf>
    <xf numFmtId="0" fontId="88" fillId="4" borderId="15" xfId="0" applyFont="1" applyFill="1" applyBorder="1" applyAlignment="1" applyProtection="1">
      <alignment vertical="center" wrapText="1"/>
    </xf>
    <xf numFmtId="0" fontId="80" fillId="4" borderId="0" xfId="0" applyFont="1" applyFill="1" applyProtection="1"/>
    <xf numFmtId="0" fontId="0" fillId="4" borderId="0" xfId="0" applyFill="1"/>
    <xf numFmtId="0" fontId="26" fillId="4" borderId="0" xfId="0" applyFont="1" applyFill="1" applyProtection="1"/>
    <xf numFmtId="0" fontId="9" fillId="4" borderId="0" xfId="0" applyFont="1" applyFill="1" applyProtection="1"/>
    <xf numFmtId="0" fontId="7" fillId="4" borderId="0" xfId="0" applyFont="1" applyFill="1" applyProtection="1"/>
    <xf numFmtId="0" fontId="10" fillId="4" borderId="0" xfId="0" applyFont="1" applyFill="1" applyProtection="1"/>
    <xf numFmtId="0" fontId="3" fillId="4" borderId="0" xfId="0" applyFont="1" applyFill="1" applyAlignment="1" applyProtection="1">
      <alignment horizontal="center"/>
    </xf>
    <xf numFmtId="0" fontId="5" fillId="4" borderId="0" xfId="0" applyFont="1" applyFill="1" applyAlignment="1" applyProtection="1">
      <alignment horizontal="center"/>
    </xf>
    <xf numFmtId="0" fontId="18" fillId="4" borderId="0" xfId="0" applyFont="1" applyFill="1" applyProtection="1"/>
    <xf numFmtId="0" fontId="8" fillId="4" borderId="0" xfId="0" applyFont="1" applyFill="1" applyAlignment="1" applyProtection="1">
      <alignment horizontal="center"/>
    </xf>
    <xf numFmtId="0" fontId="25" fillId="4" borderId="0" xfId="0" applyFont="1" applyFill="1" applyProtection="1"/>
    <xf numFmtId="165" fontId="13" fillId="4" borderId="0" xfId="0" applyNumberFormat="1" applyFont="1" applyFill="1" applyAlignment="1" applyProtection="1">
      <alignment horizontal="right"/>
    </xf>
    <xf numFmtId="0" fontId="20" fillId="4" borderId="0" xfId="0" applyFont="1" applyFill="1" applyProtection="1"/>
    <xf numFmtId="0" fontId="24" fillId="4" borderId="0" xfId="0" applyFont="1" applyFill="1" applyProtection="1"/>
    <xf numFmtId="44" fontId="0" fillId="4" borderId="0" xfId="6" applyFont="1" applyFill="1" applyProtection="1"/>
    <xf numFmtId="44" fontId="24" fillId="4" borderId="0" xfId="6" applyFont="1" applyFill="1" applyAlignment="1" applyProtection="1">
      <alignment horizontal="right"/>
    </xf>
    <xf numFmtId="44" fontId="90" fillId="4" borderId="0" xfId="6" applyFont="1" applyFill="1" applyProtection="1"/>
    <xf numFmtId="44" fontId="91" fillId="4" borderId="0" xfId="6" applyFont="1" applyFill="1" applyProtection="1"/>
    <xf numFmtId="44" fontId="10" fillId="4" borderId="0" xfId="6" applyFont="1" applyFill="1" applyProtection="1"/>
    <xf numFmtId="0" fontId="33" fillId="4" borderId="0" xfId="0" applyFont="1" applyFill="1" applyAlignment="1"/>
    <xf numFmtId="0" fontId="5" fillId="4" borderId="0" xfId="0" applyFont="1" applyFill="1" applyAlignment="1">
      <alignment wrapText="1"/>
    </xf>
    <xf numFmtId="0" fontId="80" fillId="4" borderId="0" xfId="0" applyFont="1" applyFill="1" applyBorder="1" applyAlignment="1">
      <alignment wrapText="1"/>
    </xf>
    <xf numFmtId="0" fontId="16" fillId="4" borderId="0" xfId="0" applyFont="1" applyFill="1" applyProtection="1"/>
    <xf numFmtId="0" fontId="0" fillId="4" borderId="0" xfId="0" applyFill="1" applyProtection="1">
      <protection locked="0"/>
    </xf>
    <xf numFmtId="0" fontId="7" fillId="4" borderId="5" xfId="0" applyFont="1" applyFill="1" applyBorder="1" applyAlignment="1" applyProtection="1">
      <alignment vertical="center" wrapText="1"/>
    </xf>
    <xf numFmtId="0" fontId="0" fillId="4" borderId="0" xfId="0" applyFill="1" applyAlignment="1" applyProtection="1">
      <alignment horizontal="center"/>
      <protection locked="0"/>
    </xf>
    <xf numFmtId="0" fontId="0" fillId="4" borderId="0" xfId="0" applyFill="1" applyAlignment="1" applyProtection="1">
      <alignment horizontal="center"/>
    </xf>
    <xf numFmtId="165" fontId="88" fillId="7" borderId="1" xfId="0" applyNumberFormat="1" applyFont="1" applyFill="1" applyBorder="1" applyAlignment="1" applyProtection="1">
      <alignment vertical="center"/>
    </xf>
    <xf numFmtId="0" fontId="7" fillId="12" borderId="2" xfId="0" applyFont="1" applyFill="1" applyBorder="1" applyAlignment="1" applyProtection="1">
      <alignment vertical="center" wrapText="1"/>
    </xf>
    <xf numFmtId="0" fontId="7" fillId="12" borderId="1" xfId="0" applyFont="1" applyFill="1" applyBorder="1" applyAlignment="1" applyProtection="1">
      <alignment horizontal="center" vertical="center" wrapText="1"/>
    </xf>
    <xf numFmtId="0" fontId="7" fillId="12" borderId="1" xfId="0" applyFont="1" applyFill="1" applyBorder="1" applyAlignment="1" applyProtection="1">
      <alignment vertical="center" wrapText="1"/>
    </xf>
    <xf numFmtId="165" fontId="89" fillId="7" borderId="0" xfId="0" applyNumberFormat="1" applyFont="1" applyFill="1" applyProtection="1"/>
    <xf numFmtId="168" fontId="27" fillId="7" borderId="0" xfId="6" applyNumberFormat="1" applyFont="1" applyFill="1" applyProtection="1"/>
    <xf numFmtId="0" fontId="12" fillId="0" borderId="0" xfId="0" applyFont="1" applyBorder="1" applyAlignment="1">
      <alignment vertical="top"/>
    </xf>
    <xf numFmtId="0" fontId="96" fillId="0" borderId="1" xfId="0" applyFont="1" applyBorder="1" applyAlignment="1">
      <alignment vertical="top" wrapText="1"/>
    </xf>
    <xf numFmtId="0" fontId="0" fillId="0" borderId="0" xfId="0" applyAlignment="1">
      <alignment wrapText="1"/>
    </xf>
    <xf numFmtId="0" fontId="5" fillId="0" borderId="1" xfId="0" applyFont="1" applyBorder="1"/>
    <xf numFmtId="0" fontId="12" fillId="0" borderId="0" xfId="0" applyFont="1" applyAlignment="1">
      <alignment vertical="top" wrapText="1"/>
    </xf>
    <xf numFmtId="0" fontId="0" fillId="0" borderId="0" xfId="0" applyAlignment="1">
      <alignment vertical="top" wrapText="1"/>
    </xf>
    <xf numFmtId="0" fontId="106" fillId="0" borderId="0" xfId="0" applyFont="1" applyAlignment="1">
      <alignment vertical="top" wrapText="1"/>
    </xf>
    <xf numFmtId="166" fontId="5" fillId="13" borderId="1" xfId="0" applyNumberFormat="1" applyFont="1" applyFill="1" applyBorder="1" applyAlignment="1">
      <alignment vertical="top"/>
    </xf>
    <xf numFmtId="165" fontId="5" fillId="13" borderId="1" xfId="0" applyNumberFormat="1" applyFont="1" applyFill="1" applyBorder="1" applyAlignment="1">
      <alignment vertical="top"/>
    </xf>
    <xf numFmtId="0" fontId="5" fillId="13" borderId="1" xfId="0" applyFont="1" applyFill="1" applyBorder="1" applyAlignment="1">
      <alignment vertical="top"/>
    </xf>
    <xf numFmtId="166" fontId="5" fillId="0" borderId="1" xfId="0" applyNumberFormat="1" applyFont="1" applyFill="1" applyBorder="1" applyAlignment="1">
      <alignment vertical="top" wrapText="1"/>
    </xf>
    <xf numFmtId="165" fontId="5" fillId="13" borderId="1" xfId="0" applyNumberFormat="1" applyFont="1" applyFill="1" applyBorder="1"/>
    <xf numFmtId="0" fontId="5" fillId="0" borderId="1" xfId="0" applyFont="1" applyFill="1" applyBorder="1" applyAlignment="1">
      <alignment vertical="top" wrapText="1"/>
    </xf>
    <xf numFmtId="165" fontId="5" fillId="13" borderId="1" xfId="0" applyNumberFormat="1" applyFont="1" applyFill="1" applyBorder="1" applyAlignment="1">
      <alignment vertical="top" wrapText="1"/>
    </xf>
    <xf numFmtId="0" fontId="5" fillId="13" borderId="1" xfId="0" applyFont="1" applyFill="1" applyBorder="1" applyAlignment="1">
      <alignment vertical="top" wrapText="1"/>
    </xf>
    <xf numFmtId="166" fontId="7" fillId="13" borderId="1" xfId="0" applyNumberFormat="1" applyFont="1" applyFill="1" applyBorder="1"/>
    <xf numFmtId="165" fontId="7" fillId="13" borderId="1" xfId="0" applyNumberFormat="1" applyFont="1" applyFill="1" applyBorder="1"/>
    <xf numFmtId="0" fontId="7" fillId="13" borderId="1" xfId="0" applyFont="1" applyFill="1" applyBorder="1"/>
    <xf numFmtId="166" fontId="5" fillId="13" borderId="1" xfId="0" applyNumberFormat="1" applyFont="1" applyFill="1" applyBorder="1" applyAlignment="1" applyProtection="1">
      <alignment vertical="top" wrapText="1"/>
    </xf>
    <xf numFmtId="166" fontId="5" fillId="13" borderId="1" xfId="5" applyNumberFormat="1" applyFont="1" applyFill="1" applyBorder="1" applyAlignment="1">
      <alignment vertical="top"/>
    </xf>
    <xf numFmtId="165" fontId="7" fillId="13" borderId="1" xfId="5" applyNumberFormat="1" applyFont="1" applyFill="1" applyBorder="1" applyAlignment="1">
      <alignment vertical="top"/>
    </xf>
    <xf numFmtId="0" fontId="5" fillId="13" borderId="1" xfId="5" applyFont="1" applyFill="1" applyBorder="1" applyAlignment="1">
      <alignment vertical="top" wrapText="1"/>
    </xf>
    <xf numFmtId="165" fontId="5" fillId="0" borderId="0" xfId="0" applyNumberFormat="1" applyFont="1"/>
    <xf numFmtId="0" fontId="107" fillId="0" borderId="0" xfId="0" applyFont="1"/>
    <xf numFmtId="166" fontId="5" fillId="13" borderId="1" xfId="0" applyNumberFormat="1" applyFont="1" applyFill="1" applyBorder="1" applyAlignment="1" applyProtection="1">
      <alignment vertical="top"/>
    </xf>
    <xf numFmtId="0" fontId="5" fillId="0" borderId="1" xfId="0" applyFont="1" applyBorder="1" applyAlignment="1">
      <alignment wrapText="1"/>
    </xf>
    <xf numFmtId="166" fontId="5" fillId="13" borderId="1" xfId="0" applyNumberFormat="1" applyFont="1" applyFill="1" applyBorder="1"/>
    <xf numFmtId="0" fontId="5" fillId="13" borderId="1" xfId="0" applyFont="1" applyFill="1" applyBorder="1" applyAlignment="1">
      <alignment wrapText="1"/>
    </xf>
    <xf numFmtId="0" fontId="107" fillId="0" borderId="0" xfId="0" applyFont="1" applyAlignment="1">
      <alignment wrapText="1"/>
    </xf>
    <xf numFmtId="0" fontId="107" fillId="0" borderId="0" xfId="0" applyFont="1" applyAlignment="1">
      <alignment vertical="top" wrapText="1"/>
    </xf>
    <xf numFmtId="0" fontId="108" fillId="0" borderId="0" xfId="0" applyFont="1" applyAlignment="1">
      <alignment wrapText="1"/>
    </xf>
    <xf numFmtId="0" fontId="12" fillId="0" borderId="0" xfId="0" applyFont="1" applyAlignment="1">
      <alignment horizontal="left" vertical="top" wrapText="1"/>
    </xf>
    <xf numFmtId="0" fontId="3" fillId="0" borderId="0" xfId="0" applyFont="1" applyAlignment="1">
      <alignment wrapText="1"/>
    </xf>
    <xf numFmtId="0" fontId="97" fillId="0" borderId="1" xfId="0" applyFont="1" applyBorder="1" applyAlignment="1">
      <alignment vertical="center"/>
    </xf>
    <xf numFmtId="0" fontId="97" fillId="13" borderId="1" xfId="0" applyFont="1" applyFill="1" applyBorder="1" applyAlignment="1">
      <alignment vertical="center"/>
    </xf>
    <xf numFmtId="0" fontId="111" fillId="0" borderId="0" xfId="0" applyFont="1" applyAlignment="1">
      <alignment wrapText="1"/>
    </xf>
    <xf numFmtId="0" fontId="97" fillId="16" borderId="1" xfId="0" applyFont="1" applyFill="1" applyBorder="1" applyAlignment="1">
      <alignment vertical="center"/>
    </xf>
    <xf numFmtId="166" fontId="5" fillId="16" borderId="1" xfId="0" applyNumberFormat="1" applyFont="1" applyFill="1" applyBorder="1" applyAlignment="1">
      <alignment vertical="top"/>
    </xf>
    <xf numFmtId="165" fontId="5" fillId="16" borderId="1" xfId="0" applyNumberFormat="1" applyFont="1" applyFill="1" applyBorder="1" applyAlignment="1">
      <alignment vertical="top"/>
    </xf>
    <xf numFmtId="0" fontId="5" fillId="16" borderId="1" xfId="0" applyFont="1" applyFill="1" applyBorder="1" applyAlignment="1">
      <alignment vertical="top"/>
    </xf>
    <xf numFmtId="166" fontId="5" fillId="17" borderId="1" xfId="0" applyNumberFormat="1" applyFont="1" applyFill="1" applyBorder="1" applyAlignment="1" applyProtection="1">
      <alignment vertical="top"/>
    </xf>
    <xf numFmtId="165" fontId="5" fillId="16" borderId="1" xfId="0" applyNumberFormat="1" applyFont="1" applyFill="1" applyBorder="1"/>
    <xf numFmtId="165" fontId="5" fillId="16" borderId="1" xfId="0" applyNumberFormat="1" applyFont="1" applyFill="1" applyBorder="1" applyAlignment="1">
      <alignment vertical="top" wrapText="1"/>
    </xf>
    <xf numFmtId="0" fontId="5" fillId="16" borderId="1" xfId="0" applyFont="1" applyFill="1" applyBorder="1" applyAlignment="1">
      <alignment vertical="top" wrapText="1"/>
    </xf>
    <xf numFmtId="165" fontId="7" fillId="16" borderId="1" xfId="0" applyNumberFormat="1" applyFont="1" applyFill="1" applyBorder="1"/>
    <xf numFmtId="0" fontId="7" fillId="16" borderId="1" xfId="0" applyFont="1" applyFill="1" applyBorder="1"/>
    <xf numFmtId="165" fontId="7" fillId="16" borderId="1" xfId="5" applyNumberFormat="1" applyFont="1" applyFill="1" applyBorder="1" applyAlignment="1">
      <alignment vertical="top"/>
    </xf>
    <xf numFmtId="0" fontId="5" fillId="16" borderId="1" xfId="5" applyFont="1" applyFill="1" applyBorder="1" applyAlignment="1">
      <alignment vertical="top" wrapText="1"/>
    </xf>
    <xf numFmtId="166" fontId="7" fillId="16" borderId="1" xfId="0" applyNumberFormat="1" applyFont="1" applyFill="1" applyBorder="1"/>
    <xf numFmtId="166" fontId="5" fillId="16" borderId="1" xfId="0" applyNumberFormat="1" applyFont="1" applyFill="1" applyBorder="1" applyAlignment="1" applyProtection="1">
      <alignment vertical="top" wrapText="1"/>
    </xf>
    <xf numFmtId="166" fontId="5" fillId="16" borderId="1" xfId="5" applyNumberFormat="1" applyFont="1" applyFill="1" applyBorder="1" applyAlignment="1">
      <alignment vertical="top"/>
    </xf>
    <xf numFmtId="166" fontId="5" fillId="16" borderId="1" xfId="0" applyNumberFormat="1" applyFont="1" applyFill="1" applyBorder="1" applyAlignment="1" applyProtection="1">
      <alignment vertical="top"/>
    </xf>
    <xf numFmtId="0" fontId="5" fillId="16" borderId="1" xfId="0" applyFont="1" applyFill="1" applyBorder="1" applyAlignment="1">
      <alignment wrapText="1"/>
    </xf>
    <xf numFmtId="166" fontId="5" fillId="16" borderId="1" xfId="0" applyNumberFormat="1" applyFont="1" applyFill="1" applyBorder="1"/>
    <xf numFmtId="0" fontId="7" fillId="13" borderId="1" xfId="0" applyFont="1" applyFill="1" applyBorder="1" applyAlignment="1">
      <alignment horizontal="left"/>
    </xf>
    <xf numFmtId="0" fontId="7" fillId="18" borderId="0" xfId="0" applyFont="1" applyFill="1" applyBorder="1" applyAlignment="1">
      <alignment horizontal="left" vertical="center" wrapText="1"/>
    </xf>
    <xf numFmtId="0" fontId="7" fillId="18" borderId="2" xfId="0" applyFont="1" applyFill="1" applyBorder="1" applyAlignment="1">
      <alignment vertical="center" wrapText="1"/>
    </xf>
    <xf numFmtId="0" fontId="7" fillId="18" borderId="3" xfId="0" applyFont="1" applyFill="1" applyBorder="1" applyAlignment="1">
      <alignment vertical="center" wrapText="1"/>
    </xf>
    <xf numFmtId="165" fontId="7" fillId="18" borderId="4" xfId="0" applyNumberFormat="1" applyFont="1" applyFill="1" applyBorder="1" applyAlignment="1">
      <alignment vertical="center" wrapText="1"/>
    </xf>
    <xf numFmtId="0" fontId="115" fillId="0" borderId="0" xfId="0" applyFont="1" applyAlignment="1">
      <alignment vertical="center"/>
    </xf>
    <xf numFmtId="0" fontId="19" fillId="0" borderId="15" xfId="0" applyFont="1" applyFill="1" applyBorder="1" applyAlignment="1">
      <alignment vertical="top"/>
    </xf>
    <xf numFmtId="0" fontId="19" fillId="0" borderId="0" xfId="0" applyFont="1" applyFill="1" applyBorder="1" applyAlignment="1">
      <alignment vertical="top"/>
    </xf>
    <xf numFmtId="0" fontId="107" fillId="4" borderId="0" xfId="0" quotePrefix="1" applyFont="1" applyFill="1" applyAlignment="1">
      <alignment wrapText="1"/>
    </xf>
    <xf numFmtId="0" fontId="3" fillId="4" borderId="0" xfId="0" applyFont="1" applyFill="1" applyAlignment="1">
      <alignment wrapText="1"/>
    </xf>
    <xf numFmtId="0" fontId="107" fillId="4" borderId="0" xfId="0" applyFont="1" applyFill="1" applyAlignment="1">
      <alignment vertical="top" wrapText="1"/>
    </xf>
    <xf numFmtId="0" fontId="7" fillId="0" borderId="1" xfId="0" applyFont="1" applyFill="1" applyBorder="1" applyAlignment="1" applyProtection="1">
      <alignment horizontal="left" vertical="top" wrapText="1"/>
      <protection locked="0"/>
    </xf>
    <xf numFmtId="0" fontId="7" fillId="0" borderId="1" xfId="0" applyFont="1" applyFill="1" applyBorder="1" applyAlignment="1" applyProtection="1">
      <alignment horizontal="left" vertical="top" wrapText="1"/>
    </xf>
    <xf numFmtId="0" fontId="5" fillId="6" borderId="1" xfId="0" applyFont="1" applyFill="1" applyBorder="1" applyProtection="1">
      <protection locked="0"/>
    </xf>
    <xf numFmtId="169" fontId="107" fillId="4" borderId="1" xfId="0" applyNumberFormat="1" applyFont="1" applyFill="1" applyBorder="1" applyAlignment="1"/>
    <xf numFmtId="0" fontId="5" fillId="0" borderId="1" xfId="0" applyFont="1" applyBorder="1"/>
    <xf numFmtId="165" fontId="11" fillId="0" borderId="1" xfId="0" applyNumberFormat="1" applyFont="1" applyBorder="1" applyAlignment="1">
      <alignment vertical="top" wrapText="1"/>
    </xf>
    <xf numFmtId="0" fontId="7" fillId="0" borderId="0" xfId="0" applyFont="1"/>
    <xf numFmtId="0" fontId="7" fillId="0" borderId="1" xfId="0" applyFont="1" applyBorder="1" applyAlignment="1">
      <alignment wrapText="1"/>
    </xf>
    <xf numFmtId="0" fontId="7" fillId="16" borderId="1" xfId="0" applyFont="1" applyFill="1" applyBorder="1" applyAlignment="1">
      <alignment wrapText="1"/>
    </xf>
    <xf numFmtId="0" fontId="12" fillId="0" borderId="0" xfId="0" applyFont="1" applyAlignment="1">
      <alignment vertical="top" wrapText="1"/>
    </xf>
    <xf numFmtId="0" fontId="14" fillId="0" borderId="0" xfId="0" applyFont="1" applyAlignment="1">
      <alignment vertical="top" wrapText="1"/>
    </xf>
    <xf numFmtId="0" fontId="27" fillId="0" borderId="0" xfId="0" applyFont="1" applyAlignment="1">
      <alignment vertical="top" wrapText="1"/>
    </xf>
    <xf numFmtId="0" fontId="0" fillId="0" borderId="0" xfId="0" applyAlignment="1">
      <alignment wrapText="1"/>
    </xf>
    <xf numFmtId="0" fontId="8" fillId="0" borderId="8" xfId="0" applyFont="1" applyBorder="1" applyAlignment="1">
      <alignment vertical="top" wrapText="1"/>
    </xf>
    <xf numFmtId="0" fontId="0" fillId="0" borderId="10" xfId="0" applyBorder="1" applyAlignment="1">
      <alignment vertical="top" wrapText="1"/>
    </xf>
    <xf numFmtId="0" fontId="81" fillId="0" borderId="0" xfId="0" applyFont="1" applyAlignment="1">
      <alignment vertical="top" wrapText="1"/>
    </xf>
    <xf numFmtId="0" fontId="82" fillId="0" borderId="0" xfId="0" applyFont="1" applyAlignment="1">
      <alignment vertical="top" wrapText="1"/>
    </xf>
    <xf numFmtId="0" fontId="0" fillId="0" borderId="0" xfId="0" applyAlignment="1">
      <alignment vertical="top" wrapText="1"/>
    </xf>
    <xf numFmtId="0" fontId="54" fillId="0" borderId="0" xfId="0" applyFont="1" applyAlignment="1">
      <alignment vertical="top" wrapText="1"/>
    </xf>
    <xf numFmtId="0" fontId="33" fillId="0" borderId="0" xfId="0" applyFont="1" applyAlignment="1">
      <alignment wrapText="1"/>
    </xf>
    <xf numFmtId="165" fontId="5" fillId="0" borderId="2" xfId="0" applyNumberFormat="1" applyFont="1" applyBorder="1" applyAlignment="1"/>
    <xf numFmtId="0" fontId="0" fillId="0" borderId="4" xfId="0" applyBorder="1" applyAlignment="1"/>
    <xf numFmtId="165" fontId="7" fillId="6" borderId="14" xfId="0" applyNumberFormat="1" applyFont="1" applyFill="1" applyBorder="1" applyAlignment="1" applyProtection="1">
      <alignment vertical="top" wrapText="1"/>
      <protection locked="0"/>
    </xf>
    <xf numFmtId="165" fontId="5" fillId="6" borderId="9" xfId="0" applyNumberFormat="1" applyFont="1" applyFill="1" applyBorder="1" applyAlignment="1" applyProtection="1">
      <alignment vertical="top" wrapText="1"/>
      <protection locked="0"/>
    </xf>
    <xf numFmtId="165" fontId="5" fillId="6" borderId="12" xfId="0" applyNumberFormat="1" applyFont="1" applyFill="1" applyBorder="1" applyAlignment="1" applyProtection="1">
      <alignment vertical="top" wrapText="1"/>
      <protection locked="0"/>
    </xf>
    <xf numFmtId="165" fontId="5" fillId="6" borderId="15" xfId="0" applyNumberFormat="1" applyFont="1" applyFill="1" applyBorder="1" applyAlignment="1" applyProtection="1">
      <alignment vertical="top" wrapText="1"/>
      <protection locked="0"/>
    </xf>
    <xf numFmtId="165" fontId="5" fillId="6" borderId="0" xfId="0" applyNumberFormat="1" applyFont="1" applyFill="1" applyBorder="1" applyAlignment="1" applyProtection="1">
      <alignment vertical="top" wrapText="1"/>
      <protection locked="0"/>
    </xf>
    <xf numFmtId="165" fontId="5" fillId="6" borderId="13" xfId="0" applyNumberFormat="1" applyFont="1" applyFill="1" applyBorder="1" applyAlignment="1" applyProtection="1">
      <alignment vertical="top" wrapText="1"/>
      <protection locked="0"/>
    </xf>
    <xf numFmtId="165" fontId="5" fillId="6" borderId="16" xfId="0" applyNumberFormat="1" applyFont="1" applyFill="1" applyBorder="1" applyAlignment="1" applyProtection="1">
      <alignment vertical="top" wrapText="1"/>
      <protection locked="0"/>
    </xf>
    <xf numFmtId="165" fontId="5" fillId="6" borderId="6" xfId="0" applyNumberFormat="1" applyFont="1" applyFill="1" applyBorder="1" applyAlignment="1" applyProtection="1">
      <alignment vertical="top" wrapText="1"/>
      <protection locked="0"/>
    </xf>
    <xf numFmtId="165" fontId="5" fillId="6" borderId="11" xfId="0" applyNumberFormat="1" applyFont="1" applyFill="1" applyBorder="1" applyAlignment="1" applyProtection="1">
      <alignment vertical="top" wrapText="1"/>
      <protection locked="0"/>
    </xf>
    <xf numFmtId="0" fontId="5" fillId="0" borderId="2" xfId="5" applyFont="1" applyBorder="1"/>
    <xf numFmtId="0" fontId="5" fillId="0" borderId="4" xfId="5" applyFont="1" applyBorder="1"/>
    <xf numFmtId="165" fontId="17" fillId="0" borderId="3" xfId="5" applyNumberFormat="1" applyFont="1" applyBorder="1" applyAlignment="1">
      <alignment horizontal="left" vertical="top" wrapText="1"/>
    </xf>
    <xf numFmtId="0" fontId="0" fillId="0" borderId="4" xfId="0" applyBorder="1" applyAlignment="1">
      <alignment horizontal="left" vertical="top" wrapText="1"/>
    </xf>
    <xf numFmtId="165" fontId="5" fillId="0" borderId="1" xfId="0" applyNumberFormat="1" applyFont="1" applyBorder="1"/>
    <xf numFmtId="0" fontId="5" fillId="0" borderId="1" xfId="0" applyFont="1" applyBorder="1"/>
    <xf numFmtId="0" fontId="7" fillId="0" borderId="8" xfId="0" applyFont="1" applyBorder="1" applyAlignment="1">
      <alignment horizontal="left" vertical="top"/>
    </xf>
    <xf numFmtId="0" fontId="7" fillId="0" borderId="7" xfId="0" applyFont="1" applyBorder="1" applyAlignment="1">
      <alignment horizontal="left" vertical="top"/>
    </xf>
    <xf numFmtId="0" fontId="7" fillId="0" borderId="10" xfId="0" applyFont="1" applyBorder="1" applyAlignment="1">
      <alignment horizontal="left" vertical="top"/>
    </xf>
    <xf numFmtId="0" fontId="7" fillId="0" borderId="8" xfId="0" applyFont="1" applyBorder="1" applyAlignment="1">
      <alignment horizontal="left" vertical="top" wrapText="1"/>
    </xf>
    <xf numFmtId="165" fontId="11" fillId="0" borderId="1" xfId="0" applyNumberFormat="1" applyFont="1" applyBorder="1" applyAlignment="1">
      <alignment vertical="top" wrapText="1"/>
    </xf>
    <xf numFmtId="0" fontId="17" fillId="0" borderId="1" xfId="0" applyFont="1" applyBorder="1" applyAlignment="1">
      <alignment vertical="center"/>
    </xf>
    <xf numFmtId="0" fontId="5" fillId="0" borderId="1" xfId="0" applyFont="1" applyBorder="1" applyAlignment="1">
      <alignment vertical="center"/>
    </xf>
    <xf numFmtId="0" fontId="17" fillId="0" borderId="1" xfId="0" applyFont="1" applyBorder="1"/>
    <xf numFmtId="167" fontId="7" fillId="6" borderId="1" xfId="0" applyNumberFormat="1" applyFont="1" applyFill="1" applyBorder="1" applyAlignment="1" applyProtection="1">
      <alignment vertical="top" wrapText="1"/>
      <protection locked="0"/>
    </xf>
    <xf numFmtId="0" fontId="18" fillId="5" borderId="2" xfId="0" applyFont="1" applyFill="1" applyBorder="1" applyAlignment="1">
      <alignment vertical="center" wrapText="1"/>
    </xf>
    <xf numFmtId="0" fontId="18" fillId="5" borderId="3" xfId="0" applyFont="1" applyFill="1" applyBorder="1" applyAlignment="1">
      <alignment vertical="center" wrapText="1"/>
    </xf>
    <xf numFmtId="0" fontId="18" fillId="5" borderId="4" xfId="0" applyFont="1" applyFill="1" applyBorder="1" applyAlignment="1">
      <alignment vertical="center" wrapText="1"/>
    </xf>
    <xf numFmtId="0" fontId="32" fillId="0" borderId="0" xfId="0" applyFont="1" applyAlignment="1">
      <alignment vertical="top" wrapText="1"/>
    </xf>
    <xf numFmtId="0" fontId="25" fillId="6" borderId="2" xfId="0" applyFont="1" applyFill="1" applyBorder="1" applyAlignment="1">
      <alignment wrapText="1"/>
    </xf>
    <xf numFmtId="0" fontId="101" fillId="6" borderId="3" xfId="0" applyFont="1" applyFill="1" applyBorder="1" applyAlignment="1">
      <alignment wrapText="1"/>
    </xf>
    <xf numFmtId="0" fontId="101" fillId="6" borderId="4" xfId="0" applyFont="1" applyFill="1" applyBorder="1" applyAlignment="1">
      <alignment wrapText="1"/>
    </xf>
    <xf numFmtId="0" fontId="17" fillId="0" borderId="2" xfId="0" applyFont="1" applyBorder="1" applyAlignment="1">
      <alignment wrapText="1"/>
    </xf>
    <xf numFmtId="0" fontId="0" fillId="0" borderId="4" xfId="0" applyBorder="1" applyAlignment="1">
      <alignment wrapText="1"/>
    </xf>
    <xf numFmtId="0" fontId="18" fillId="5" borderId="1" xfId="0" applyFont="1" applyFill="1" applyBorder="1" applyAlignment="1">
      <alignment horizontal="left" vertical="center"/>
    </xf>
    <xf numFmtId="0" fontId="28" fillId="0" borderId="1" xfId="0" applyFont="1" applyBorder="1" applyAlignment="1">
      <alignment horizontal="left" vertical="center"/>
    </xf>
    <xf numFmtId="0" fontId="7" fillId="0" borderId="7" xfId="0" applyFont="1" applyBorder="1" applyAlignment="1">
      <alignment horizontal="left" vertical="top" wrapText="1"/>
    </xf>
    <xf numFmtId="0" fontId="7" fillId="0" borderId="10" xfId="0" applyFont="1" applyBorder="1" applyAlignment="1">
      <alignment horizontal="left" vertical="top" wrapText="1"/>
    </xf>
    <xf numFmtId="165" fontId="5" fillId="6" borderId="14" xfId="0" applyNumberFormat="1" applyFont="1" applyFill="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9" xfId="0" applyFont="1" applyBorder="1" applyAlignment="1" applyProtection="1">
      <alignment wrapText="1"/>
      <protection locked="0"/>
    </xf>
    <xf numFmtId="0" fontId="5" fillId="0" borderId="12" xfId="0" applyFont="1" applyBorder="1" applyAlignment="1" applyProtection="1">
      <alignment wrapText="1"/>
      <protection locked="0"/>
    </xf>
    <xf numFmtId="0" fontId="5" fillId="0" borderId="15" xfId="0" applyFont="1" applyBorder="1" applyAlignment="1" applyProtection="1">
      <alignment wrapText="1"/>
      <protection locked="0"/>
    </xf>
    <xf numFmtId="0" fontId="5" fillId="0" borderId="0" xfId="0" applyFont="1" applyAlignment="1" applyProtection="1">
      <alignment wrapText="1"/>
      <protection locked="0"/>
    </xf>
    <xf numFmtId="0" fontId="5" fillId="0" borderId="13" xfId="0" applyFont="1" applyBorder="1" applyAlignment="1" applyProtection="1">
      <alignment wrapText="1"/>
      <protection locked="0"/>
    </xf>
    <xf numFmtId="0" fontId="5" fillId="0" borderId="16" xfId="0" applyFont="1" applyBorder="1" applyAlignment="1" applyProtection="1">
      <alignment wrapText="1"/>
      <protection locked="0"/>
    </xf>
    <xf numFmtId="0" fontId="5" fillId="0" borderId="6" xfId="0" applyFont="1" applyBorder="1" applyAlignment="1" applyProtection="1">
      <alignment wrapText="1"/>
      <protection locked="0"/>
    </xf>
    <xf numFmtId="0" fontId="5" fillId="0" borderId="11" xfId="0" applyFont="1" applyBorder="1" applyAlignment="1" applyProtection="1">
      <alignment wrapText="1"/>
      <protection locked="0"/>
    </xf>
    <xf numFmtId="0" fontId="7" fillId="4" borderId="19" xfId="0" applyFont="1" applyFill="1" applyBorder="1" applyAlignment="1" applyProtection="1">
      <alignment vertical="center" wrapText="1"/>
    </xf>
    <xf numFmtId="0" fontId="7" fillId="4" borderId="18" xfId="0" applyFont="1" applyFill="1" applyBorder="1" applyAlignment="1" applyProtection="1">
      <alignment vertical="center" wrapText="1"/>
    </xf>
    <xf numFmtId="0" fontId="8" fillId="6" borderId="15" xfId="0" applyFont="1" applyFill="1" applyBorder="1" applyAlignment="1" applyProtection="1">
      <alignment vertical="center" wrapText="1"/>
      <protection locked="0"/>
    </xf>
    <xf numFmtId="0" fontId="5" fillId="6" borderId="13" xfId="0" applyFont="1" applyFill="1" applyBorder="1" applyAlignment="1" applyProtection="1">
      <alignment wrapText="1"/>
      <protection locked="0"/>
    </xf>
    <xf numFmtId="0" fontId="8" fillId="6" borderId="16" xfId="0" applyFont="1" applyFill="1" applyBorder="1" applyAlignment="1" applyProtection="1">
      <alignment vertical="center" wrapText="1"/>
      <protection locked="0"/>
    </xf>
    <xf numFmtId="0" fontId="5" fillId="6" borderId="11" xfId="0" applyFont="1" applyFill="1" applyBorder="1" applyAlignment="1" applyProtection="1">
      <alignment wrapText="1"/>
      <protection locked="0"/>
    </xf>
    <xf numFmtId="0" fontId="81" fillId="4" borderId="0" xfId="0" applyFont="1" applyFill="1" applyAlignment="1">
      <alignment vertical="top" wrapText="1"/>
    </xf>
    <xf numFmtId="0" fontId="82" fillId="4" borderId="0" xfId="0" applyFont="1" applyFill="1" applyAlignment="1">
      <alignment vertical="top" wrapText="1"/>
    </xf>
    <xf numFmtId="0" fontId="0" fillId="4" borderId="0" xfId="0" applyFill="1" applyAlignment="1">
      <alignment wrapText="1"/>
    </xf>
    <xf numFmtId="0" fontId="27" fillId="4" borderId="0" xfId="0" applyFont="1" applyFill="1" applyAlignment="1">
      <alignment vertical="top" wrapText="1"/>
    </xf>
    <xf numFmtId="0" fontId="54" fillId="4" borderId="0" xfId="0" applyFont="1" applyFill="1" applyAlignment="1">
      <alignment vertical="top" wrapText="1"/>
    </xf>
    <xf numFmtId="0" fontId="33" fillId="4" borderId="0" xfId="0" applyFont="1" applyFill="1" applyAlignment="1">
      <alignment wrapText="1"/>
    </xf>
    <xf numFmtId="0" fontId="17" fillId="4" borderId="0" xfId="0" applyFont="1" applyFill="1" applyAlignment="1" applyProtection="1">
      <alignment horizontal="left" wrapText="1"/>
    </xf>
    <xf numFmtId="0" fontId="17"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7" fillId="4" borderId="17" xfId="0" applyFont="1" applyFill="1" applyBorder="1" applyAlignment="1" applyProtection="1">
      <alignment vertical="center" wrapText="1"/>
    </xf>
    <xf numFmtId="0" fontId="8" fillId="6" borderId="14" xfId="0" applyFont="1" applyFill="1" applyBorder="1" applyAlignment="1" applyProtection="1">
      <alignment vertical="center" wrapText="1"/>
      <protection locked="0"/>
    </xf>
    <xf numFmtId="0" fontId="5" fillId="6" borderId="12" xfId="0" applyFont="1" applyFill="1" applyBorder="1" applyAlignment="1" applyProtection="1">
      <alignment wrapText="1"/>
      <protection locked="0"/>
    </xf>
    <xf numFmtId="0" fontId="8" fillId="6" borderId="2" xfId="0" applyFont="1" applyFill="1" applyBorder="1" applyAlignment="1" applyProtection="1">
      <alignment vertical="center" wrapText="1"/>
      <protection locked="0"/>
    </xf>
    <xf numFmtId="0" fontId="5" fillId="6" borderId="4" xfId="0" applyFont="1" applyFill="1" applyBorder="1" applyAlignment="1" applyProtection="1">
      <alignment wrapText="1"/>
      <protection locked="0"/>
    </xf>
    <xf numFmtId="0" fontId="112" fillId="0" borderId="0" xfId="0" applyFont="1" applyBorder="1" applyAlignment="1">
      <alignment wrapText="1"/>
    </xf>
    <xf numFmtId="0" fontId="113" fillId="0" borderId="0" xfId="0" applyFont="1" applyBorder="1" applyAlignment="1">
      <alignment wrapText="1"/>
    </xf>
    <xf numFmtId="0" fontId="114" fillId="0" borderId="0" xfId="0" applyFont="1" applyAlignment="1">
      <alignment wrapText="1"/>
    </xf>
    <xf numFmtId="0" fontId="107" fillId="0" borderId="0" xfId="0" applyFont="1" applyAlignment="1">
      <alignment wrapText="1"/>
    </xf>
    <xf numFmtId="0" fontId="3" fillId="0" borderId="0" xfId="0" applyFont="1" applyAlignment="1">
      <alignment wrapText="1"/>
    </xf>
    <xf numFmtId="0" fontId="18" fillId="15" borderId="3" xfId="0" applyFont="1" applyFill="1" applyBorder="1" applyAlignment="1">
      <alignment horizontal="left" vertical="center" wrapText="1"/>
    </xf>
    <xf numFmtId="0" fontId="110" fillId="0" borderId="0" xfId="0" applyFont="1" applyAlignment="1">
      <alignment horizontal="left" vertical="top" wrapText="1"/>
    </xf>
    <xf numFmtId="0" fontId="12" fillId="0" borderId="0" xfId="0" applyFont="1" applyAlignment="1">
      <alignment horizontal="left" vertical="top" wrapText="1"/>
    </xf>
    <xf numFmtId="0" fontId="111" fillId="0" borderId="0" xfId="0" applyFont="1" applyAlignment="1">
      <alignment wrapText="1"/>
    </xf>
    <xf numFmtId="0" fontId="26" fillId="18" borderId="15" xfId="0" applyFont="1" applyFill="1" applyBorder="1" applyAlignment="1">
      <alignment horizontal="left" vertical="center" wrapText="1"/>
    </xf>
    <xf numFmtId="0" fontId="7" fillId="18" borderId="0" xfId="0" applyFont="1" applyFill="1" applyBorder="1" applyAlignment="1">
      <alignment horizontal="left" vertical="center" wrapText="1"/>
    </xf>
    <xf numFmtId="0" fontId="11" fillId="18" borderId="15" xfId="0" applyFont="1" applyFill="1" applyBorder="1" applyAlignment="1">
      <alignment horizontal="left" vertical="center" wrapText="1"/>
    </xf>
    <xf numFmtId="0" fontId="11" fillId="18" borderId="0" xfId="0" applyFont="1" applyFill="1" applyBorder="1" applyAlignment="1">
      <alignment horizontal="left" vertical="center" wrapText="1"/>
    </xf>
    <xf numFmtId="0" fontId="7" fillId="14" borderId="3" xfId="0" applyFont="1" applyFill="1" applyBorder="1" applyAlignment="1">
      <alignment horizontal="left" vertical="center" wrapText="1"/>
    </xf>
    <xf numFmtId="0" fontId="7" fillId="14" borderId="4" xfId="0" applyFont="1" applyFill="1" applyBorder="1" applyAlignment="1">
      <alignment horizontal="left" vertical="center" wrapText="1"/>
    </xf>
    <xf numFmtId="0" fontId="26" fillId="18" borderId="0" xfId="0" applyFont="1" applyFill="1" applyBorder="1" applyAlignment="1">
      <alignment horizontal="left" vertical="center" wrapText="1"/>
    </xf>
    <xf numFmtId="165" fontId="35" fillId="6" borderId="14" xfId="0" applyNumberFormat="1" applyFont="1" applyFill="1" applyBorder="1" applyAlignment="1" applyProtection="1">
      <alignment vertical="top" wrapText="1"/>
      <protection locked="0"/>
    </xf>
    <xf numFmtId="0" fontId="35" fillId="0" borderId="9" xfId="0" applyFont="1" applyBorder="1" applyAlignment="1">
      <alignment vertical="top" wrapText="1"/>
    </xf>
    <xf numFmtId="0" fontId="35" fillId="0" borderId="12" xfId="0" applyFont="1" applyBorder="1" applyAlignment="1">
      <alignment vertical="top" wrapText="1"/>
    </xf>
    <xf numFmtId="0" fontId="35" fillId="0" borderId="15" xfId="0" applyFont="1" applyBorder="1" applyAlignment="1">
      <alignment vertical="top" wrapText="1"/>
    </xf>
    <xf numFmtId="0" fontId="35" fillId="0" borderId="0" xfId="0" applyFont="1" applyAlignment="1">
      <alignment vertical="top" wrapText="1"/>
    </xf>
    <xf numFmtId="0" fontId="35" fillId="0" borderId="13" xfId="0" applyFont="1" applyBorder="1" applyAlignment="1">
      <alignment vertical="top" wrapText="1"/>
    </xf>
    <xf numFmtId="0" fontId="35" fillId="0" borderId="16" xfId="0" applyFont="1" applyBorder="1" applyAlignment="1">
      <alignment vertical="top" wrapText="1"/>
    </xf>
    <xf numFmtId="0" fontId="35" fillId="0" borderId="6" xfId="0" applyFont="1" applyBorder="1" applyAlignment="1">
      <alignment vertical="top" wrapText="1"/>
    </xf>
    <xf numFmtId="0" fontId="35" fillId="0" borderId="11" xfId="0" applyFont="1" applyBorder="1" applyAlignment="1">
      <alignment vertical="top" wrapText="1"/>
    </xf>
    <xf numFmtId="0" fontId="43" fillId="0" borderId="1" xfId="0" applyFont="1" applyBorder="1"/>
    <xf numFmtId="0" fontId="35" fillId="0" borderId="1" xfId="0" applyFont="1" applyBorder="1"/>
    <xf numFmtId="165" fontId="35" fillId="0" borderId="1" xfId="0" applyNumberFormat="1" applyFont="1" applyBorder="1"/>
    <xf numFmtId="0" fontId="43" fillId="0" borderId="8" xfId="0" applyFont="1" applyBorder="1" applyAlignment="1">
      <alignment horizontal="left" vertical="top" wrapText="1"/>
    </xf>
    <xf numFmtId="0" fontId="43" fillId="0" borderId="7" xfId="0" applyFont="1" applyBorder="1" applyAlignment="1">
      <alignment horizontal="left" vertical="top"/>
    </xf>
    <xf numFmtId="0" fontId="43" fillId="0" borderId="10" xfId="0" applyFont="1" applyBorder="1" applyAlignment="1">
      <alignment horizontal="left" vertical="top"/>
    </xf>
    <xf numFmtId="0" fontId="43" fillId="0" borderId="8" xfId="0" applyFont="1" applyBorder="1" applyAlignment="1">
      <alignment horizontal="left" vertical="top"/>
    </xf>
    <xf numFmtId="165" fontId="44" fillId="0" borderId="1" xfId="0" applyNumberFormat="1" applyFont="1" applyBorder="1" applyAlignment="1">
      <alignment vertical="top" wrapText="1"/>
    </xf>
    <xf numFmtId="165" fontId="47" fillId="0" borderId="1" xfId="0" applyNumberFormat="1" applyFont="1" applyBorder="1" applyAlignment="1">
      <alignment vertical="top" wrapText="1"/>
    </xf>
    <xf numFmtId="167" fontId="43" fillId="6" borderId="2" xfId="0" applyNumberFormat="1" applyFont="1" applyFill="1" applyBorder="1" applyAlignment="1" applyProtection="1">
      <alignment vertical="top" wrapText="1"/>
      <protection locked="0"/>
    </xf>
    <xf numFmtId="167" fontId="43" fillId="6" borderId="4" xfId="0" applyNumberFormat="1" applyFont="1" applyFill="1" applyBorder="1" applyAlignment="1" applyProtection="1">
      <alignment vertical="top" wrapText="1"/>
      <protection locked="0"/>
    </xf>
    <xf numFmtId="167" fontId="43" fillId="6" borderId="1" xfId="0" applyNumberFormat="1" applyFont="1" applyFill="1" applyBorder="1" applyAlignment="1" applyProtection="1">
      <alignment vertical="top" wrapText="1"/>
      <protection locked="0"/>
    </xf>
    <xf numFmtId="0" fontId="43" fillId="5" borderId="2" xfId="0" applyFont="1" applyFill="1" applyBorder="1" applyAlignment="1">
      <alignment vertical="top" wrapText="1"/>
    </xf>
    <xf numFmtId="0" fontId="35" fillId="0" borderId="3" xfId="0" applyFont="1" applyBorder="1" applyAlignment="1">
      <alignment wrapText="1"/>
    </xf>
    <xf numFmtId="0" fontId="35" fillId="0" borderId="4" xfId="0" applyFont="1" applyBorder="1" applyAlignment="1">
      <alignment wrapText="1"/>
    </xf>
    <xf numFmtId="0" fontId="36" fillId="0" borderId="0" xfId="0" applyFont="1" applyAlignment="1">
      <alignment vertical="top" wrapText="1"/>
    </xf>
    <xf numFmtId="0" fontId="37" fillId="0" borderId="0" xfId="0" applyFont="1" applyAlignment="1">
      <alignment wrapText="1"/>
    </xf>
    <xf numFmtId="0" fontId="41" fillId="0" borderId="0" xfId="0" applyFont="1" applyAlignment="1">
      <alignment vertical="top" wrapText="1"/>
    </xf>
    <xf numFmtId="0" fontId="42" fillId="0" borderId="0" xfId="0" applyFont="1" applyAlignment="1">
      <alignment wrapText="1"/>
    </xf>
    <xf numFmtId="0" fontId="39" fillId="0" borderId="0" xfId="0" applyFont="1" applyAlignment="1">
      <alignment vertical="top" wrapText="1"/>
    </xf>
    <xf numFmtId="0" fontId="35" fillId="0" borderId="0" xfId="0" applyFont="1" applyAlignment="1">
      <alignment wrapText="1"/>
    </xf>
    <xf numFmtId="0" fontId="43" fillId="6" borderId="2" xfId="0" applyFont="1" applyFill="1" applyBorder="1" applyAlignment="1">
      <alignment wrapText="1"/>
    </xf>
    <xf numFmtId="0" fontId="37" fillId="0" borderId="3" xfId="0" applyFont="1" applyBorder="1" applyAlignment="1">
      <alignment wrapText="1"/>
    </xf>
    <xf numFmtId="0" fontId="37" fillId="0" borderId="4" xfId="0" applyFont="1" applyBorder="1" applyAlignment="1">
      <alignment wrapText="1"/>
    </xf>
    <xf numFmtId="0" fontId="67" fillId="0" borderId="1" xfId="0" applyFont="1" applyBorder="1"/>
    <xf numFmtId="0" fontId="58" fillId="0" borderId="1" xfId="0" applyFont="1" applyBorder="1"/>
    <xf numFmtId="165" fontId="56" fillId="0" borderId="1" xfId="0" applyNumberFormat="1" applyFont="1" applyBorder="1"/>
    <xf numFmtId="0" fontId="55" fillId="0" borderId="0" xfId="0" applyFont="1" applyAlignment="1">
      <alignment vertical="top" wrapText="1"/>
    </xf>
    <xf numFmtId="0" fontId="58" fillId="0" borderId="0" xfId="0" applyFont="1" applyAlignment="1">
      <alignment vertical="top" wrapText="1"/>
    </xf>
    <xf numFmtId="167" fontId="67" fillId="6" borderId="1" xfId="0" applyNumberFormat="1" applyFont="1" applyFill="1" applyBorder="1" applyAlignment="1" applyProtection="1">
      <alignment vertical="top" wrapText="1"/>
      <protection locked="0"/>
    </xf>
    <xf numFmtId="0" fontId="67" fillId="5" borderId="1" xfId="0" applyFont="1" applyFill="1" applyBorder="1" applyAlignment="1">
      <alignment vertical="top"/>
    </xf>
    <xf numFmtId="0" fontId="58" fillId="0" borderId="1" xfId="0" applyFont="1" applyBorder="1" applyAlignment="1">
      <alignment vertical="top"/>
    </xf>
    <xf numFmtId="0" fontId="67" fillId="0" borderId="8" xfId="0" applyFont="1" applyBorder="1" applyAlignment="1">
      <alignment horizontal="left" vertical="top" wrapText="1"/>
    </xf>
    <xf numFmtId="0" fontId="67" fillId="0" borderId="7" xfId="0" applyFont="1" applyBorder="1" applyAlignment="1">
      <alignment horizontal="left" vertical="top" wrapText="1"/>
    </xf>
    <xf numFmtId="0" fontId="67" fillId="0" borderId="10" xfId="0" applyFont="1" applyBorder="1" applyAlignment="1">
      <alignment horizontal="left" vertical="top" wrapText="1"/>
    </xf>
    <xf numFmtId="0" fontId="67" fillId="0" borderId="8" xfId="0" applyFont="1" applyBorder="1" applyAlignment="1">
      <alignment horizontal="left" vertical="top"/>
    </xf>
    <xf numFmtId="0" fontId="67" fillId="0" borderId="7" xfId="0" applyFont="1" applyBorder="1" applyAlignment="1">
      <alignment horizontal="left" vertical="top"/>
    </xf>
    <xf numFmtId="0" fontId="67" fillId="0" borderId="10" xfId="0" applyFont="1" applyBorder="1" applyAlignment="1">
      <alignment horizontal="left" vertical="top"/>
    </xf>
    <xf numFmtId="0" fontId="62" fillId="0" borderId="0" xfId="0" applyFont="1" applyAlignment="1">
      <alignment vertical="top" wrapText="1"/>
    </xf>
    <xf numFmtId="0" fontId="56" fillId="0" borderId="0" xfId="0" applyFont="1" applyAlignment="1">
      <alignment wrapText="1"/>
    </xf>
    <xf numFmtId="0" fontId="59" fillId="0" borderId="0" xfId="0" applyFont="1" applyAlignment="1">
      <alignment vertical="top" wrapText="1"/>
    </xf>
    <xf numFmtId="0" fontId="60" fillId="0" borderId="0" xfId="0" applyFont="1" applyAlignment="1">
      <alignment wrapText="1"/>
    </xf>
    <xf numFmtId="0" fontId="67" fillId="6" borderId="2" xfId="0" applyFont="1" applyFill="1" applyBorder="1" applyAlignment="1">
      <alignment wrapText="1"/>
    </xf>
    <xf numFmtId="0" fontId="58" fillId="0" borderId="3" xfId="0" applyFont="1" applyBorder="1" applyAlignment="1">
      <alignment wrapText="1"/>
    </xf>
    <xf numFmtId="0" fontId="58" fillId="0" borderId="4" xfId="0" applyFont="1" applyBorder="1" applyAlignment="1">
      <alignment wrapText="1"/>
    </xf>
    <xf numFmtId="0" fontId="58" fillId="0" borderId="0" xfId="0" applyFont="1" applyAlignment="1">
      <alignment wrapText="1"/>
    </xf>
    <xf numFmtId="165" fontId="56" fillId="6" borderId="14" xfId="0" applyNumberFormat="1" applyFont="1" applyFill="1" applyBorder="1" applyAlignment="1" applyProtection="1">
      <alignment vertical="top" wrapText="1"/>
      <protection locked="0"/>
    </xf>
    <xf numFmtId="0" fontId="58" fillId="0" borderId="9" xfId="0" applyFont="1" applyBorder="1" applyAlignment="1" applyProtection="1">
      <alignment vertical="top" wrapText="1"/>
      <protection locked="0"/>
    </xf>
    <xf numFmtId="0" fontId="58" fillId="0" borderId="9" xfId="0" applyFont="1" applyBorder="1" applyAlignment="1" applyProtection="1">
      <alignment wrapText="1"/>
      <protection locked="0"/>
    </xf>
    <xf numFmtId="0" fontId="58" fillId="0" borderId="12" xfId="0" applyFont="1" applyBorder="1" applyAlignment="1" applyProtection="1">
      <alignment wrapText="1"/>
      <protection locked="0"/>
    </xf>
    <xf numFmtId="0" fontId="58" fillId="0" borderId="15" xfId="0" applyFont="1" applyBorder="1" applyAlignment="1" applyProtection="1">
      <alignment wrapText="1"/>
      <protection locked="0"/>
    </xf>
    <xf numFmtId="0" fontId="58" fillId="0" borderId="0" xfId="0" applyFont="1" applyAlignment="1" applyProtection="1">
      <alignment wrapText="1"/>
      <protection locked="0"/>
    </xf>
    <xf numFmtId="0" fontId="58" fillId="0" borderId="13" xfId="0" applyFont="1" applyBorder="1" applyAlignment="1" applyProtection="1">
      <alignment wrapText="1"/>
      <protection locked="0"/>
    </xf>
    <xf numFmtId="0" fontId="58" fillId="0" borderId="16" xfId="0" applyFont="1" applyBorder="1" applyAlignment="1" applyProtection="1">
      <alignment wrapText="1"/>
      <protection locked="0"/>
    </xf>
    <xf numFmtId="0" fontId="58" fillId="0" borderId="6" xfId="0" applyFont="1" applyBorder="1" applyAlignment="1" applyProtection="1">
      <alignment wrapText="1"/>
      <protection locked="0"/>
    </xf>
    <xf numFmtId="0" fontId="58" fillId="0" borderId="11" xfId="0" applyFont="1" applyBorder="1" applyAlignment="1" applyProtection="1">
      <alignment wrapText="1"/>
      <protection locked="0"/>
    </xf>
    <xf numFmtId="165" fontId="68" fillId="0" borderId="1" xfId="0" applyNumberFormat="1" applyFont="1" applyBorder="1" applyAlignment="1">
      <alignment vertical="top" wrapText="1"/>
    </xf>
    <xf numFmtId="0" fontId="56" fillId="0" borderId="1" xfId="0" applyFont="1" applyBorder="1"/>
    <xf numFmtId="0" fontId="35" fillId="0" borderId="9" xfId="0" applyFont="1" applyBorder="1" applyAlignment="1" applyProtection="1">
      <alignment vertical="top" wrapText="1"/>
      <protection locked="0"/>
    </xf>
    <xf numFmtId="0" fontId="35" fillId="0" borderId="9" xfId="0" applyFont="1" applyBorder="1" applyAlignment="1" applyProtection="1">
      <alignment wrapText="1"/>
      <protection locked="0"/>
    </xf>
    <xf numFmtId="0" fontId="35" fillId="0" borderId="12" xfId="0" applyFont="1" applyBorder="1" applyAlignment="1" applyProtection="1">
      <alignment wrapText="1"/>
      <protection locked="0"/>
    </xf>
    <xf numFmtId="0" fontId="35" fillId="0" borderId="15" xfId="0" applyFont="1" applyBorder="1" applyAlignment="1" applyProtection="1">
      <alignment wrapText="1"/>
      <protection locked="0"/>
    </xf>
    <xf numFmtId="0" fontId="35" fillId="0" borderId="0" xfId="0" applyFont="1" applyAlignment="1" applyProtection="1">
      <alignment wrapText="1"/>
      <protection locked="0"/>
    </xf>
    <xf numFmtId="0" fontId="35" fillId="0" borderId="13" xfId="0" applyFont="1" applyBorder="1" applyAlignment="1" applyProtection="1">
      <alignment wrapText="1"/>
      <protection locked="0"/>
    </xf>
    <xf numFmtId="0" fontId="35" fillId="0" borderId="16" xfId="0" applyFont="1" applyBorder="1" applyAlignment="1" applyProtection="1">
      <alignment wrapText="1"/>
      <protection locked="0"/>
    </xf>
    <xf numFmtId="0" fontId="35" fillId="0" borderId="6" xfId="0" applyFont="1" applyBorder="1" applyAlignment="1" applyProtection="1">
      <alignment wrapText="1"/>
      <protection locked="0"/>
    </xf>
    <xf numFmtId="0" fontId="35" fillId="0" borderId="11" xfId="0" applyFont="1" applyBorder="1" applyAlignment="1" applyProtection="1">
      <alignment wrapText="1"/>
      <protection locked="0"/>
    </xf>
    <xf numFmtId="0" fontId="43" fillId="0" borderId="7" xfId="0" applyFont="1" applyBorder="1" applyAlignment="1">
      <alignment horizontal="left" vertical="top" wrapText="1"/>
    </xf>
    <xf numFmtId="0" fontId="43" fillId="0" borderId="10" xfId="0" applyFont="1" applyBorder="1" applyAlignment="1">
      <alignment horizontal="left" vertical="top" wrapText="1"/>
    </xf>
    <xf numFmtId="0" fontId="43" fillId="5" borderId="1" xfId="0" applyFont="1" applyFill="1" applyBorder="1" applyAlignment="1">
      <alignment vertical="top"/>
    </xf>
    <xf numFmtId="0" fontId="35" fillId="0" borderId="1" xfId="0" applyFont="1" applyBorder="1" applyAlignment="1">
      <alignment vertical="top"/>
    </xf>
    <xf numFmtId="0" fontId="43" fillId="5" borderId="3" xfId="0" applyFont="1" applyFill="1" applyBorder="1" applyAlignment="1">
      <alignment vertical="top" wrapText="1"/>
    </xf>
    <xf numFmtId="0" fontId="43" fillId="5" borderId="4" xfId="0" applyFont="1" applyFill="1" applyBorder="1" applyAlignment="1">
      <alignment vertical="top" wrapText="1"/>
    </xf>
    <xf numFmtId="0" fontId="37" fillId="0" borderId="9" xfId="0" applyFont="1" applyBorder="1" applyAlignment="1" applyProtection="1">
      <alignment vertical="top" wrapText="1"/>
      <protection locked="0"/>
    </xf>
    <xf numFmtId="0" fontId="37" fillId="0" borderId="9" xfId="0" applyFont="1" applyBorder="1" applyAlignment="1" applyProtection="1">
      <alignment wrapText="1"/>
      <protection locked="0"/>
    </xf>
    <xf numFmtId="0" fontId="37" fillId="0" borderId="12" xfId="0" applyFont="1" applyBorder="1" applyAlignment="1" applyProtection="1">
      <alignment wrapText="1"/>
      <protection locked="0"/>
    </xf>
    <xf numFmtId="0" fontId="37" fillId="0" borderId="15" xfId="0" applyFont="1" applyBorder="1" applyAlignment="1" applyProtection="1">
      <alignment wrapText="1"/>
      <protection locked="0"/>
    </xf>
    <xf numFmtId="0" fontId="37" fillId="0" borderId="0" xfId="0" applyFont="1" applyAlignment="1" applyProtection="1">
      <alignment wrapText="1"/>
      <protection locked="0"/>
    </xf>
    <xf numFmtId="0" fontId="37" fillId="0" borderId="13" xfId="0" applyFont="1" applyBorder="1" applyAlignment="1" applyProtection="1">
      <alignment wrapText="1"/>
      <protection locked="0"/>
    </xf>
    <xf numFmtId="0" fontId="37" fillId="0" borderId="16" xfId="0" applyFont="1" applyBorder="1" applyAlignment="1" applyProtection="1">
      <alignment wrapText="1"/>
      <protection locked="0"/>
    </xf>
    <xf numFmtId="0" fontId="37" fillId="0" borderId="6" xfId="0" applyFont="1" applyBorder="1" applyAlignment="1" applyProtection="1">
      <alignment wrapText="1"/>
      <protection locked="0"/>
    </xf>
    <xf numFmtId="0" fontId="37" fillId="0" borderId="11" xfId="0" applyFont="1" applyBorder="1" applyAlignment="1" applyProtection="1">
      <alignment wrapText="1"/>
      <protection locked="0"/>
    </xf>
    <xf numFmtId="0" fontId="37" fillId="0" borderId="1" xfId="0" applyFont="1" applyBorder="1"/>
    <xf numFmtId="0" fontId="37" fillId="0" borderId="1" xfId="0" applyFont="1" applyBorder="1" applyAlignment="1">
      <alignment vertical="top"/>
    </xf>
    <xf numFmtId="0" fontId="37" fillId="0" borderId="0" xfId="0" applyFont="1" applyAlignment="1">
      <alignment vertical="top" wrapText="1"/>
    </xf>
    <xf numFmtId="0" fontId="65" fillId="6" borderId="2" xfId="0" applyFont="1" applyFill="1" applyBorder="1" applyAlignment="1" applyProtection="1">
      <alignment vertical="center" wrapText="1"/>
      <protection locked="0"/>
    </xf>
    <xf numFmtId="0" fontId="58" fillId="6" borderId="4" xfId="0" applyFont="1" applyFill="1" applyBorder="1" applyAlignment="1" applyProtection="1">
      <alignment wrapText="1"/>
      <protection locked="0"/>
    </xf>
    <xf numFmtId="0" fontId="65" fillId="6" borderId="15" xfId="0" applyFont="1" applyFill="1" applyBorder="1" applyAlignment="1" applyProtection="1">
      <alignment vertical="center" wrapText="1"/>
      <protection locked="0"/>
    </xf>
    <xf numFmtId="0" fontId="58" fillId="6" borderId="13" xfId="0" applyFont="1" applyFill="1" applyBorder="1" applyAlignment="1" applyProtection="1">
      <alignment wrapText="1"/>
      <protection locked="0"/>
    </xf>
    <xf numFmtId="0" fontId="65" fillId="6" borderId="16" xfId="0" applyFont="1" applyFill="1" applyBorder="1" applyAlignment="1" applyProtection="1">
      <alignment vertical="center" wrapText="1"/>
      <protection locked="0"/>
    </xf>
    <xf numFmtId="0" fontId="58" fillId="6" borderId="11" xfId="0" applyFont="1" applyFill="1" applyBorder="1" applyAlignment="1" applyProtection="1">
      <alignment wrapText="1"/>
      <protection locked="0"/>
    </xf>
    <xf numFmtId="0" fontId="65" fillId="6" borderId="14" xfId="0" applyFont="1" applyFill="1" applyBorder="1" applyAlignment="1" applyProtection="1">
      <alignment vertical="center" wrapText="1"/>
      <protection locked="0"/>
    </xf>
    <xf numFmtId="0" fontId="58" fillId="6" borderId="12" xfId="0" applyFont="1" applyFill="1" applyBorder="1" applyAlignment="1" applyProtection="1">
      <alignment wrapText="1"/>
      <protection locked="0"/>
    </xf>
    <xf numFmtId="0" fontId="72" fillId="6" borderId="2" xfId="0" applyFont="1" applyFill="1" applyBorder="1" applyAlignment="1">
      <alignment wrapText="1"/>
    </xf>
    <xf numFmtId="0" fontId="72" fillId="0" borderId="3" xfId="0" applyFont="1" applyBorder="1" applyAlignment="1">
      <alignment wrapText="1"/>
    </xf>
    <xf numFmtId="0" fontId="72" fillId="0" borderId="4" xfId="0" applyFont="1" applyBorder="1" applyAlignment="1">
      <alignment wrapText="1"/>
    </xf>
    <xf numFmtId="0" fontId="66" fillId="0" borderId="6" xfId="0" applyFont="1" applyBorder="1" applyAlignment="1">
      <alignment wrapText="1"/>
    </xf>
    <xf numFmtId="0" fontId="64" fillId="0" borderId="17" xfId="0" applyFont="1" applyBorder="1" applyAlignment="1">
      <alignment vertical="center" wrapText="1"/>
    </xf>
    <xf numFmtId="0" fontId="64" fillId="0" borderId="18" xfId="0" applyFont="1" applyBorder="1" applyAlignment="1">
      <alignment vertical="center" wrapText="1"/>
    </xf>
    <xf numFmtId="0" fontId="64" fillId="0" borderId="19" xfId="0" applyFont="1" applyBorder="1" applyAlignment="1">
      <alignment vertical="center" wrapText="1"/>
    </xf>
    <xf numFmtId="0" fontId="65" fillId="4" borderId="1" xfId="0" applyFont="1" applyFill="1" applyBorder="1" applyAlignment="1">
      <alignment horizontal="left" vertical="top" wrapText="1"/>
    </xf>
    <xf numFmtId="0" fontId="58" fillId="0" borderId="1" xfId="0" applyFont="1" applyBorder="1" applyAlignment="1">
      <alignment wrapText="1"/>
    </xf>
    <xf numFmtId="0" fontId="58" fillId="0" borderId="1" xfId="0" applyFont="1" applyBorder="1" applyAlignment="1">
      <alignment horizontal="left" vertical="top" wrapText="1"/>
    </xf>
    <xf numFmtId="0" fontId="65" fillId="0" borderId="2" xfId="0" applyFont="1" applyBorder="1" applyAlignment="1">
      <alignment horizontal="left" vertical="top" wrapText="1"/>
    </xf>
    <xf numFmtId="0" fontId="58" fillId="0" borderId="4" xfId="0" applyFont="1" applyBorder="1" applyAlignment="1">
      <alignment horizontal="left" vertical="top" wrapText="1"/>
    </xf>
    <xf numFmtId="0" fontId="64" fillId="0" borderId="2" xfId="0" applyFont="1" applyBorder="1" applyAlignment="1">
      <alignment horizontal="left" vertical="center" wrapText="1"/>
    </xf>
    <xf numFmtId="0" fontId="58" fillId="0" borderId="4" xfId="0" applyFont="1" applyBorder="1" applyAlignment="1">
      <alignment horizontal="left" vertical="center"/>
    </xf>
  </cellXfs>
  <cellStyles count="10">
    <cellStyle name="Euro" xfId="1"/>
    <cellStyle name="Procent" xfId="4" builtinId="5"/>
    <cellStyle name="Standaard" xfId="0" builtinId="0"/>
    <cellStyle name="Standaard 2" xfId="2"/>
    <cellStyle name="Standaard 3" xfId="7"/>
    <cellStyle name="Standaard 4" xfId="8"/>
    <cellStyle name="Standaard 5" xfId="9"/>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FFFF66"/>
      <color rgb="FFFFFFCC"/>
      <color rgb="FFFF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abSelected="1" zoomScaleNormal="100" workbookViewId="0">
      <selection sqref="A1:F1"/>
    </sheetView>
  </sheetViews>
  <sheetFormatPr defaultColWidth="9.140625" defaultRowHeight="12.75" x14ac:dyDescent="0.2"/>
  <cols>
    <col min="1" max="1" width="26.85546875" style="9" customWidth="1"/>
    <col min="2" max="2" width="143.42578125" style="9" customWidth="1"/>
    <col min="3" max="3" width="32.5703125" style="9" customWidth="1"/>
    <col min="4" max="16384" width="9.140625" style="9"/>
  </cols>
  <sheetData>
    <row r="1" spans="1:17" s="34" customFormat="1" ht="22.5" customHeight="1" x14ac:dyDescent="0.2">
      <c r="A1" s="433" t="s">
        <v>328</v>
      </c>
      <c r="B1" s="434"/>
      <c r="C1" s="434"/>
      <c r="D1" s="434"/>
      <c r="E1" s="434"/>
      <c r="F1" s="434"/>
      <c r="G1" s="53"/>
    </row>
    <row r="2" spans="1:17" s="34" customFormat="1" ht="14.25" x14ac:dyDescent="0.2">
      <c r="A2" s="1"/>
      <c r="B2" s="53"/>
      <c r="C2" s="53"/>
      <c r="D2" s="53"/>
      <c r="E2" s="53"/>
      <c r="F2" s="53"/>
      <c r="G2" s="53"/>
    </row>
    <row r="3" spans="1:17" s="40" customFormat="1" ht="19.5" customHeight="1" x14ac:dyDescent="0.2">
      <c r="A3" s="47" t="s">
        <v>305</v>
      </c>
      <c r="B3" s="48" t="s">
        <v>327</v>
      </c>
      <c r="C3" s="49"/>
      <c r="D3" s="49"/>
      <c r="E3" s="49"/>
      <c r="F3" s="49"/>
      <c r="G3" s="435"/>
      <c r="H3" s="436"/>
      <c r="I3" s="436"/>
      <c r="J3" s="436"/>
      <c r="K3" s="436"/>
    </row>
    <row r="4" spans="1:17" s="40" customFormat="1" ht="36" customHeight="1" x14ac:dyDescent="0.2">
      <c r="A4" s="280" t="s">
        <v>326</v>
      </c>
      <c r="B4" s="48" t="s">
        <v>306</v>
      </c>
      <c r="C4" s="49"/>
      <c r="D4" s="49"/>
      <c r="E4" s="49"/>
      <c r="F4" s="34"/>
      <c r="G4" s="34"/>
      <c r="H4" s="34"/>
      <c r="I4" s="34"/>
      <c r="J4" s="34"/>
      <c r="K4" s="34"/>
      <c r="L4" s="34"/>
      <c r="M4" s="34"/>
      <c r="N4" s="34"/>
      <c r="O4" s="34"/>
    </row>
    <row r="5" spans="1:17" s="34" customFormat="1" ht="36" customHeight="1" x14ac:dyDescent="0.2">
      <c r="A5" s="266" t="s">
        <v>217</v>
      </c>
      <c r="B5" s="267" t="s">
        <v>218</v>
      </c>
      <c r="C5" s="268" t="s">
        <v>219</v>
      </c>
      <c r="D5" s="53"/>
      <c r="E5" s="53"/>
      <c r="F5" s="53"/>
      <c r="G5" s="53"/>
    </row>
    <row r="6" spans="1:17" ht="62.25" customHeight="1" x14ac:dyDescent="0.2">
      <c r="A6" s="2" t="s">
        <v>317</v>
      </c>
      <c r="B6" s="2" t="s">
        <v>331</v>
      </c>
      <c r="C6" s="2" t="s">
        <v>318</v>
      </c>
    </row>
    <row r="7" spans="1:17" ht="241.5" customHeight="1" x14ac:dyDescent="0.2">
      <c r="A7" s="2" t="s">
        <v>319</v>
      </c>
      <c r="B7" s="2" t="s">
        <v>329</v>
      </c>
      <c r="C7" s="2" t="s">
        <v>224</v>
      </c>
    </row>
    <row r="8" spans="1:17" ht="151.5" customHeight="1" x14ac:dyDescent="0.2">
      <c r="A8" s="2" t="s">
        <v>256</v>
      </c>
      <c r="B8" s="2" t="s">
        <v>338</v>
      </c>
      <c r="C8" s="281" t="s">
        <v>234</v>
      </c>
    </row>
    <row r="9" spans="1:17" ht="409.6" customHeight="1" x14ac:dyDescent="0.2">
      <c r="A9" s="282" t="s">
        <v>255</v>
      </c>
      <c r="B9" s="282" t="s">
        <v>354</v>
      </c>
      <c r="C9" s="5" t="s">
        <v>234</v>
      </c>
    </row>
    <row r="10" spans="1:17" ht="379.5" customHeight="1" x14ac:dyDescent="0.2">
      <c r="A10" s="3"/>
      <c r="B10" s="3" t="s">
        <v>336</v>
      </c>
      <c r="C10" s="437"/>
    </row>
    <row r="11" spans="1:17" ht="140.25" customHeight="1" x14ac:dyDescent="0.2">
      <c r="A11" s="3"/>
      <c r="B11" s="3" t="s">
        <v>332</v>
      </c>
      <c r="C11" s="438"/>
    </row>
    <row r="12" spans="1:17" ht="408" customHeight="1" x14ac:dyDescent="0.2">
      <c r="A12" s="281" t="s">
        <v>253</v>
      </c>
      <c r="B12" s="292" t="s">
        <v>339</v>
      </c>
      <c r="C12" s="437" t="s">
        <v>234</v>
      </c>
    </row>
    <row r="13" spans="1:17" ht="252.75" customHeight="1" x14ac:dyDescent="0.2">
      <c r="A13" s="3"/>
      <c r="B13" s="3" t="s">
        <v>340</v>
      </c>
      <c r="C13" s="438"/>
    </row>
    <row r="14" spans="1:17" ht="409.5" customHeight="1" x14ac:dyDescent="0.2">
      <c r="A14" s="437" t="s">
        <v>258</v>
      </c>
      <c r="B14" s="437" t="s">
        <v>333</v>
      </c>
      <c r="C14" s="437" t="s">
        <v>234</v>
      </c>
    </row>
    <row r="15" spans="1:17" ht="69.75" customHeight="1" x14ac:dyDescent="0.2">
      <c r="A15" s="438"/>
      <c r="B15" s="438"/>
      <c r="C15" s="438"/>
    </row>
    <row r="16" spans="1:17" ht="86.25" customHeight="1" x14ac:dyDescent="0.2">
      <c r="A16" s="5" t="s">
        <v>254</v>
      </c>
      <c r="B16" s="5" t="s">
        <v>337</v>
      </c>
      <c r="C16" s="5" t="s">
        <v>234</v>
      </c>
      <c r="F16" s="293"/>
      <c r="G16" s="293"/>
      <c r="H16" s="293"/>
      <c r="I16" s="293"/>
      <c r="J16" s="293"/>
      <c r="K16" s="293"/>
      <c r="L16" s="293"/>
      <c r="M16" s="293"/>
      <c r="N16" s="293"/>
      <c r="O16" s="293"/>
      <c r="P16" s="293"/>
      <c r="Q16" s="293"/>
    </row>
    <row r="17" spans="1:3" ht="223.5" customHeight="1" x14ac:dyDescent="0.2">
      <c r="A17" s="4" t="s">
        <v>285</v>
      </c>
      <c r="B17" s="5" t="s">
        <v>320</v>
      </c>
      <c r="C17" s="5" t="s">
        <v>257</v>
      </c>
    </row>
    <row r="18" spans="1:3" ht="231" customHeight="1" x14ac:dyDescent="0.2">
      <c r="A18" s="5" t="s">
        <v>1</v>
      </c>
      <c r="B18" s="272" t="s">
        <v>334</v>
      </c>
      <c r="C18" s="5" t="s">
        <v>2</v>
      </c>
    </row>
    <row r="19" spans="1:3" ht="198" customHeight="1" x14ac:dyDescent="0.2">
      <c r="A19" s="5" t="s">
        <v>286</v>
      </c>
      <c r="B19" s="360" t="s">
        <v>289</v>
      </c>
      <c r="C19" s="5" t="s">
        <v>287</v>
      </c>
    </row>
    <row r="20" spans="1:3" ht="27.75" customHeight="1" x14ac:dyDescent="0.2">
      <c r="A20" s="6"/>
      <c r="B20" s="6"/>
      <c r="C20" s="6"/>
    </row>
    <row r="21" spans="1:3" ht="67.5" customHeight="1" x14ac:dyDescent="0.2">
      <c r="A21" s="271" t="s">
        <v>3</v>
      </c>
      <c r="B21" s="270" t="s">
        <v>288</v>
      </c>
      <c r="C21" s="6"/>
    </row>
    <row r="22" spans="1:3" ht="75.75" customHeight="1" x14ac:dyDescent="0.2">
      <c r="A22" s="5" t="s">
        <v>4</v>
      </c>
      <c r="B22" s="5" t="s">
        <v>238</v>
      </c>
      <c r="C22" s="6"/>
    </row>
    <row r="23" spans="1:3" ht="36" customHeight="1" x14ac:dyDescent="0.2">
      <c r="A23" s="5" t="s">
        <v>5</v>
      </c>
      <c r="B23" s="5" t="s">
        <v>307</v>
      </c>
      <c r="C23" s="6"/>
    </row>
    <row r="24" spans="1:3" ht="67.5" x14ac:dyDescent="0.2">
      <c r="A24" s="5" t="s">
        <v>6</v>
      </c>
      <c r="B24" s="5" t="s">
        <v>335</v>
      </c>
    </row>
    <row r="25" spans="1:3" ht="56.25" customHeight="1" x14ac:dyDescent="0.2">
      <c r="A25" s="5" t="s">
        <v>7</v>
      </c>
      <c r="B25" s="5" t="s">
        <v>330</v>
      </c>
    </row>
    <row r="27" spans="1:3" x14ac:dyDescent="0.2">
      <c r="A27" s="45"/>
      <c r="B27" s="10"/>
    </row>
    <row r="28" spans="1:3" x14ac:dyDescent="0.2">
      <c r="A28" s="45"/>
    </row>
    <row r="31" spans="1:3" ht="101.25" customHeight="1" x14ac:dyDescent="0.2"/>
  </sheetData>
  <sheetProtection algorithmName="SHA-512" hashValue="Uqkq33XlJwf1a0gLPgRFz7VWGJG1iM6aNdh5J3luqyL7EniiCATukB/BeueP/j3ZA8H12kQFRkhlxJ4iTa+nLA==" saltValue="/g2UNu1/hLoZdlOozqX8Xw==" spinCount="100000" sheet="1" formatRows="0"/>
  <protectedRanges>
    <protectedRange password="CCC4" sqref="B22:B23 A20:A25" name="Bereik1"/>
  </protectedRanges>
  <mergeCells count="7">
    <mergeCell ref="A1:F1"/>
    <mergeCell ref="G3:K3"/>
    <mergeCell ref="C10:C11"/>
    <mergeCell ref="C12:C13"/>
    <mergeCell ref="B14:B15"/>
    <mergeCell ref="C14:C15"/>
    <mergeCell ref="A14:A15"/>
  </mergeCells>
  <pageMargins left="0.74803149606299213" right="0.74803149606299213" top="0.98425196850393704" bottom="0.98425196850393704" header="0.51181102362204722" footer="0.51181102362204722"/>
  <pageSetup paperSize="8" scale="6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40625" defaultRowHeight="12.75" x14ac:dyDescent="0.2"/>
  <cols>
    <col min="1" max="1" width="28" style="56" customWidth="1"/>
    <col min="2" max="2" width="32.140625" style="56" customWidth="1"/>
    <col min="3" max="3" width="37.5703125" style="56" customWidth="1"/>
    <col min="4" max="4" width="13.28515625" style="56" customWidth="1"/>
    <col min="5" max="5" width="14.28515625" style="56" customWidth="1"/>
    <col min="6" max="6" width="30.42578125" style="56" customWidth="1"/>
    <col min="7" max="7" width="10.5703125" style="56" customWidth="1"/>
    <col min="8" max="8" width="12.140625" style="56" customWidth="1"/>
    <col min="9" max="9" width="56.42578125" style="56" customWidth="1"/>
    <col min="10" max="10" width="23.140625" style="56" customWidth="1"/>
    <col min="11" max="11" width="20" style="56" customWidth="1"/>
    <col min="12" max="12" width="9.140625" style="56"/>
    <col min="13" max="13" width="27" style="56" customWidth="1"/>
    <col min="14" max="14" width="6.85546875" style="56" customWidth="1"/>
    <col min="15" max="15" width="11.7109375" style="56" customWidth="1"/>
    <col min="16" max="16" width="22.140625" style="56" customWidth="1"/>
    <col min="17" max="17" width="21.28515625" style="56" customWidth="1"/>
    <col min="18" max="16384" width="9.140625" style="56"/>
  </cols>
  <sheetData>
    <row r="1" spans="1:11" ht="27" customHeight="1" x14ac:dyDescent="0.2">
      <c r="A1" s="554" t="s">
        <v>129</v>
      </c>
      <c r="B1" s="534"/>
      <c r="C1" s="534"/>
      <c r="D1" s="534"/>
      <c r="E1" s="534"/>
      <c r="F1" s="534"/>
      <c r="G1" s="555"/>
      <c r="H1" s="555"/>
      <c r="I1" s="555"/>
    </row>
    <row r="2" spans="1:11" s="59" customFormat="1" ht="19.5" customHeight="1" x14ac:dyDescent="0.2">
      <c r="A2" s="57" t="s">
        <v>71</v>
      </c>
      <c r="B2" s="57" t="s">
        <v>8</v>
      </c>
      <c r="C2" s="58"/>
      <c r="D2" s="58"/>
      <c r="E2" s="58"/>
      <c r="F2" s="58"/>
    </row>
    <row r="3" spans="1:11" s="59" customFormat="1" ht="23.25" customHeight="1" x14ac:dyDescent="0.2">
      <c r="A3" s="110"/>
      <c r="B3" s="558" t="s">
        <v>0</v>
      </c>
      <c r="C3" s="559"/>
      <c r="D3" s="559"/>
      <c r="E3" s="559"/>
      <c r="F3" s="559"/>
      <c r="G3" s="559"/>
      <c r="H3" s="559"/>
    </row>
    <row r="4" spans="1:11" ht="21" customHeight="1" x14ac:dyDescent="0.2">
      <c r="A4" s="60" t="s">
        <v>72</v>
      </c>
      <c r="B4" s="59"/>
      <c r="C4" s="59"/>
      <c r="D4" s="554" t="s">
        <v>73</v>
      </c>
      <c r="E4" s="555"/>
      <c r="F4" s="555"/>
    </row>
    <row r="5" spans="1:11" ht="12" customHeight="1" x14ac:dyDescent="0.2">
      <c r="A5" s="60"/>
      <c r="B5" s="59"/>
      <c r="C5" s="59"/>
      <c r="D5" s="107"/>
      <c r="E5" s="107"/>
    </row>
    <row r="6" spans="1:11" ht="73.5" customHeight="1" x14ac:dyDescent="0.2">
      <c r="A6" s="558" t="s">
        <v>74</v>
      </c>
      <c r="B6" s="555"/>
      <c r="C6" s="555"/>
      <c r="D6" s="555"/>
      <c r="E6" s="555"/>
      <c r="F6" s="555"/>
      <c r="G6" s="555"/>
      <c r="H6" s="555"/>
      <c r="I6" s="555"/>
      <c r="J6" s="555"/>
    </row>
    <row r="7" spans="1:11" ht="21.75" customHeight="1" x14ac:dyDescent="0.2">
      <c r="A7" s="556"/>
      <c r="B7" s="556"/>
      <c r="C7" s="556"/>
      <c r="D7" s="556"/>
      <c r="E7" s="556"/>
      <c r="F7" s="556"/>
      <c r="G7" s="556"/>
      <c r="H7" s="556"/>
      <c r="I7" s="556"/>
    </row>
    <row r="8" spans="1:11" ht="24.75" customHeight="1" x14ac:dyDescent="0.2">
      <c r="B8" s="61" t="s">
        <v>10</v>
      </c>
      <c r="C8" s="62"/>
      <c r="I8" s="560" t="s">
        <v>11</v>
      </c>
      <c r="J8" s="561"/>
      <c r="K8" s="562"/>
    </row>
    <row r="9" spans="1:11" ht="32.25" customHeight="1" x14ac:dyDescent="0.2">
      <c r="A9" s="551" t="s">
        <v>130</v>
      </c>
      <c r="B9" s="610"/>
      <c r="C9" s="610"/>
      <c r="D9" s="610"/>
      <c r="E9" s="610"/>
      <c r="F9" s="610"/>
      <c r="G9" s="610"/>
      <c r="H9" s="610"/>
      <c r="I9" s="610"/>
      <c r="J9" s="610"/>
      <c r="K9" s="611"/>
    </row>
    <row r="10" spans="1:11" ht="42" customHeight="1" x14ac:dyDescent="0.2">
      <c r="A10" s="63" t="s">
        <v>12</v>
      </c>
      <c r="B10" s="63" t="s">
        <v>13</v>
      </c>
      <c r="C10" s="63"/>
      <c r="D10" s="63" t="s">
        <v>14</v>
      </c>
      <c r="E10" s="63"/>
      <c r="F10" s="63" t="s">
        <v>15</v>
      </c>
      <c r="G10" s="63" t="s">
        <v>16</v>
      </c>
      <c r="H10" s="63" t="s">
        <v>17</v>
      </c>
      <c r="I10" s="63" t="s">
        <v>18</v>
      </c>
      <c r="J10" s="539"/>
      <c r="K10" s="540"/>
    </row>
    <row r="11" spans="1:11" ht="25.5" x14ac:dyDescent="0.2">
      <c r="A11" s="64" t="s">
        <v>19</v>
      </c>
      <c r="B11" s="65" t="s">
        <v>20</v>
      </c>
      <c r="C11" s="66"/>
      <c r="D11" s="67">
        <v>1</v>
      </c>
      <c r="E11" s="68">
        <v>100</v>
      </c>
      <c r="F11" s="66" t="s">
        <v>21</v>
      </c>
      <c r="G11" s="68">
        <v>100</v>
      </c>
      <c r="H11" s="68">
        <v>100</v>
      </c>
      <c r="I11" s="69" t="s">
        <v>22</v>
      </c>
      <c r="J11" s="539" t="s">
        <v>23</v>
      </c>
      <c r="K11" s="540"/>
    </row>
    <row r="12" spans="1:11" ht="42" x14ac:dyDescent="0.2">
      <c r="A12" s="66"/>
      <c r="B12" s="64" t="s">
        <v>24</v>
      </c>
      <c r="C12" s="70"/>
      <c r="D12" s="71">
        <v>1.1599999999999999E-2</v>
      </c>
      <c r="E12" s="72">
        <v>100</v>
      </c>
      <c r="F12" s="70" t="s">
        <v>25</v>
      </c>
      <c r="G12" s="72">
        <f>D12*E12</f>
        <v>1.1599999999999999</v>
      </c>
      <c r="H12" s="72">
        <f>H11+G12</f>
        <v>101.16</v>
      </c>
      <c r="I12" s="73" t="s">
        <v>26</v>
      </c>
      <c r="J12" s="540"/>
      <c r="K12" s="540"/>
    </row>
    <row r="13" spans="1:11" ht="85.5" customHeight="1" x14ac:dyDescent="0.2">
      <c r="A13" s="64" t="s">
        <v>27</v>
      </c>
      <c r="B13" s="64" t="s">
        <v>28</v>
      </c>
      <c r="C13" s="55" t="s">
        <v>76</v>
      </c>
      <c r="D13" s="74">
        <v>0</v>
      </c>
      <c r="E13" s="72">
        <f>H12</f>
        <v>101.16</v>
      </c>
      <c r="F13" s="70" t="s">
        <v>25</v>
      </c>
      <c r="G13" s="72">
        <f>D13*E13</f>
        <v>0</v>
      </c>
      <c r="H13" s="72"/>
      <c r="I13" s="546" t="s">
        <v>77</v>
      </c>
      <c r="J13" s="540"/>
      <c r="K13" s="540"/>
    </row>
    <row r="14" spans="1:11" ht="204.75" customHeight="1" x14ac:dyDescent="0.2">
      <c r="A14" s="66"/>
      <c r="B14" s="66"/>
      <c r="C14" s="55" t="s">
        <v>131</v>
      </c>
      <c r="D14" s="75">
        <v>0</v>
      </c>
      <c r="E14" s="72">
        <f>H12</f>
        <v>101.16</v>
      </c>
      <c r="F14" s="70" t="s">
        <v>25</v>
      </c>
      <c r="G14" s="72">
        <f>D14*E14</f>
        <v>0</v>
      </c>
      <c r="H14" s="72"/>
      <c r="I14" s="546"/>
      <c r="J14" s="540"/>
      <c r="K14" s="540"/>
    </row>
    <row r="15" spans="1:11" ht="230.25" customHeight="1" x14ac:dyDescent="0.2">
      <c r="A15" s="66"/>
      <c r="B15" s="66"/>
      <c r="C15" s="70" t="s">
        <v>29</v>
      </c>
      <c r="D15" s="71">
        <v>6.0000000000000001E-3</v>
      </c>
      <c r="E15" s="72">
        <f>H12</f>
        <v>101.16</v>
      </c>
      <c r="F15" s="70" t="s">
        <v>25</v>
      </c>
      <c r="G15" s="72">
        <f>D15*E15</f>
        <v>0.60695999999999994</v>
      </c>
      <c r="H15" s="72"/>
      <c r="I15" s="546"/>
      <c r="J15" s="540"/>
      <c r="K15" s="540"/>
    </row>
    <row r="16" spans="1:11" ht="24.75" customHeight="1" x14ac:dyDescent="0.2">
      <c r="A16" s="66"/>
      <c r="B16" s="66"/>
      <c r="C16" s="63" t="s">
        <v>30</v>
      </c>
      <c r="D16" s="76">
        <f>SUM(D13:D15)</f>
        <v>6.0000000000000001E-3</v>
      </c>
      <c r="E16" s="77">
        <f>H12</f>
        <v>101.16</v>
      </c>
      <c r="F16" s="63" t="s">
        <v>25</v>
      </c>
      <c r="G16" s="77">
        <f>SUM(G13:G15)</f>
        <v>0.60695999999999994</v>
      </c>
      <c r="H16" s="77">
        <f>H12+G16</f>
        <v>101.76696</v>
      </c>
      <c r="I16" s="68"/>
      <c r="J16" s="540"/>
      <c r="K16" s="540"/>
    </row>
    <row r="17" spans="1:13" ht="37.5" customHeight="1" x14ac:dyDescent="0.2">
      <c r="A17" s="63" t="s">
        <v>31</v>
      </c>
      <c r="B17" s="64" t="s">
        <v>32</v>
      </c>
      <c r="C17" s="70"/>
      <c r="D17" s="71">
        <v>0.08</v>
      </c>
      <c r="E17" s="72">
        <f>H12+G13+G14</f>
        <v>101.16</v>
      </c>
      <c r="F17" s="70" t="s">
        <v>33</v>
      </c>
      <c r="G17" s="72">
        <f t="shared" ref="G17:G21" si="0">D17*E17</f>
        <v>8.0928000000000004</v>
      </c>
      <c r="H17" s="72">
        <f>H16+G17</f>
        <v>109.85975999999999</v>
      </c>
      <c r="I17" s="73" t="s">
        <v>34</v>
      </c>
      <c r="J17" s="540"/>
      <c r="K17" s="540"/>
    </row>
    <row r="18" spans="1:13" ht="193.5" customHeight="1" x14ac:dyDescent="0.2">
      <c r="A18" s="64" t="s">
        <v>35</v>
      </c>
      <c r="B18" s="65" t="s">
        <v>36</v>
      </c>
      <c r="C18" s="55" t="s">
        <v>132</v>
      </c>
      <c r="D18" s="74">
        <v>0</v>
      </c>
      <c r="E18" s="72">
        <f>H17</f>
        <v>109.85975999999999</v>
      </c>
      <c r="F18" s="70" t="s">
        <v>37</v>
      </c>
      <c r="G18" s="72">
        <f t="shared" si="0"/>
        <v>0</v>
      </c>
      <c r="H18" s="68"/>
      <c r="I18" s="73" t="s">
        <v>133</v>
      </c>
      <c r="J18" s="540"/>
      <c r="K18" s="540"/>
    </row>
    <row r="19" spans="1:13" ht="241.5" x14ac:dyDescent="0.2">
      <c r="A19" s="66"/>
      <c r="B19" s="66"/>
      <c r="C19" s="55" t="s">
        <v>65</v>
      </c>
      <c r="D19" s="78">
        <v>0</v>
      </c>
      <c r="E19" s="79">
        <f>H17</f>
        <v>109.85975999999999</v>
      </c>
      <c r="F19" s="55" t="s">
        <v>37</v>
      </c>
      <c r="G19" s="79">
        <f t="shared" si="0"/>
        <v>0</v>
      </c>
      <c r="H19" s="79"/>
      <c r="I19" s="73" t="s">
        <v>80</v>
      </c>
      <c r="J19" s="540"/>
      <c r="K19" s="540"/>
    </row>
    <row r="20" spans="1:13" ht="63" x14ac:dyDescent="0.2">
      <c r="A20" s="66"/>
      <c r="B20" s="66"/>
      <c r="C20" s="55" t="s">
        <v>81</v>
      </c>
      <c r="D20" s="81">
        <v>1E-3</v>
      </c>
      <c r="E20" s="79">
        <f>H17</f>
        <v>109.85975999999999</v>
      </c>
      <c r="F20" s="55" t="s">
        <v>37</v>
      </c>
      <c r="G20" s="79">
        <f t="shared" si="0"/>
        <v>0.10985976</v>
      </c>
      <c r="H20" s="79"/>
      <c r="I20" s="73" t="s">
        <v>82</v>
      </c>
      <c r="J20" s="540"/>
      <c r="K20" s="540"/>
    </row>
    <row r="21" spans="1:13" ht="52.5" x14ac:dyDescent="0.2">
      <c r="A21" s="66"/>
      <c r="B21" s="66"/>
      <c r="C21" s="55" t="s">
        <v>68</v>
      </c>
      <c r="D21" s="81">
        <v>1.0200000000000001E-2</v>
      </c>
      <c r="E21" s="79">
        <f>H17</f>
        <v>109.85975999999999</v>
      </c>
      <c r="F21" s="55" t="s">
        <v>37</v>
      </c>
      <c r="G21" s="79">
        <f t="shared" si="0"/>
        <v>1.1205695520000001</v>
      </c>
      <c r="H21" s="79"/>
      <c r="I21" s="73" t="s">
        <v>38</v>
      </c>
      <c r="J21" s="540"/>
      <c r="K21" s="540"/>
    </row>
    <row r="22" spans="1:13" ht="15" customHeight="1" x14ac:dyDescent="0.2">
      <c r="A22" s="66"/>
      <c r="B22" s="66"/>
      <c r="C22" s="63" t="s">
        <v>30</v>
      </c>
      <c r="D22" s="76">
        <f>SUM(D18:D21)</f>
        <v>1.1200000000000002E-2</v>
      </c>
      <c r="E22" s="77">
        <f>H17</f>
        <v>109.85975999999999</v>
      </c>
      <c r="F22" s="63" t="s">
        <v>37</v>
      </c>
      <c r="G22" s="77">
        <f>SUM(G18:G21)</f>
        <v>1.2304293120000001</v>
      </c>
      <c r="H22" s="77">
        <f>H17+G22</f>
        <v>111.09018931199999</v>
      </c>
      <c r="I22" s="68"/>
      <c r="J22" s="540"/>
      <c r="K22" s="540"/>
    </row>
    <row r="23" spans="1:13" ht="231" x14ac:dyDescent="0.2">
      <c r="A23" s="66"/>
      <c r="B23" s="65" t="s">
        <v>39</v>
      </c>
      <c r="C23" s="55" t="s">
        <v>134</v>
      </c>
      <c r="D23" s="81">
        <v>2.69E-2</v>
      </c>
      <c r="E23" s="79">
        <f>H17</f>
        <v>109.85975999999999</v>
      </c>
      <c r="F23" s="55" t="s">
        <v>37</v>
      </c>
      <c r="G23" s="79">
        <f t="shared" ref="G23:G29" si="1">D23*E23</f>
        <v>2.955227544</v>
      </c>
      <c r="H23" s="79"/>
      <c r="I23" s="73" t="s">
        <v>84</v>
      </c>
      <c r="J23" s="540"/>
      <c r="K23" s="540"/>
    </row>
    <row r="24" spans="1:13" x14ac:dyDescent="0.2">
      <c r="A24" s="66"/>
      <c r="B24" s="55"/>
      <c r="C24" s="55" t="s">
        <v>41</v>
      </c>
      <c r="D24" s="81">
        <v>6.9599999999999995E-2</v>
      </c>
      <c r="E24" s="79">
        <f>H17</f>
        <v>109.85975999999999</v>
      </c>
      <c r="F24" s="55" t="s">
        <v>37</v>
      </c>
      <c r="G24" s="79">
        <f t="shared" si="1"/>
        <v>7.6462392959999992</v>
      </c>
      <c r="H24" s="79"/>
      <c r="I24" s="546" t="s">
        <v>42</v>
      </c>
      <c r="J24" s="540"/>
      <c r="K24" s="540"/>
    </row>
    <row r="25" spans="1:13" x14ac:dyDescent="0.2">
      <c r="A25" s="66"/>
      <c r="B25" s="55"/>
      <c r="C25" s="55" t="s">
        <v>43</v>
      </c>
      <c r="D25" s="81">
        <v>6.9500000000000006E-2</v>
      </c>
      <c r="E25" s="79">
        <f>H17</f>
        <v>109.85975999999999</v>
      </c>
      <c r="F25" s="55" t="s">
        <v>37</v>
      </c>
      <c r="G25" s="79">
        <f t="shared" si="1"/>
        <v>7.6352533200000003</v>
      </c>
      <c r="H25" s="79"/>
      <c r="I25" s="546"/>
      <c r="J25" s="540"/>
      <c r="K25" s="540"/>
    </row>
    <row r="26" spans="1:13" ht="39.75" customHeight="1" x14ac:dyDescent="0.2">
      <c r="A26" s="66"/>
      <c r="B26" s="55"/>
      <c r="C26" s="55" t="s">
        <v>44</v>
      </c>
      <c r="D26" s="81">
        <v>3.5999999999999997E-2</v>
      </c>
      <c r="E26" s="79">
        <f>H17</f>
        <v>109.85975999999999</v>
      </c>
      <c r="F26" s="55" t="s">
        <v>37</v>
      </c>
      <c r="G26" s="79">
        <f t="shared" si="1"/>
        <v>3.9549513599999995</v>
      </c>
      <c r="H26" s="79"/>
      <c r="I26" s="546"/>
      <c r="J26" s="540"/>
      <c r="K26" s="540"/>
    </row>
    <row r="27" spans="1:13" ht="184.5" customHeight="1" x14ac:dyDescent="0.2">
      <c r="A27" s="66"/>
      <c r="B27" s="55"/>
      <c r="C27" s="82" t="s">
        <v>45</v>
      </c>
      <c r="D27" s="78">
        <v>0</v>
      </c>
      <c r="E27" s="79">
        <f>H17</f>
        <v>109.85975999999999</v>
      </c>
      <c r="F27" s="55" t="s">
        <v>37</v>
      </c>
      <c r="G27" s="79">
        <f t="shared" si="1"/>
        <v>0</v>
      </c>
      <c r="H27" s="79"/>
      <c r="I27" s="546" t="s">
        <v>85</v>
      </c>
      <c r="J27" s="548" t="s">
        <v>86</v>
      </c>
      <c r="K27" s="549"/>
    </row>
    <row r="28" spans="1:13" ht="197.25" customHeight="1" x14ac:dyDescent="0.2">
      <c r="A28" s="66"/>
      <c r="B28" s="55"/>
      <c r="C28" s="55" t="s">
        <v>46</v>
      </c>
      <c r="D28" s="78">
        <v>0</v>
      </c>
      <c r="E28" s="79">
        <f>H17</f>
        <v>109.85975999999999</v>
      </c>
      <c r="F28" s="55" t="s">
        <v>37</v>
      </c>
      <c r="G28" s="79">
        <f t="shared" si="1"/>
        <v>0</v>
      </c>
      <c r="H28" s="79"/>
      <c r="I28" s="546"/>
      <c r="J28" s="550" t="s">
        <v>87</v>
      </c>
      <c r="K28" s="550"/>
    </row>
    <row r="29" spans="1:13" ht="142.5" customHeight="1" x14ac:dyDescent="0.2">
      <c r="A29" s="66"/>
      <c r="B29" s="55"/>
      <c r="C29" s="82" t="s">
        <v>88</v>
      </c>
      <c r="D29" s="78">
        <v>0</v>
      </c>
      <c r="E29" s="79">
        <f>H17</f>
        <v>109.85975999999999</v>
      </c>
      <c r="F29" s="55" t="s">
        <v>37</v>
      </c>
      <c r="G29" s="79">
        <f t="shared" si="1"/>
        <v>0</v>
      </c>
      <c r="H29" s="79"/>
      <c r="I29" s="73" t="s">
        <v>123</v>
      </c>
      <c r="J29" s="541"/>
      <c r="K29" s="540"/>
      <c r="L29" s="83"/>
      <c r="M29" s="83"/>
    </row>
    <row r="30" spans="1:13" x14ac:dyDescent="0.2">
      <c r="A30" s="66"/>
      <c r="B30" s="66"/>
      <c r="C30" s="63" t="s">
        <v>30</v>
      </c>
      <c r="D30" s="76">
        <f>SUM(D23:D29)</f>
        <v>0.20200000000000001</v>
      </c>
      <c r="E30" s="77">
        <f>H17</f>
        <v>109.85975999999999</v>
      </c>
      <c r="F30" s="63" t="s">
        <v>37</v>
      </c>
      <c r="G30" s="77">
        <f>SUM(G23:G29)</f>
        <v>22.191671519999996</v>
      </c>
      <c r="H30" s="77">
        <f>H22+G30</f>
        <v>133.28186083199998</v>
      </c>
      <c r="I30" s="68"/>
      <c r="J30" s="540"/>
      <c r="K30" s="540"/>
      <c r="L30" s="83"/>
    </row>
    <row r="31" spans="1:13" ht="18" customHeight="1" x14ac:dyDescent="0.2">
      <c r="A31" s="545" t="s">
        <v>48</v>
      </c>
      <c r="B31" s="542" t="s">
        <v>49</v>
      </c>
      <c r="C31" s="84"/>
      <c r="D31" s="85">
        <v>0</v>
      </c>
      <c r="E31" s="68">
        <f>H30</f>
        <v>133.28186083199998</v>
      </c>
      <c r="F31" s="66" t="s">
        <v>51</v>
      </c>
      <c r="G31" s="68">
        <f t="shared" ref="G31:G37" si="2">D31*E31</f>
        <v>0</v>
      </c>
      <c r="H31" s="68"/>
      <c r="I31" s="546" t="s">
        <v>90</v>
      </c>
      <c r="J31" s="540"/>
      <c r="K31" s="540"/>
    </row>
    <row r="32" spans="1:13" x14ac:dyDescent="0.2">
      <c r="A32" s="543"/>
      <c r="B32" s="543"/>
      <c r="C32" s="84" t="s">
        <v>55</v>
      </c>
      <c r="D32" s="85">
        <v>0</v>
      </c>
      <c r="E32" s="68">
        <f>H30</f>
        <v>133.28186083199998</v>
      </c>
      <c r="F32" s="66" t="s">
        <v>51</v>
      </c>
      <c r="G32" s="68">
        <f t="shared" si="2"/>
        <v>0</v>
      </c>
      <c r="H32" s="68"/>
      <c r="I32" s="546"/>
      <c r="J32" s="540"/>
      <c r="K32" s="540"/>
    </row>
    <row r="33" spans="1:11" x14ac:dyDescent="0.2">
      <c r="A33" s="543"/>
      <c r="B33" s="543"/>
      <c r="C33" s="84" t="s">
        <v>55</v>
      </c>
      <c r="D33" s="85">
        <v>0</v>
      </c>
      <c r="E33" s="68">
        <f>H30</f>
        <v>133.28186083199998</v>
      </c>
      <c r="F33" s="66" t="s">
        <v>51</v>
      </c>
      <c r="G33" s="68">
        <f t="shared" si="2"/>
        <v>0</v>
      </c>
      <c r="H33" s="68"/>
      <c r="I33" s="546"/>
      <c r="J33" s="540"/>
      <c r="K33" s="540"/>
    </row>
    <row r="34" spans="1:11" x14ac:dyDescent="0.2">
      <c r="A34" s="543"/>
      <c r="B34" s="543"/>
      <c r="C34" s="84" t="s">
        <v>55</v>
      </c>
      <c r="D34" s="85">
        <v>0</v>
      </c>
      <c r="E34" s="68">
        <f>H30</f>
        <v>133.28186083199998</v>
      </c>
      <c r="F34" s="66" t="s">
        <v>51</v>
      </c>
      <c r="G34" s="68">
        <f t="shared" si="2"/>
        <v>0</v>
      </c>
      <c r="H34" s="68"/>
      <c r="I34" s="546"/>
      <c r="J34" s="540"/>
      <c r="K34" s="540"/>
    </row>
    <row r="35" spans="1:11" x14ac:dyDescent="0.2">
      <c r="A35" s="543"/>
      <c r="B35" s="543"/>
      <c r="C35" s="84" t="s">
        <v>55</v>
      </c>
      <c r="D35" s="85">
        <v>0</v>
      </c>
      <c r="E35" s="68">
        <f>H30</f>
        <v>133.28186083199998</v>
      </c>
      <c r="F35" s="66" t="s">
        <v>51</v>
      </c>
      <c r="G35" s="68">
        <f t="shared" si="2"/>
        <v>0</v>
      </c>
      <c r="H35" s="68"/>
      <c r="I35" s="546"/>
      <c r="J35" s="540"/>
      <c r="K35" s="540"/>
    </row>
    <row r="36" spans="1:11" x14ac:dyDescent="0.2">
      <c r="A36" s="543"/>
      <c r="B36" s="543"/>
      <c r="C36" s="84" t="s">
        <v>55</v>
      </c>
      <c r="D36" s="85">
        <v>0</v>
      </c>
      <c r="E36" s="68">
        <f>H30</f>
        <v>133.28186083199998</v>
      </c>
      <c r="F36" s="66" t="s">
        <v>51</v>
      </c>
      <c r="G36" s="68">
        <f t="shared" si="2"/>
        <v>0</v>
      </c>
      <c r="H36" s="68"/>
      <c r="I36" s="546"/>
      <c r="J36" s="540"/>
      <c r="K36" s="540"/>
    </row>
    <row r="37" spans="1:11" ht="57.75" customHeight="1" x14ac:dyDescent="0.2">
      <c r="A37" s="543"/>
      <c r="B37" s="543"/>
      <c r="C37" s="84" t="s">
        <v>55</v>
      </c>
      <c r="D37" s="85">
        <v>0</v>
      </c>
      <c r="E37" s="68">
        <f>H30</f>
        <v>133.28186083199998</v>
      </c>
      <c r="F37" s="66" t="s">
        <v>51</v>
      </c>
      <c r="G37" s="68">
        <f t="shared" si="2"/>
        <v>0</v>
      </c>
      <c r="H37" s="68"/>
      <c r="I37" s="546"/>
      <c r="J37" s="540"/>
      <c r="K37" s="540"/>
    </row>
    <row r="38" spans="1:11" ht="23.25" customHeight="1" x14ac:dyDescent="0.2">
      <c r="A38" s="544"/>
      <c r="B38" s="544"/>
      <c r="C38" s="63" t="s">
        <v>56</v>
      </c>
      <c r="D38" s="76">
        <f>SUM(D31:D37)</f>
        <v>0</v>
      </c>
      <c r="E38" s="77">
        <f>H30</f>
        <v>133.28186083199998</v>
      </c>
      <c r="F38" s="63" t="s">
        <v>51</v>
      </c>
      <c r="G38" s="77">
        <f>SUM(G31:G37)</f>
        <v>0</v>
      </c>
      <c r="H38" s="77">
        <f>H30+G38</f>
        <v>133.28186083199998</v>
      </c>
      <c r="I38" s="68"/>
      <c r="J38" s="68"/>
      <c r="K38" s="63"/>
    </row>
    <row r="39" spans="1:11" ht="114.75" x14ac:dyDescent="0.2">
      <c r="A39" s="86"/>
      <c r="B39" s="86"/>
      <c r="C39" s="86"/>
      <c r="D39" s="86"/>
      <c r="E39" s="86"/>
      <c r="F39" s="86" t="s">
        <v>135</v>
      </c>
      <c r="G39" s="86"/>
      <c r="H39" s="87">
        <f>H38</f>
        <v>133.28186083199998</v>
      </c>
      <c r="I39" s="87" t="s">
        <v>57</v>
      </c>
      <c r="J39" s="88">
        <f>ROUND(H39/100,4)</f>
        <v>1.3328</v>
      </c>
      <c r="K39" s="66"/>
    </row>
    <row r="40" spans="1:11" ht="76.5" x14ac:dyDescent="0.2">
      <c r="A40" s="86"/>
      <c r="B40" s="82" t="s">
        <v>92</v>
      </c>
      <c r="C40" s="86"/>
      <c r="D40" s="86"/>
      <c r="E40" s="86"/>
      <c r="F40" s="86" t="s">
        <v>136</v>
      </c>
      <c r="G40" s="86"/>
      <c r="H40" s="89">
        <v>1</v>
      </c>
      <c r="I40" s="87" t="s">
        <v>58</v>
      </c>
      <c r="J40" s="66"/>
      <c r="K40" s="66"/>
    </row>
    <row r="41" spans="1:11" ht="127.5" x14ac:dyDescent="0.2">
      <c r="A41" s="86"/>
      <c r="B41" s="86"/>
      <c r="C41" s="86"/>
      <c r="D41" s="86"/>
      <c r="E41" s="86"/>
      <c r="F41" s="86" t="s">
        <v>137</v>
      </c>
      <c r="G41" s="86"/>
      <c r="H41" s="87">
        <f>J39*H40</f>
        <v>1.3328</v>
      </c>
      <c r="I41" s="87" t="s">
        <v>95</v>
      </c>
      <c r="J41" s="90">
        <f>ROUND(J39*H40,4)</f>
        <v>1.3328</v>
      </c>
      <c r="K41" s="66"/>
    </row>
    <row r="42" spans="1:11" x14ac:dyDescent="0.2">
      <c r="B42" s="91" t="s">
        <v>10</v>
      </c>
      <c r="C42" s="92"/>
    </row>
    <row r="43" spans="1:11" ht="12.75" customHeight="1" x14ac:dyDescent="0.2">
      <c r="B43" s="93"/>
      <c r="C43" s="94"/>
    </row>
    <row r="45" spans="1:11" ht="25.5" customHeight="1" x14ac:dyDescent="0.2">
      <c r="A45" s="530" t="s">
        <v>138</v>
      </c>
      <c r="B45" s="531"/>
      <c r="C45" s="531"/>
      <c r="D45" s="531"/>
      <c r="E45" s="531"/>
      <c r="F45" s="531"/>
      <c r="G45" s="531"/>
      <c r="H45" s="531"/>
      <c r="I45" s="531"/>
      <c r="J45" s="532"/>
    </row>
    <row r="46" spans="1:11" ht="91.5" customHeight="1" x14ac:dyDescent="0.2">
      <c r="A46" s="533"/>
      <c r="B46" s="534"/>
      <c r="C46" s="534"/>
      <c r="D46" s="534"/>
      <c r="E46" s="534"/>
      <c r="F46" s="534"/>
      <c r="G46" s="534"/>
      <c r="H46" s="534"/>
      <c r="I46" s="534"/>
      <c r="J46" s="535"/>
    </row>
    <row r="47" spans="1:11" x14ac:dyDescent="0.2">
      <c r="A47" s="533"/>
      <c r="B47" s="534"/>
      <c r="C47" s="534"/>
      <c r="D47" s="534"/>
      <c r="E47" s="534"/>
      <c r="F47" s="534"/>
      <c r="G47" s="534"/>
      <c r="H47" s="534"/>
      <c r="I47" s="534"/>
      <c r="J47" s="535"/>
    </row>
    <row r="48" spans="1:11" ht="7.5" customHeight="1" x14ac:dyDescent="0.2">
      <c r="A48" s="536"/>
      <c r="B48" s="537"/>
      <c r="C48" s="537"/>
      <c r="D48" s="537"/>
      <c r="E48" s="537"/>
      <c r="F48" s="537"/>
      <c r="G48" s="537"/>
      <c r="H48" s="537"/>
      <c r="I48" s="537"/>
      <c r="J48" s="538"/>
    </row>
  </sheetData>
  <mergeCells count="19">
    <mergeCell ref="A1:I1"/>
    <mergeCell ref="J11:K26"/>
    <mergeCell ref="I13:I15"/>
    <mergeCell ref="I24:I26"/>
    <mergeCell ref="B3:H3"/>
    <mergeCell ref="A9:K9"/>
    <mergeCell ref="J10:K10"/>
    <mergeCell ref="A7:I7"/>
    <mergeCell ref="I8:K8"/>
    <mergeCell ref="A6:J6"/>
    <mergeCell ref="D4:F4"/>
    <mergeCell ref="A45:J48"/>
    <mergeCell ref="I27:I28"/>
    <mergeCell ref="J27:K27"/>
    <mergeCell ref="J28:K28"/>
    <mergeCell ref="J29:K37"/>
    <mergeCell ref="A31:A38"/>
    <mergeCell ref="B31:B38"/>
    <mergeCell ref="I31:I37"/>
  </mergeCells>
  <pageMargins left="0.70866141732283472" right="0.70866141732283472" top="0.74803149606299213" bottom="0.74803149606299213" header="0.31496062992125984" footer="0.31496062992125984"/>
  <pageSetup paperSize="8"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40625" defaultRowHeight="12.75" x14ac:dyDescent="0.2"/>
  <cols>
    <col min="1" max="1" width="28" style="95" customWidth="1"/>
    <col min="2" max="2" width="30.5703125" style="95" customWidth="1"/>
    <col min="3" max="3" width="37.5703125" style="95" customWidth="1"/>
    <col min="4" max="4" width="15" style="95" customWidth="1"/>
    <col min="5" max="5" width="14.42578125" style="95" customWidth="1"/>
    <col min="6" max="6" width="32.28515625" style="95" customWidth="1"/>
    <col min="7" max="7" width="10.5703125" style="95" customWidth="1"/>
    <col min="8" max="8" width="12.140625" style="95" customWidth="1"/>
    <col min="9" max="9" width="58.28515625" style="96" customWidth="1"/>
    <col min="10" max="10" width="24" style="95" bestFit="1" customWidth="1"/>
    <col min="11" max="11" width="13.140625" style="95" bestFit="1" customWidth="1"/>
    <col min="12" max="12" width="9.140625" style="95"/>
    <col min="13" max="13" width="27" style="95" customWidth="1"/>
    <col min="14" max="14" width="6.85546875" style="95" customWidth="1"/>
    <col min="15" max="15" width="11.7109375" style="95" customWidth="1"/>
    <col min="16" max="16" width="22.140625" style="95" customWidth="1"/>
    <col min="17" max="17" width="21.28515625" style="95" customWidth="1"/>
    <col min="18" max="16384" width="9.140625" style="95"/>
  </cols>
  <sheetData>
    <row r="1" spans="1:11" ht="30" customHeight="1" x14ac:dyDescent="0.2">
      <c r="A1" s="554" t="s">
        <v>139</v>
      </c>
      <c r="B1" s="623"/>
      <c r="C1" s="623"/>
      <c r="D1" s="623"/>
      <c r="E1" s="623"/>
      <c r="F1" s="623"/>
    </row>
    <row r="2" spans="1:11" s="59" customFormat="1" ht="19.5" customHeight="1" x14ac:dyDescent="0.2">
      <c r="A2" s="57" t="s">
        <v>71</v>
      </c>
      <c r="B2" s="57" t="s">
        <v>8</v>
      </c>
      <c r="C2" s="58"/>
      <c r="D2" s="58"/>
      <c r="E2" s="58"/>
      <c r="F2" s="58"/>
    </row>
    <row r="3" spans="1:11" s="59" customFormat="1" ht="31.5" customHeight="1" x14ac:dyDescent="0.2">
      <c r="B3" s="558" t="s">
        <v>0</v>
      </c>
      <c r="C3" s="559"/>
      <c r="D3" s="559"/>
      <c r="E3" s="559"/>
      <c r="F3" s="559"/>
      <c r="G3" s="559"/>
      <c r="H3" s="559"/>
    </row>
    <row r="4" spans="1:11" s="56" customFormat="1" ht="21" customHeight="1" x14ac:dyDescent="0.2">
      <c r="A4" s="60" t="s">
        <v>72</v>
      </c>
      <c r="B4" s="59"/>
      <c r="C4" s="59"/>
      <c r="D4" s="554" t="s">
        <v>73</v>
      </c>
      <c r="E4" s="555"/>
      <c r="F4" s="555"/>
    </row>
    <row r="5" spans="1:11" s="56" customFormat="1" ht="21" customHeight="1" x14ac:dyDescent="0.2">
      <c r="A5" s="60"/>
      <c r="B5" s="59"/>
      <c r="C5" s="59"/>
      <c r="D5" s="107"/>
      <c r="E5" s="107"/>
    </row>
    <row r="6" spans="1:11" s="56" customFormat="1" ht="61.5" customHeight="1" x14ac:dyDescent="0.2">
      <c r="A6" s="558" t="s">
        <v>74</v>
      </c>
      <c r="B6" s="555"/>
      <c r="C6" s="555"/>
      <c r="D6" s="555"/>
      <c r="E6" s="555"/>
      <c r="F6" s="555"/>
      <c r="G6" s="555"/>
      <c r="H6" s="555"/>
      <c r="I6" s="555"/>
      <c r="J6" s="555"/>
    </row>
    <row r="7" spans="1:11" s="56" customFormat="1" ht="27" customHeight="1" x14ac:dyDescent="0.2">
      <c r="A7" s="60"/>
      <c r="B7" s="59"/>
      <c r="C7" s="59"/>
      <c r="D7" s="107"/>
      <c r="E7" s="107"/>
    </row>
    <row r="8" spans="1:11" ht="34.5" customHeight="1" x14ac:dyDescent="0.25">
      <c r="A8" s="97"/>
      <c r="B8" s="98" t="s">
        <v>10</v>
      </c>
      <c r="C8" s="99"/>
      <c r="I8" s="560" t="s">
        <v>11</v>
      </c>
      <c r="J8" s="561"/>
      <c r="K8" s="562"/>
    </row>
    <row r="9" spans="1:11" ht="24.75" customHeight="1" x14ac:dyDescent="0.2">
      <c r="A9" s="608" t="s">
        <v>140</v>
      </c>
      <c r="B9" s="622"/>
      <c r="C9" s="622"/>
      <c r="D9" s="622"/>
      <c r="E9" s="622"/>
      <c r="F9" s="622"/>
      <c r="G9" s="622"/>
      <c r="H9" s="622"/>
      <c r="I9" s="622"/>
      <c r="J9" s="622"/>
      <c r="K9" s="621"/>
    </row>
    <row r="10" spans="1:11" x14ac:dyDescent="0.2">
      <c r="A10" s="63" t="s">
        <v>12</v>
      </c>
      <c r="B10" s="63" t="s">
        <v>13</v>
      </c>
      <c r="C10" s="63"/>
      <c r="D10" s="63" t="s">
        <v>14</v>
      </c>
      <c r="E10" s="63"/>
      <c r="F10" s="63" t="s">
        <v>15</v>
      </c>
      <c r="G10" s="63" t="s">
        <v>16</v>
      </c>
      <c r="H10" s="63" t="s">
        <v>17</v>
      </c>
      <c r="I10" s="64" t="s">
        <v>18</v>
      </c>
      <c r="J10" s="539"/>
      <c r="K10" s="621"/>
    </row>
    <row r="11" spans="1:11" ht="26.25" customHeight="1" x14ac:dyDescent="0.2">
      <c r="A11" s="64" t="s">
        <v>19</v>
      </c>
      <c r="B11" s="65" t="s">
        <v>20</v>
      </c>
      <c r="C11" s="66"/>
      <c r="D11" s="67">
        <v>1</v>
      </c>
      <c r="E11" s="68">
        <v>100</v>
      </c>
      <c r="F11" s="66" t="s">
        <v>21</v>
      </c>
      <c r="G11" s="68">
        <v>100</v>
      </c>
      <c r="H11" s="68">
        <v>100</v>
      </c>
      <c r="I11" s="69" t="s">
        <v>22</v>
      </c>
      <c r="J11" s="539" t="s">
        <v>23</v>
      </c>
      <c r="K11" s="540"/>
    </row>
    <row r="12" spans="1:11" ht="86.25" customHeight="1" x14ac:dyDescent="0.2">
      <c r="A12" s="66"/>
      <c r="B12" s="64" t="s">
        <v>24</v>
      </c>
      <c r="C12" s="70"/>
      <c r="D12" s="100">
        <v>0</v>
      </c>
      <c r="E12" s="72">
        <v>100</v>
      </c>
      <c r="F12" s="70" t="s">
        <v>25</v>
      </c>
      <c r="G12" s="72">
        <f>D12*E12</f>
        <v>0</v>
      </c>
      <c r="H12" s="72">
        <f>H11+G12</f>
        <v>100</v>
      </c>
      <c r="I12" s="73" t="s">
        <v>60</v>
      </c>
      <c r="J12" s="540"/>
      <c r="K12" s="540"/>
    </row>
    <row r="13" spans="1:11" ht="76.5" customHeight="1" x14ac:dyDescent="0.2">
      <c r="A13" s="64" t="s">
        <v>27</v>
      </c>
      <c r="B13" s="64" t="s">
        <v>28</v>
      </c>
      <c r="C13" s="55" t="s">
        <v>76</v>
      </c>
      <c r="D13" s="100">
        <v>0.1087</v>
      </c>
      <c r="E13" s="72">
        <f>H12</f>
        <v>100</v>
      </c>
      <c r="F13" s="70" t="s">
        <v>25</v>
      </c>
      <c r="G13" s="72">
        <f>D13*E13</f>
        <v>10.870000000000001</v>
      </c>
      <c r="H13" s="72"/>
      <c r="I13" s="546" t="s">
        <v>141</v>
      </c>
      <c r="J13" s="540"/>
      <c r="K13" s="540"/>
    </row>
    <row r="14" spans="1:11" ht="65.25" customHeight="1" x14ac:dyDescent="0.2">
      <c r="A14" s="66"/>
      <c r="B14" s="66"/>
      <c r="C14" s="55" t="s">
        <v>78</v>
      </c>
      <c r="D14" s="75">
        <v>2.6100000000000002E-2</v>
      </c>
      <c r="E14" s="72">
        <f>H12</f>
        <v>100</v>
      </c>
      <c r="F14" s="70" t="s">
        <v>25</v>
      </c>
      <c r="G14" s="72">
        <f>D14*E14</f>
        <v>2.6100000000000003</v>
      </c>
      <c r="H14" s="72"/>
      <c r="I14" s="546"/>
      <c r="J14" s="540"/>
      <c r="K14" s="540"/>
    </row>
    <row r="15" spans="1:11" ht="358.5" customHeight="1" x14ac:dyDescent="0.2">
      <c r="A15" s="66"/>
      <c r="B15" s="66"/>
      <c r="C15" s="70" t="s">
        <v>29</v>
      </c>
      <c r="D15" s="71">
        <v>6.0000000000000001E-3</v>
      </c>
      <c r="E15" s="72">
        <f>H12</f>
        <v>100</v>
      </c>
      <c r="F15" s="70" t="s">
        <v>25</v>
      </c>
      <c r="G15" s="72">
        <f>D15*E15</f>
        <v>0.6</v>
      </c>
      <c r="H15" s="72"/>
      <c r="I15" s="546"/>
      <c r="J15" s="540"/>
      <c r="K15" s="540"/>
    </row>
    <row r="16" spans="1:11" x14ac:dyDescent="0.2">
      <c r="A16" s="66"/>
      <c r="B16" s="66"/>
      <c r="C16" s="63" t="s">
        <v>30</v>
      </c>
      <c r="D16" s="76">
        <f>SUM(D13:D15)</f>
        <v>0.14080000000000001</v>
      </c>
      <c r="E16" s="77">
        <f>H12</f>
        <v>100</v>
      </c>
      <c r="F16" s="63" t="s">
        <v>25</v>
      </c>
      <c r="G16" s="77">
        <f>SUM(G13:G15)</f>
        <v>14.08</v>
      </c>
      <c r="H16" s="77">
        <f>H12+G16</f>
        <v>114.08</v>
      </c>
      <c r="I16" s="72"/>
      <c r="J16" s="540"/>
      <c r="K16" s="540"/>
    </row>
    <row r="17" spans="1:13" ht="48.75" customHeight="1" x14ac:dyDescent="0.2">
      <c r="A17" s="64" t="s">
        <v>31</v>
      </c>
      <c r="B17" s="64" t="s">
        <v>32</v>
      </c>
      <c r="C17" s="70"/>
      <c r="D17" s="71">
        <v>0.08</v>
      </c>
      <c r="E17" s="72">
        <f>H12+G13+G14</f>
        <v>113.48</v>
      </c>
      <c r="F17" s="70" t="s">
        <v>33</v>
      </c>
      <c r="G17" s="72">
        <f t="shared" ref="G17:G21" si="0">D17*E17</f>
        <v>9.0784000000000002</v>
      </c>
      <c r="H17" s="72">
        <f>H16+G17</f>
        <v>123.1584</v>
      </c>
      <c r="I17" s="73" t="s">
        <v>34</v>
      </c>
      <c r="J17" s="540"/>
      <c r="K17" s="540"/>
    </row>
    <row r="18" spans="1:13" ht="52.5" customHeight="1" x14ac:dyDescent="0.2">
      <c r="A18" s="64" t="s">
        <v>35</v>
      </c>
      <c r="B18" s="65" t="s">
        <v>36</v>
      </c>
      <c r="C18" s="101" t="s">
        <v>63</v>
      </c>
      <c r="D18" s="102">
        <v>0</v>
      </c>
      <c r="E18" s="72">
        <f>H17</f>
        <v>123.1584</v>
      </c>
      <c r="F18" s="70" t="s">
        <v>37</v>
      </c>
      <c r="G18" s="72">
        <f t="shared" si="0"/>
        <v>0</v>
      </c>
      <c r="H18" s="68"/>
      <c r="I18" s="73" t="s">
        <v>101</v>
      </c>
      <c r="J18" s="540"/>
      <c r="K18" s="540"/>
    </row>
    <row r="19" spans="1:13" ht="237.75" customHeight="1" x14ac:dyDescent="0.2">
      <c r="A19" s="66"/>
      <c r="B19" s="66"/>
      <c r="C19" s="55" t="s">
        <v>65</v>
      </c>
      <c r="D19" s="100">
        <v>1.9199999999999998E-2</v>
      </c>
      <c r="E19" s="79">
        <f>H17</f>
        <v>123.1584</v>
      </c>
      <c r="F19" s="55" t="s">
        <v>37</v>
      </c>
      <c r="G19" s="79">
        <f t="shared" si="0"/>
        <v>2.3646412799999998</v>
      </c>
      <c r="H19" s="79"/>
      <c r="I19" s="73" t="s">
        <v>102</v>
      </c>
      <c r="J19" s="540"/>
      <c r="K19" s="540"/>
    </row>
    <row r="20" spans="1:13" ht="63" x14ac:dyDescent="0.2">
      <c r="A20" s="66"/>
      <c r="B20" s="66"/>
      <c r="C20" s="55" t="s">
        <v>81</v>
      </c>
      <c r="D20" s="81">
        <v>1E-3</v>
      </c>
      <c r="E20" s="79">
        <f>H17</f>
        <v>123.1584</v>
      </c>
      <c r="F20" s="55" t="s">
        <v>37</v>
      </c>
      <c r="G20" s="79">
        <f t="shared" si="0"/>
        <v>0.1231584</v>
      </c>
      <c r="H20" s="79"/>
      <c r="I20" s="73" t="s">
        <v>82</v>
      </c>
      <c r="J20" s="540"/>
      <c r="K20" s="540"/>
    </row>
    <row r="21" spans="1:13" ht="56.25" customHeight="1" x14ac:dyDescent="0.2">
      <c r="A21" s="66"/>
      <c r="B21" s="66"/>
      <c r="C21" s="55" t="s">
        <v>68</v>
      </c>
      <c r="D21" s="81">
        <v>1.0200000000000001E-2</v>
      </c>
      <c r="E21" s="79">
        <f>H17</f>
        <v>123.1584</v>
      </c>
      <c r="F21" s="55" t="s">
        <v>37</v>
      </c>
      <c r="G21" s="79">
        <f t="shared" si="0"/>
        <v>1.2562156800000002</v>
      </c>
      <c r="H21" s="79"/>
      <c r="I21" s="73" t="s">
        <v>38</v>
      </c>
      <c r="J21" s="540"/>
      <c r="K21" s="540"/>
    </row>
    <row r="22" spans="1:13" ht="21" customHeight="1" x14ac:dyDescent="0.2">
      <c r="A22" s="66"/>
      <c r="B22" s="66"/>
      <c r="C22" s="63" t="s">
        <v>30</v>
      </c>
      <c r="D22" s="76">
        <f>SUM(D18:D21)</f>
        <v>3.04E-2</v>
      </c>
      <c r="E22" s="77">
        <f>H17</f>
        <v>123.1584</v>
      </c>
      <c r="F22" s="63" t="s">
        <v>37</v>
      </c>
      <c r="G22" s="77">
        <f>SUM(G18:G21)</f>
        <v>3.7440153599999997</v>
      </c>
      <c r="H22" s="77">
        <f>H17+G22</f>
        <v>126.90241536000001</v>
      </c>
      <c r="I22" s="72"/>
      <c r="J22" s="540"/>
      <c r="K22" s="540"/>
    </row>
    <row r="23" spans="1:13" ht="229.5" customHeight="1" x14ac:dyDescent="0.2">
      <c r="A23" s="66"/>
      <c r="B23" s="65" t="s">
        <v>39</v>
      </c>
      <c r="C23" s="55" t="s">
        <v>105</v>
      </c>
      <c r="D23" s="78">
        <v>1.09E-2</v>
      </c>
      <c r="E23" s="79">
        <f>H17</f>
        <v>123.1584</v>
      </c>
      <c r="F23" s="55" t="s">
        <v>37</v>
      </c>
      <c r="G23" s="79">
        <f t="shared" ref="G23:G29" si="1">D23*E23</f>
        <v>1.34242656</v>
      </c>
      <c r="H23" s="79"/>
      <c r="I23" s="73" t="s">
        <v>142</v>
      </c>
      <c r="J23" s="540"/>
      <c r="K23" s="540"/>
    </row>
    <row r="24" spans="1:13" ht="12.75" customHeight="1" x14ac:dyDescent="0.2">
      <c r="A24" s="66"/>
      <c r="B24" s="55"/>
      <c r="C24" s="55" t="s">
        <v>41</v>
      </c>
      <c r="D24" s="81">
        <v>6.9599999999999995E-2</v>
      </c>
      <c r="E24" s="79">
        <f>H17</f>
        <v>123.1584</v>
      </c>
      <c r="F24" s="55" t="s">
        <v>37</v>
      </c>
      <c r="G24" s="79">
        <f t="shared" si="1"/>
        <v>8.5718246399999991</v>
      </c>
      <c r="H24" s="79"/>
      <c r="I24" s="546" t="s">
        <v>42</v>
      </c>
      <c r="J24" s="540"/>
      <c r="K24" s="540"/>
    </row>
    <row r="25" spans="1:13" x14ac:dyDescent="0.2">
      <c r="A25" s="66"/>
      <c r="B25" s="55"/>
      <c r="C25" s="55" t="s">
        <v>43</v>
      </c>
      <c r="D25" s="81">
        <v>6.9500000000000006E-2</v>
      </c>
      <c r="E25" s="79">
        <f>H17</f>
        <v>123.1584</v>
      </c>
      <c r="F25" s="55" t="s">
        <v>37</v>
      </c>
      <c r="G25" s="79">
        <f t="shared" si="1"/>
        <v>8.5595088000000015</v>
      </c>
      <c r="H25" s="79"/>
      <c r="I25" s="546"/>
      <c r="J25" s="540"/>
      <c r="K25" s="540"/>
    </row>
    <row r="26" spans="1:13" ht="47.25" customHeight="1" x14ac:dyDescent="0.2">
      <c r="A26" s="66"/>
      <c r="B26" s="55"/>
      <c r="C26" s="55" t="s">
        <v>44</v>
      </c>
      <c r="D26" s="81">
        <v>3.5999999999999997E-2</v>
      </c>
      <c r="E26" s="79">
        <f>H17</f>
        <v>123.1584</v>
      </c>
      <c r="F26" s="55" t="s">
        <v>37</v>
      </c>
      <c r="G26" s="79">
        <f t="shared" si="1"/>
        <v>4.4337023999999996</v>
      </c>
      <c r="H26" s="79"/>
      <c r="I26" s="546"/>
      <c r="J26" s="540"/>
      <c r="K26" s="540"/>
    </row>
    <row r="27" spans="1:13" ht="153" customHeight="1" x14ac:dyDescent="0.2">
      <c r="A27" s="66"/>
      <c r="B27" s="55"/>
      <c r="C27" s="82" t="s">
        <v>45</v>
      </c>
      <c r="D27" s="78">
        <f>'2b NVT Detacheren fase A - Rg I'!D26</f>
        <v>1.125E-2</v>
      </c>
      <c r="E27" s="79">
        <f>H17</f>
        <v>123.1584</v>
      </c>
      <c r="F27" s="55" t="s">
        <v>37</v>
      </c>
      <c r="G27" s="79">
        <f t="shared" si="1"/>
        <v>1.385532</v>
      </c>
      <c r="H27" s="79"/>
      <c r="I27" s="546" t="s">
        <v>85</v>
      </c>
      <c r="J27" s="550" t="s">
        <v>108</v>
      </c>
      <c r="K27" s="550"/>
    </row>
    <row r="28" spans="1:13" ht="228.75" customHeight="1" x14ac:dyDescent="0.2">
      <c r="A28" s="66"/>
      <c r="B28" s="55"/>
      <c r="C28" s="55" t="s">
        <v>46</v>
      </c>
      <c r="D28" s="78">
        <f>'2b NVT Detacheren fase A - Rg I'!D27</f>
        <v>1.72E-2</v>
      </c>
      <c r="E28" s="79">
        <f>H17</f>
        <v>123.1584</v>
      </c>
      <c r="F28" s="55" t="s">
        <v>37</v>
      </c>
      <c r="G28" s="79">
        <f t="shared" si="1"/>
        <v>2.1183244800000001</v>
      </c>
      <c r="H28" s="79"/>
      <c r="I28" s="546"/>
      <c r="J28" s="550" t="s">
        <v>47</v>
      </c>
      <c r="K28" s="550"/>
    </row>
    <row r="29" spans="1:13" ht="134.25" customHeight="1" x14ac:dyDescent="0.2">
      <c r="A29" s="66"/>
      <c r="B29" s="55"/>
      <c r="C29" s="82" t="s">
        <v>88</v>
      </c>
      <c r="D29" s="78">
        <f>'2b NVT Detacheren fase A - Rg I'!D28</f>
        <v>8.0000000000000002E-3</v>
      </c>
      <c r="E29" s="79">
        <f>H17</f>
        <v>123.1584</v>
      </c>
      <c r="F29" s="55" t="s">
        <v>37</v>
      </c>
      <c r="G29" s="79">
        <f t="shared" si="1"/>
        <v>0.98526720000000001</v>
      </c>
      <c r="H29" s="79"/>
      <c r="I29" s="73" t="s">
        <v>123</v>
      </c>
      <c r="J29" s="541"/>
      <c r="K29" s="621"/>
    </row>
    <row r="30" spans="1:13" x14ac:dyDescent="0.2">
      <c r="A30" s="66"/>
      <c r="B30" s="66"/>
      <c r="C30" s="63" t="s">
        <v>30</v>
      </c>
      <c r="D30" s="76">
        <f>SUM(D23:D29)</f>
        <v>0.22245000000000001</v>
      </c>
      <c r="E30" s="77">
        <f>H17</f>
        <v>123.1584</v>
      </c>
      <c r="F30" s="63" t="s">
        <v>37</v>
      </c>
      <c r="G30" s="77">
        <f>SUM(G23:G29)</f>
        <v>27.396586080000002</v>
      </c>
      <c r="H30" s="77">
        <f>H22+G30</f>
        <v>154.29900144000001</v>
      </c>
      <c r="I30" s="72"/>
      <c r="J30" s="621"/>
      <c r="K30" s="621"/>
    </row>
    <row r="31" spans="1:13" ht="25.5" customHeight="1" x14ac:dyDescent="0.2">
      <c r="A31" s="545" t="s">
        <v>48</v>
      </c>
      <c r="B31" s="542" t="s">
        <v>49</v>
      </c>
      <c r="C31" s="84" t="s">
        <v>50</v>
      </c>
      <c r="D31" s="85">
        <v>4.02E-2</v>
      </c>
      <c r="E31" s="68">
        <f>H30</f>
        <v>154.29900144000001</v>
      </c>
      <c r="F31" s="66" t="s">
        <v>51</v>
      </c>
      <c r="G31" s="68">
        <f t="shared" ref="G31:G37" si="2">D31*E31</f>
        <v>6.2028198578880005</v>
      </c>
      <c r="H31" s="68"/>
      <c r="I31" s="546" t="s">
        <v>90</v>
      </c>
      <c r="J31" s="621"/>
      <c r="K31" s="621"/>
      <c r="L31" s="103"/>
      <c r="M31" s="103"/>
    </row>
    <row r="32" spans="1:13" ht="12.75" customHeight="1" x14ac:dyDescent="0.2">
      <c r="A32" s="543"/>
      <c r="B32" s="606"/>
      <c r="C32" s="84" t="s">
        <v>52</v>
      </c>
      <c r="D32" s="85">
        <v>0</v>
      </c>
      <c r="E32" s="68">
        <f>H30</f>
        <v>154.29900144000001</v>
      </c>
      <c r="F32" s="66" t="s">
        <v>51</v>
      </c>
      <c r="G32" s="68">
        <f t="shared" si="2"/>
        <v>0</v>
      </c>
      <c r="H32" s="68"/>
      <c r="I32" s="546"/>
      <c r="J32" s="621"/>
      <c r="K32" s="621"/>
      <c r="L32" s="103"/>
    </row>
    <row r="33" spans="1:11" ht="12.75" customHeight="1" x14ac:dyDescent="0.2">
      <c r="A33" s="543"/>
      <c r="B33" s="606"/>
      <c r="C33" s="84" t="s">
        <v>53</v>
      </c>
      <c r="D33" s="85">
        <v>3.0000000000000001E-3</v>
      </c>
      <c r="E33" s="68">
        <f>H30</f>
        <v>154.29900144000001</v>
      </c>
      <c r="F33" s="66" t="s">
        <v>51</v>
      </c>
      <c r="G33" s="68">
        <f t="shared" si="2"/>
        <v>0.46289700432000003</v>
      </c>
      <c r="H33" s="68"/>
      <c r="I33" s="546"/>
      <c r="J33" s="621"/>
      <c r="K33" s="621"/>
    </row>
    <row r="34" spans="1:11" x14ac:dyDescent="0.2">
      <c r="A34" s="543"/>
      <c r="B34" s="606"/>
      <c r="C34" s="84" t="s">
        <v>54</v>
      </c>
      <c r="D34" s="85">
        <v>0</v>
      </c>
      <c r="E34" s="68">
        <f>H30</f>
        <v>154.29900144000001</v>
      </c>
      <c r="F34" s="66" t="s">
        <v>51</v>
      </c>
      <c r="G34" s="68">
        <f t="shared" si="2"/>
        <v>0</v>
      </c>
      <c r="H34" s="68"/>
      <c r="I34" s="546"/>
      <c r="J34" s="621"/>
      <c r="K34" s="621"/>
    </row>
    <row r="35" spans="1:11" x14ac:dyDescent="0.2">
      <c r="A35" s="543"/>
      <c r="B35" s="606"/>
      <c r="C35" s="84" t="s">
        <v>55</v>
      </c>
      <c r="D35" s="85">
        <v>0</v>
      </c>
      <c r="E35" s="68">
        <f>H30</f>
        <v>154.29900144000001</v>
      </c>
      <c r="F35" s="66" t="s">
        <v>51</v>
      </c>
      <c r="G35" s="68">
        <f t="shared" si="2"/>
        <v>0</v>
      </c>
      <c r="H35" s="68"/>
      <c r="I35" s="546"/>
      <c r="J35" s="621"/>
      <c r="K35" s="621"/>
    </row>
    <row r="36" spans="1:11" x14ac:dyDescent="0.2">
      <c r="A36" s="543"/>
      <c r="B36" s="606"/>
      <c r="C36" s="84" t="s">
        <v>55</v>
      </c>
      <c r="D36" s="85">
        <v>0</v>
      </c>
      <c r="E36" s="68">
        <f>H30</f>
        <v>154.29900144000001</v>
      </c>
      <c r="F36" s="66" t="s">
        <v>51</v>
      </c>
      <c r="G36" s="68">
        <f t="shared" si="2"/>
        <v>0</v>
      </c>
      <c r="H36" s="68"/>
      <c r="I36" s="546"/>
      <c r="J36" s="621"/>
      <c r="K36" s="621"/>
    </row>
    <row r="37" spans="1:11" ht="61.5" customHeight="1" x14ac:dyDescent="0.2">
      <c r="A37" s="543"/>
      <c r="B37" s="606"/>
      <c r="C37" s="84" t="s">
        <v>55</v>
      </c>
      <c r="D37" s="85">
        <v>0</v>
      </c>
      <c r="E37" s="68">
        <f>H30</f>
        <v>154.29900144000001</v>
      </c>
      <c r="F37" s="66" t="s">
        <v>51</v>
      </c>
      <c r="G37" s="68">
        <f t="shared" si="2"/>
        <v>0</v>
      </c>
      <c r="H37" s="68"/>
      <c r="I37" s="546"/>
      <c r="J37" s="621"/>
      <c r="K37" s="621"/>
    </row>
    <row r="38" spans="1:11" x14ac:dyDescent="0.2">
      <c r="A38" s="544"/>
      <c r="B38" s="607"/>
      <c r="C38" s="63" t="s">
        <v>56</v>
      </c>
      <c r="D38" s="76">
        <f>SUM(D31:D37)</f>
        <v>4.3200000000000002E-2</v>
      </c>
      <c r="E38" s="77">
        <f>H30</f>
        <v>154.29900144000001</v>
      </c>
      <c r="F38" s="63" t="s">
        <v>51</v>
      </c>
      <c r="G38" s="77">
        <f>SUM(G31:G37)</f>
        <v>6.6657168622080007</v>
      </c>
      <c r="H38" s="77">
        <f>H30+G38</f>
        <v>160.96471830220801</v>
      </c>
      <c r="I38" s="72"/>
      <c r="J38" s="68"/>
      <c r="K38" s="104"/>
    </row>
    <row r="39" spans="1:11" ht="105.75" customHeight="1" x14ac:dyDescent="0.2">
      <c r="A39" s="86"/>
      <c r="B39" s="86"/>
      <c r="C39" s="86"/>
      <c r="D39" s="86"/>
      <c r="E39" s="86"/>
      <c r="F39" s="86" t="s">
        <v>143</v>
      </c>
      <c r="G39" s="86"/>
      <c r="H39" s="87">
        <f>H38</f>
        <v>160.96471830220801</v>
      </c>
      <c r="I39" s="87" t="s">
        <v>57</v>
      </c>
      <c r="J39" s="88">
        <f>ROUND(H39/100,4)</f>
        <v>1.6095999999999999</v>
      </c>
      <c r="K39" s="105"/>
    </row>
    <row r="40" spans="1:11" ht="80.25" customHeight="1" x14ac:dyDescent="0.2">
      <c r="A40" s="86"/>
      <c r="B40" s="82" t="s">
        <v>125</v>
      </c>
      <c r="C40" s="86"/>
      <c r="D40" s="86"/>
      <c r="E40" s="86"/>
      <c r="F40" s="86" t="s">
        <v>144</v>
      </c>
      <c r="G40" s="86"/>
      <c r="H40" s="89">
        <v>1.1183000000000001</v>
      </c>
      <c r="I40" s="87" t="s">
        <v>58</v>
      </c>
      <c r="J40" s="106"/>
      <c r="K40" s="105"/>
    </row>
    <row r="41" spans="1:11" ht="99.75" customHeight="1" x14ac:dyDescent="0.2">
      <c r="A41" s="86"/>
      <c r="B41" s="86"/>
      <c r="C41" s="86"/>
      <c r="D41" s="86"/>
      <c r="E41" s="86"/>
      <c r="F41" s="86" t="s">
        <v>145</v>
      </c>
      <c r="G41" s="86"/>
      <c r="H41" s="87">
        <f>J39*H40</f>
        <v>1.80001568</v>
      </c>
      <c r="I41" s="87" t="s">
        <v>95</v>
      </c>
      <c r="J41" s="90">
        <f>ROUND(J39*H40,4)</f>
        <v>1.8</v>
      </c>
      <c r="K41" s="105"/>
    </row>
    <row r="42" spans="1:11" x14ac:dyDescent="0.2">
      <c r="A42" s="56"/>
      <c r="B42" s="91" t="s">
        <v>10</v>
      </c>
      <c r="C42" s="92"/>
      <c r="D42" s="56"/>
      <c r="E42" s="56"/>
      <c r="F42" s="56"/>
      <c r="G42" s="56"/>
      <c r="H42" s="56"/>
      <c r="I42" s="59"/>
      <c r="J42" s="56"/>
    </row>
    <row r="43" spans="1:11" x14ac:dyDescent="0.2">
      <c r="A43" s="56"/>
      <c r="B43" s="93"/>
      <c r="C43" s="94"/>
      <c r="D43" s="56"/>
      <c r="E43" s="56"/>
      <c r="F43" s="56"/>
      <c r="G43" s="56"/>
      <c r="H43" s="56"/>
      <c r="I43" s="59"/>
      <c r="J43" s="56"/>
    </row>
    <row r="44" spans="1:11" ht="12.75" customHeight="1" x14ac:dyDescent="0.2">
      <c r="A44" s="56"/>
      <c r="B44" s="56"/>
      <c r="C44" s="56"/>
      <c r="D44" s="56"/>
      <c r="E44" s="56"/>
      <c r="F44" s="56"/>
      <c r="G44" s="56"/>
      <c r="H44" s="56"/>
      <c r="I44" s="59"/>
      <c r="J44" s="56"/>
    </row>
    <row r="45" spans="1:11" ht="89.25" customHeight="1" x14ac:dyDescent="0.2">
      <c r="A45" s="530" t="s">
        <v>146</v>
      </c>
      <c r="B45" s="612"/>
      <c r="C45" s="612"/>
      <c r="D45" s="612"/>
      <c r="E45" s="613"/>
      <c r="F45" s="613"/>
      <c r="G45" s="613"/>
      <c r="H45" s="613"/>
      <c r="I45" s="613"/>
      <c r="J45" s="614"/>
    </row>
    <row r="46" spans="1:11" ht="29.25" customHeight="1" x14ac:dyDescent="0.2">
      <c r="A46" s="615"/>
      <c r="B46" s="616"/>
      <c r="C46" s="616"/>
      <c r="D46" s="616"/>
      <c r="E46" s="616"/>
      <c r="F46" s="616"/>
      <c r="G46" s="616"/>
      <c r="H46" s="616"/>
      <c r="I46" s="616"/>
      <c r="J46" s="617"/>
    </row>
    <row r="47" spans="1:11" ht="13.5" customHeight="1" x14ac:dyDescent="0.2">
      <c r="A47" s="615"/>
      <c r="B47" s="616"/>
      <c r="C47" s="616"/>
      <c r="D47" s="616"/>
      <c r="E47" s="616"/>
      <c r="F47" s="616"/>
      <c r="G47" s="616"/>
      <c r="H47" s="616"/>
      <c r="I47" s="616"/>
      <c r="J47" s="617"/>
    </row>
    <row r="48" spans="1:11" ht="21" customHeight="1" x14ac:dyDescent="0.2">
      <c r="A48" s="618"/>
      <c r="B48" s="619"/>
      <c r="C48" s="619"/>
      <c r="D48" s="619"/>
      <c r="E48" s="619"/>
      <c r="F48" s="619"/>
      <c r="G48" s="619"/>
      <c r="H48" s="619"/>
      <c r="I48" s="619"/>
      <c r="J48" s="620"/>
    </row>
    <row r="49" spans="1:10" x14ac:dyDescent="0.2">
      <c r="A49" s="56"/>
      <c r="B49" s="56"/>
      <c r="C49" s="56"/>
      <c r="D49" s="56"/>
      <c r="E49" s="56"/>
      <c r="F49" s="56"/>
      <c r="G49" s="56"/>
      <c r="H49" s="56"/>
      <c r="I49" s="59"/>
      <c r="J49" s="56"/>
    </row>
    <row r="50" spans="1:10" ht="19.5" customHeight="1" x14ac:dyDescent="0.2">
      <c r="A50" s="56"/>
      <c r="B50" s="56"/>
      <c r="C50" s="56"/>
      <c r="D50" s="56"/>
      <c r="E50" s="56"/>
      <c r="F50" s="56"/>
      <c r="G50" s="56"/>
      <c r="H50" s="56"/>
      <c r="I50" s="59"/>
      <c r="J50" s="56"/>
    </row>
    <row r="51" spans="1:10" x14ac:dyDescent="0.2">
      <c r="A51" s="56"/>
      <c r="B51" s="56"/>
      <c r="C51" s="56"/>
      <c r="D51" s="56"/>
      <c r="E51" s="56"/>
      <c r="F51" s="56"/>
      <c r="G51" s="56"/>
      <c r="H51" s="56"/>
      <c r="I51" s="59"/>
      <c r="J51" s="56"/>
    </row>
    <row r="52" spans="1:10" x14ac:dyDescent="0.2">
      <c r="A52" s="56"/>
      <c r="B52" s="56"/>
      <c r="C52" s="56"/>
      <c r="D52" s="56"/>
      <c r="E52" s="56"/>
      <c r="F52" s="56"/>
      <c r="G52" s="56"/>
      <c r="H52" s="56"/>
      <c r="I52" s="59"/>
      <c r="J52" s="56"/>
    </row>
  </sheetData>
  <mergeCells count="18">
    <mergeCell ref="B3:H3"/>
    <mergeCell ref="A9:K9"/>
    <mergeCell ref="J10:K10"/>
    <mergeCell ref="J11:K26"/>
    <mergeCell ref="A1:F1"/>
    <mergeCell ref="I13:I15"/>
    <mergeCell ref="I24:I26"/>
    <mergeCell ref="I8:K8"/>
    <mergeCell ref="A6:J6"/>
    <mergeCell ref="D4:F4"/>
    <mergeCell ref="A45:J48"/>
    <mergeCell ref="J27:K27"/>
    <mergeCell ref="J28:K28"/>
    <mergeCell ref="J29:K37"/>
    <mergeCell ref="A31:A38"/>
    <mergeCell ref="B31:B38"/>
    <mergeCell ref="I31:I37"/>
    <mergeCell ref="I27:I28"/>
  </mergeCells>
  <pageMargins left="0.70866141732283472" right="0.70866141732283472" top="0.74803149606299213" bottom="0.74803149606299213" header="0.31496062992125984" footer="0.31496062992125984"/>
  <pageSetup paperSize="8"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40625" defaultRowHeight="12.75" x14ac:dyDescent="0.2"/>
  <cols>
    <col min="1" max="1" width="28" style="56" customWidth="1"/>
    <col min="2" max="2" width="30.5703125" style="56" customWidth="1"/>
    <col min="3" max="3" width="37.5703125" style="56" customWidth="1"/>
    <col min="4" max="4" width="13" style="56" customWidth="1"/>
    <col min="5" max="5" width="12.85546875" style="56" customWidth="1"/>
    <col min="6" max="6" width="32.28515625" style="56" customWidth="1"/>
    <col min="7" max="7" width="10.5703125" style="56" customWidth="1"/>
    <col min="8" max="8" width="12.140625" style="56" customWidth="1"/>
    <col min="9" max="9" width="55.7109375" style="56" customWidth="1"/>
    <col min="10" max="10" width="19.85546875" style="56" customWidth="1"/>
    <col min="11" max="11" width="23.140625" style="56" customWidth="1"/>
    <col min="12" max="12" width="27" style="56" customWidth="1"/>
    <col min="13" max="13" width="6.85546875" style="56" customWidth="1"/>
    <col min="14" max="14" width="11.7109375" style="56" customWidth="1"/>
    <col min="15" max="15" width="22.140625" style="56" customWidth="1"/>
    <col min="16" max="16" width="21.28515625" style="56" customWidth="1"/>
    <col min="17" max="16384" width="9.140625" style="56"/>
  </cols>
  <sheetData>
    <row r="1" spans="1:11" ht="32.25" customHeight="1" x14ac:dyDescent="0.2">
      <c r="A1" s="554" t="s">
        <v>147</v>
      </c>
      <c r="B1" s="534"/>
      <c r="C1" s="534"/>
      <c r="D1" s="534"/>
      <c r="E1" s="534"/>
      <c r="F1" s="534"/>
      <c r="G1" s="559"/>
    </row>
    <row r="2" spans="1:11" s="59" customFormat="1" ht="19.5" customHeight="1" x14ac:dyDescent="0.2">
      <c r="A2" s="57" t="s">
        <v>71</v>
      </c>
      <c r="B2" s="57" t="s">
        <v>8</v>
      </c>
      <c r="C2" s="58"/>
      <c r="D2" s="554" t="s">
        <v>73</v>
      </c>
      <c r="E2" s="555"/>
      <c r="F2" s="555"/>
    </row>
    <row r="3" spans="1:11" s="59" customFormat="1" ht="31.5" customHeight="1" x14ac:dyDescent="0.2">
      <c r="B3" s="558" t="s">
        <v>0</v>
      </c>
      <c r="C3" s="559"/>
      <c r="D3" s="559"/>
      <c r="E3" s="559"/>
      <c r="F3" s="559"/>
      <c r="G3" s="559"/>
      <c r="H3" s="559"/>
    </row>
    <row r="4" spans="1:11" ht="21" customHeight="1" x14ac:dyDescent="0.2">
      <c r="A4" s="60" t="s">
        <v>72</v>
      </c>
      <c r="B4" s="59"/>
      <c r="C4" s="59"/>
      <c r="D4" s="107"/>
      <c r="E4" s="107"/>
    </row>
    <row r="5" spans="1:11" ht="15.75" customHeight="1" x14ac:dyDescent="0.2">
      <c r="A5" s="57"/>
      <c r="B5" s="60"/>
      <c r="C5" s="59"/>
      <c r="D5" s="59"/>
      <c r="E5" s="107"/>
      <c r="F5" s="107"/>
    </row>
    <row r="6" spans="1:11" ht="61.5" customHeight="1" x14ac:dyDescent="0.2">
      <c r="A6" s="558" t="s">
        <v>74</v>
      </c>
      <c r="B6" s="555"/>
      <c r="C6" s="555"/>
      <c r="D6" s="555"/>
      <c r="E6" s="555"/>
      <c r="F6" s="555"/>
      <c r="G6" s="555"/>
      <c r="H6" s="555"/>
      <c r="I6" s="555"/>
      <c r="J6" s="555"/>
    </row>
    <row r="7" spans="1:11" ht="18" x14ac:dyDescent="0.2">
      <c r="A7" s="111"/>
      <c r="B7" s="111"/>
      <c r="C7" s="111"/>
      <c r="D7" s="111"/>
      <c r="E7" s="111"/>
      <c r="F7" s="111"/>
      <c r="G7" s="111"/>
      <c r="H7" s="111"/>
      <c r="I7" s="111"/>
      <c r="J7" s="112"/>
    </row>
    <row r="8" spans="1:11" ht="21.75" customHeight="1" x14ac:dyDescent="0.2">
      <c r="B8" s="98" t="s">
        <v>10</v>
      </c>
      <c r="C8" s="99"/>
      <c r="I8" s="560" t="s">
        <v>11</v>
      </c>
      <c r="J8" s="561"/>
      <c r="K8" s="562"/>
    </row>
    <row r="9" spans="1:11" ht="18.75" customHeight="1" x14ac:dyDescent="0.2">
      <c r="A9" s="608" t="s">
        <v>148</v>
      </c>
      <c r="B9" s="609"/>
      <c r="C9" s="609"/>
      <c r="D9" s="609"/>
      <c r="E9" s="609"/>
      <c r="F9" s="609"/>
      <c r="G9" s="609"/>
      <c r="H9" s="609"/>
      <c r="I9" s="540"/>
      <c r="J9" s="540"/>
      <c r="K9" s="540"/>
    </row>
    <row r="10" spans="1:11" x14ac:dyDescent="0.2">
      <c r="A10" s="63" t="s">
        <v>12</v>
      </c>
      <c r="B10" s="63" t="s">
        <v>13</v>
      </c>
      <c r="C10" s="63"/>
      <c r="D10" s="63" t="s">
        <v>14</v>
      </c>
      <c r="E10" s="63"/>
      <c r="F10" s="63" t="s">
        <v>15</v>
      </c>
      <c r="G10" s="63" t="s">
        <v>16</v>
      </c>
      <c r="H10" s="63" t="s">
        <v>17</v>
      </c>
      <c r="I10" s="63" t="s">
        <v>18</v>
      </c>
      <c r="J10" s="63"/>
      <c r="K10" s="66"/>
    </row>
    <row r="11" spans="1:11" ht="33" customHeight="1" x14ac:dyDescent="0.2">
      <c r="A11" s="64" t="s">
        <v>19</v>
      </c>
      <c r="B11" s="65" t="s">
        <v>20</v>
      </c>
      <c r="C11" s="66"/>
      <c r="D11" s="67">
        <v>1</v>
      </c>
      <c r="E11" s="68">
        <v>100</v>
      </c>
      <c r="F11" s="66" t="s">
        <v>21</v>
      </c>
      <c r="G11" s="68">
        <v>100</v>
      </c>
      <c r="H11" s="68">
        <v>100</v>
      </c>
      <c r="I11" s="69" t="s">
        <v>22</v>
      </c>
      <c r="J11" s="539" t="s">
        <v>23</v>
      </c>
      <c r="K11" s="540"/>
    </row>
    <row r="12" spans="1:11" ht="95.25" customHeight="1" x14ac:dyDescent="0.2">
      <c r="A12" s="66"/>
      <c r="B12" s="64" t="s">
        <v>24</v>
      </c>
      <c r="C12" s="70"/>
      <c r="D12" s="75">
        <v>0</v>
      </c>
      <c r="E12" s="72">
        <v>100</v>
      </c>
      <c r="F12" s="70" t="s">
        <v>25</v>
      </c>
      <c r="G12" s="72">
        <f>D12*E12</f>
        <v>0</v>
      </c>
      <c r="H12" s="72">
        <f>H11+G12</f>
        <v>100</v>
      </c>
      <c r="I12" s="73" t="s">
        <v>60</v>
      </c>
      <c r="J12" s="540"/>
      <c r="K12" s="540"/>
    </row>
    <row r="13" spans="1:11" ht="72.75" customHeight="1" x14ac:dyDescent="0.2">
      <c r="A13" s="64" t="s">
        <v>27</v>
      </c>
      <c r="B13" s="64" t="s">
        <v>28</v>
      </c>
      <c r="C13" s="70" t="s">
        <v>61</v>
      </c>
      <c r="D13" s="75">
        <v>0.1087</v>
      </c>
      <c r="E13" s="72">
        <f>H12</f>
        <v>100</v>
      </c>
      <c r="F13" s="70" t="s">
        <v>25</v>
      </c>
      <c r="G13" s="72">
        <f>D13*E13</f>
        <v>10.870000000000001</v>
      </c>
      <c r="H13" s="72"/>
      <c r="I13" s="546" t="s">
        <v>149</v>
      </c>
      <c r="J13" s="540"/>
      <c r="K13" s="540"/>
    </row>
    <row r="14" spans="1:11" ht="81" customHeight="1" x14ac:dyDescent="0.2">
      <c r="A14" s="66"/>
      <c r="B14" s="66"/>
      <c r="C14" s="55" t="s">
        <v>120</v>
      </c>
      <c r="D14" s="75">
        <v>2.6100000000000002E-2</v>
      </c>
      <c r="E14" s="72">
        <f>H12</f>
        <v>100</v>
      </c>
      <c r="F14" s="70" t="s">
        <v>25</v>
      </c>
      <c r="G14" s="72">
        <f>D14*E14</f>
        <v>2.6100000000000003</v>
      </c>
      <c r="H14" s="72"/>
      <c r="I14" s="546"/>
      <c r="J14" s="540"/>
      <c r="K14" s="540"/>
    </row>
    <row r="15" spans="1:11" ht="409.5" customHeight="1" x14ac:dyDescent="0.2">
      <c r="A15" s="66"/>
      <c r="B15" s="66"/>
      <c r="C15" s="70" t="s">
        <v>29</v>
      </c>
      <c r="D15" s="108">
        <v>6.0000000000000001E-3</v>
      </c>
      <c r="E15" s="72">
        <f>H12</f>
        <v>100</v>
      </c>
      <c r="F15" s="70" t="s">
        <v>25</v>
      </c>
      <c r="G15" s="72">
        <f>D15*E15</f>
        <v>0.6</v>
      </c>
      <c r="H15" s="72"/>
      <c r="I15" s="546"/>
      <c r="J15" s="540"/>
      <c r="K15" s="540"/>
    </row>
    <row r="16" spans="1:11" ht="29.25" customHeight="1" x14ac:dyDescent="0.2">
      <c r="A16" s="66"/>
      <c r="B16" s="66"/>
      <c r="C16" s="63" t="s">
        <v>30</v>
      </c>
      <c r="D16" s="76">
        <f>SUM(D13:D15)</f>
        <v>0.14080000000000001</v>
      </c>
      <c r="E16" s="77">
        <f>H12</f>
        <v>100</v>
      </c>
      <c r="F16" s="63" t="s">
        <v>25</v>
      </c>
      <c r="G16" s="77">
        <f>SUM(G13:G15)</f>
        <v>14.08</v>
      </c>
      <c r="H16" s="77">
        <f>H12+G16</f>
        <v>114.08</v>
      </c>
      <c r="I16" s="68"/>
      <c r="J16" s="540"/>
      <c r="K16" s="540"/>
    </row>
    <row r="17" spans="1:12" ht="31.5" x14ac:dyDescent="0.2">
      <c r="A17" s="64" t="s">
        <v>31</v>
      </c>
      <c r="B17" s="64" t="s">
        <v>32</v>
      </c>
      <c r="C17" s="70"/>
      <c r="D17" s="71">
        <v>0.08</v>
      </c>
      <c r="E17" s="72">
        <f>H12+G13+G14</f>
        <v>113.48</v>
      </c>
      <c r="F17" s="70" t="s">
        <v>33</v>
      </c>
      <c r="G17" s="72">
        <f t="shared" ref="G17:G21" si="0">D17*E17</f>
        <v>9.0784000000000002</v>
      </c>
      <c r="H17" s="72">
        <f>H16+G17</f>
        <v>123.1584</v>
      </c>
      <c r="I17" s="73" t="s">
        <v>34</v>
      </c>
      <c r="J17" s="540"/>
      <c r="K17" s="540"/>
    </row>
    <row r="18" spans="1:12" ht="39.75" customHeight="1" x14ac:dyDescent="0.2">
      <c r="A18" s="64" t="s">
        <v>35</v>
      </c>
      <c r="B18" s="65" t="s">
        <v>62</v>
      </c>
      <c r="C18" s="101" t="s">
        <v>63</v>
      </c>
      <c r="D18" s="102">
        <v>0</v>
      </c>
      <c r="E18" s="72">
        <f>H17</f>
        <v>123.1584</v>
      </c>
      <c r="F18" s="70" t="s">
        <v>37</v>
      </c>
      <c r="G18" s="72">
        <f t="shared" si="0"/>
        <v>0</v>
      </c>
      <c r="H18" s="72"/>
      <c r="I18" s="73" t="s">
        <v>64</v>
      </c>
      <c r="J18" s="540"/>
      <c r="K18" s="540"/>
    </row>
    <row r="19" spans="1:12" ht="136.5" customHeight="1" x14ac:dyDescent="0.2">
      <c r="A19" s="66"/>
      <c r="B19" s="66"/>
      <c r="C19" s="55" t="s">
        <v>65</v>
      </c>
      <c r="D19" s="78">
        <v>5.8999999999999997E-2</v>
      </c>
      <c r="E19" s="79">
        <f>H17</f>
        <v>123.1584</v>
      </c>
      <c r="F19" s="55" t="s">
        <v>37</v>
      </c>
      <c r="G19" s="79">
        <f t="shared" si="0"/>
        <v>7.2663455999999993</v>
      </c>
      <c r="H19" s="79"/>
      <c r="I19" s="73" t="s">
        <v>66</v>
      </c>
      <c r="J19" s="540"/>
      <c r="K19" s="540"/>
    </row>
    <row r="20" spans="1:12" ht="28.5" customHeight="1" x14ac:dyDescent="0.2">
      <c r="A20" s="66"/>
      <c r="B20" s="66"/>
      <c r="C20" s="101" t="s">
        <v>67</v>
      </c>
      <c r="D20" s="109">
        <v>0</v>
      </c>
      <c r="E20" s="79">
        <f>H17</f>
        <v>123.1584</v>
      </c>
      <c r="F20" s="55" t="s">
        <v>37</v>
      </c>
      <c r="G20" s="79">
        <f t="shared" si="0"/>
        <v>0</v>
      </c>
      <c r="H20" s="79"/>
      <c r="I20" s="73" t="s">
        <v>121</v>
      </c>
      <c r="J20" s="540"/>
      <c r="K20" s="540"/>
    </row>
    <row r="21" spans="1:12" ht="28.5" customHeight="1" x14ac:dyDescent="0.2">
      <c r="A21" s="66"/>
      <c r="B21" s="66"/>
      <c r="C21" s="101" t="s">
        <v>68</v>
      </c>
      <c r="D21" s="109">
        <v>0</v>
      </c>
      <c r="E21" s="79">
        <f>H17</f>
        <v>123.1584</v>
      </c>
      <c r="F21" s="55" t="s">
        <v>37</v>
      </c>
      <c r="G21" s="79">
        <f t="shared" si="0"/>
        <v>0</v>
      </c>
      <c r="H21" s="79"/>
      <c r="I21" s="73" t="s">
        <v>121</v>
      </c>
      <c r="J21" s="540"/>
      <c r="K21" s="540"/>
    </row>
    <row r="22" spans="1:12" x14ac:dyDescent="0.2">
      <c r="A22" s="66"/>
      <c r="B22" s="66"/>
      <c r="C22" s="63" t="s">
        <v>30</v>
      </c>
      <c r="D22" s="76">
        <f>SUM(D18:D21)</f>
        <v>5.8999999999999997E-2</v>
      </c>
      <c r="E22" s="77">
        <f>H17</f>
        <v>123.1584</v>
      </c>
      <c r="F22" s="63" t="s">
        <v>37</v>
      </c>
      <c r="G22" s="77">
        <f>SUM(G18:G21)</f>
        <v>7.2663455999999993</v>
      </c>
      <c r="H22" s="77">
        <f>H17+G22</f>
        <v>130.42474559999999</v>
      </c>
      <c r="I22" s="68"/>
      <c r="J22" s="540"/>
      <c r="K22" s="540"/>
    </row>
    <row r="23" spans="1:12" ht="235.5" customHeight="1" x14ac:dyDescent="0.2">
      <c r="A23" s="66"/>
      <c r="B23" s="65" t="s">
        <v>39</v>
      </c>
      <c r="C23" s="55" t="s">
        <v>105</v>
      </c>
      <c r="D23" s="78">
        <v>1.09E-2</v>
      </c>
      <c r="E23" s="79">
        <f>H17</f>
        <v>123.1584</v>
      </c>
      <c r="F23" s="55" t="s">
        <v>37</v>
      </c>
      <c r="G23" s="79">
        <f t="shared" ref="G23:G29" si="1">D23*E23</f>
        <v>1.34242656</v>
      </c>
      <c r="H23" s="79"/>
      <c r="I23" s="73" t="s">
        <v>122</v>
      </c>
      <c r="J23" s="540"/>
      <c r="K23" s="540"/>
    </row>
    <row r="24" spans="1:12" ht="12.75" customHeight="1" x14ac:dyDescent="0.2">
      <c r="A24" s="66"/>
      <c r="B24" s="55"/>
      <c r="C24" s="55" t="s">
        <v>41</v>
      </c>
      <c r="D24" s="81">
        <v>6.9599999999999995E-2</v>
      </c>
      <c r="E24" s="79">
        <f>H17</f>
        <v>123.1584</v>
      </c>
      <c r="F24" s="55" t="s">
        <v>37</v>
      </c>
      <c r="G24" s="79">
        <f t="shared" si="1"/>
        <v>8.5718246399999991</v>
      </c>
      <c r="H24" s="79"/>
      <c r="I24" s="546" t="s">
        <v>42</v>
      </c>
      <c r="J24" s="540"/>
      <c r="K24" s="540"/>
    </row>
    <row r="25" spans="1:12" x14ac:dyDescent="0.2">
      <c r="A25" s="66"/>
      <c r="B25" s="55"/>
      <c r="C25" s="55" t="s">
        <v>43</v>
      </c>
      <c r="D25" s="81">
        <v>6.9500000000000006E-2</v>
      </c>
      <c r="E25" s="79">
        <f>H17</f>
        <v>123.1584</v>
      </c>
      <c r="F25" s="55" t="s">
        <v>37</v>
      </c>
      <c r="G25" s="79">
        <f t="shared" si="1"/>
        <v>8.5595088000000015</v>
      </c>
      <c r="H25" s="79"/>
      <c r="I25" s="546"/>
      <c r="J25" s="540"/>
      <c r="K25" s="540"/>
    </row>
    <row r="26" spans="1:12" ht="42.75" customHeight="1" x14ac:dyDescent="0.2">
      <c r="A26" s="66"/>
      <c r="B26" s="55"/>
      <c r="C26" s="55" t="s">
        <v>44</v>
      </c>
      <c r="D26" s="81">
        <v>3.5999999999999997E-2</v>
      </c>
      <c r="E26" s="79">
        <f>H17</f>
        <v>123.1584</v>
      </c>
      <c r="F26" s="55" t="s">
        <v>37</v>
      </c>
      <c r="G26" s="79">
        <f t="shared" si="1"/>
        <v>4.4337023999999996</v>
      </c>
      <c r="H26" s="79"/>
      <c r="I26" s="546"/>
      <c r="J26" s="540"/>
      <c r="K26" s="540"/>
    </row>
    <row r="27" spans="1:12" ht="155.25" customHeight="1" x14ac:dyDescent="0.2">
      <c r="A27" s="66"/>
      <c r="B27" s="55"/>
      <c r="C27" s="82" t="s">
        <v>45</v>
      </c>
      <c r="D27" s="78">
        <f>'2c NVT Detacheren fase B,C-Rg I'!D27</f>
        <v>1.125E-2</v>
      </c>
      <c r="E27" s="79">
        <f>H17</f>
        <v>123.1584</v>
      </c>
      <c r="F27" s="55" t="s">
        <v>37</v>
      </c>
      <c r="G27" s="79">
        <f t="shared" si="1"/>
        <v>1.385532</v>
      </c>
      <c r="H27" s="79"/>
      <c r="I27" s="546" t="s">
        <v>85</v>
      </c>
      <c r="J27" s="550" t="s">
        <v>108</v>
      </c>
      <c r="K27" s="550"/>
    </row>
    <row r="28" spans="1:12" ht="231" customHeight="1" x14ac:dyDescent="0.2">
      <c r="A28" s="66"/>
      <c r="B28" s="55"/>
      <c r="C28" s="55" t="s">
        <v>46</v>
      </c>
      <c r="D28" s="78">
        <f>'2c NVT Detacheren fase B,C-Rg I'!D28</f>
        <v>1.72E-2</v>
      </c>
      <c r="E28" s="79">
        <f>H17</f>
        <v>123.1584</v>
      </c>
      <c r="F28" s="55" t="s">
        <v>37</v>
      </c>
      <c r="G28" s="79">
        <f t="shared" si="1"/>
        <v>2.1183244800000001</v>
      </c>
      <c r="H28" s="79"/>
      <c r="I28" s="546"/>
      <c r="J28" s="550" t="s">
        <v>47</v>
      </c>
      <c r="K28" s="550"/>
    </row>
    <row r="29" spans="1:12" ht="116.25" customHeight="1" x14ac:dyDescent="0.2">
      <c r="A29" s="66"/>
      <c r="B29" s="55"/>
      <c r="C29" s="82" t="s">
        <v>88</v>
      </c>
      <c r="D29" s="78">
        <f>'2c NVT Detacheren fase B,C-Rg I'!D29</f>
        <v>8.2000000000000007E-3</v>
      </c>
      <c r="E29" s="79">
        <f>H17</f>
        <v>123.1584</v>
      </c>
      <c r="F29" s="55" t="s">
        <v>37</v>
      </c>
      <c r="G29" s="79">
        <f t="shared" si="1"/>
        <v>1.0098988800000002</v>
      </c>
      <c r="H29" s="79"/>
      <c r="I29" s="73" t="s">
        <v>123</v>
      </c>
      <c r="J29" s="541"/>
      <c r="K29" s="540"/>
    </row>
    <row r="30" spans="1:12" x14ac:dyDescent="0.2">
      <c r="A30" s="66"/>
      <c r="B30" s="66"/>
      <c r="C30" s="63" t="s">
        <v>30</v>
      </c>
      <c r="D30" s="76">
        <f>SUM(D23:D29)</f>
        <v>0.22265000000000001</v>
      </c>
      <c r="E30" s="77">
        <f>H17</f>
        <v>123.1584</v>
      </c>
      <c r="F30" s="63" t="s">
        <v>37</v>
      </c>
      <c r="G30" s="77">
        <f>SUM(G23:G29)</f>
        <v>27.421217760000005</v>
      </c>
      <c r="H30" s="77">
        <f>H22+G30</f>
        <v>157.84596335999998</v>
      </c>
      <c r="I30" s="68"/>
      <c r="J30" s="540"/>
      <c r="K30" s="540"/>
    </row>
    <row r="31" spans="1:12" ht="25.5" customHeight="1" x14ac:dyDescent="0.2">
      <c r="A31" s="545" t="s">
        <v>48</v>
      </c>
      <c r="B31" s="542" t="s">
        <v>49</v>
      </c>
      <c r="C31" s="84" t="s">
        <v>50</v>
      </c>
      <c r="D31" s="85">
        <v>4.02E-2</v>
      </c>
      <c r="E31" s="68">
        <f>H30</f>
        <v>157.84596335999998</v>
      </c>
      <c r="F31" s="66" t="s">
        <v>51</v>
      </c>
      <c r="G31" s="68">
        <f t="shared" ref="G31:G37" si="2">D31*E31</f>
        <v>6.3454077270719997</v>
      </c>
      <c r="H31" s="68"/>
      <c r="I31" s="546" t="s">
        <v>90</v>
      </c>
      <c r="J31" s="540"/>
      <c r="K31" s="540"/>
      <c r="L31" s="83"/>
    </row>
    <row r="32" spans="1:12" ht="12.75" customHeight="1" x14ac:dyDescent="0.2">
      <c r="A32" s="543"/>
      <c r="B32" s="606"/>
      <c r="C32" s="84" t="s">
        <v>52</v>
      </c>
      <c r="D32" s="85">
        <v>1.18E-2</v>
      </c>
      <c r="E32" s="68">
        <f>H30</f>
        <v>157.84596335999998</v>
      </c>
      <c r="F32" s="66" t="s">
        <v>51</v>
      </c>
      <c r="G32" s="68">
        <f t="shared" si="2"/>
        <v>1.8625823676479998</v>
      </c>
      <c r="H32" s="68"/>
      <c r="I32" s="546"/>
      <c r="J32" s="540"/>
      <c r="K32" s="540"/>
    </row>
    <row r="33" spans="1:11" ht="12.75" customHeight="1" x14ac:dyDescent="0.2">
      <c r="A33" s="543"/>
      <c r="B33" s="606"/>
      <c r="C33" s="84" t="s">
        <v>53</v>
      </c>
      <c r="D33" s="85">
        <v>3.0000000000000001E-3</v>
      </c>
      <c r="E33" s="68">
        <f>H30</f>
        <v>157.84596335999998</v>
      </c>
      <c r="F33" s="66" t="s">
        <v>51</v>
      </c>
      <c r="G33" s="68">
        <f t="shared" si="2"/>
        <v>0.47353789007999997</v>
      </c>
      <c r="H33" s="68"/>
      <c r="I33" s="546"/>
      <c r="J33" s="540"/>
      <c r="K33" s="540"/>
    </row>
    <row r="34" spans="1:11" x14ac:dyDescent="0.2">
      <c r="A34" s="543"/>
      <c r="B34" s="606"/>
      <c r="C34" s="84" t="s">
        <v>54</v>
      </c>
      <c r="D34" s="85">
        <v>0</v>
      </c>
      <c r="E34" s="68">
        <f>H30</f>
        <v>157.84596335999998</v>
      </c>
      <c r="F34" s="66" t="s">
        <v>51</v>
      </c>
      <c r="G34" s="68">
        <f t="shared" si="2"/>
        <v>0</v>
      </c>
      <c r="H34" s="68"/>
      <c r="I34" s="546"/>
      <c r="J34" s="540"/>
      <c r="K34" s="540"/>
    </row>
    <row r="35" spans="1:11" x14ac:dyDescent="0.2">
      <c r="A35" s="543"/>
      <c r="B35" s="606"/>
      <c r="C35" s="84" t="s">
        <v>55</v>
      </c>
      <c r="D35" s="85">
        <v>0</v>
      </c>
      <c r="E35" s="68">
        <f>H30</f>
        <v>157.84596335999998</v>
      </c>
      <c r="F35" s="66" t="s">
        <v>51</v>
      </c>
      <c r="G35" s="68">
        <f t="shared" si="2"/>
        <v>0</v>
      </c>
      <c r="H35" s="68"/>
      <c r="I35" s="546"/>
      <c r="J35" s="540"/>
      <c r="K35" s="540"/>
    </row>
    <row r="36" spans="1:11" x14ac:dyDescent="0.2">
      <c r="A36" s="543"/>
      <c r="B36" s="606"/>
      <c r="C36" s="84" t="s">
        <v>55</v>
      </c>
      <c r="D36" s="85">
        <v>0</v>
      </c>
      <c r="E36" s="68">
        <f>H30</f>
        <v>157.84596335999998</v>
      </c>
      <c r="F36" s="66" t="s">
        <v>51</v>
      </c>
      <c r="G36" s="68">
        <f t="shared" si="2"/>
        <v>0</v>
      </c>
      <c r="H36" s="68"/>
      <c r="I36" s="546"/>
      <c r="J36" s="540"/>
      <c r="K36" s="540"/>
    </row>
    <row r="37" spans="1:11" ht="44.25" customHeight="1" x14ac:dyDescent="0.2">
      <c r="A37" s="543"/>
      <c r="B37" s="606"/>
      <c r="C37" s="84" t="s">
        <v>55</v>
      </c>
      <c r="D37" s="85">
        <v>0</v>
      </c>
      <c r="E37" s="68">
        <f>H30</f>
        <v>157.84596335999998</v>
      </c>
      <c r="F37" s="66" t="s">
        <v>51</v>
      </c>
      <c r="G37" s="68">
        <f t="shared" si="2"/>
        <v>0</v>
      </c>
      <c r="H37" s="68"/>
      <c r="I37" s="546"/>
      <c r="J37" s="540"/>
      <c r="K37" s="540"/>
    </row>
    <row r="38" spans="1:11" x14ac:dyDescent="0.2">
      <c r="A38" s="544"/>
      <c r="B38" s="607"/>
      <c r="C38" s="63" t="s">
        <v>56</v>
      </c>
      <c r="D38" s="76">
        <f>SUM(D31:D37)</f>
        <v>5.5E-2</v>
      </c>
      <c r="E38" s="77">
        <f>H30</f>
        <v>157.84596335999998</v>
      </c>
      <c r="F38" s="63" t="s">
        <v>51</v>
      </c>
      <c r="G38" s="77">
        <f>SUM(G31:G37)</f>
        <v>8.6815279847999989</v>
      </c>
      <c r="H38" s="77">
        <f>H30+G38</f>
        <v>166.52749134479998</v>
      </c>
      <c r="I38" s="68"/>
      <c r="J38" s="68"/>
      <c r="K38" s="63"/>
    </row>
    <row r="39" spans="1:11" ht="114.75" x14ac:dyDescent="0.2">
      <c r="A39" s="86"/>
      <c r="B39" s="86"/>
      <c r="C39" s="86"/>
      <c r="D39" s="86"/>
      <c r="E39" s="86"/>
      <c r="F39" s="86" t="s">
        <v>150</v>
      </c>
      <c r="G39" s="86"/>
      <c r="H39" s="87">
        <f>H38</f>
        <v>166.52749134479998</v>
      </c>
      <c r="I39" s="87" t="s">
        <v>57</v>
      </c>
      <c r="J39" s="88">
        <f>ROUND(H39/100,4)</f>
        <v>1.6653</v>
      </c>
      <c r="K39" s="66"/>
    </row>
    <row r="40" spans="1:11" ht="72.75" customHeight="1" x14ac:dyDescent="0.2">
      <c r="A40" s="86"/>
      <c r="B40" s="82" t="s">
        <v>125</v>
      </c>
      <c r="C40" s="86"/>
      <c r="D40" s="86"/>
      <c r="E40" s="86"/>
      <c r="F40" s="86" t="s">
        <v>151</v>
      </c>
      <c r="G40" s="86"/>
      <c r="H40" s="89">
        <v>1.0809</v>
      </c>
      <c r="I40" s="87" t="s">
        <v>58</v>
      </c>
      <c r="J40" s="106"/>
      <c r="K40" s="66"/>
    </row>
    <row r="41" spans="1:11" ht="110.25" customHeight="1" x14ac:dyDescent="0.2">
      <c r="A41" s="86"/>
      <c r="B41" s="86"/>
      <c r="C41" s="86"/>
      <c r="D41" s="86"/>
      <c r="E41" s="86"/>
      <c r="F41" s="86" t="s">
        <v>152</v>
      </c>
      <c r="G41" s="86"/>
      <c r="H41" s="87">
        <f>J39*H40</f>
        <v>1.80002277</v>
      </c>
      <c r="I41" s="87" t="s">
        <v>95</v>
      </c>
      <c r="J41" s="90">
        <f>ROUND(J39*H40,4)</f>
        <v>1.8</v>
      </c>
      <c r="K41" s="66"/>
    </row>
    <row r="42" spans="1:11" x14ac:dyDescent="0.2">
      <c r="B42" s="91" t="s">
        <v>10</v>
      </c>
      <c r="C42" s="92"/>
    </row>
    <row r="43" spans="1:11" x14ac:dyDescent="0.2">
      <c r="B43" s="93"/>
      <c r="C43" s="94"/>
    </row>
    <row r="44" spans="1:11" ht="12.75" customHeight="1" x14ac:dyDescent="0.2"/>
    <row r="45" spans="1:11" ht="93" customHeight="1" x14ac:dyDescent="0.2">
      <c r="A45" s="530" t="s">
        <v>128</v>
      </c>
      <c r="B45" s="597"/>
      <c r="C45" s="597"/>
      <c r="D45" s="597"/>
      <c r="E45" s="598"/>
      <c r="F45" s="598"/>
      <c r="G45" s="598"/>
      <c r="H45" s="598"/>
      <c r="I45" s="599"/>
    </row>
    <row r="46" spans="1:11" ht="33" customHeight="1" x14ac:dyDescent="0.2">
      <c r="A46" s="600"/>
      <c r="B46" s="601"/>
      <c r="C46" s="601"/>
      <c r="D46" s="601"/>
      <c r="E46" s="601"/>
      <c r="F46" s="601"/>
      <c r="G46" s="601"/>
      <c r="H46" s="601"/>
      <c r="I46" s="602"/>
    </row>
    <row r="47" spans="1:11" ht="11.25" customHeight="1" x14ac:dyDescent="0.2">
      <c r="A47" s="600"/>
      <c r="B47" s="601"/>
      <c r="C47" s="601"/>
      <c r="D47" s="601"/>
      <c r="E47" s="601"/>
      <c r="F47" s="601"/>
      <c r="G47" s="601"/>
      <c r="H47" s="601"/>
      <c r="I47" s="602"/>
    </row>
    <row r="48" spans="1:11" ht="23.25" hidden="1" customHeight="1" x14ac:dyDescent="0.2">
      <c r="A48" s="603"/>
      <c r="B48" s="604"/>
      <c r="C48" s="604"/>
      <c r="D48" s="604"/>
      <c r="E48" s="604"/>
      <c r="F48" s="604"/>
      <c r="G48" s="604"/>
      <c r="H48" s="604"/>
      <c r="I48" s="605"/>
    </row>
  </sheetData>
  <sheetProtection sheet="1" objects="1" scenarios="1"/>
  <mergeCells count="17">
    <mergeCell ref="A1:G1"/>
    <mergeCell ref="B3:H3"/>
    <mergeCell ref="A9:K9"/>
    <mergeCell ref="J11:K26"/>
    <mergeCell ref="I13:I15"/>
    <mergeCell ref="I24:I26"/>
    <mergeCell ref="I8:K8"/>
    <mergeCell ref="A6:J6"/>
    <mergeCell ref="D2:F2"/>
    <mergeCell ref="A45:I48"/>
    <mergeCell ref="I27:I28"/>
    <mergeCell ref="J27:K27"/>
    <mergeCell ref="J28:K28"/>
    <mergeCell ref="J29:K37"/>
    <mergeCell ref="A31:A38"/>
    <mergeCell ref="B31:B38"/>
    <mergeCell ref="I31:I37"/>
  </mergeCells>
  <pageMargins left="0.70866141732283472" right="0.70866141732283472" top="0.74803149606299213" bottom="0.74803149606299213" header="0.31496062992125984" footer="0.31496062992125984"/>
  <pageSetup paperSize="8"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40625" defaultRowHeight="12.75" x14ac:dyDescent="0.2"/>
  <cols>
    <col min="1" max="1" width="35" style="116" customWidth="1"/>
    <col min="2" max="2" width="70" style="116" customWidth="1"/>
    <col min="3" max="3" width="28.5703125" style="121" customWidth="1"/>
    <col min="4" max="4" width="25.7109375" style="116" customWidth="1"/>
    <col min="5" max="5" width="23.42578125" style="116" customWidth="1"/>
    <col min="6" max="6" width="25.42578125" style="116" customWidth="1"/>
    <col min="7" max="7" width="23.85546875" style="116" customWidth="1"/>
    <col min="8" max="8" width="25.85546875" style="116" customWidth="1"/>
    <col min="9" max="10" width="9.140625" style="116"/>
    <col min="11" max="11" width="5.5703125" style="116" customWidth="1"/>
    <col min="12" max="16384" width="9.140625" style="116"/>
  </cols>
  <sheetData>
    <row r="1" spans="1:15" ht="15.75" x14ac:dyDescent="0.25">
      <c r="A1" s="113" t="s">
        <v>153</v>
      </c>
      <c r="B1" s="114"/>
      <c r="C1" s="115" t="s">
        <v>154</v>
      </c>
    </row>
    <row r="2" spans="1:15" ht="15" x14ac:dyDescent="0.2">
      <c r="A2" s="113"/>
      <c r="B2" s="114"/>
      <c r="C2" s="116"/>
    </row>
    <row r="3" spans="1:15" s="119" customFormat="1" ht="19.5" customHeight="1" x14ac:dyDescent="0.25">
      <c r="A3" s="117" t="s">
        <v>71</v>
      </c>
      <c r="B3" s="117" t="s">
        <v>8</v>
      </c>
      <c r="C3" s="579" t="s">
        <v>9</v>
      </c>
      <c r="D3" s="580"/>
      <c r="E3" s="580"/>
      <c r="F3" s="118"/>
    </row>
    <row r="4" spans="1:15" s="119" customFormat="1" ht="31.5" customHeight="1" x14ac:dyDescent="0.2">
      <c r="B4" s="577" t="s">
        <v>0</v>
      </c>
      <c r="C4" s="578"/>
      <c r="D4" s="578"/>
      <c r="E4" s="578"/>
      <c r="F4" s="578"/>
      <c r="G4" s="578"/>
      <c r="H4" s="578"/>
    </row>
    <row r="5" spans="1:15" s="114" customFormat="1" ht="21" customHeight="1" x14ac:dyDescent="0.2">
      <c r="A5" s="120" t="s">
        <v>98</v>
      </c>
      <c r="B5" s="119"/>
      <c r="C5" s="119"/>
      <c r="D5" s="113"/>
      <c r="E5" s="113"/>
    </row>
    <row r="7" spans="1:15" x14ac:dyDescent="0.2">
      <c r="A7" s="122" t="s">
        <v>155</v>
      </c>
      <c r="B7" s="122"/>
      <c r="C7" s="122"/>
      <c r="D7" s="123"/>
    </row>
    <row r="8" spans="1:15" ht="14.25" x14ac:dyDescent="0.2">
      <c r="A8" s="120"/>
      <c r="B8" s="124"/>
      <c r="C8" s="125"/>
      <c r="D8" s="124"/>
      <c r="E8" s="124"/>
      <c r="F8" s="124"/>
      <c r="G8" s="124"/>
      <c r="H8" s="124"/>
      <c r="I8" s="124"/>
      <c r="J8" s="124"/>
      <c r="K8" s="124"/>
      <c r="L8" s="124"/>
      <c r="M8" s="124"/>
      <c r="N8" s="124"/>
      <c r="O8" s="124"/>
    </row>
    <row r="9" spans="1:15" ht="29.25" customHeight="1" x14ac:dyDescent="0.2">
      <c r="A9" s="124"/>
      <c r="B9" s="124"/>
      <c r="C9" s="125"/>
      <c r="D9" s="126" t="s">
        <v>156</v>
      </c>
      <c r="E9" s="127"/>
      <c r="F9" s="124"/>
      <c r="G9" s="124"/>
      <c r="H9" s="124"/>
      <c r="I9" s="124"/>
      <c r="J9" s="124"/>
      <c r="K9" s="124"/>
      <c r="L9" s="124"/>
      <c r="M9" s="124"/>
      <c r="N9" s="124"/>
      <c r="O9" s="124"/>
    </row>
    <row r="10" spans="1:15" ht="63.75" customHeight="1" x14ac:dyDescent="0.2">
      <c r="A10" s="128" t="s">
        <v>157</v>
      </c>
      <c r="B10" s="129" t="s">
        <v>158</v>
      </c>
      <c r="C10" s="130" t="s">
        <v>159</v>
      </c>
      <c r="D10" s="131" t="s">
        <v>160</v>
      </c>
      <c r="E10" s="131" t="s">
        <v>161</v>
      </c>
      <c r="F10" s="131" t="s">
        <v>162</v>
      </c>
      <c r="G10" s="131" t="s">
        <v>163</v>
      </c>
      <c r="H10" s="124"/>
      <c r="I10" s="124"/>
      <c r="J10" s="124"/>
      <c r="K10" s="124"/>
      <c r="L10" s="124"/>
      <c r="M10" s="124"/>
      <c r="N10" s="124"/>
    </row>
    <row r="11" spans="1:15" ht="60" customHeight="1" x14ac:dyDescent="0.2">
      <c r="A11" s="639" t="s">
        <v>164</v>
      </c>
      <c r="B11" s="132" t="s">
        <v>165</v>
      </c>
      <c r="C11" s="133">
        <f>'2a NVT Uitzenden fase A - Rg I '!J40</f>
        <v>1.3254999999999999</v>
      </c>
      <c r="D11" s="134">
        <v>0</v>
      </c>
      <c r="E11" s="135">
        <v>0.3</v>
      </c>
      <c r="F11" s="136">
        <f>D11</f>
        <v>0</v>
      </c>
      <c r="G11" s="137">
        <f>+C11*D11*E11</f>
        <v>0</v>
      </c>
      <c r="H11" s="124"/>
      <c r="I11" s="124"/>
      <c r="J11" s="124"/>
      <c r="K11" s="124"/>
      <c r="L11" s="124"/>
      <c r="M11" s="124"/>
      <c r="N11" s="124"/>
    </row>
    <row r="12" spans="1:15" ht="49.5" customHeight="1" x14ac:dyDescent="0.2">
      <c r="A12" s="641"/>
      <c r="B12" s="132" t="s">
        <v>166</v>
      </c>
      <c r="C12" s="133">
        <f>'2b NVT Detacheren fase A - Rg I'!J40</f>
        <v>1.8</v>
      </c>
      <c r="D12" s="134">
        <v>1</v>
      </c>
      <c r="E12" s="135">
        <v>0.3</v>
      </c>
      <c r="F12" s="136">
        <f>D12</f>
        <v>1</v>
      </c>
      <c r="G12" s="137">
        <f>+C12*D12*E12</f>
        <v>0.54</v>
      </c>
      <c r="H12" s="124"/>
      <c r="I12" s="124"/>
      <c r="J12" s="124"/>
      <c r="K12" s="124"/>
      <c r="L12" s="124"/>
      <c r="M12" s="124"/>
      <c r="N12" s="124"/>
    </row>
    <row r="13" spans="1:15" ht="48.75" customHeight="1" x14ac:dyDescent="0.2">
      <c r="A13" s="641"/>
      <c r="B13" s="132" t="s">
        <v>167</v>
      </c>
      <c r="C13" s="133">
        <f>'2c NVT Detacheren fase B,C-Rg I'!J41</f>
        <v>1.8</v>
      </c>
      <c r="D13" s="138"/>
      <c r="E13" s="135">
        <v>0.2</v>
      </c>
      <c r="F13" s="139"/>
      <c r="G13" s="137">
        <f>+C13*E13</f>
        <v>0.36000000000000004</v>
      </c>
      <c r="H13" s="124"/>
      <c r="I13" s="124"/>
      <c r="J13" s="124"/>
      <c r="K13" s="124"/>
      <c r="L13" s="124"/>
      <c r="M13" s="124"/>
      <c r="N13" s="124"/>
    </row>
    <row r="14" spans="1:15" ht="45" customHeight="1" x14ac:dyDescent="0.2">
      <c r="A14" s="641"/>
      <c r="B14" s="132" t="s">
        <v>168</v>
      </c>
      <c r="C14" s="133">
        <f>'2d NVT Uitzenden fase A - Rg II'!J41</f>
        <v>1.3328</v>
      </c>
      <c r="D14" s="134">
        <v>0</v>
      </c>
      <c r="E14" s="135">
        <v>0.3</v>
      </c>
      <c r="F14" s="136">
        <f>D14</f>
        <v>0</v>
      </c>
      <c r="G14" s="137">
        <f>+C14*D14*E14</f>
        <v>0</v>
      </c>
      <c r="H14" s="140"/>
      <c r="I14" s="124"/>
      <c r="J14" s="124"/>
      <c r="K14" s="124"/>
      <c r="L14" s="124"/>
      <c r="M14" s="124"/>
      <c r="N14" s="124"/>
    </row>
    <row r="15" spans="1:15" ht="45.75" customHeight="1" x14ac:dyDescent="0.2">
      <c r="A15" s="641"/>
      <c r="B15" s="132" t="s">
        <v>169</v>
      </c>
      <c r="C15" s="133">
        <f>'2e NVT  Detacheren fase A-Rg II'!J41</f>
        <v>1.8</v>
      </c>
      <c r="D15" s="134">
        <v>1</v>
      </c>
      <c r="E15" s="135">
        <v>0.3</v>
      </c>
      <c r="F15" s="136">
        <f>D15</f>
        <v>1</v>
      </c>
      <c r="G15" s="137">
        <f>+C15*D15*E15</f>
        <v>0.54</v>
      </c>
      <c r="H15" s="124"/>
      <c r="I15" s="124"/>
      <c r="J15" s="124"/>
      <c r="K15" s="124"/>
      <c r="L15" s="124"/>
      <c r="M15" s="124"/>
      <c r="N15" s="124"/>
    </row>
    <row r="16" spans="1:15" ht="45" customHeight="1" x14ac:dyDescent="0.2">
      <c r="A16" s="641"/>
      <c r="B16" s="141" t="s">
        <v>170</v>
      </c>
      <c r="C16" s="133">
        <f>'2f NVT Detacheren fase B,C-RgII'!J41</f>
        <v>1.8</v>
      </c>
      <c r="D16" s="142"/>
      <c r="E16" s="135">
        <v>0.2</v>
      </c>
      <c r="F16" s="142"/>
      <c r="G16" s="137">
        <f t="shared" ref="G16" si="0">+C16*E16</f>
        <v>0.36000000000000004</v>
      </c>
      <c r="H16" s="124"/>
      <c r="I16" s="124"/>
      <c r="J16" s="124"/>
      <c r="K16" s="124"/>
      <c r="L16" s="124"/>
      <c r="M16" s="124"/>
      <c r="N16" s="124"/>
    </row>
    <row r="17" spans="1:15" ht="111" customHeight="1" x14ac:dyDescent="0.2">
      <c r="A17" s="124"/>
      <c r="B17" s="124"/>
      <c r="C17" s="125"/>
      <c r="D17" s="143" t="s">
        <v>171</v>
      </c>
      <c r="E17" s="144" t="s">
        <v>172</v>
      </c>
      <c r="F17" s="145">
        <f>SUM(F11:F13)</f>
        <v>1</v>
      </c>
      <c r="G17" s="146">
        <f>ROUND(G11+G12+G13+G14+G15+G16,4)</f>
        <v>1.8</v>
      </c>
      <c r="H17" s="147" t="s">
        <v>173</v>
      </c>
      <c r="J17" s="124"/>
      <c r="K17" s="124"/>
      <c r="L17" s="124"/>
      <c r="M17" s="124"/>
    </row>
    <row r="18" spans="1:15" ht="69" customHeight="1" x14ac:dyDescent="0.2">
      <c r="A18" s="148"/>
      <c r="B18" s="149"/>
      <c r="C18" s="150"/>
      <c r="D18" s="151"/>
      <c r="E18" s="152"/>
      <c r="F18" s="153" t="str">
        <f>IF(F17&lt;&gt;100%,"totaal moet 100% zijn!","Okay")</f>
        <v>Okay</v>
      </c>
      <c r="G18" s="154" t="s">
        <v>174</v>
      </c>
      <c r="I18" s="124"/>
      <c r="J18" s="124"/>
      <c r="K18" s="124"/>
      <c r="L18" s="124"/>
      <c r="M18" s="124"/>
      <c r="N18" s="124"/>
      <c r="O18" s="124"/>
    </row>
    <row r="19" spans="1:15" ht="69" customHeight="1" x14ac:dyDescent="0.2">
      <c r="A19" s="148"/>
      <c r="B19" s="149"/>
      <c r="C19" s="150"/>
      <c r="D19" s="140"/>
      <c r="E19" s="144" t="s">
        <v>175</v>
      </c>
      <c r="F19" s="145">
        <f>SUM(F14:F15)</f>
        <v>1</v>
      </c>
      <c r="G19" s="155"/>
      <c r="I19" s="124"/>
      <c r="J19" s="124"/>
      <c r="K19" s="124"/>
      <c r="L19" s="124"/>
      <c r="M19" s="124"/>
      <c r="N19" s="124"/>
      <c r="O19" s="124"/>
    </row>
    <row r="20" spans="1:15" ht="69" customHeight="1" x14ac:dyDescent="0.2">
      <c r="A20" s="148"/>
      <c r="B20" s="149"/>
      <c r="C20" s="150"/>
      <c r="D20" s="140"/>
      <c r="E20" s="124"/>
      <c r="F20" s="153" t="str">
        <f>IF(F19&lt;&gt;100%,"totaal moet 100% zijn!","Okay")</f>
        <v>Okay</v>
      </c>
      <c r="G20" s="155"/>
      <c r="I20" s="124"/>
      <c r="J20" s="124"/>
      <c r="K20" s="124"/>
      <c r="L20" s="124"/>
      <c r="M20" s="124"/>
      <c r="N20" s="124"/>
      <c r="O20" s="124"/>
    </row>
    <row r="21" spans="1:15" ht="28.5" customHeight="1" x14ac:dyDescent="0.2">
      <c r="A21" s="148"/>
      <c r="B21" s="149"/>
      <c r="C21" s="150"/>
      <c r="D21" s="140"/>
      <c r="E21" s="124"/>
      <c r="F21" s="140"/>
      <c r="G21" s="155"/>
      <c r="I21" s="124"/>
      <c r="J21" s="124"/>
      <c r="K21" s="124"/>
      <c r="L21" s="124"/>
      <c r="M21" s="124"/>
      <c r="N21" s="124"/>
      <c r="O21" s="124"/>
    </row>
    <row r="22" spans="1:15" ht="57" x14ac:dyDescent="0.2">
      <c r="A22" s="156" t="s">
        <v>176</v>
      </c>
      <c r="B22" s="644" t="s">
        <v>177</v>
      </c>
      <c r="C22" s="645"/>
      <c r="D22" s="140"/>
      <c r="F22" s="157"/>
      <c r="J22" s="124"/>
      <c r="K22" s="124"/>
      <c r="L22" s="124"/>
      <c r="M22" s="124"/>
    </row>
    <row r="23" spans="1:15" ht="72.75" customHeight="1" x14ac:dyDescent="0.2">
      <c r="A23" s="158" t="s">
        <v>178</v>
      </c>
      <c r="B23" s="159" t="s">
        <v>179</v>
      </c>
      <c r="C23" s="160" t="e">
        <f>#REF!</f>
        <v>#REF!</v>
      </c>
      <c r="D23" s="642" t="s">
        <v>180</v>
      </c>
      <c r="E23" s="643"/>
      <c r="F23" s="157"/>
      <c r="J23" s="124"/>
      <c r="K23" s="124"/>
      <c r="L23" s="124"/>
      <c r="M23" s="124"/>
    </row>
    <row r="24" spans="1:15" ht="65.25" customHeight="1" x14ac:dyDescent="0.2">
      <c r="A24" s="161"/>
      <c r="B24" s="149"/>
      <c r="C24" s="150"/>
      <c r="D24" s="162"/>
      <c r="E24" s="163"/>
      <c r="F24" s="157"/>
      <c r="J24" s="124"/>
      <c r="K24" s="124"/>
      <c r="L24" s="124"/>
      <c r="M24" s="124"/>
    </row>
    <row r="25" spans="1:15" ht="69" customHeight="1" x14ac:dyDescent="0.2">
      <c r="A25" s="128" t="s">
        <v>181</v>
      </c>
      <c r="B25" s="164" t="s">
        <v>182</v>
      </c>
      <c r="C25" s="165" t="s">
        <v>183</v>
      </c>
      <c r="D25" s="165" t="s">
        <v>184</v>
      </c>
      <c r="E25" s="131" t="s">
        <v>163</v>
      </c>
      <c r="F25" s="166"/>
      <c r="H25" s="124"/>
      <c r="I25" s="124"/>
      <c r="J25" s="124"/>
      <c r="K25" s="124"/>
      <c r="L25" s="124"/>
      <c r="M25" s="124"/>
    </row>
    <row r="26" spans="1:15" ht="91.5" customHeight="1" x14ac:dyDescent="0.2">
      <c r="A26" s="639" t="s">
        <v>185</v>
      </c>
      <c r="B26" s="167" t="s">
        <v>186</v>
      </c>
      <c r="C26" s="133">
        <f>'2a Fase A'!J41</f>
        <v>1.3507</v>
      </c>
      <c r="D26" s="168">
        <v>0.4</v>
      </c>
      <c r="E26" s="137">
        <f>C26*D26</f>
        <v>0.54027999999999998</v>
      </c>
      <c r="F26" s="166"/>
      <c r="G26" s="124"/>
      <c r="H26" s="124"/>
      <c r="I26" s="124"/>
    </row>
    <row r="27" spans="1:15" ht="58.5" customHeight="1" x14ac:dyDescent="0.2">
      <c r="A27" s="640"/>
      <c r="B27" s="167" t="s">
        <v>187</v>
      </c>
      <c r="C27" s="133">
        <f>'2b Fase B en C'!J41</f>
        <v>1.3381000000000001</v>
      </c>
      <c r="D27" s="168">
        <v>0.1</v>
      </c>
      <c r="E27" s="137">
        <f>C27*D27</f>
        <v>0.13381000000000001</v>
      </c>
      <c r="F27" s="124"/>
      <c r="G27" s="124"/>
      <c r="H27" s="124"/>
      <c r="I27" s="124"/>
    </row>
    <row r="28" spans="1:15" ht="84.75" customHeight="1" x14ac:dyDescent="0.2">
      <c r="A28" s="640"/>
      <c r="B28" s="167" t="s">
        <v>188</v>
      </c>
      <c r="C28" s="133" t="e">
        <f>#REF!</f>
        <v>#REF!</v>
      </c>
      <c r="D28" s="168">
        <v>0.4</v>
      </c>
      <c r="E28" s="137" t="e">
        <f t="shared" ref="E28:E29" si="1">C28*D28</f>
        <v>#REF!</v>
      </c>
      <c r="F28" s="124"/>
      <c r="G28" s="124"/>
      <c r="H28" s="124"/>
      <c r="I28" s="124"/>
      <c r="J28" s="124"/>
      <c r="K28" s="124"/>
    </row>
    <row r="29" spans="1:15" ht="66.75" customHeight="1" x14ac:dyDescent="0.2">
      <c r="A29" s="640"/>
      <c r="B29" s="167" t="s">
        <v>189</v>
      </c>
      <c r="C29" s="133" t="e">
        <f>#REF!</f>
        <v>#REF!</v>
      </c>
      <c r="D29" s="168">
        <v>0.1</v>
      </c>
      <c r="E29" s="137" t="e">
        <f t="shared" si="1"/>
        <v>#REF!</v>
      </c>
      <c r="F29" s="157"/>
      <c r="J29" s="124"/>
      <c r="K29" s="124"/>
      <c r="L29" s="124"/>
      <c r="M29" s="124"/>
    </row>
    <row r="30" spans="1:15" ht="55.5" customHeight="1" x14ac:dyDescent="0.2">
      <c r="A30" s="640"/>
      <c r="C30" s="116"/>
      <c r="E30" s="169" t="e">
        <f>ROUND(E26+E27+E28+E29,4)</f>
        <v>#REF!</v>
      </c>
      <c r="F30" s="170" t="s">
        <v>190</v>
      </c>
      <c r="G30" s="124"/>
      <c r="H30" s="124"/>
      <c r="I30" s="124"/>
    </row>
    <row r="31" spans="1:15" ht="57" customHeight="1" x14ac:dyDescent="0.2">
      <c r="A31" s="640"/>
      <c r="B31" s="124"/>
      <c r="C31" s="125"/>
      <c r="D31" s="152"/>
      <c r="E31" s="155" t="s">
        <v>174</v>
      </c>
      <c r="F31" s="157"/>
      <c r="G31" s="124"/>
      <c r="H31" s="124"/>
      <c r="I31" s="124"/>
    </row>
    <row r="32" spans="1:15" ht="3" customHeight="1" x14ac:dyDescent="0.2">
      <c r="A32" s="640"/>
      <c r="B32" s="124"/>
      <c r="C32" s="125"/>
      <c r="D32" s="152"/>
      <c r="E32" s="155"/>
      <c r="F32" s="157"/>
      <c r="J32" s="124"/>
      <c r="K32" s="124"/>
      <c r="L32" s="124"/>
      <c r="M32" s="124"/>
    </row>
    <row r="33" spans="1:15" ht="24.75" customHeight="1" x14ac:dyDescent="0.2">
      <c r="A33" s="171"/>
      <c r="B33" s="124"/>
      <c r="C33" s="125"/>
      <c r="D33" s="152"/>
      <c r="E33" s="155"/>
      <c r="F33" s="157"/>
      <c r="J33" s="124"/>
      <c r="K33" s="124"/>
      <c r="L33" s="124"/>
      <c r="M33" s="124"/>
    </row>
    <row r="34" spans="1:15" ht="31.5" customHeight="1" x14ac:dyDescent="0.2">
      <c r="A34" s="171"/>
      <c r="B34" s="124"/>
      <c r="C34" s="125"/>
      <c r="D34" s="140"/>
      <c r="E34" s="124"/>
      <c r="F34" s="124"/>
      <c r="G34" s="124"/>
      <c r="H34" s="124"/>
      <c r="I34" s="124"/>
      <c r="J34" s="124"/>
      <c r="K34" s="124"/>
      <c r="L34" s="124"/>
      <c r="M34" s="124"/>
      <c r="N34" s="124"/>
      <c r="O34" s="124"/>
    </row>
    <row r="35" spans="1:15" ht="71.25" x14ac:dyDescent="0.2">
      <c r="A35" s="172" t="s">
        <v>191</v>
      </c>
      <c r="B35" s="173"/>
      <c r="C35" s="173"/>
      <c r="D35" s="174"/>
      <c r="E35" s="124"/>
      <c r="G35" s="124"/>
      <c r="H35" s="124"/>
      <c r="I35" s="124"/>
      <c r="J35" s="124"/>
      <c r="K35" s="124"/>
      <c r="L35" s="124"/>
      <c r="M35" s="124"/>
      <c r="N35" s="124"/>
      <c r="O35" s="124"/>
    </row>
    <row r="36" spans="1:15" ht="45.75" customHeight="1" x14ac:dyDescent="0.2">
      <c r="B36" s="175" t="s">
        <v>192</v>
      </c>
      <c r="C36" s="176" t="s">
        <v>193</v>
      </c>
      <c r="D36" s="177" t="s">
        <v>194</v>
      </c>
      <c r="G36" s="124"/>
      <c r="H36" s="124"/>
      <c r="I36" s="124"/>
      <c r="J36" s="124"/>
      <c r="K36" s="124"/>
      <c r="L36" s="124"/>
      <c r="M36" s="124"/>
      <c r="N36" s="124"/>
      <c r="O36" s="124"/>
    </row>
    <row r="37" spans="1:15" ht="43.5" customHeight="1" x14ac:dyDescent="0.2">
      <c r="A37" s="178" t="s">
        <v>195</v>
      </c>
      <c r="B37" s="179">
        <f>G17</f>
        <v>1.8</v>
      </c>
      <c r="C37" s="180">
        <v>0.5</v>
      </c>
      <c r="D37" s="181">
        <f>B37*C37</f>
        <v>0.9</v>
      </c>
      <c r="G37" s="124"/>
      <c r="H37" s="124"/>
      <c r="I37" s="124"/>
      <c r="J37" s="124"/>
      <c r="K37" s="124"/>
      <c r="L37" s="124"/>
      <c r="M37" s="124"/>
      <c r="N37" s="124"/>
      <c r="O37" s="124"/>
    </row>
    <row r="38" spans="1:15" ht="120.75" customHeight="1" x14ac:dyDescent="0.2">
      <c r="A38" s="182" t="s">
        <v>196</v>
      </c>
      <c r="B38" s="183" t="e">
        <f>E30</f>
        <v>#REF!</v>
      </c>
      <c r="C38" s="180">
        <v>0.5</v>
      </c>
      <c r="D38" s="181" t="e">
        <f>B38*C38</f>
        <v>#REF!</v>
      </c>
      <c r="G38" s="124"/>
      <c r="H38" s="124"/>
      <c r="I38" s="124"/>
      <c r="J38" s="124"/>
      <c r="K38" s="124"/>
      <c r="L38" s="124"/>
      <c r="M38" s="124"/>
      <c r="N38" s="124"/>
      <c r="O38" s="124"/>
    </row>
    <row r="39" spans="1:15" ht="104.25" customHeight="1" x14ac:dyDescent="0.25">
      <c r="A39" s="124"/>
      <c r="B39" s="124"/>
      <c r="C39" s="184"/>
      <c r="D39" s="185" t="e">
        <f>D37+D38</f>
        <v>#REF!</v>
      </c>
      <c r="E39" s="186" t="e">
        <f>ROUND(D39,4)</f>
        <v>#REF!</v>
      </c>
      <c r="F39" s="147" t="s">
        <v>197</v>
      </c>
      <c r="G39" s="124"/>
      <c r="H39" s="124"/>
      <c r="I39" s="124"/>
      <c r="J39" s="124"/>
      <c r="K39" s="124"/>
      <c r="L39" s="124"/>
      <c r="M39" s="124"/>
      <c r="N39" s="124"/>
      <c r="O39" s="124"/>
    </row>
    <row r="40" spans="1:15" ht="31.5" customHeight="1" x14ac:dyDescent="0.25">
      <c r="A40" s="124"/>
      <c r="B40" s="124"/>
      <c r="C40" s="125"/>
      <c r="E40" s="157" t="s">
        <v>174</v>
      </c>
      <c r="I40" s="187"/>
    </row>
    <row r="41" spans="1:15" ht="14.25" x14ac:dyDescent="0.2">
      <c r="A41" s="124"/>
      <c r="B41" s="188"/>
      <c r="C41" s="125"/>
      <c r="E41" s="124"/>
    </row>
    <row r="42" spans="1:15" x14ac:dyDescent="0.2">
      <c r="A42" s="124"/>
      <c r="B42" s="189" t="s">
        <v>198</v>
      </c>
      <c r="C42" s="125"/>
      <c r="D42" s="124"/>
    </row>
    <row r="43" spans="1:15" ht="33" customHeight="1" x14ac:dyDescent="0.2">
      <c r="B43" s="190" t="s">
        <v>199</v>
      </c>
      <c r="C43" s="190"/>
      <c r="D43" s="190"/>
      <c r="G43" s="191"/>
    </row>
    <row r="44" spans="1:15" ht="18" customHeight="1" x14ac:dyDescent="0.2">
      <c r="B44" s="140" t="s">
        <v>200</v>
      </c>
      <c r="C44" s="125"/>
      <c r="D44" s="124"/>
      <c r="G44" s="191"/>
    </row>
    <row r="45" spans="1:15" ht="52.5" customHeight="1" x14ac:dyDescent="0.2">
      <c r="B45" s="124"/>
      <c r="C45" s="125"/>
      <c r="D45" s="124"/>
      <c r="E45" s="191"/>
      <c r="G45" s="191"/>
    </row>
    <row r="46" spans="1:15" ht="45" customHeight="1" x14ac:dyDescent="0.2">
      <c r="B46" s="192" t="s">
        <v>201</v>
      </c>
      <c r="C46" s="166" t="s">
        <v>202</v>
      </c>
      <c r="D46" s="124"/>
      <c r="E46" s="124"/>
    </row>
    <row r="47" spans="1:15" ht="39.75" customHeight="1" x14ac:dyDescent="0.2">
      <c r="B47" s="192" t="e">
        <f>2.15-E39</f>
        <v>#REF!</v>
      </c>
      <c r="C47" s="193" t="e">
        <f>IF(C48&lt;0,"knock out",IF(C48&gt;=300,300,C48))</f>
        <v>#REF!</v>
      </c>
      <c r="D47" s="194" t="s">
        <v>203</v>
      </c>
      <c r="E47" s="124"/>
    </row>
    <row r="48" spans="1:15" s="195" customFormat="1" ht="23.25" hidden="1" customHeight="1" x14ac:dyDescent="0.2">
      <c r="B48" s="196"/>
      <c r="C48" s="197" t="e">
        <f>B47*545.4545</f>
        <v>#REF!</v>
      </c>
      <c r="D48" s="198" t="s">
        <v>204</v>
      </c>
      <c r="E48" s="199"/>
    </row>
    <row r="49" spans="1:5" ht="29.25" customHeight="1" x14ac:dyDescent="0.2">
      <c r="A49" s="200"/>
      <c r="B49" s="201"/>
      <c r="C49" s="202"/>
      <c r="D49" s="127"/>
      <c r="E49" s="203"/>
    </row>
    <row r="50" spans="1:5" ht="31.5" customHeight="1" x14ac:dyDescent="0.2">
      <c r="B50" s="124"/>
      <c r="C50" s="635"/>
      <c r="D50" s="635"/>
    </row>
    <row r="51" spans="1:5" ht="38.25" customHeight="1" x14ac:dyDescent="0.2">
      <c r="A51" s="632" t="s">
        <v>205</v>
      </c>
      <c r="B51" s="633"/>
      <c r="C51" s="633"/>
      <c r="D51" s="633"/>
      <c r="E51" s="634"/>
    </row>
    <row r="52" spans="1:5" ht="30" customHeight="1" x14ac:dyDescent="0.2">
      <c r="A52" s="638" t="s">
        <v>206</v>
      </c>
      <c r="B52" s="626" t="s">
        <v>207</v>
      </c>
      <c r="C52" s="627"/>
      <c r="D52" s="124"/>
    </row>
    <row r="53" spans="1:5" ht="33" customHeight="1" thickBot="1" x14ac:dyDescent="0.25">
      <c r="A53" s="637"/>
      <c r="B53" s="628"/>
      <c r="C53" s="629"/>
      <c r="D53" s="203"/>
    </row>
    <row r="54" spans="1:5" ht="20.25" customHeight="1" x14ac:dyDescent="0.2">
      <c r="A54" s="636" t="s">
        <v>208</v>
      </c>
      <c r="B54" s="630" t="s">
        <v>209</v>
      </c>
      <c r="C54" s="631"/>
    </row>
    <row r="55" spans="1:5" ht="66" customHeight="1" thickBot="1" x14ac:dyDescent="0.25">
      <c r="A55" s="637"/>
      <c r="B55" s="628"/>
      <c r="C55" s="629"/>
    </row>
    <row r="56" spans="1:5" ht="69.75" customHeight="1" x14ac:dyDescent="0.2">
      <c r="A56" s="636" t="s">
        <v>210</v>
      </c>
      <c r="B56" s="630" t="s">
        <v>211</v>
      </c>
      <c r="C56" s="631"/>
    </row>
    <row r="57" spans="1:5" ht="72" customHeight="1" thickBot="1" x14ac:dyDescent="0.25">
      <c r="A57" s="637"/>
      <c r="B57" s="628"/>
      <c r="C57" s="629"/>
    </row>
    <row r="58" spans="1:5" ht="91.5" customHeight="1" thickBot="1" x14ac:dyDescent="0.25">
      <c r="A58" s="204" t="s">
        <v>212</v>
      </c>
      <c r="B58" s="624"/>
      <c r="C58" s="625"/>
    </row>
  </sheetData>
  <sheetProtection sheet="1" objects="1" scenarios="1" formatRows="0"/>
  <mergeCells count="15">
    <mergeCell ref="B4:H4"/>
    <mergeCell ref="A11:A16"/>
    <mergeCell ref="D23:E23"/>
    <mergeCell ref="B22:C22"/>
    <mergeCell ref="C3:E3"/>
    <mergeCell ref="C50:D50"/>
    <mergeCell ref="A56:A57"/>
    <mergeCell ref="A54:A55"/>
    <mergeCell ref="A52:A53"/>
    <mergeCell ref="A26:A32"/>
    <mergeCell ref="B58:C58"/>
    <mergeCell ref="B52:C53"/>
    <mergeCell ref="B54:C55"/>
    <mergeCell ref="B56:C57"/>
    <mergeCell ref="A51:E51"/>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sqref="A1:K1"/>
    </sheetView>
  </sheetViews>
  <sheetFormatPr defaultColWidth="9.140625" defaultRowHeight="12.75" x14ac:dyDescent="0.2"/>
  <cols>
    <col min="1" max="1" width="26.140625" style="34" customWidth="1"/>
    <col min="2" max="2" width="12.5703125" style="34" customWidth="1"/>
    <col min="3" max="6" width="10.28515625" style="34" bestFit="1" customWidth="1"/>
    <col min="7" max="7" width="10.85546875" style="34" customWidth="1"/>
    <col min="8" max="11" width="10.28515625" style="34" bestFit="1" customWidth="1"/>
    <col min="12" max="14" width="9.85546875" style="34" bestFit="1" customWidth="1"/>
    <col min="15" max="16384" width="9.140625" style="34"/>
  </cols>
  <sheetData>
    <row r="1" spans="1:15" ht="21.75" customHeight="1" x14ac:dyDescent="0.2">
      <c r="A1" s="439" t="s">
        <v>342</v>
      </c>
      <c r="B1" s="440"/>
      <c r="C1" s="440"/>
      <c r="D1" s="440"/>
      <c r="E1" s="440"/>
      <c r="F1" s="440"/>
      <c r="G1" s="436"/>
      <c r="H1" s="436"/>
      <c r="I1" s="436"/>
      <c r="J1" s="436"/>
      <c r="K1" s="436"/>
    </row>
    <row r="2" spans="1:15" ht="19.5" customHeight="1" x14ac:dyDescent="0.2">
      <c r="A2" s="1"/>
      <c r="B2" s="48"/>
      <c r="C2" s="53"/>
      <c r="D2" s="53"/>
      <c r="E2" s="53"/>
      <c r="F2" s="53"/>
      <c r="G2" s="53"/>
    </row>
    <row r="3" spans="1:15" s="40" customFormat="1" ht="53.25" customHeight="1" x14ac:dyDescent="0.2">
      <c r="A3" s="47" t="str">
        <f>'0 Leeswijzer'!A3</f>
        <v>Tariefstelling 2025</v>
      </c>
      <c r="B3" s="48" t="s">
        <v>308</v>
      </c>
      <c r="C3" s="49"/>
      <c r="D3" s="49"/>
      <c r="E3" s="48"/>
      <c r="F3" s="48"/>
      <c r="G3" s="433" t="s">
        <v>327</v>
      </c>
      <c r="H3" s="441"/>
      <c r="I3" s="441"/>
      <c r="J3" s="441"/>
      <c r="K3" s="441"/>
      <c r="L3" s="441"/>
      <c r="M3" s="441"/>
      <c r="N3" s="441"/>
    </row>
    <row r="4" spans="1:15" s="40" customFormat="1" ht="21" customHeight="1" x14ac:dyDescent="0.25">
      <c r="A4" s="48" t="s">
        <v>341</v>
      </c>
      <c r="B4" s="48" t="s">
        <v>267</v>
      </c>
      <c r="C4" s="48" t="s">
        <v>309</v>
      </c>
      <c r="D4" s="49"/>
      <c r="E4" s="49"/>
      <c r="F4" s="34"/>
      <c r="G4" s="295"/>
      <c r="H4" s="34"/>
      <c r="I4" s="34"/>
      <c r="J4" s="34"/>
      <c r="K4" s="34"/>
      <c r="L4" s="34"/>
      <c r="M4" s="34"/>
      <c r="N4" s="34"/>
      <c r="O4" s="34"/>
    </row>
    <row r="5" spans="1:15" s="44" customFormat="1" x14ac:dyDescent="0.2">
      <c r="A5" s="34"/>
      <c r="B5" s="34"/>
      <c r="C5" s="34"/>
      <c r="D5" s="34"/>
      <c r="E5" s="34"/>
      <c r="F5" s="34"/>
      <c r="G5" s="34"/>
      <c r="H5" s="34"/>
      <c r="I5" s="34"/>
      <c r="J5" s="34"/>
      <c r="K5" s="34"/>
      <c r="L5" s="34"/>
      <c r="M5" s="34"/>
      <c r="N5" s="34"/>
      <c r="O5" s="34"/>
    </row>
    <row r="6" spans="1:15" ht="18" x14ac:dyDescent="0.25">
      <c r="A6" s="252" t="s">
        <v>321</v>
      </c>
      <c r="B6" s="250"/>
      <c r="C6" s="250"/>
      <c r="D6" s="250"/>
    </row>
    <row r="8" spans="1:15" ht="45.75" x14ac:dyDescent="0.2">
      <c r="A8" s="265" t="s">
        <v>232</v>
      </c>
      <c r="B8" s="277">
        <v>1</v>
      </c>
      <c r="C8" s="277">
        <v>2</v>
      </c>
      <c r="D8" s="277">
        <v>3</v>
      </c>
      <c r="E8" s="277">
        <v>4</v>
      </c>
      <c r="F8" s="277">
        <v>5</v>
      </c>
      <c r="G8" s="277">
        <v>6</v>
      </c>
      <c r="H8" s="277">
        <v>7</v>
      </c>
      <c r="I8" s="277">
        <v>8</v>
      </c>
      <c r="J8" s="277">
        <v>9</v>
      </c>
      <c r="K8" s="277">
        <v>10</v>
      </c>
    </row>
    <row r="9" spans="1:15" x14ac:dyDescent="0.2">
      <c r="A9" s="278">
        <v>0</v>
      </c>
      <c r="B9" s="279">
        <v>14.98</v>
      </c>
      <c r="C9" s="279">
        <v>15.77</v>
      </c>
      <c r="D9" s="279">
        <v>16.59</v>
      </c>
      <c r="E9" s="279">
        <v>17.170000000000002</v>
      </c>
      <c r="F9" s="279">
        <v>17.760000000000002</v>
      </c>
      <c r="G9" s="279">
        <v>18.380000000000003</v>
      </c>
      <c r="H9" s="279">
        <v>19.34</v>
      </c>
      <c r="I9" s="279">
        <v>20.810000000000002</v>
      </c>
      <c r="J9" s="279">
        <v>22.34</v>
      </c>
      <c r="K9" s="427">
        <v>21.830000000000002</v>
      </c>
    </row>
    <row r="10" spans="1:15" x14ac:dyDescent="0.2">
      <c r="A10" s="278">
        <v>1</v>
      </c>
      <c r="B10" s="279">
        <v>15.24</v>
      </c>
      <c r="C10" s="279">
        <v>16.040000000000003</v>
      </c>
      <c r="D10" s="279">
        <v>16.880000000000003</v>
      </c>
      <c r="E10" s="279">
        <v>17.46</v>
      </c>
      <c r="F10" s="279">
        <v>18.07</v>
      </c>
      <c r="G10" s="279">
        <v>18.690000000000001</v>
      </c>
      <c r="H10" s="279">
        <v>19.790000000000003</v>
      </c>
      <c r="I10" s="279">
        <v>21.32</v>
      </c>
      <c r="J10" s="279">
        <v>22.85</v>
      </c>
      <c r="K10" s="279">
        <v>22.85</v>
      </c>
    </row>
    <row r="11" spans="1:15" x14ac:dyDescent="0.2">
      <c r="A11" s="278">
        <v>2</v>
      </c>
      <c r="B11" s="279">
        <v>15.5</v>
      </c>
      <c r="C11" s="279">
        <v>16.310000000000002</v>
      </c>
      <c r="D11" s="279">
        <v>17.170000000000002</v>
      </c>
      <c r="E11" s="279">
        <v>17.760000000000002</v>
      </c>
      <c r="F11" s="279">
        <v>18.380000000000003</v>
      </c>
      <c r="G11" s="279">
        <v>19.010000000000002</v>
      </c>
      <c r="H11" s="279">
        <v>20.3</v>
      </c>
      <c r="I11" s="279">
        <v>21.830000000000002</v>
      </c>
      <c r="J11" s="279">
        <v>23.360000000000003</v>
      </c>
      <c r="K11" s="279">
        <v>24.07</v>
      </c>
    </row>
    <row r="12" spans="1:15" x14ac:dyDescent="0.2">
      <c r="A12" s="278">
        <v>3</v>
      </c>
      <c r="B12" s="279">
        <v>15.77</v>
      </c>
      <c r="C12" s="279">
        <v>16.59</v>
      </c>
      <c r="D12" s="279">
        <v>17.46</v>
      </c>
      <c r="E12" s="279">
        <v>18.07</v>
      </c>
      <c r="F12" s="279">
        <v>18.690000000000001</v>
      </c>
      <c r="G12" s="279">
        <v>19.34</v>
      </c>
      <c r="H12" s="279">
        <v>20.810000000000002</v>
      </c>
      <c r="I12" s="279">
        <v>22.34</v>
      </c>
      <c r="J12" s="279">
        <v>24.07</v>
      </c>
      <c r="K12" s="279">
        <v>25.8</v>
      </c>
    </row>
    <row r="13" spans="1:15" x14ac:dyDescent="0.2">
      <c r="A13" s="278">
        <v>4</v>
      </c>
      <c r="B13" s="279">
        <v>16.040000000000003</v>
      </c>
      <c r="C13" s="279">
        <v>16.880000000000003</v>
      </c>
      <c r="D13" s="279">
        <v>17.760000000000002</v>
      </c>
      <c r="E13" s="279">
        <v>18.380000000000003</v>
      </c>
      <c r="F13" s="279">
        <v>19.010000000000002</v>
      </c>
      <c r="G13" s="279">
        <v>19.790000000000003</v>
      </c>
      <c r="H13" s="279">
        <v>21.32</v>
      </c>
      <c r="I13" s="279">
        <v>22.85</v>
      </c>
      <c r="J13" s="279">
        <v>24.880000000000003</v>
      </c>
      <c r="K13" s="279">
        <v>27.830000000000002</v>
      </c>
    </row>
    <row r="14" spans="1:15" x14ac:dyDescent="0.2">
      <c r="A14" s="278">
        <v>5</v>
      </c>
      <c r="B14" s="279">
        <v>16.310000000000002</v>
      </c>
      <c r="C14" s="279">
        <v>17.170000000000002</v>
      </c>
      <c r="D14" s="279">
        <v>18.07</v>
      </c>
      <c r="E14" s="279">
        <v>18.690000000000001</v>
      </c>
      <c r="F14" s="279">
        <v>19.34</v>
      </c>
      <c r="G14" s="279">
        <v>20.3</v>
      </c>
      <c r="H14" s="279">
        <v>21.830000000000002</v>
      </c>
      <c r="I14" s="279">
        <v>23.360000000000003</v>
      </c>
      <c r="J14" s="279">
        <v>25.8</v>
      </c>
      <c r="K14" s="279">
        <v>28.950000000000003</v>
      </c>
    </row>
    <row r="15" spans="1:15" x14ac:dyDescent="0.2">
      <c r="A15" s="278">
        <v>6</v>
      </c>
      <c r="B15" s="279">
        <v>16.59</v>
      </c>
      <c r="C15" s="279">
        <v>17.46</v>
      </c>
      <c r="D15" s="279">
        <v>18.380000000000003</v>
      </c>
      <c r="E15" s="279">
        <v>19.010000000000002</v>
      </c>
      <c r="F15" s="279">
        <v>19.790000000000003</v>
      </c>
      <c r="G15" s="279">
        <v>20.810000000000002</v>
      </c>
      <c r="H15" s="279">
        <v>22.34</v>
      </c>
      <c r="I15" s="279">
        <v>24.07</v>
      </c>
      <c r="J15" s="279">
        <v>26.810000000000002</v>
      </c>
      <c r="K15" s="279">
        <v>30.080000000000002</v>
      </c>
    </row>
    <row r="16" spans="1:15" x14ac:dyDescent="0.2">
      <c r="A16" s="278">
        <v>7</v>
      </c>
      <c r="B16" s="279">
        <v>16.880000000000003</v>
      </c>
      <c r="C16" s="279">
        <v>17.760000000000002</v>
      </c>
      <c r="D16" s="279">
        <v>18.690000000000001</v>
      </c>
      <c r="E16" s="279">
        <v>19.34</v>
      </c>
      <c r="F16" s="279">
        <v>20.3</v>
      </c>
      <c r="G16" s="279">
        <v>21.32</v>
      </c>
      <c r="H16" s="279">
        <v>22.85</v>
      </c>
      <c r="I16" s="279">
        <v>24.880000000000003</v>
      </c>
      <c r="J16" s="279">
        <v>27.830000000000002</v>
      </c>
      <c r="K16" s="279">
        <v>31.21</v>
      </c>
    </row>
    <row r="17" spans="1:11" x14ac:dyDescent="0.2">
      <c r="A17" s="278">
        <v>8</v>
      </c>
      <c r="B17" s="279">
        <v>17.170000000000002</v>
      </c>
      <c r="C17" s="279">
        <v>18.07</v>
      </c>
      <c r="D17" s="279">
        <v>19.010000000000002</v>
      </c>
      <c r="E17" s="279">
        <v>19.790000000000003</v>
      </c>
      <c r="F17" s="279">
        <v>20.810000000000002</v>
      </c>
      <c r="G17" s="279">
        <v>21.830000000000002</v>
      </c>
      <c r="H17" s="279">
        <v>23.360000000000003</v>
      </c>
      <c r="I17" s="279">
        <v>25.8</v>
      </c>
      <c r="J17" s="279">
        <v>28.950000000000003</v>
      </c>
      <c r="K17" s="279">
        <v>32.29</v>
      </c>
    </row>
    <row r="18" spans="1:11" ht="12" customHeight="1" x14ac:dyDescent="0.2">
      <c r="A18" s="278">
        <v>9</v>
      </c>
      <c r="B18" s="279">
        <v>17.46</v>
      </c>
      <c r="C18" s="279">
        <v>18.380000000000003</v>
      </c>
      <c r="D18" s="279">
        <v>19.34</v>
      </c>
      <c r="E18" s="279">
        <v>20.3</v>
      </c>
      <c r="F18" s="279">
        <v>21.32</v>
      </c>
      <c r="G18" s="279">
        <v>22.34</v>
      </c>
      <c r="H18" s="279">
        <v>24.07</v>
      </c>
      <c r="I18" s="279">
        <v>26.810000000000002</v>
      </c>
      <c r="J18" s="279">
        <v>30.080000000000002</v>
      </c>
      <c r="K18" s="279">
        <v>33.419999999999995</v>
      </c>
    </row>
    <row r="19" spans="1:11" x14ac:dyDescent="0.2">
      <c r="A19" s="278">
        <v>10</v>
      </c>
      <c r="B19" s="279">
        <v>17.760000000000002</v>
      </c>
      <c r="C19" s="279">
        <v>18.690000000000001</v>
      </c>
      <c r="D19" s="279">
        <v>19.790000000000003</v>
      </c>
      <c r="E19" s="279">
        <v>20.810000000000002</v>
      </c>
      <c r="F19" s="279">
        <v>21.830000000000002</v>
      </c>
      <c r="G19" s="279">
        <v>22.85</v>
      </c>
      <c r="H19" s="279">
        <v>24.880000000000003</v>
      </c>
      <c r="I19" s="279">
        <v>27.830000000000002</v>
      </c>
      <c r="J19" s="279">
        <v>31.21</v>
      </c>
      <c r="K19" s="279">
        <v>34.559999999999995</v>
      </c>
    </row>
    <row r="20" spans="1:11" x14ac:dyDescent="0.2">
      <c r="A20" s="382" t="s">
        <v>315</v>
      </c>
    </row>
    <row r="22" spans="1:11" x14ac:dyDescent="0.2">
      <c r="A22" s="34" t="s">
        <v>265</v>
      </c>
    </row>
    <row r="23" spans="1:11" x14ac:dyDescent="0.2">
      <c r="A23" s="34" t="s">
        <v>316</v>
      </c>
    </row>
    <row r="25" spans="1:11" x14ac:dyDescent="0.2">
      <c r="A25" s="50"/>
    </row>
    <row r="26" spans="1:11" x14ac:dyDescent="0.2">
      <c r="A26" s="50"/>
    </row>
  </sheetData>
  <sheetProtection algorithmName="SHA-512" hashValue="5mcKgOAgVYD9mhiztbNRVJINj7dfFzyyYKG0b420mYC3JnG5z3aibw+/fUb2evIve54iwuIsQur09KxgIxd8Jg==" saltValue="Pl6fOEZueZTdW4J90Ktn5Q==" spinCount="100000" sheet="1" objects="1" scenarios="1"/>
  <mergeCells count="2">
    <mergeCell ref="A1:K1"/>
    <mergeCell ref="G3:N3"/>
  </mergeCells>
  <phoneticPr fontId="6" type="noConversion"/>
  <pageMargins left="0.75" right="0.75" top="1" bottom="1" header="0.5" footer="0.5"/>
  <pageSetup paperSize="8"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sqref="A1:K1"/>
    </sheetView>
  </sheetViews>
  <sheetFormatPr defaultColWidth="9.140625" defaultRowHeight="12.75" x14ac:dyDescent="0.2"/>
  <cols>
    <col min="1" max="1" width="31.5703125" style="34" customWidth="1"/>
    <col min="2" max="2" width="34.7109375" style="34" customWidth="1"/>
    <col min="3" max="3" width="37.5703125" style="34" customWidth="1"/>
    <col min="4" max="4" width="13.28515625" style="34" customWidth="1"/>
    <col min="5" max="5" width="14.28515625" style="34" customWidth="1"/>
    <col min="6" max="6" width="34.7109375" style="34" customWidth="1"/>
    <col min="7" max="7" width="11.5703125" style="34" customWidth="1"/>
    <col min="8" max="8" width="12.140625" style="34" customWidth="1"/>
    <col min="9" max="9" width="58" style="34" customWidth="1"/>
    <col min="10" max="10" width="23.140625" style="34" customWidth="1"/>
    <col min="11" max="11" width="20" style="34" customWidth="1"/>
    <col min="12" max="12" width="9.140625" style="34"/>
    <col min="13" max="13" width="27" style="34" customWidth="1"/>
    <col min="14" max="14" width="6.85546875" style="34" customWidth="1"/>
    <col min="15" max="15" width="11.7109375" style="34" customWidth="1"/>
    <col min="16" max="16" width="22.140625" style="34" customWidth="1"/>
    <col min="17" max="17" width="21.28515625" style="34" customWidth="1"/>
    <col min="18" max="16384" width="9.140625" style="34"/>
  </cols>
  <sheetData>
    <row r="1" spans="1:15" ht="30" customHeight="1" x14ac:dyDescent="0.2">
      <c r="A1" s="439" t="s">
        <v>343</v>
      </c>
      <c r="B1" s="440"/>
      <c r="C1" s="440"/>
      <c r="D1" s="440"/>
      <c r="E1" s="440"/>
      <c r="F1" s="440"/>
      <c r="G1" s="436"/>
      <c r="H1" s="436"/>
      <c r="I1" s="436"/>
      <c r="J1" s="436"/>
      <c r="K1" s="436"/>
    </row>
    <row r="2" spans="1:15" ht="14.25" x14ac:dyDescent="0.2">
      <c r="A2" s="1"/>
      <c r="B2" s="53"/>
      <c r="C2" s="53"/>
      <c r="D2" s="53"/>
      <c r="E2" s="53"/>
      <c r="F2" s="53"/>
      <c r="G2" s="53"/>
    </row>
    <row r="3" spans="1:15" s="40" customFormat="1" ht="33.75" customHeight="1" x14ac:dyDescent="0.2">
      <c r="A3" s="297" t="str">
        <f>'0 Leeswijzer'!A3</f>
        <v>Tariefstelling 2025</v>
      </c>
      <c r="B3" s="48" t="s">
        <v>308</v>
      </c>
      <c r="C3" s="49"/>
      <c r="D3" s="48" t="s">
        <v>352</v>
      </c>
      <c r="E3" s="48"/>
      <c r="F3" s="48"/>
      <c r="G3" s="48"/>
      <c r="H3" s="48"/>
      <c r="I3" s="48"/>
      <c r="J3" s="48"/>
      <c r="K3" s="48"/>
    </row>
    <row r="4" spans="1:15" s="40" customFormat="1" ht="36" customHeight="1" x14ac:dyDescent="0.2">
      <c r="A4" s="48" t="s">
        <v>341</v>
      </c>
      <c r="B4" s="433" t="s">
        <v>306</v>
      </c>
      <c r="C4" s="441"/>
      <c r="L4" s="34"/>
      <c r="M4" s="34"/>
      <c r="N4" s="34"/>
      <c r="O4" s="34"/>
    </row>
    <row r="5" spans="1:15" ht="21" customHeight="1" x14ac:dyDescent="0.25">
      <c r="A5" s="251" t="s">
        <v>310</v>
      </c>
      <c r="B5" s="253"/>
      <c r="C5" s="253"/>
      <c r="D5" s="442"/>
      <c r="E5" s="443"/>
      <c r="F5" s="443"/>
    </row>
    <row r="6" spans="1:15" ht="15" customHeight="1" x14ac:dyDescent="0.2">
      <c r="A6" s="473"/>
      <c r="B6" s="473"/>
      <c r="C6" s="473"/>
      <c r="D6" s="473"/>
      <c r="E6" s="473"/>
      <c r="F6" s="473"/>
      <c r="G6" s="473"/>
      <c r="H6" s="473"/>
      <c r="I6" s="473"/>
    </row>
    <row r="7" spans="1:15" ht="27.75" customHeight="1" x14ac:dyDescent="0.2">
      <c r="B7" s="11" t="s">
        <v>10</v>
      </c>
      <c r="C7" s="12"/>
      <c r="I7" s="474" t="s">
        <v>251</v>
      </c>
      <c r="J7" s="475"/>
      <c r="K7" s="476"/>
    </row>
    <row r="8" spans="1:15" ht="32.25" customHeight="1" x14ac:dyDescent="0.2">
      <c r="A8" s="470" t="s">
        <v>344</v>
      </c>
      <c r="B8" s="471"/>
      <c r="C8" s="471"/>
      <c r="D8" s="471"/>
      <c r="E8" s="471"/>
      <c r="F8" s="471"/>
      <c r="G8" s="471"/>
      <c r="H8" s="471"/>
      <c r="I8" s="471"/>
      <c r="J8" s="471"/>
      <c r="K8" s="472"/>
    </row>
    <row r="9" spans="1:15" ht="42" customHeight="1" x14ac:dyDescent="0.2">
      <c r="A9" s="254" t="s">
        <v>12</v>
      </c>
      <c r="B9" s="254" t="s">
        <v>216</v>
      </c>
      <c r="C9" s="254"/>
      <c r="D9" s="254" t="s">
        <v>14</v>
      </c>
      <c r="E9" s="254"/>
      <c r="F9" s="254" t="s">
        <v>15</v>
      </c>
      <c r="G9" s="254" t="s">
        <v>16</v>
      </c>
      <c r="H9" s="254" t="s">
        <v>17</v>
      </c>
      <c r="I9" s="254" t="s">
        <v>18</v>
      </c>
      <c r="J9" s="466"/>
      <c r="K9" s="467"/>
    </row>
    <row r="10" spans="1:15" ht="42" x14ac:dyDescent="0.2">
      <c r="A10" s="14" t="s">
        <v>19</v>
      </c>
      <c r="B10" s="15" t="s">
        <v>20</v>
      </c>
      <c r="C10" s="16"/>
      <c r="D10" s="289">
        <v>1</v>
      </c>
      <c r="E10" s="20">
        <v>100</v>
      </c>
      <c r="F10" s="18" t="s">
        <v>21</v>
      </c>
      <c r="G10" s="20">
        <v>100</v>
      </c>
      <c r="H10" s="20">
        <v>100</v>
      </c>
      <c r="I10" s="264" t="s">
        <v>228</v>
      </c>
      <c r="J10" s="468" t="s">
        <v>23</v>
      </c>
      <c r="K10" s="460"/>
    </row>
    <row r="11" spans="1:15" ht="101.25" customHeight="1" x14ac:dyDescent="0.2">
      <c r="A11" s="14" t="s">
        <v>27</v>
      </c>
      <c r="B11" s="14" t="s">
        <v>28</v>
      </c>
      <c r="C11" s="24" t="s">
        <v>356</v>
      </c>
      <c r="D11" s="273">
        <v>0.10917</v>
      </c>
      <c r="E11" s="20">
        <f>H10</f>
        <v>100</v>
      </c>
      <c r="F11" s="18" t="s">
        <v>241</v>
      </c>
      <c r="G11" s="20">
        <f>D11*E11</f>
        <v>10.917</v>
      </c>
      <c r="H11" s="20"/>
      <c r="I11" s="465" t="s">
        <v>299</v>
      </c>
      <c r="J11" s="460"/>
      <c r="K11" s="460"/>
    </row>
    <row r="12" spans="1:15" ht="185.25" customHeight="1" x14ac:dyDescent="0.2">
      <c r="A12" s="16"/>
      <c r="B12" s="16"/>
      <c r="C12" s="24" t="s">
        <v>355</v>
      </c>
      <c r="D12" s="273">
        <v>3.0567E-2</v>
      </c>
      <c r="E12" s="20">
        <f>H10</f>
        <v>100</v>
      </c>
      <c r="F12" s="18" t="s">
        <v>241</v>
      </c>
      <c r="G12" s="20">
        <f>D12*E12</f>
        <v>3.0567000000000002</v>
      </c>
      <c r="H12" s="20"/>
      <c r="I12" s="465"/>
      <c r="J12" s="460"/>
      <c r="K12" s="460"/>
    </row>
    <row r="13" spans="1:15" ht="116.25" customHeight="1" x14ac:dyDescent="0.2">
      <c r="A13" s="16"/>
      <c r="B13" s="16"/>
      <c r="C13" s="18" t="s">
        <v>29</v>
      </c>
      <c r="D13" s="273">
        <v>6.0000000000000001E-3</v>
      </c>
      <c r="E13" s="20">
        <f>H10</f>
        <v>100</v>
      </c>
      <c r="F13" s="18" t="s">
        <v>241</v>
      </c>
      <c r="G13" s="20">
        <f>D13*E13</f>
        <v>0.6</v>
      </c>
      <c r="H13" s="20"/>
      <c r="I13" s="465"/>
      <c r="J13" s="460"/>
      <c r="K13" s="460"/>
    </row>
    <row r="14" spans="1:15" ht="24.75" customHeight="1" x14ac:dyDescent="0.2">
      <c r="A14" s="16"/>
      <c r="B14" s="16"/>
      <c r="C14" s="13" t="s">
        <v>30</v>
      </c>
      <c r="D14" s="22">
        <f>SUM(D11:D13)</f>
        <v>0.14573700000000001</v>
      </c>
      <c r="E14" s="23">
        <f>H10</f>
        <v>100</v>
      </c>
      <c r="F14" s="13" t="s">
        <v>25</v>
      </c>
      <c r="G14" s="23">
        <f>SUM(G11:G13)</f>
        <v>14.573700000000001</v>
      </c>
      <c r="H14" s="23">
        <f>H10+G14</f>
        <v>114.5737</v>
      </c>
      <c r="I14" s="17"/>
      <c r="J14" s="460"/>
      <c r="K14" s="460"/>
    </row>
    <row r="15" spans="1:15" ht="75.75" customHeight="1" x14ac:dyDescent="0.2">
      <c r="A15" s="14" t="s">
        <v>31</v>
      </c>
      <c r="B15" s="14" t="s">
        <v>32</v>
      </c>
      <c r="C15" s="18" t="s">
        <v>239</v>
      </c>
      <c r="D15" s="19">
        <v>8.3299999999999999E-2</v>
      </c>
      <c r="E15" s="283">
        <f>H10+G11+G12</f>
        <v>113.97370000000001</v>
      </c>
      <c r="F15" s="18" t="s">
        <v>242</v>
      </c>
      <c r="G15" s="20">
        <f t="shared" ref="G15:G19" si="0">D15*E15</f>
        <v>9.4940092099999998</v>
      </c>
      <c r="H15" s="20">
        <f>H14+G15</f>
        <v>124.06770921</v>
      </c>
      <c r="I15" s="263" t="s">
        <v>229</v>
      </c>
      <c r="J15" s="460"/>
      <c r="K15" s="460"/>
      <c r="M15" s="288"/>
    </row>
    <row r="16" spans="1:15" ht="228" customHeight="1" x14ac:dyDescent="0.2">
      <c r="A16" s="14" t="s">
        <v>35</v>
      </c>
      <c r="B16" s="15" t="s">
        <v>36</v>
      </c>
      <c r="C16" s="26" t="s">
        <v>237</v>
      </c>
      <c r="D16" s="287">
        <v>0</v>
      </c>
      <c r="E16" s="20">
        <f>H15</f>
        <v>124.06770921</v>
      </c>
      <c r="F16" s="18" t="s">
        <v>243</v>
      </c>
      <c r="G16" s="20">
        <f t="shared" si="0"/>
        <v>0</v>
      </c>
      <c r="H16" s="17"/>
      <c r="I16" s="429" t="s">
        <v>363</v>
      </c>
      <c r="J16" s="460"/>
      <c r="K16" s="460"/>
      <c r="N16" s="288"/>
    </row>
    <row r="17" spans="1:13" ht="310.5" customHeight="1" x14ac:dyDescent="0.2">
      <c r="A17" s="16"/>
      <c r="B17" s="16"/>
      <c r="C17" s="24" t="s">
        <v>65</v>
      </c>
      <c r="D17" s="255">
        <v>0</v>
      </c>
      <c r="E17" s="25">
        <f>H15</f>
        <v>124.06770921</v>
      </c>
      <c r="F17" s="24" t="s">
        <v>243</v>
      </c>
      <c r="G17" s="25">
        <f t="shared" si="0"/>
        <v>0</v>
      </c>
      <c r="H17" s="25"/>
      <c r="I17" s="263" t="s">
        <v>300</v>
      </c>
      <c r="J17" s="460"/>
      <c r="K17" s="460"/>
      <c r="M17" s="249"/>
    </row>
    <row r="18" spans="1:13" ht="129.75" customHeight="1" x14ac:dyDescent="0.2">
      <c r="A18" s="16"/>
      <c r="B18" s="52"/>
      <c r="C18" s="24" t="s">
        <v>223</v>
      </c>
      <c r="D18" s="255">
        <v>0</v>
      </c>
      <c r="E18" s="25">
        <f>H15</f>
        <v>124.06770921</v>
      </c>
      <c r="F18" s="24" t="s">
        <v>243</v>
      </c>
      <c r="G18" s="25">
        <f t="shared" si="0"/>
        <v>0</v>
      </c>
      <c r="H18" s="25"/>
      <c r="I18" s="294" t="s">
        <v>322</v>
      </c>
      <c r="J18" s="460"/>
      <c r="K18" s="460"/>
    </row>
    <row r="19" spans="1:13" ht="64.5" customHeight="1" x14ac:dyDescent="0.2">
      <c r="A19" s="16"/>
      <c r="B19" s="16"/>
      <c r="C19" s="24" t="s">
        <v>222</v>
      </c>
      <c r="D19" s="290">
        <v>1.0200000000000001E-2</v>
      </c>
      <c r="E19" s="25">
        <f>H15</f>
        <v>124.06770921</v>
      </c>
      <c r="F19" s="24" t="s">
        <v>243</v>
      </c>
      <c r="G19" s="25">
        <f t="shared" si="0"/>
        <v>1.2654906339420002</v>
      </c>
      <c r="H19" s="25"/>
      <c r="I19" s="21" t="s">
        <v>301</v>
      </c>
      <c r="J19" s="460"/>
      <c r="K19" s="460"/>
    </row>
    <row r="20" spans="1:13" ht="23.25" customHeight="1" x14ac:dyDescent="0.2">
      <c r="A20" s="16"/>
      <c r="B20" s="16"/>
      <c r="C20" s="13" t="s">
        <v>30</v>
      </c>
      <c r="D20" s="22">
        <f>SUM(D16:D19)</f>
        <v>1.0200000000000001E-2</v>
      </c>
      <c r="E20" s="23">
        <f>H15</f>
        <v>124.06770921</v>
      </c>
      <c r="F20" s="13" t="s">
        <v>243</v>
      </c>
      <c r="G20" s="23">
        <f>SUM(G16:G19)</f>
        <v>1.2654906339420002</v>
      </c>
      <c r="H20" s="23">
        <f>H15+G20</f>
        <v>125.333199843942</v>
      </c>
      <c r="I20" s="17"/>
      <c r="J20" s="460"/>
      <c r="K20" s="460"/>
    </row>
    <row r="21" spans="1:13" ht="97.5" customHeight="1" x14ac:dyDescent="0.2">
      <c r="A21" s="16"/>
      <c r="B21" s="15" t="s">
        <v>39</v>
      </c>
      <c r="C21" s="27" t="s">
        <v>40</v>
      </c>
      <c r="D21" s="255">
        <v>0</v>
      </c>
      <c r="E21" s="244">
        <f>H15</f>
        <v>124.06770921</v>
      </c>
      <c r="F21" s="27" t="s">
        <v>243</v>
      </c>
      <c r="G21" s="244">
        <f t="shared" ref="G21" si="1">D21*E21</f>
        <v>0</v>
      </c>
      <c r="H21" s="244"/>
      <c r="I21" s="245" t="s">
        <v>323</v>
      </c>
      <c r="J21" s="460"/>
      <c r="K21" s="460"/>
    </row>
    <row r="22" spans="1:13" ht="49.5" customHeight="1" x14ac:dyDescent="0.2">
      <c r="A22" s="16"/>
      <c r="B22" s="24"/>
      <c r="C22" s="24" t="s">
        <v>41</v>
      </c>
      <c r="D22" s="8">
        <v>0</v>
      </c>
      <c r="E22" s="25">
        <f>H15</f>
        <v>124.06770921</v>
      </c>
      <c r="F22" s="24" t="s">
        <v>243</v>
      </c>
      <c r="G22" s="25">
        <f t="shared" ref="G22:G27" si="2">D22*E22</f>
        <v>0</v>
      </c>
      <c r="H22" s="25"/>
      <c r="I22" s="465" t="s">
        <v>357</v>
      </c>
      <c r="J22" s="460"/>
      <c r="K22" s="460"/>
    </row>
    <row r="23" spans="1:13" ht="42.75" customHeight="1" x14ac:dyDescent="0.2">
      <c r="A23" s="16"/>
      <c r="B23" s="46"/>
      <c r="C23" s="24" t="s">
        <v>225</v>
      </c>
      <c r="D23" s="8">
        <v>0</v>
      </c>
      <c r="E23" s="25">
        <f>H15</f>
        <v>124.06770921</v>
      </c>
      <c r="F23" s="24" t="s">
        <v>243</v>
      </c>
      <c r="G23" s="25">
        <f t="shared" si="2"/>
        <v>0</v>
      </c>
      <c r="H23" s="25"/>
      <c r="I23" s="465"/>
      <c r="J23" s="460"/>
      <c r="K23" s="460"/>
    </row>
    <row r="24" spans="1:13" ht="42" customHeight="1" x14ac:dyDescent="0.2">
      <c r="A24" s="16"/>
      <c r="B24" s="24"/>
      <c r="C24" s="24" t="s">
        <v>44</v>
      </c>
      <c r="D24" s="8">
        <v>0</v>
      </c>
      <c r="E24" s="25">
        <f>H15</f>
        <v>124.06770921</v>
      </c>
      <c r="F24" s="24" t="s">
        <v>243</v>
      </c>
      <c r="G24" s="25">
        <f t="shared" si="2"/>
        <v>0</v>
      </c>
      <c r="H24" s="25"/>
      <c r="I24" s="465"/>
      <c r="J24" s="460"/>
      <c r="K24" s="460"/>
    </row>
    <row r="25" spans="1:13" ht="184.5" customHeight="1" x14ac:dyDescent="0.2">
      <c r="A25" s="16"/>
      <c r="B25" s="24"/>
      <c r="C25" s="27" t="s">
        <v>230</v>
      </c>
      <c r="D25" s="8">
        <v>0</v>
      </c>
      <c r="E25" s="25">
        <f>H15</f>
        <v>124.06770921</v>
      </c>
      <c r="F25" s="24" t="s">
        <v>243</v>
      </c>
      <c r="G25" s="25">
        <f t="shared" si="2"/>
        <v>0</v>
      </c>
      <c r="H25" s="25"/>
      <c r="I25" s="465" t="s">
        <v>358</v>
      </c>
      <c r="J25" s="469" t="s">
        <v>291</v>
      </c>
      <c r="K25" s="469"/>
    </row>
    <row r="26" spans="1:13" ht="237.75" customHeight="1" x14ac:dyDescent="0.2">
      <c r="A26" s="16"/>
      <c r="B26" s="24"/>
      <c r="C26" s="24" t="s">
        <v>46</v>
      </c>
      <c r="D26" s="255">
        <v>0</v>
      </c>
      <c r="E26" s="25">
        <f>H15</f>
        <v>124.06770921</v>
      </c>
      <c r="F26" s="24" t="s">
        <v>243</v>
      </c>
      <c r="G26" s="25">
        <f t="shared" si="2"/>
        <v>0</v>
      </c>
      <c r="H26" s="25"/>
      <c r="I26" s="465"/>
      <c r="J26" s="469" t="s">
        <v>290</v>
      </c>
      <c r="K26" s="469"/>
    </row>
    <row r="27" spans="1:13" ht="132" customHeight="1" x14ac:dyDescent="0.2">
      <c r="A27" s="16"/>
      <c r="B27" s="24"/>
      <c r="C27" s="27" t="s">
        <v>221</v>
      </c>
      <c r="D27" s="255">
        <v>0</v>
      </c>
      <c r="E27" s="25">
        <f>H15</f>
        <v>124.06770921</v>
      </c>
      <c r="F27" s="24" t="s">
        <v>243</v>
      </c>
      <c r="G27" s="25">
        <f t="shared" si="2"/>
        <v>0</v>
      </c>
      <c r="H27" s="25"/>
      <c r="I27" s="274" t="s">
        <v>231</v>
      </c>
      <c r="J27" s="459"/>
      <c r="K27" s="460"/>
      <c r="L27" s="51"/>
      <c r="M27" s="51"/>
    </row>
    <row r="28" spans="1:13" ht="22.5" customHeight="1" x14ac:dyDescent="0.2">
      <c r="A28" s="16"/>
      <c r="B28" s="16"/>
      <c r="C28" s="13" t="s">
        <v>30</v>
      </c>
      <c r="D28" s="22">
        <f>SUM(D21:D27)</f>
        <v>0</v>
      </c>
      <c r="E28" s="23">
        <f>H15</f>
        <v>124.06770921</v>
      </c>
      <c r="F28" s="13" t="s">
        <v>243</v>
      </c>
      <c r="G28" s="23">
        <f>SUM(G21:G27)</f>
        <v>0</v>
      </c>
      <c r="H28" s="23">
        <f>H20+G28</f>
        <v>125.333199843942</v>
      </c>
      <c r="I28" s="17"/>
      <c r="J28" s="460"/>
      <c r="K28" s="460"/>
      <c r="L28" s="51"/>
    </row>
    <row r="29" spans="1:13" ht="114" customHeight="1" x14ac:dyDescent="0.2">
      <c r="A29" s="461" t="s">
        <v>48</v>
      </c>
      <c r="B29" s="464" t="s">
        <v>49</v>
      </c>
      <c r="C29" s="425" t="s">
        <v>240</v>
      </c>
      <c r="D29" s="256">
        <v>0</v>
      </c>
      <c r="E29" s="17">
        <f>H28</f>
        <v>125.333199843942</v>
      </c>
      <c r="F29" s="16" t="s">
        <v>245</v>
      </c>
      <c r="G29" s="17">
        <f t="shared" ref="G29:G35" si="3">D29*E29</f>
        <v>0</v>
      </c>
      <c r="H29" s="17"/>
      <c r="I29" s="465" t="s">
        <v>302</v>
      </c>
      <c r="J29" s="460"/>
      <c r="K29" s="460"/>
    </row>
    <row r="30" spans="1:13" ht="18" customHeight="1" x14ac:dyDescent="0.2">
      <c r="A30" s="462"/>
      <c r="B30" s="462"/>
      <c r="C30" s="426" t="s">
        <v>55</v>
      </c>
      <c r="D30" s="269">
        <v>0</v>
      </c>
      <c r="E30" s="17">
        <f>H28</f>
        <v>125.333199843942</v>
      </c>
      <c r="F30" s="16" t="s">
        <v>245</v>
      </c>
      <c r="G30" s="17">
        <f t="shared" si="3"/>
        <v>0</v>
      </c>
      <c r="H30" s="17"/>
      <c r="I30" s="465"/>
      <c r="J30" s="460"/>
      <c r="K30" s="460"/>
    </row>
    <row r="31" spans="1:13" ht="16.5" customHeight="1" x14ac:dyDescent="0.2">
      <c r="A31" s="462"/>
      <c r="B31" s="462"/>
      <c r="C31" s="426" t="s">
        <v>55</v>
      </c>
      <c r="D31" s="269">
        <v>0</v>
      </c>
      <c r="E31" s="17">
        <f>H28</f>
        <v>125.333199843942</v>
      </c>
      <c r="F31" s="16" t="s">
        <v>245</v>
      </c>
      <c r="G31" s="17">
        <f t="shared" si="3"/>
        <v>0</v>
      </c>
      <c r="H31" s="17"/>
      <c r="I31" s="465"/>
      <c r="J31" s="460"/>
      <c r="K31" s="460"/>
    </row>
    <row r="32" spans="1:13" ht="18" customHeight="1" x14ac:dyDescent="0.2">
      <c r="A32" s="462"/>
      <c r="B32" s="462"/>
      <c r="C32" s="426" t="s">
        <v>55</v>
      </c>
      <c r="D32" s="269">
        <v>0</v>
      </c>
      <c r="E32" s="17">
        <f>H28</f>
        <v>125.333199843942</v>
      </c>
      <c r="F32" s="16" t="s">
        <v>245</v>
      </c>
      <c r="G32" s="17">
        <f t="shared" si="3"/>
        <v>0</v>
      </c>
      <c r="H32" s="17"/>
      <c r="I32" s="465"/>
      <c r="J32" s="460"/>
      <c r="K32" s="460"/>
    </row>
    <row r="33" spans="1:12" ht="19.5" customHeight="1" x14ac:dyDescent="0.2">
      <c r="A33" s="462"/>
      <c r="B33" s="462"/>
      <c r="C33" s="426" t="s">
        <v>55</v>
      </c>
      <c r="D33" s="269">
        <v>0</v>
      </c>
      <c r="E33" s="17">
        <f>H28</f>
        <v>125.333199843942</v>
      </c>
      <c r="F33" s="16" t="s">
        <v>245</v>
      </c>
      <c r="G33" s="17">
        <f t="shared" si="3"/>
        <v>0</v>
      </c>
      <c r="H33" s="17"/>
      <c r="I33" s="465"/>
      <c r="J33" s="460"/>
      <c r="K33" s="460"/>
    </row>
    <row r="34" spans="1:12" ht="20.25" customHeight="1" x14ac:dyDescent="0.2">
      <c r="A34" s="462"/>
      <c r="B34" s="462"/>
      <c r="C34" s="426" t="s">
        <v>55</v>
      </c>
      <c r="D34" s="269">
        <v>0</v>
      </c>
      <c r="E34" s="17">
        <f>H28</f>
        <v>125.333199843942</v>
      </c>
      <c r="F34" s="16" t="s">
        <v>245</v>
      </c>
      <c r="G34" s="17">
        <f t="shared" si="3"/>
        <v>0</v>
      </c>
      <c r="H34" s="17"/>
      <c r="I34" s="465"/>
      <c r="J34" s="460"/>
      <c r="K34" s="460"/>
    </row>
    <row r="35" spans="1:12" ht="18" customHeight="1" x14ac:dyDescent="0.2">
      <c r="A35" s="462"/>
      <c r="B35" s="462"/>
      <c r="C35" s="426" t="s">
        <v>55</v>
      </c>
      <c r="D35" s="269">
        <v>0</v>
      </c>
      <c r="E35" s="17">
        <f>H28</f>
        <v>125.333199843942</v>
      </c>
      <c r="F35" s="16" t="s">
        <v>245</v>
      </c>
      <c r="G35" s="17">
        <f t="shared" si="3"/>
        <v>0</v>
      </c>
      <c r="H35" s="17"/>
      <c r="I35" s="465"/>
      <c r="J35" s="460"/>
      <c r="K35" s="460"/>
      <c r="L35" s="50"/>
    </row>
    <row r="36" spans="1:12" ht="23.25" customHeight="1" x14ac:dyDescent="0.2">
      <c r="A36" s="463"/>
      <c r="B36" s="463"/>
      <c r="C36" s="13" t="s">
        <v>56</v>
      </c>
      <c r="D36" s="22">
        <f>SUM(D29:D35)</f>
        <v>0</v>
      </c>
      <c r="E36" s="23">
        <f>H28</f>
        <v>125.333199843942</v>
      </c>
      <c r="F36" s="13" t="s">
        <v>245</v>
      </c>
      <c r="G36" s="23">
        <f>SUM(G29:G35)</f>
        <v>0</v>
      </c>
      <c r="H36" s="23">
        <f>H28+G36</f>
        <v>125.333199843942</v>
      </c>
      <c r="I36" s="17"/>
      <c r="J36" s="444"/>
      <c r="K36" s="445"/>
    </row>
    <row r="37" spans="1:12" ht="153" customHeight="1" x14ac:dyDescent="0.2">
      <c r="A37" s="257" t="s">
        <v>213</v>
      </c>
      <c r="B37" s="298" t="s">
        <v>266</v>
      </c>
      <c r="C37" s="246" t="s">
        <v>30</v>
      </c>
      <c r="D37" s="258">
        <v>8.5000000000000006E-2</v>
      </c>
      <c r="E37" s="259">
        <f>H14*D37</f>
        <v>9.7387645000000003</v>
      </c>
      <c r="F37" s="260" t="s">
        <v>260</v>
      </c>
      <c r="G37" s="259">
        <f>(SUM(D16:D18)+SUM(D21:D27))*E37</f>
        <v>0</v>
      </c>
      <c r="H37" s="259">
        <f>(E37+G37)*(100%+D29)</f>
        <v>9.7387645000000003</v>
      </c>
      <c r="I37" s="291" t="s">
        <v>227</v>
      </c>
      <c r="J37" s="457"/>
      <c r="K37" s="458"/>
    </row>
    <row r="38" spans="1:12" ht="39" customHeight="1" x14ac:dyDescent="0.2">
      <c r="A38" s="246"/>
      <c r="B38" s="247"/>
      <c r="C38" s="261" t="s">
        <v>294</v>
      </c>
      <c r="D38" s="262"/>
      <c r="E38" s="259"/>
      <c r="F38" s="260" t="s">
        <v>365</v>
      </c>
      <c r="G38" s="259"/>
      <c r="H38" s="259">
        <f>H36+H37</f>
        <v>135.071964343942</v>
      </c>
      <c r="I38" s="248"/>
      <c r="J38" s="455"/>
      <c r="K38" s="456"/>
    </row>
    <row r="39" spans="1:12" ht="99.75" customHeight="1" x14ac:dyDescent="0.2">
      <c r="A39" s="29"/>
      <c r="B39" s="29"/>
      <c r="C39" s="29"/>
      <c r="D39" s="29"/>
      <c r="E39" s="29"/>
      <c r="F39" s="54" t="s">
        <v>246</v>
      </c>
      <c r="G39" s="29"/>
      <c r="H39" s="30">
        <f>H38</f>
        <v>135.071964343942</v>
      </c>
      <c r="I39" s="30" t="s">
        <v>57</v>
      </c>
      <c r="J39" s="31">
        <f>ROUND(H39/100,4)</f>
        <v>1.3507</v>
      </c>
    </row>
    <row r="40" spans="1:12" ht="51" x14ac:dyDescent="0.2">
      <c r="A40" s="29"/>
      <c r="B40" s="27" t="s">
        <v>235</v>
      </c>
      <c r="C40" s="29"/>
      <c r="D40" s="29"/>
      <c r="E40" s="29"/>
      <c r="F40" s="29" t="s">
        <v>236</v>
      </c>
      <c r="G40" s="29"/>
      <c r="H40" s="7">
        <v>1</v>
      </c>
      <c r="I40" s="30" t="s">
        <v>298</v>
      </c>
      <c r="J40" s="16"/>
    </row>
    <row r="41" spans="1:12" ht="87.75" x14ac:dyDescent="0.2">
      <c r="A41" s="29"/>
      <c r="B41" s="29"/>
      <c r="C41" s="29"/>
      <c r="D41" s="29"/>
      <c r="E41" s="29"/>
      <c r="F41" s="29" t="s">
        <v>252</v>
      </c>
      <c r="G41" s="29"/>
      <c r="H41" s="30">
        <f>J39*H40</f>
        <v>1.3507</v>
      </c>
      <c r="I41" s="32" t="s">
        <v>59</v>
      </c>
      <c r="J41" s="33">
        <f>ROUND(J39*H40,4)</f>
        <v>1.3507</v>
      </c>
    </row>
    <row r="42" spans="1:12" ht="20.25" customHeight="1" x14ac:dyDescent="0.2">
      <c r="B42" s="35" t="s">
        <v>10</v>
      </c>
      <c r="C42" s="36"/>
    </row>
    <row r="43" spans="1:12" ht="13.5" customHeight="1" x14ac:dyDescent="0.2"/>
    <row r="44" spans="1:12" ht="13.5" customHeight="1" x14ac:dyDescent="0.2"/>
    <row r="45" spans="1:12" ht="13.5" customHeight="1" x14ac:dyDescent="0.2"/>
    <row r="46" spans="1:12" ht="25.5" customHeight="1" x14ac:dyDescent="0.2">
      <c r="A46" s="446" t="s">
        <v>324</v>
      </c>
      <c r="B46" s="447"/>
      <c r="C46" s="447"/>
      <c r="D46" s="447"/>
      <c r="E46" s="447"/>
      <c r="F46" s="447"/>
      <c r="G46" s="447"/>
      <c r="H46" s="447"/>
      <c r="I46" s="447"/>
      <c r="J46" s="448"/>
    </row>
    <row r="47" spans="1:12" ht="91.5" customHeight="1" x14ac:dyDescent="0.2">
      <c r="A47" s="449"/>
      <c r="B47" s="450"/>
      <c r="C47" s="450"/>
      <c r="D47" s="450"/>
      <c r="E47" s="450"/>
      <c r="F47" s="450"/>
      <c r="G47" s="450"/>
      <c r="H47" s="450"/>
      <c r="I47" s="450"/>
      <c r="J47" s="451"/>
    </row>
    <row r="48" spans="1:12" x14ac:dyDescent="0.2">
      <c r="A48" s="449"/>
      <c r="B48" s="450"/>
      <c r="C48" s="450"/>
      <c r="D48" s="450"/>
      <c r="E48" s="450"/>
      <c r="F48" s="450"/>
      <c r="G48" s="450"/>
      <c r="H48" s="450"/>
      <c r="I48" s="450"/>
      <c r="J48" s="451"/>
    </row>
    <row r="49" spans="1:10" ht="7.5" customHeight="1" x14ac:dyDescent="0.2">
      <c r="A49" s="452"/>
      <c r="B49" s="453"/>
      <c r="C49" s="453"/>
      <c r="D49" s="453"/>
      <c r="E49" s="453"/>
      <c r="F49" s="453"/>
      <c r="G49" s="453"/>
      <c r="H49" s="453"/>
      <c r="I49" s="453"/>
      <c r="J49" s="454"/>
    </row>
  </sheetData>
  <sheetProtection algorithmName="SHA-512" hashValue="oLMC+eNjQIufURfWx5VGL8Q8Q/s/uNXgHeShvH6eEgjo5grlOby37saUQL0sHaxSCxTeIROsvqkn6rBq8PRThQ==" saltValue="9slLRFdalwRcD6zk2BhFEQ==" spinCount="100000" sheet="1" objects="1" scenarios="1"/>
  <mergeCells count="21">
    <mergeCell ref="A1:K1"/>
    <mergeCell ref="J27:K35"/>
    <mergeCell ref="A29:A36"/>
    <mergeCell ref="B29:B36"/>
    <mergeCell ref="I29:I35"/>
    <mergeCell ref="J9:K9"/>
    <mergeCell ref="J10:K24"/>
    <mergeCell ref="I11:I13"/>
    <mergeCell ref="I22:I24"/>
    <mergeCell ref="I25:I26"/>
    <mergeCell ref="J25:K25"/>
    <mergeCell ref="J26:K26"/>
    <mergeCell ref="A8:K8"/>
    <mergeCell ref="A6:I6"/>
    <mergeCell ref="I7:K7"/>
    <mergeCell ref="B4:C4"/>
    <mergeCell ref="D5:F5"/>
    <mergeCell ref="J36:K36"/>
    <mergeCell ref="A46:J49"/>
    <mergeCell ref="J38:K38"/>
    <mergeCell ref="J37:K37"/>
  </mergeCells>
  <pageMargins left="0.70866141732283472" right="0.70866141732283472" top="0.74803149606299213" bottom="0.74803149606299213" header="0.31496062992125984" footer="0.31496062992125984"/>
  <pageSetup paperSize="8"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sqref="A1:L1"/>
    </sheetView>
  </sheetViews>
  <sheetFormatPr defaultColWidth="9.140625" defaultRowHeight="12.75" x14ac:dyDescent="0.2"/>
  <cols>
    <col min="1" max="1" width="32" style="34" customWidth="1"/>
    <col min="2" max="2" width="30.5703125" style="34" customWidth="1"/>
    <col min="3" max="3" width="37.5703125" style="34" customWidth="1"/>
    <col min="4" max="4" width="17.140625" style="34" customWidth="1"/>
    <col min="5" max="5" width="12.85546875" style="34" customWidth="1"/>
    <col min="6" max="6" width="32.28515625" style="34" customWidth="1"/>
    <col min="7" max="7" width="10.5703125" style="34" customWidth="1"/>
    <col min="8" max="8" width="12.140625" style="34" customWidth="1"/>
    <col min="9" max="9" width="60" style="34" customWidth="1"/>
    <col min="10" max="10" width="19.85546875" style="34" customWidth="1"/>
    <col min="11" max="11" width="23.140625" style="34" customWidth="1"/>
    <col min="12" max="12" width="27" style="34" customWidth="1"/>
    <col min="13" max="13" width="6.85546875" style="34" customWidth="1"/>
    <col min="14" max="14" width="11.7109375" style="34" customWidth="1"/>
    <col min="15" max="15" width="22.140625" style="34" customWidth="1"/>
    <col min="16" max="16" width="21.28515625" style="34" customWidth="1"/>
    <col min="17" max="16384" width="9.140625" style="34"/>
  </cols>
  <sheetData>
    <row r="1" spans="1:15" ht="36.75" customHeight="1" x14ac:dyDescent="0.2">
      <c r="A1" s="439" t="s">
        <v>351</v>
      </c>
      <c r="B1" s="440"/>
      <c r="C1" s="440"/>
      <c r="D1" s="440"/>
      <c r="E1" s="440"/>
      <c r="F1" s="440"/>
      <c r="G1" s="436"/>
      <c r="H1" s="436"/>
      <c r="I1" s="436"/>
      <c r="J1" s="436"/>
      <c r="K1" s="436"/>
      <c r="L1" s="436"/>
    </row>
    <row r="2" spans="1:15" ht="14.25" x14ac:dyDescent="0.2">
      <c r="A2" s="1"/>
      <c r="B2" s="53"/>
      <c r="C2" s="53"/>
      <c r="D2" s="53"/>
      <c r="E2" s="53"/>
      <c r="F2" s="53"/>
      <c r="G2" s="53"/>
    </row>
    <row r="3" spans="1:15" s="40" customFormat="1" ht="36" customHeight="1" x14ac:dyDescent="0.2">
      <c r="A3" s="297" t="str">
        <f>'0 Leeswijzer'!A3</f>
        <v>Tariefstelling 2025</v>
      </c>
      <c r="B3" s="48" t="s">
        <v>308</v>
      </c>
      <c r="C3" s="49"/>
      <c r="D3" s="433" t="s">
        <v>352</v>
      </c>
      <c r="E3" s="441"/>
      <c r="F3" s="436"/>
      <c r="G3" s="436"/>
      <c r="H3" s="436"/>
      <c r="I3" s="436"/>
      <c r="J3" s="436"/>
      <c r="K3" s="436"/>
    </row>
    <row r="4" spans="1:15" s="40" customFormat="1" ht="37.5" customHeight="1" x14ac:dyDescent="0.2">
      <c r="A4" s="48" t="s">
        <v>341</v>
      </c>
      <c r="B4" s="433" t="s">
        <v>306</v>
      </c>
      <c r="C4" s="441"/>
      <c r="E4" s="48"/>
      <c r="F4" s="296"/>
      <c r="G4" s="34"/>
      <c r="H4" s="34"/>
      <c r="I4" s="34"/>
      <c r="J4" s="34"/>
      <c r="K4" s="34"/>
      <c r="L4" s="34"/>
      <c r="M4" s="34"/>
      <c r="N4" s="34"/>
      <c r="O4" s="34"/>
    </row>
    <row r="5" spans="1:15" ht="21" customHeight="1" x14ac:dyDescent="0.2">
      <c r="A5" s="251" t="s">
        <v>310</v>
      </c>
      <c r="B5" s="253"/>
      <c r="C5" s="253"/>
      <c r="D5" s="442"/>
      <c r="E5" s="442"/>
      <c r="F5" s="442"/>
    </row>
    <row r="6" spans="1:15" ht="17.25" customHeight="1" x14ac:dyDescent="0.2">
      <c r="A6" s="473"/>
      <c r="B6" s="473"/>
      <c r="C6" s="473"/>
      <c r="D6" s="473"/>
      <c r="E6" s="473"/>
      <c r="F6" s="473"/>
      <c r="G6" s="473"/>
      <c r="H6" s="473"/>
      <c r="I6" s="473"/>
    </row>
    <row r="7" spans="1:15" ht="29.25" customHeight="1" x14ac:dyDescent="0.2">
      <c r="B7" s="37" t="s">
        <v>10</v>
      </c>
      <c r="C7" s="28"/>
      <c r="I7" s="474" t="s">
        <v>251</v>
      </c>
      <c r="J7" s="475"/>
      <c r="K7" s="476"/>
    </row>
    <row r="8" spans="1:15" ht="28.5" customHeight="1" x14ac:dyDescent="0.2">
      <c r="A8" s="479" t="s">
        <v>350</v>
      </c>
      <c r="B8" s="480"/>
      <c r="C8" s="480"/>
      <c r="D8" s="480"/>
      <c r="E8" s="480"/>
      <c r="F8" s="480"/>
      <c r="G8" s="480"/>
      <c r="H8" s="480"/>
      <c r="I8" s="480"/>
      <c r="J8" s="480"/>
      <c r="K8" s="480"/>
    </row>
    <row r="9" spans="1:15" ht="48" customHeight="1" x14ac:dyDescent="0.2">
      <c r="A9" s="254" t="s">
        <v>12</v>
      </c>
      <c r="B9" s="254" t="s">
        <v>216</v>
      </c>
      <c r="C9" s="254"/>
      <c r="D9" s="254" t="s">
        <v>14</v>
      </c>
      <c r="E9" s="254"/>
      <c r="F9" s="254" t="s">
        <v>15</v>
      </c>
      <c r="G9" s="254" t="s">
        <v>16</v>
      </c>
      <c r="H9" s="254" t="s">
        <v>17</v>
      </c>
      <c r="I9" s="254" t="s">
        <v>18</v>
      </c>
      <c r="J9" s="477"/>
      <c r="K9" s="478"/>
    </row>
    <row r="10" spans="1:15" ht="33" customHeight="1" x14ac:dyDescent="0.2">
      <c r="A10" s="14" t="s">
        <v>19</v>
      </c>
      <c r="B10" s="15" t="s">
        <v>20</v>
      </c>
      <c r="C10" s="16"/>
      <c r="D10" s="289">
        <v>1</v>
      </c>
      <c r="E10" s="20">
        <v>100</v>
      </c>
      <c r="F10" s="18" t="s">
        <v>21</v>
      </c>
      <c r="G10" s="20">
        <v>100</v>
      </c>
      <c r="H10" s="20">
        <v>100</v>
      </c>
      <c r="I10" s="264" t="s">
        <v>228</v>
      </c>
      <c r="J10" s="468" t="s">
        <v>23</v>
      </c>
      <c r="K10" s="460"/>
    </row>
    <row r="11" spans="1:15" ht="99" customHeight="1" x14ac:dyDescent="0.2">
      <c r="A11" s="14" t="s">
        <v>27</v>
      </c>
      <c r="B11" s="14" t="s">
        <v>28</v>
      </c>
      <c r="C11" s="24" t="s">
        <v>356</v>
      </c>
      <c r="D11" s="273">
        <v>0.10917</v>
      </c>
      <c r="E11" s="20">
        <f>H10</f>
        <v>100</v>
      </c>
      <c r="F11" s="18" t="s">
        <v>241</v>
      </c>
      <c r="G11" s="20">
        <f>D11*E11</f>
        <v>10.917</v>
      </c>
      <c r="H11" s="20"/>
      <c r="I11" s="465" t="s">
        <v>303</v>
      </c>
      <c r="J11" s="460"/>
      <c r="K11" s="460"/>
    </row>
    <row r="12" spans="1:15" ht="104.25" customHeight="1" x14ac:dyDescent="0.2">
      <c r="A12" s="16"/>
      <c r="B12" s="16"/>
      <c r="C12" s="24" t="s">
        <v>355</v>
      </c>
      <c r="D12" s="273">
        <v>3.0567E-2</v>
      </c>
      <c r="E12" s="20">
        <f>H10</f>
        <v>100</v>
      </c>
      <c r="F12" s="18" t="s">
        <v>241</v>
      </c>
      <c r="G12" s="20">
        <f>D12*E12</f>
        <v>3.0567000000000002</v>
      </c>
      <c r="H12" s="20"/>
      <c r="I12" s="465"/>
      <c r="J12" s="460"/>
      <c r="K12" s="460"/>
    </row>
    <row r="13" spans="1:15" ht="289.5" customHeight="1" x14ac:dyDescent="0.2">
      <c r="A13" s="16"/>
      <c r="B13" s="16"/>
      <c r="C13" s="18" t="s">
        <v>29</v>
      </c>
      <c r="D13" s="273">
        <v>6.0000000000000001E-3</v>
      </c>
      <c r="E13" s="20">
        <f>H10</f>
        <v>100</v>
      </c>
      <c r="F13" s="18" t="s">
        <v>241</v>
      </c>
      <c r="G13" s="20">
        <f>D13*E13</f>
        <v>0.6</v>
      </c>
      <c r="H13" s="20"/>
      <c r="I13" s="465"/>
      <c r="J13" s="460"/>
      <c r="K13" s="460"/>
    </row>
    <row r="14" spans="1:15" ht="29.25" customHeight="1" x14ac:dyDescent="0.2">
      <c r="A14" s="16"/>
      <c r="B14" s="16"/>
      <c r="C14" s="13" t="s">
        <v>30</v>
      </c>
      <c r="D14" s="22">
        <f>SUM(D11:D13)</f>
        <v>0.14573700000000001</v>
      </c>
      <c r="E14" s="23">
        <f>H10</f>
        <v>100</v>
      </c>
      <c r="F14" s="13" t="s">
        <v>241</v>
      </c>
      <c r="G14" s="23">
        <f>SUM(G11:G13)</f>
        <v>14.573700000000001</v>
      </c>
      <c r="H14" s="23">
        <f>H10+G14</f>
        <v>114.5737</v>
      </c>
      <c r="I14" s="17"/>
      <c r="J14" s="460"/>
      <c r="K14" s="460"/>
    </row>
    <row r="15" spans="1:15" ht="72" customHeight="1" x14ac:dyDescent="0.2">
      <c r="A15" s="14" t="s">
        <v>31</v>
      </c>
      <c r="B15" s="14" t="s">
        <v>32</v>
      </c>
      <c r="C15" s="18" t="s">
        <v>239</v>
      </c>
      <c r="D15" s="19">
        <v>8.3299999999999999E-2</v>
      </c>
      <c r="E15" s="283">
        <f>H10+G11+G12</f>
        <v>113.97370000000001</v>
      </c>
      <c r="F15" s="18" t="s">
        <v>242</v>
      </c>
      <c r="G15" s="20">
        <f t="shared" ref="G15:G19" si="0">D15*E15</f>
        <v>9.4940092099999998</v>
      </c>
      <c r="H15" s="20">
        <f>H14+G15</f>
        <v>124.06770921</v>
      </c>
      <c r="I15" s="263" t="s">
        <v>229</v>
      </c>
      <c r="J15" s="460"/>
      <c r="K15" s="460"/>
    </row>
    <row r="16" spans="1:15" ht="58.5" customHeight="1" x14ac:dyDescent="0.2">
      <c r="A16" s="14" t="s">
        <v>35</v>
      </c>
      <c r="B16" s="15" t="s">
        <v>62</v>
      </c>
      <c r="C16" s="41" t="s">
        <v>237</v>
      </c>
      <c r="D16" s="286">
        <v>0</v>
      </c>
      <c r="E16" s="275">
        <f>H15</f>
        <v>124.06770921</v>
      </c>
      <c r="F16" s="276" t="s">
        <v>243</v>
      </c>
      <c r="G16" s="275">
        <f t="shared" si="0"/>
        <v>0</v>
      </c>
      <c r="H16" s="275"/>
      <c r="I16" s="285" t="s">
        <v>247</v>
      </c>
      <c r="J16" s="460"/>
      <c r="K16" s="460"/>
    </row>
    <row r="17" spans="1:12" ht="305.25" customHeight="1" x14ac:dyDescent="0.2">
      <c r="A17" s="16"/>
      <c r="B17" s="16"/>
      <c r="C17" s="24" t="s">
        <v>65</v>
      </c>
      <c r="D17" s="255">
        <v>0</v>
      </c>
      <c r="E17" s="25">
        <f>H15</f>
        <v>124.06770921</v>
      </c>
      <c r="F17" s="24" t="s">
        <v>243</v>
      </c>
      <c r="G17" s="25">
        <f t="shared" si="0"/>
        <v>0</v>
      </c>
      <c r="H17" s="25"/>
      <c r="I17" s="263" t="s">
        <v>250</v>
      </c>
      <c r="J17" s="460"/>
      <c r="K17" s="460"/>
    </row>
    <row r="18" spans="1:12" ht="43.5" customHeight="1" x14ac:dyDescent="0.2">
      <c r="A18" s="16"/>
      <c r="B18" s="16"/>
      <c r="C18" s="38" t="s">
        <v>223</v>
      </c>
      <c r="D18" s="41">
        <v>0</v>
      </c>
      <c r="E18" s="42">
        <f>H15</f>
        <v>124.06770921</v>
      </c>
      <c r="F18" s="43" t="s">
        <v>243</v>
      </c>
      <c r="G18" s="42">
        <f t="shared" si="0"/>
        <v>0</v>
      </c>
      <c r="H18" s="42"/>
      <c r="I18" s="21" t="s">
        <v>248</v>
      </c>
      <c r="J18" s="460"/>
      <c r="K18" s="460"/>
    </row>
    <row r="19" spans="1:12" ht="48" customHeight="1" x14ac:dyDescent="0.2">
      <c r="A19" s="16"/>
      <c r="B19" s="16"/>
      <c r="C19" s="38" t="s">
        <v>68</v>
      </c>
      <c r="D19" s="41">
        <v>0</v>
      </c>
      <c r="E19" s="42">
        <f>H15</f>
        <v>124.06770921</v>
      </c>
      <c r="F19" s="43" t="s">
        <v>244</v>
      </c>
      <c r="G19" s="42">
        <f t="shared" si="0"/>
        <v>0</v>
      </c>
      <c r="H19" s="42"/>
      <c r="I19" s="264" t="s">
        <v>249</v>
      </c>
      <c r="J19" s="460"/>
      <c r="K19" s="460"/>
    </row>
    <row r="20" spans="1:12" ht="21.75" customHeight="1" x14ac:dyDescent="0.2">
      <c r="A20" s="16"/>
      <c r="B20" s="16"/>
      <c r="C20" s="13" t="s">
        <v>30</v>
      </c>
      <c r="D20" s="22">
        <f>SUM(D16:D19)</f>
        <v>0</v>
      </c>
      <c r="E20" s="23">
        <f>H15</f>
        <v>124.06770921</v>
      </c>
      <c r="F20" s="13" t="s">
        <v>243</v>
      </c>
      <c r="G20" s="23">
        <f>SUM(G16:G19)</f>
        <v>0</v>
      </c>
      <c r="H20" s="23">
        <f>H15+G20</f>
        <v>124.06770921</v>
      </c>
      <c r="I20" s="17"/>
      <c r="J20" s="460"/>
      <c r="K20" s="460"/>
    </row>
    <row r="21" spans="1:12" ht="90" customHeight="1" x14ac:dyDescent="0.2">
      <c r="A21" s="16"/>
      <c r="B21" s="15" t="s">
        <v>39</v>
      </c>
      <c r="C21" s="18" t="s">
        <v>40</v>
      </c>
      <c r="D21" s="255">
        <v>0</v>
      </c>
      <c r="E21" s="25">
        <f>H15</f>
        <v>124.06770921</v>
      </c>
      <c r="F21" s="24" t="s">
        <v>243</v>
      </c>
      <c r="G21" s="25">
        <f t="shared" ref="G21:G27" si="1">D21*E21</f>
        <v>0</v>
      </c>
      <c r="H21" s="25"/>
      <c r="I21" s="245" t="s">
        <v>323</v>
      </c>
      <c r="J21" s="460"/>
      <c r="K21" s="460"/>
    </row>
    <row r="22" spans="1:12" ht="45.75" customHeight="1" x14ac:dyDescent="0.2">
      <c r="A22" s="16"/>
      <c r="B22" s="24"/>
      <c r="C22" s="24" t="s">
        <v>41</v>
      </c>
      <c r="D22" s="255">
        <v>0</v>
      </c>
      <c r="E22" s="25">
        <f>H15</f>
        <v>124.06770921</v>
      </c>
      <c r="F22" s="24" t="s">
        <v>243</v>
      </c>
      <c r="G22" s="25">
        <f t="shared" si="1"/>
        <v>0</v>
      </c>
      <c r="H22" s="25"/>
      <c r="I22" s="465" t="s">
        <v>359</v>
      </c>
      <c r="J22" s="460"/>
      <c r="K22" s="460"/>
    </row>
    <row r="23" spans="1:12" ht="45" customHeight="1" x14ac:dyDescent="0.2">
      <c r="A23" s="16"/>
      <c r="B23" s="24"/>
      <c r="C23" s="24" t="s">
        <v>226</v>
      </c>
      <c r="D23" s="255">
        <v>0</v>
      </c>
      <c r="E23" s="25">
        <f>H15</f>
        <v>124.06770921</v>
      </c>
      <c r="F23" s="24" t="s">
        <v>243</v>
      </c>
      <c r="G23" s="25">
        <f t="shared" si="1"/>
        <v>0</v>
      </c>
      <c r="H23" s="25"/>
      <c r="I23" s="465"/>
      <c r="J23" s="460"/>
      <c r="K23" s="460"/>
    </row>
    <row r="24" spans="1:12" ht="42.75" customHeight="1" x14ac:dyDescent="0.2">
      <c r="A24" s="16"/>
      <c r="B24" s="24"/>
      <c r="C24" s="24" t="s">
        <v>44</v>
      </c>
      <c r="D24" s="255">
        <v>0</v>
      </c>
      <c r="E24" s="25">
        <f>H15</f>
        <v>124.06770921</v>
      </c>
      <c r="F24" s="24" t="s">
        <v>243</v>
      </c>
      <c r="G24" s="25">
        <f t="shared" si="1"/>
        <v>0</v>
      </c>
      <c r="H24" s="25"/>
      <c r="I24" s="465"/>
      <c r="J24" s="460"/>
      <c r="K24" s="460"/>
    </row>
    <row r="25" spans="1:12" ht="155.25" customHeight="1" x14ac:dyDescent="0.2">
      <c r="A25" s="16"/>
      <c r="B25" s="24"/>
      <c r="C25" s="27" t="s">
        <v>230</v>
      </c>
      <c r="D25" s="8">
        <v>0</v>
      </c>
      <c r="E25" s="25">
        <f>H15</f>
        <v>124.06770921</v>
      </c>
      <c r="F25" s="24" t="s">
        <v>243</v>
      </c>
      <c r="G25" s="25">
        <f t="shared" si="1"/>
        <v>0</v>
      </c>
      <c r="H25" s="25"/>
      <c r="I25" s="465" t="s">
        <v>360</v>
      </c>
      <c r="J25" s="469" t="s">
        <v>292</v>
      </c>
      <c r="K25" s="469"/>
    </row>
    <row r="26" spans="1:12" ht="249" customHeight="1" x14ac:dyDescent="0.2">
      <c r="A26" s="16"/>
      <c r="B26" s="24"/>
      <c r="C26" s="24" t="s">
        <v>46</v>
      </c>
      <c r="D26" s="255">
        <v>0</v>
      </c>
      <c r="E26" s="25">
        <f>H15</f>
        <v>124.06770921</v>
      </c>
      <c r="F26" s="24" t="s">
        <v>243</v>
      </c>
      <c r="G26" s="25">
        <f t="shared" si="1"/>
        <v>0</v>
      </c>
      <c r="H26" s="25"/>
      <c r="I26" s="465"/>
      <c r="J26" s="469" t="s">
        <v>290</v>
      </c>
      <c r="K26" s="469"/>
    </row>
    <row r="27" spans="1:12" ht="135.75" customHeight="1" x14ac:dyDescent="0.2">
      <c r="A27" s="16"/>
      <c r="B27" s="24"/>
      <c r="C27" s="27" t="s">
        <v>221</v>
      </c>
      <c r="D27" s="255">
        <v>0</v>
      </c>
      <c r="E27" s="25">
        <f>H15</f>
        <v>124.06770921</v>
      </c>
      <c r="F27" s="24" t="s">
        <v>243</v>
      </c>
      <c r="G27" s="25">
        <f t="shared" si="1"/>
        <v>0</v>
      </c>
      <c r="H27" s="25"/>
      <c r="I27" s="274" t="s">
        <v>304</v>
      </c>
      <c r="J27" s="459"/>
      <c r="K27" s="460"/>
    </row>
    <row r="28" spans="1:12" ht="18" customHeight="1" x14ac:dyDescent="0.2">
      <c r="A28" s="16"/>
      <c r="B28" s="16"/>
      <c r="C28" s="13" t="s">
        <v>30</v>
      </c>
      <c r="D28" s="22">
        <f>SUM(D21:D27)</f>
        <v>0</v>
      </c>
      <c r="E28" s="23">
        <f>H15</f>
        <v>124.06770921</v>
      </c>
      <c r="F28" s="13" t="s">
        <v>243</v>
      </c>
      <c r="G28" s="23">
        <f>SUM(G21:G27)</f>
        <v>0</v>
      </c>
      <c r="H28" s="23">
        <f>H20+G28</f>
        <v>124.06770921</v>
      </c>
      <c r="I28" s="17"/>
      <c r="J28" s="460"/>
      <c r="K28" s="460"/>
    </row>
    <row r="29" spans="1:12" ht="111" customHeight="1" x14ac:dyDescent="0.2">
      <c r="A29" s="461" t="s">
        <v>48</v>
      </c>
      <c r="B29" s="464" t="s">
        <v>49</v>
      </c>
      <c r="C29" s="424" t="s">
        <v>240</v>
      </c>
      <c r="D29" s="256">
        <v>0</v>
      </c>
      <c r="E29" s="17">
        <f>H28</f>
        <v>124.06770921</v>
      </c>
      <c r="F29" s="16" t="s">
        <v>245</v>
      </c>
      <c r="G29" s="17">
        <f t="shared" ref="G29:G35" si="2">D29*E29</f>
        <v>0</v>
      </c>
      <c r="H29" s="17"/>
      <c r="I29" s="465" t="s">
        <v>302</v>
      </c>
      <c r="J29" s="460"/>
      <c r="K29" s="460"/>
      <c r="L29" s="51"/>
    </row>
    <row r="30" spans="1:12" ht="21.75" customHeight="1" x14ac:dyDescent="0.2">
      <c r="A30" s="462"/>
      <c r="B30" s="481"/>
      <c r="C30" s="426" t="s">
        <v>55</v>
      </c>
      <c r="D30" s="269">
        <v>0</v>
      </c>
      <c r="E30" s="17">
        <f>H28</f>
        <v>124.06770921</v>
      </c>
      <c r="F30" s="16" t="s">
        <v>245</v>
      </c>
      <c r="G30" s="17">
        <f t="shared" si="2"/>
        <v>0</v>
      </c>
      <c r="H30" s="17"/>
      <c r="I30" s="465"/>
      <c r="J30" s="460"/>
      <c r="K30" s="460"/>
    </row>
    <row r="31" spans="1:12" ht="21" customHeight="1" x14ac:dyDescent="0.2">
      <c r="A31" s="462"/>
      <c r="B31" s="481"/>
      <c r="C31" s="426" t="s">
        <v>55</v>
      </c>
      <c r="D31" s="269">
        <v>0</v>
      </c>
      <c r="E31" s="17">
        <f>H28</f>
        <v>124.06770921</v>
      </c>
      <c r="F31" s="16" t="s">
        <v>245</v>
      </c>
      <c r="G31" s="17">
        <f t="shared" si="2"/>
        <v>0</v>
      </c>
      <c r="H31" s="17"/>
      <c r="I31" s="465"/>
      <c r="J31" s="460"/>
      <c r="K31" s="460"/>
    </row>
    <row r="32" spans="1:12" ht="20.25" customHeight="1" x14ac:dyDescent="0.2">
      <c r="A32" s="462"/>
      <c r="B32" s="481"/>
      <c r="C32" s="426" t="s">
        <v>55</v>
      </c>
      <c r="D32" s="269">
        <v>0</v>
      </c>
      <c r="E32" s="17">
        <f>H28</f>
        <v>124.06770921</v>
      </c>
      <c r="F32" s="16" t="s">
        <v>245</v>
      </c>
      <c r="G32" s="17">
        <f t="shared" si="2"/>
        <v>0</v>
      </c>
      <c r="H32" s="17"/>
      <c r="I32" s="465"/>
      <c r="J32" s="460"/>
      <c r="K32" s="460"/>
    </row>
    <row r="33" spans="1:11" ht="15.75" customHeight="1" x14ac:dyDescent="0.2">
      <c r="A33" s="462"/>
      <c r="B33" s="481"/>
      <c r="C33" s="426" t="s">
        <v>55</v>
      </c>
      <c r="D33" s="269">
        <v>0</v>
      </c>
      <c r="E33" s="17">
        <f>H28</f>
        <v>124.06770921</v>
      </c>
      <c r="F33" s="16" t="s">
        <v>245</v>
      </c>
      <c r="G33" s="17">
        <f t="shared" si="2"/>
        <v>0</v>
      </c>
      <c r="H33" s="17"/>
      <c r="I33" s="465"/>
      <c r="J33" s="460"/>
      <c r="K33" s="460"/>
    </row>
    <row r="34" spans="1:11" ht="18" customHeight="1" x14ac:dyDescent="0.2">
      <c r="A34" s="462"/>
      <c r="B34" s="481"/>
      <c r="C34" s="426" t="s">
        <v>55</v>
      </c>
      <c r="D34" s="269">
        <v>0</v>
      </c>
      <c r="E34" s="17">
        <f>H28</f>
        <v>124.06770921</v>
      </c>
      <c r="F34" s="16" t="s">
        <v>245</v>
      </c>
      <c r="G34" s="17">
        <f t="shared" si="2"/>
        <v>0</v>
      </c>
      <c r="H34" s="17"/>
      <c r="I34" s="465"/>
      <c r="J34" s="460"/>
      <c r="K34" s="460"/>
    </row>
    <row r="35" spans="1:11" ht="15.75" customHeight="1" x14ac:dyDescent="0.2">
      <c r="A35" s="462"/>
      <c r="B35" s="481"/>
      <c r="C35" s="426" t="s">
        <v>55</v>
      </c>
      <c r="D35" s="269">
        <v>0</v>
      </c>
      <c r="E35" s="17">
        <f>H28</f>
        <v>124.06770921</v>
      </c>
      <c r="F35" s="16" t="s">
        <v>245</v>
      </c>
      <c r="G35" s="17">
        <f t="shared" si="2"/>
        <v>0</v>
      </c>
      <c r="H35" s="17"/>
      <c r="I35" s="465"/>
      <c r="J35" s="460"/>
      <c r="K35" s="460"/>
    </row>
    <row r="36" spans="1:11" ht="28.5" customHeight="1" x14ac:dyDescent="0.2">
      <c r="A36" s="463"/>
      <c r="B36" s="482"/>
      <c r="C36" s="13" t="s">
        <v>56</v>
      </c>
      <c r="D36" s="22">
        <f>SUM(D29:D35)</f>
        <v>0</v>
      </c>
      <c r="E36" s="23">
        <f>H28</f>
        <v>124.06770921</v>
      </c>
      <c r="F36" s="13" t="s">
        <v>245</v>
      </c>
      <c r="G36" s="23">
        <f>SUM(G29:G35)</f>
        <v>0</v>
      </c>
      <c r="H36" s="23">
        <f>H28+G36</f>
        <v>124.06770921</v>
      </c>
      <c r="I36" s="17"/>
      <c r="J36" s="444"/>
      <c r="K36" s="445"/>
    </row>
    <row r="37" spans="1:11" ht="151.5" customHeight="1" x14ac:dyDescent="0.2">
      <c r="A37" s="257" t="s">
        <v>213</v>
      </c>
      <c r="B37" s="298" t="s">
        <v>266</v>
      </c>
      <c r="C37" s="246" t="s">
        <v>30</v>
      </c>
      <c r="D37" s="258">
        <v>8.5000000000000006E-2</v>
      </c>
      <c r="E37" s="259">
        <f>H14*D37</f>
        <v>9.7387645000000003</v>
      </c>
      <c r="F37" s="260" t="s">
        <v>261</v>
      </c>
      <c r="G37" s="284">
        <f>(SUM(D16:D18)+SUM(D21:D27))*E37</f>
        <v>0</v>
      </c>
      <c r="H37" s="259">
        <f>(E37+G37)*(100%+D29)</f>
        <v>9.7387645000000003</v>
      </c>
      <c r="I37" s="291" t="s">
        <v>227</v>
      </c>
      <c r="J37" s="457"/>
      <c r="K37" s="458"/>
    </row>
    <row r="38" spans="1:11" ht="39" customHeight="1" x14ac:dyDescent="0.2">
      <c r="A38" s="246"/>
      <c r="B38" s="247"/>
      <c r="C38" s="261" t="s">
        <v>294</v>
      </c>
      <c r="D38" s="262"/>
      <c r="E38" s="259"/>
      <c r="F38" s="260" t="s">
        <v>364</v>
      </c>
      <c r="G38" s="259"/>
      <c r="H38" s="259">
        <f>H36+H37</f>
        <v>133.80647371000001</v>
      </c>
      <c r="I38" s="248"/>
      <c r="J38" s="455"/>
      <c r="K38" s="456"/>
    </row>
    <row r="39" spans="1:11" ht="82.5" customHeight="1" x14ac:dyDescent="0.2">
      <c r="A39" s="29"/>
      <c r="B39" s="29"/>
      <c r="C39" s="29"/>
      <c r="D39" s="29"/>
      <c r="E39" s="29"/>
      <c r="F39" s="29" t="s">
        <v>262</v>
      </c>
      <c r="G39" s="29"/>
      <c r="H39" s="30">
        <f>H38</f>
        <v>133.80647371000001</v>
      </c>
      <c r="I39" s="30" t="s">
        <v>57</v>
      </c>
      <c r="J39" s="31">
        <f>ROUND(H39/100,4)</f>
        <v>1.3381000000000001</v>
      </c>
    </row>
    <row r="40" spans="1:11" ht="63.75" x14ac:dyDescent="0.2">
      <c r="A40" s="29"/>
      <c r="B40" s="27" t="s">
        <v>235</v>
      </c>
      <c r="C40" s="29"/>
      <c r="D40" s="29"/>
      <c r="E40" s="29"/>
      <c r="F40" s="29" t="s">
        <v>263</v>
      </c>
      <c r="G40" s="29"/>
      <c r="H40" s="7">
        <v>1</v>
      </c>
      <c r="I40" s="30" t="s">
        <v>298</v>
      </c>
      <c r="J40" s="39"/>
    </row>
    <row r="41" spans="1:11" ht="99.75" customHeight="1" x14ac:dyDescent="0.2">
      <c r="A41" s="29"/>
      <c r="B41" s="29"/>
      <c r="C41" s="29"/>
      <c r="D41" s="29"/>
      <c r="E41" s="29"/>
      <c r="F41" s="29" t="s">
        <v>264</v>
      </c>
      <c r="G41" s="29"/>
      <c r="H41" s="30">
        <f>J39*H40</f>
        <v>1.3381000000000001</v>
      </c>
      <c r="I41" s="32" t="s">
        <v>59</v>
      </c>
      <c r="J41" s="33">
        <f>ROUND(J39*H40,4)</f>
        <v>1.3381000000000001</v>
      </c>
    </row>
    <row r="42" spans="1:11" ht="18.75" customHeight="1" x14ac:dyDescent="0.2">
      <c r="B42" s="35" t="s">
        <v>10</v>
      </c>
      <c r="C42" s="36"/>
    </row>
    <row r="43" spans="1:11" ht="13.5" customHeight="1" x14ac:dyDescent="0.2"/>
    <row r="44" spans="1:11" ht="13.5" customHeight="1" x14ac:dyDescent="0.2"/>
    <row r="46" spans="1:11" ht="93" customHeight="1" x14ac:dyDescent="0.2">
      <c r="A46" s="483" t="s">
        <v>325</v>
      </c>
      <c r="B46" s="484"/>
      <c r="C46" s="484"/>
      <c r="D46" s="484"/>
      <c r="E46" s="485"/>
      <c r="F46" s="485"/>
      <c r="G46" s="485"/>
      <c r="H46" s="485"/>
      <c r="I46" s="486"/>
    </row>
    <row r="47" spans="1:11" ht="33" customHeight="1" x14ac:dyDescent="0.2">
      <c r="A47" s="487"/>
      <c r="B47" s="488"/>
      <c r="C47" s="488"/>
      <c r="D47" s="488"/>
      <c r="E47" s="488"/>
      <c r="F47" s="488"/>
      <c r="G47" s="488"/>
      <c r="H47" s="488"/>
      <c r="I47" s="489"/>
    </row>
    <row r="48" spans="1:11" ht="11.25" customHeight="1" x14ac:dyDescent="0.2">
      <c r="A48" s="487"/>
      <c r="B48" s="488"/>
      <c r="C48" s="488"/>
      <c r="D48" s="488"/>
      <c r="E48" s="488"/>
      <c r="F48" s="488"/>
      <c r="G48" s="488"/>
      <c r="H48" s="488"/>
      <c r="I48" s="489"/>
    </row>
    <row r="49" spans="1:9" ht="7.5" customHeight="1" x14ac:dyDescent="0.2">
      <c r="A49" s="490"/>
      <c r="B49" s="491"/>
      <c r="C49" s="491"/>
      <c r="D49" s="491"/>
      <c r="E49" s="491"/>
      <c r="F49" s="491"/>
      <c r="G49" s="491"/>
      <c r="H49" s="491"/>
      <c r="I49" s="492"/>
    </row>
  </sheetData>
  <sheetProtection algorithmName="SHA-512" hashValue="Gr/uys3EeG7F7UaMtdiu7DqqKC/YTHWy+WyqsH14fkQ7iBKl1XfviTFVaMqQq2k8yAKogsUGdfQ0PbwK/Qakzw==" saltValue="LGGkJ3r/aY9j4X3f620nkg==" spinCount="100000" sheet="1" objects="1" scenarios="1"/>
  <mergeCells count="22">
    <mergeCell ref="J27:K35"/>
    <mergeCell ref="A29:A36"/>
    <mergeCell ref="B29:B36"/>
    <mergeCell ref="I29:I35"/>
    <mergeCell ref="A46:I49"/>
    <mergeCell ref="J38:K38"/>
    <mergeCell ref="J36:K36"/>
    <mergeCell ref="J37:K37"/>
    <mergeCell ref="J10:K24"/>
    <mergeCell ref="I11:I13"/>
    <mergeCell ref="I22:I24"/>
    <mergeCell ref="I25:I26"/>
    <mergeCell ref="J25:K25"/>
    <mergeCell ref="J26:K26"/>
    <mergeCell ref="A1:L1"/>
    <mergeCell ref="J9:K9"/>
    <mergeCell ref="A8:K8"/>
    <mergeCell ref="A6:I6"/>
    <mergeCell ref="I7:K7"/>
    <mergeCell ref="D5:F5"/>
    <mergeCell ref="B4:C4"/>
    <mergeCell ref="D3:K3"/>
  </mergeCells>
  <pageMargins left="0.70866141732283472" right="0.70866141732283472" top="0.74803149606299213" bottom="0.74803149606299213" header="0.31496062992125984" footer="0.31496062992125984"/>
  <pageSetup paperSize="8"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8"/>
  <sheetViews>
    <sheetView zoomScaleNormal="100" workbookViewId="0">
      <selection sqref="A1:K1"/>
    </sheetView>
  </sheetViews>
  <sheetFormatPr defaultColWidth="9.140625" defaultRowHeight="12.75" x14ac:dyDescent="0.2"/>
  <cols>
    <col min="1" max="1" width="95.85546875" style="299" customWidth="1"/>
    <col min="2" max="2" width="70" style="299" customWidth="1"/>
    <col min="3" max="3" width="28.5703125" style="352" customWidth="1"/>
    <col min="4" max="4" width="25.7109375" style="299" customWidth="1"/>
    <col min="5" max="5" width="34" style="299" customWidth="1"/>
    <col min="6" max="6" width="17.85546875" style="299" customWidth="1"/>
    <col min="7" max="7" width="15.42578125" style="299" customWidth="1"/>
    <col min="8" max="8" width="13.7109375" style="299" customWidth="1"/>
    <col min="9" max="9" width="17.5703125" style="299" customWidth="1"/>
    <col min="10" max="10" width="9.140625" style="299"/>
    <col min="11" max="11" width="5.5703125" style="299" customWidth="1"/>
    <col min="12" max="16384" width="9.140625" style="299"/>
  </cols>
  <sheetData>
    <row r="1" spans="1:15" ht="26.25" customHeight="1" x14ac:dyDescent="0.2">
      <c r="A1" s="499" t="s">
        <v>345</v>
      </c>
      <c r="B1" s="500"/>
      <c r="C1" s="500"/>
      <c r="D1" s="500"/>
      <c r="E1" s="500"/>
      <c r="F1" s="500"/>
      <c r="G1" s="501"/>
      <c r="H1" s="501"/>
      <c r="I1" s="501"/>
      <c r="J1" s="501"/>
      <c r="K1" s="501"/>
    </row>
    <row r="2" spans="1:15" ht="14.25" x14ac:dyDescent="0.2">
      <c r="A2" s="300"/>
      <c r="B2" s="301"/>
      <c r="C2" s="302"/>
      <c r="D2" s="302"/>
      <c r="E2" s="302"/>
      <c r="F2" s="301"/>
      <c r="G2" s="301"/>
      <c r="H2" s="302"/>
      <c r="I2" s="302"/>
      <c r="J2" s="302"/>
      <c r="K2" s="302"/>
    </row>
    <row r="3" spans="1:15" s="307" customFormat="1" ht="18" x14ac:dyDescent="0.2">
      <c r="A3" s="303" t="str">
        <f>'0 Leeswijzer'!A3</f>
        <v>Tariefstelling 2025</v>
      </c>
      <c r="B3" s="359" t="s">
        <v>327</v>
      </c>
      <c r="C3" s="305"/>
      <c r="D3" s="305"/>
      <c r="E3" s="305"/>
      <c r="F3" s="306"/>
      <c r="G3" s="502"/>
      <c r="H3" s="501"/>
      <c r="I3" s="501"/>
      <c r="J3" s="501"/>
      <c r="K3" s="501"/>
    </row>
    <row r="4" spans="1:15" s="307" customFormat="1" ht="15" x14ac:dyDescent="0.2">
      <c r="A4" s="304" t="s">
        <v>346</v>
      </c>
      <c r="B4" s="304" t="s">
        <v>306</v>
      </c>
      <c r="C4" s="302"/>
      <c r="D4" s="302"/>
      <c r="E4" s="302"/>
      <c r="F4" s="302"/>
      <c r="G4" s="302"/>
      <c r="H4" s="302"/>
      <c r="I4" s="302"/>
      <c r="J4" s="302"/>
      <c r="K4" s="302"/>
    </row>
    <row r="5" spans="1:15" s="310" customFormat="1" ht="18" x14ac:dyDescent="0.2">
      <c r="A5" s="308"/>
      <c r="B5" s="309"/>
      <c r="C5" s="302"/>
      <c r="D5" s="302"/>
      <c r="E5" s="306"/>
      <c r="F5" s="306"/>
    </row>
    <row r="6" spans="1:15" s="310" customFormat="1" ht="18" x14ac:dyDescent="0.25">
      <c r="A6" s="251" t="s">
        <v>310</v>
      </c>
      <c r="B6" s="311"/>
      <c r="C6" s="311"/>
      <c r="D6" s="503"/>
      <c r="E6" s="504"/>
      <c r="F6" s="504"/>
      <c r="G6" s="302"/>
      <c r="H6" s="302"/>
      <c r="I6" s="302"/>
      <c r="J6" s="302"/>
      <c r="K6" s="302"/>
    </row>
    <row r="7" spans="1:15" ht="21.75" customHeight="1" x14ac:dyDescent="0.2">
      <c r="A7" s="305" t="s">
        <v>311</v>
      </c>
      <c r="B7" s="305"/>
      <c r="C7" s="305"/>
      <c r="D7" s="305"/>
      <c r="E7" s="305"/>
      <c r="F7" s="305"/>
      <c r="G7" s="305"/>
      <c r="H7" s="305"/>
      <c r="I7" s="305"/>
      <c r="J7" s="305"/>
      <c r="K7" s="312"/>
      <c r="L7" s="312"/>
      <c r="M7" s="312"/>
      <c r="N7" s="312"/>
      <c r="O7" s="312"/>
    </row>
    <row r="8" spans="1:15" ht="14.25" x14ac:dyDescent="0.2">
      <c r="A8" s="313"/>
      <c r="B8" s="314"/>
      <c r="C8" s="315"/>
      <c r="D8" s="314"/>
      <c r="E8" s="314"/>
      <c r="F8" s="314"/>
      <c r="G8" s="314"/>
      <c r="H8" s="314"/>
      <c r="I8" s="314"/>
      <c r="J8" s="314"/>
      <c r="K8" s="312"/>
      <c r="L8" s="312"/>
      <c r="M8" s="312"/>
      <c r="N8" s="312"/>
      <c r="O8" s="312"/>
    </row>
    <row r="9" spans="1:15" ht="51" x14ac:dyDescent="0.2">
      <c r="A9" s="354" t="s">
        <v>347</v>
      </c>
      <c r="B9" s="355" t="s">
        <v>183</v>
      </c>
      <c r="C9" s="355" t="s">
        <v>214</v>
      </c>
      <c r="D9" s="356" t="s">
        <v>220</v>
      </c>
      <c r="E9" s="316"/>
      <c r="G9" s="312"/>
      <c r="H9" s="312"/>
      <c r="I9" s="312"/>
      <c r="J9" s="312"/>
      <c r="K9" s="312"/>
      <c r="L9" s="312"/>
    </row>
    <row r="10" spans="1:15" ht="43.5" customHeight="1" x14ac:dyDescent="0.2">
      <c r="A10" s="317" t="s">
        <v>348</v>
      </c>
      <c r="B10" s="318">
        <f>'2a Fase A'!J41</f>
        <v>1.3507</v>
      </c>
      <c r="C10" s="319">
        <v>0.73</v>
      </c>
      <c r="D10" s="320">
        <f>B10*C10</f>
        <v>0.98601099999999997</v>
      </c>
      <c r="E10" s="321"/>
      <c r="F10" s="312"/>
      <c r="G10" s="312"/>
      <c r="H10" s="312"/>
    </row>
    <row r="11" spans="1:15" ht="43.5" customHeight="1" x14ac:dyDescent="0.2">
      <c r="A11" s="317" t="s">
        <v>349</v>
      </c>
      <c r="B11" s="318">
        <f>'2b Fase B en C'!J41</f>
        <v>1.3381000000000001</v>
      </c>
      <c r="C11" s="319">
        <v>0.27</v>
      </c>
      <c r="D11" s="320">
        <f>B11*C11</f>
        <v>0.36128700000000002</v>
      </c>
      <c r="E11" s="322"/>
      <c r="F11" s="312"/>
      <c r="G11" s="312"/>
      <c r="H11" s="312"/>
    </row>
    <row r="12" spans="1:15" ht="48.75" customHeight="1" x14ac:dyDescent="0.2">
      <c r="A12" s="323"/>
      <c r="C12" s="324"/>
      <c r="D12" s="353">
        <f>ROUND(D10+D11,4)</f>
        <v>1.3472999999999999</v>
      </c>
      <c r="E12" s="325" t="s">
        <v>259</v>
      </c>
      <c r="F12" s="312"/>
      <c r="G12" s="312"/>
      <c r="H12" s="312"/>
    </row>
    <row r="13" spans="1:15" ht="14.25" x14ac:dyDescent="0.2">
      <c r="A13" s="323"/>
      <c r="C13" s="324"/>
      <c r="D13" s="326"/>
      <c r="E13" s="326"/>
      <c r="F13" s="326"/>
      <c r="G13" s="312"/>
      <c r="H13" s="312"/>
    </row>
    <row r="14" spans="1:15" s="327" customFormat="1" x14ac:dyDescent="0.2"/>
    <row r="15" spans="1:15" x14ac:dyDescent="0.2">
      <c r="A15" s="312"/>
      <c r="B15" s="328" t="s">
        <v>198</v>
      </c>
      <c r="C15" s="505"/>
      <c r="D15" s="505"/>
      <c r="E15" s="505"/>
      <c r="F15" s="505"/>
      <c r="G15" s="505"/>
    </row>
    <row r="16" spans="1:15" ht="16.5" customHeight="1" x14ac:dyDescent="0.2">
      <c r="A16" s="329"/>
      <c r="B16" s="330" t="s">
        <v>312</v>
      </c>
      <c r="C16" s="330"/>
      <c r="D16" s="330"/>
      <c r="F16" s="331"/>
      <c r="G16" s="326"/>
    </row>
    <row r="17" spans="1:8" ht="18.75" customHeight="1" x14ac:dyDescent="0.2">
      <c r="B17" s="330" t="s">
        <v>313</v>
      </c>
      <c r="C17" s="332"/>
      <c r="D17" s="333"/>
      <c r="E17" s="324"/>
      <c r="F17" s="331"/>
      <c r="G17" s="326"/>
    </row>
    <row r="18" spans="1:8" ht="14.25" x14ac:dyDescent="0.2">
      <c r="B18" s="334"/>
      <c r="C18" s="335"/>
      <c r="D18" s="312"/>
      <c r="E18" s="329"/>
      <c r="F18" s="331"/>
      <c r="G18" s="326"/>
    </row>
    <row r="19" spans="1:8" ht="14.25" x14ac:dyDescent="0.2">
      <c r="B19" s="312"/>
      <c r="C19" s="335"/>
      <c r="D19" s="336"/>
      <c r="E19" s="329"/>
      <c r="F19" s="331"/>
      <c r="G19" s="326"/>
    </row>
    <row r="20" spans="1:8" ht="34.5" x14ac:dyDescent="0.2">
      <c r="B20" s="337" t="s">
        <v>201</v>
      </c>
      <c r="C20" s="316" t="s">
        <v>202</v>
      </c>
      <c r="F20" s="331"/>
    </row>
    <row r="21" spans="1:8" ht="21.75" customHeight="1" x14ac:dyDescent="0.2">
      <c r="A21" s="331"/>
      <c r="B21" s="337">
        <f>2.1-D12</f>
        <v>0.75270000000000015</v>
      </c>
      <c r="C21" s="357">
        <f>IF(C22&lt;0,"knock out",IF(C22&gt;=250,250,C22))</f>
        <v>250</v>
      </c>
      <c r="D21" s="338" t="s">
        <v>215</v>
      </c>
      <c r="E21" s="339"/>
      <c r="F21" s="331"/>
      <c r="G21" s="331"/>
      <c r="H21" s="331"/>
    </row>
    <row r="22" spans="1:8" s="340" customFormat="1" ht="20.25" hidden="1" customHeight="1" x14ac:dyDescent="0.2">
      <c r="B22" s="341"/>
      <c r="C22" s="358">
        <f>B21*1785.7143</f>
        <v>1344.1071536100003</v>
      </c>
      <c r="D22" s="342" t="s">
        <v>314</v>
      </c>
      <c r="E22" s="343"/>
      <c r="F22" s="344"/>
      <c r="G22" s="344"/>
      <c r="H22" s="344"/>
    </row>
    <row r="23" spans="1:8" s="340" customFormat="1" x14ac:dyDescent="0.2">
      <c r="B23" s="341"/>
      <c r="C23" s="341"/>
      <c r="D23" s="342"/>
      <c r="E23" s="343"/>
      <c r="F23" s="344"/>
      <c r="G23" s="344"/>
      <c r="H23" s="344"/>
    </row>
    <row r="24" spans="1:8" s="340" customFormat="1" ht="12" customHeight="1" x14ac:dyDescent="0.2">
      <c r="B24" s="341"/>
      <c r="C24" s="341"/>
      <c r="D24" s="342"/>
      <c r="E24" s="343"/>
      <c r="F24" s="344"/>
      <c r="G24" s="344"/>
      <c r="H24" s="344"/>
    </row>
    <row r="25" spans="1:8" s="340" customFormat="1" hidden="1" x14ac:dyDescent="0.2">
      <c r="B25" s="341"/>
      <c r="C25" s="341"/>
      <c r="D25" s="342"/>
      <c r="E25" s="343"/>
      <c r="F25" s="344"/>
      <c r="G25" s="344"/>
      <c r="H25" s="344"/>
    </row>
    <row r="26" spans="1:8" ht="18" x14ac:dyDescent="0.25">
      <c r="A26" s="303"/>
      <c r="B26" s="345"/>
      <c r="C26" s="345"/>
      <c r="D26" s="346"/>
      <c r="E26" s="346"/>
    </row>
    <row r="27" spans="1:8" ht="44.25" customHeight="1" x14ac:dyDescent="0.2">
      <c r="A27" s="506" t="s">
        <v>233</v>
      </c>
      <c r="B27" s="507"/>
      <c r="C27" s="508"/>
      <c r="D27" s="347"/>
      <c r="E27" s="347"/>
    </row>
    <row r="28" spans="1:8" x14ac:dyDescent="0.2">
      <c r="A28" s="493" t="s">
        <v>206</v>
      </c>
      <c r="B28" s="495"/>
      <c r="C28" s="496"/>
      <c r="D28" s="312"/>
    </row>
    <row r="29" spans="1:8" ht="34.5" customHeight="1" thickBot="1" x14ac:dyDescent="0.25">
      <c r="A29" s="494"/>
      <c r="B29" s="497"/>
      <c r="C29" s="498"/>
      <c r="D29" s="348"/>
    </row>
    <row r="30" spans="1:8" x14ac:dyDescent="0.2">
      <c r="A30" s="509" t="s">
        <v>208</v>
      </c>
      <c r="B30" s="510"/>
      <c r="C30" s="511"/>
    </row>
    <row r="31" spans="1:8" ht="41.25" customHeight="1" thickBot="1" x14ac:dyDescent="0.25">
      <c r="A31" s="494"/>
      <c r="B31" s="497"/>
      <c r="C31" s="498"/>
    </row>
    <row r="32" spans="1:8" x14ac:dyDescent="0.2">
      <c r="A32" s="509" t="s">
        <v>210</v>
      </c>
      <c r="B32" s="510"/>
      <c r="C32" s="511"/>
    </row>
    <row r="33" spans="1:5" s="349" customFormat="1" ht="45" customHeight="1" thickBot="1" x14ac:dyDescent="0.25">
      <c r="A33" s="494"/>
      <c r="B33" s="497"/>
      <c r="C33" s="498"/>
      <c r="D33" s="299"/>
      <c r="E33" s="299"/>
    </row>
    <row r="34" spans="1:5" s="349" customFormat="1" ht="108" customHeight="1" thickBot="1" x14ac:dyDescent="0.25">
      <c r="A34" s="350" t="s">
        <v>212</v>
      </c>
      <c r="B34" s="512"/>
      <c r="C34" s="513"/>
      <c r="D34" s="299"/>
      <c r="E34" s="299"/>
    </row>
    <row r="35" spans="1:5" s="349" customFormat="1" x14ac:dyDescent="0.2">
      <c r="C35" s="351"/>
    </row>
    <row r="36" spans="1:5" s="349" customFormat="1" x14ac:dyDescent="0.2">
      <c r="C36" s="351"/>
    </row>
    <row r="37" spans="1:5" s="349" customFormat="1" x14ac:dyDescent="0.2">
      <c r="C37" s="351"/>
    </row>
    <row r="38" spans="1:5" s="349" customFormat="1" x14ac:dyDescent="0.2">
      <c r="C38" s="351"/>
    </row>
    <row r="39" spans="1:5" s="349" customFormat="1" x14ac:dyDescent="0.2">
      <c r="C39" s="351"/>
    </row>
    <row r="40" spans="1:5" s="349" customFormat="1" x14ac:dyDescent="0.2">
      <c r="C40" s="351"/>
    </row>
    <row r="41" spans="1:5" s="349" customFormat="1" x14ac:dyDescent="0.2">
      <c r="C41" s="351"/>
    </row>
    <row r="42" spans="1:5" s="349" customFormat="1" x14ac:dyDescent="0.2">
      <c r="C42" s="351"/>
    </row>
    <row r="43" spans="1:5" s="349" customFormat="1" x14ac:dyDescent="0.2">
      <c r="C43" s="351"/>
    </row>
    <row r="44" spans="1:5" s="349" customFormat="1" x14ac:dyDescent="0.2">
      <c r="C44" s="351"/>
    </row>
    <row r="45" spans="1:5" s="349" customFormat="1" x14ac:dyDescent="0.2">
      <c r="C45" s="351"/>
    </row>
    <row r="46" spans="1:5" s="349" customFormat="1" x14ac:dyDescent="0.2">
      <c r="C46" s="351"/>
    </row>
    <row r="47" spans="1:5" x14ac:dyDescent="0.2">
      <c r="A47" s="349"/>
      <c r="B47" s="349"/>
      <c r="C47" s="351"/>
      <c r="D47" s="349"/>
      <c r="E47" s="349"/>
    </row>
    <row r="48" spans="1:5" x14ac:dyDescent="0.2">
      <c r="A48" s="349"/>
      <c r="B48" s="349"/>
      <c r="C48" s="351"/>
      <c r="D48" s="349"/>
      <c r="E48" s="349"/>
    </row>
  </sheetData>
  <sheetProtection algorithmName="SHA-512" hashValue="Q5ZadEm5XGyO1MeQNVhWjvEdw5Mm/LQkN1owOCcAYEbpjgRnQ1A7CzYlpha/p+7uOecfL+2LGGg9SLZBsG/bBQ==" saltValue="ORjWMPwbGX39MZlp5tuXOg==" spinCount="100000" sheet="1" objects="1" scenarios="1"/>
  <mergeCells count="12">
    <mergeCell ref="A30:A31"/>
    <mergeCell ref="B30:C31"/>
    <mergeCell ref="A32:A33"/>
    <mergeCell ref="B32:C33"/>
    <mergeCell ref="B34:C34"/>
    <mergeCell ref="A28:A29"/>
    <mergeCell ref="B28:C29"/>
    <mergeCell ref="A1:K1"/>
    <mergeCell ref="G3:K3"/>
    <mergeCell ref="D6:F6"/>
    <mergeCell ref="C15:G15"/>
    <mergeCell ref="A27:C27"/>
  </mergeCells>
  <pageMargins left="0.70866141732283472" right="0.70866141732283472" top="0.74803149606299213" bottom="0.74803149606299213" header="0.31496062992125984" footer="0.31496062992125984"/>
  <pageSetup paperSize="8"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
  <sheetViews>
    <sheetView zoomScaleNormal="100" workbookViewId="0">
      <selection activeCell="K7" sqref="K7"/>
    </sheetView>
  </sheetViews>
  <sheetFormatPr defaultColWidth="9.140625" defaultRowHeight="12.75" x14ac:dyDescent="0.2"/>
  <cols>
    <col min="1" max="1" width="31.5703125" style="34" customWidth="1"/>
    <col min="2" max="2" width="34.7109375" style="34" customWidth="1"/>
    <col min="3" max="3" width="37.5703125" style="34" customWidth="1"/>
    <col min="4" max="4" width="13.28515625" style="34" customWidth="1"/>
    <col min="5" max="5" width="14.28515625" style="34" customWidth="1"/>
    <col min="6" max="6" width="19.28515625" style="34" bestFit="1" customWidth="1"/>
    <col min="7" max="7" width="11.5703125" style="34" customWidth="1"/>
    <col min="8" max="8" width="12.140625" style="34" customWidth="1"/>
    <col min="9" max="9" width="14.7109375" style="34" bestFit="1" customWidth="1"/>
    <col min="10" max="10" width="11" style="34" bestFit="1" customWidth="1"/>
    <col min="11" max="11" width="19.28515625" style="34" bestFit="1" customWidth="1"/>
    <col min="12" max="12" width="11.5703125" style="34" customWidth="1"/>
    <col min="13" max="13" width="27" style="34" customWidth="1"/>
    <col min="14" max="14" width="6.85546875" style="34" customWidth="1"/>
    <col min="15" max="15" width="11.7109375" style="34" customWidth="1"/>
    <col min="16" max="16" width="22.140625" style="34" customWidth="1"/>
    <col min="17" max="17" width="21.28515625" style="34" customWidth="1"/>
    <col min="18" max="16384" width="9.140625" style="34"/>
  </cols>
  <sheetData>
    <row r="1" spans="1:20" ht="18" x14ac:dyDescent="0.2">
      <c r="A1" s="439" t="s">
        <v>353</v>
      </c>
      <c r="B1" s="440"/>
      <c r="C1" s="440"/>
      <c r="D1" s="440"/>
      <c r="E1" s="440"/>
      <c r="F1" s="440"/>
      <c r="G1" s="436"/>
      <c r="H1" s="436"/>
      <c r="I1" s="436"/>
      <c r="J1" s="436"/>
      <c r="K1" s="436"/>
    </row>
    <row r="2" spans="1:20" ht="14.25" x14ac:dyDescent="0.2">
      <c r="A2" s="1"/>
      <c r="B2" s="53"/>
      <c r="C2" s="53"/>
      <c r="D2" s="53"/>
      <c r="E2" s="53"/>
      <c r="F2" s="53"/>
      <c r="G2" s="53"/>
    </row>
    <row r="3" spans="1:20" s="40" customFormat="1" ht="15" x14ac:dyDescent="0.2">
      <c r="A3" s="297" t="str">
        <f>'0 Leeswijzer'!A3</f>
        <v>Tariefstelling 2025</v>
      </c>
      <c r="B3" s="48" t="s">
        <v>308</v>
      </c>
      <c r="C3" s="49"/>
      <c r="D3" s="521" t="s">
        <v>352</v>
      </c>
      <c r="E3" s="521"/>
      <c r="F3" s="521"/>
      <c r="G3" s="521"/>
      <c r="H3" s="521"/>
      <c r="I3" s="521"/>
      <c r="J3" s="436"/>
      <c r="K3" s="436"/>
      <c r="L3" s="436"/>
      <c r="M3" s="436"/>
    </row>
    <row r="4" spans="1:20" s="40" customFormat="1" ht="15" x14ac:dyDescent="0.2">
      <c r="A4" s="48" t="s">
        <v>341</v>
      </c>
      <c r="B4" s="433" t="s">
        <v>306</v>
      </c>
      <c r="C4" s="441"/>
      <c r="J4" s="34"/>
      <c r="K4" s="34"/>
      <c r="L4" s="34"/>
      <c r="M4" s="34"/>
      <c r="N4" s="34"/>
      <c r="O4" s="34"/>
    </row>
    <row r="5" spans="1:20" s="40" customFormat="1" ht="15" x14ac:dyDescent="0.2">
      <c r="A5" s="48"/>
      <c r="B5" s="363"/>
      <c r="C5" s="364"/>
      <c r="D5" s="390"/>
      <c r="E5" s="390"/>
      <c r="F5" s="390"/>
      <c r="G5" s="390"/>
      <c r="H5" s="390"/>
      <c r="I5" s="390"/>
      <c r="J5" s="34"/>
      <c r="K5" s="34"/>
      <c r="L5" s="34"/>
      <c r="M5" s="34"/>
      <c r="N5" s="34"/>
      <c r="O5" s="34"/>
    </row>
    <row r="6" spans="1:20" s="40" customFormat="1" ht="30" customHeight="1" x14ac:dyDescent="0.2">
      <c r="A6" s="520" t="s">
        <v>293</v>
      </c>
      <c r="B6" s="520"/>
      <c r="C6" s="520"/>
      <c r="D6" s="520"/>
      <c r="E6" s="520"/>
      <c r="F6" s="520"/>
      <c r="G6" s="520"/>
      <c r="H6" s="520"/>
      <c r="I6" s="520"/>
      <c r="J6" s="34"/>
      <c r="K6" s="34"/>
      <c r="L6" s="34"/>
      <c r="M6" s="34"/>
      <c r="N6" s="34"/>
      <c r="O6" s="34"/>
    </row>
    <row r="7" spans="1:20" ht="26.25" customHeight="1" x14ac:dyDescent="0.2">
      <c r="A7" s="365"/>
      <c r="B7" s="365"/>
      <c r="C7" s="365"/>
      <c r="D7" s="365"/>
      <c r="E7" s="365"/>
      <c r="F7" s="365"/>
      <c r="G7" s="365"/>
      <c r="H7" s="365"/>
      <c r="I7" s="365"/>
      <c r="O7" s="387"/>
      <c r="P7" s="361"/>
      <c r="Q7" s="361"/>
      <c r="R7" s="361"/>
      <c r="S7" s="361"/>
      <c r="T7" s="361"/>
    </row>
    <row r="8" spans="1:20" s="302" customFormat="1" ht="39" customHeight="1" x14ac:dyDescent="0.2">
      <c r="A8" s="523" t="s">
        <v>280</v>
      </c>
      <c r="B8" s="524"/>
      <c r="C8" s="524"/>
      <c r="D8" s="524"/>
      <c r="E8" s="524"/>
      <c r="F8" s="524"/>
      <c r="G8" s="524"/>
      <c r="H8" s="524"/>
      <c r="I8" s="524"/>
      <c r="J8" s="524"/>
      <c r="K8" s="524"/>
      <c r="L8" s="524"/>
      <c r="M8" s="524"/>
      <c r="O8" s="421"/>
      <c r="P8" s="422"/>
      <c r="Q8" s="422"/>
      <c r="R8" s="422"/>
    </row>
    <row r="9" spans="1:20" s="302" customFormat="1" x14ac:dyDescent="0.2">
      <c r="A9" s="525" t="s">
        <v>268</v>
      </c>
      <c r="B9" s="526"/>
      <c r="C9" s="414"/>
      <c r="D9" s="414"/>
      <c r="E9" s="414"/>
      <c r="F9" s="414"/>
      <c r="G9" s="414"/>
      <c r="H9" s="414"/>
      <c r="I9" s="414"/>
      <c r="J9" s="414"/>
      <c r="K9" s="414"/>
      <c r="L9" s="414"/>
      <c r="M9" s="414"/>
      <c r="O9" s="423"/>
      <c r="P9" s="422"/>
      <c r="Q9" s="422"/>
      <c r="R9" s="422"/>
    </row>
    <row r="10" spans="1:20" ht="32.25" customHeight="1" x14ac:dyDescent="0.2">
      <c r="A10" s="415"/>
      <c r="B10" s="416"/>
      <c r="C10" s="416"/>
      <c r="D10" s="519" t="s">
        <v>283</v>
      </c>
      <c r="E10" s="519"/>
      <c r="F10" s="519"/>
      <c r="G10" s="519"/>
      <c r="H10" s="519"/>
      <c r="I10" s="527" t="s">
        <v>284</v>
      </c>
      <c r="J10" s="527"/>
      <c r="K10" s="527"/>
      <c r="L10" s="527"/>
      <c r="M10" s="528"/>
      <c r="O10" s="389"/>
      <c r="P10" s="391"/>
      <c r="Q10" s="391"/>
      <c r="R10" s="391"/>
      <c r="S10" s="391"/>
    </row>
    <row r="11" spans="1:20" ht="42" customHeight="1" x14ac:dyDescent="0.2">
      <c r="A11" s="392" t="s">
        <v>12</v>
      </c>
      <c r="B11" s="392" t="s">
        <v>216</v>
      </c>
      <c r="C11" s="392"/>
      <c r="D11" s="393" t="s">
        <v>14</v>
      </c>
      <c r="E11" s="393"/>
      <c r="F11" s="393" t="s">
        <v>15</v>
      </c>
      <c r="G11" s="393" t="s">
        <v>16</v>
      </c>
      <c r="H11" s="393" t="s">
        <v>17</v>
      </c>
      <c r="I11" s="395" t="s">
        <v>14</v>
      </c>
      <c r="J11" s="395"/>
      <c r="K11" s="395" t="s">
        <v>15</v>
      </c>
      <c r="L11" s="395" t="s">
        <v>16</v>
      </c>
      <c r="M11" s="395" t="s">
        <v>17</v>
      </c>
    </row>
    <row r="12" spans="1:20" ht="25.5" x14ac:dyDescent="0.2">
      <c r="A12" s="14" t="s">
        <v>19</v>
      </c>
      <c r="B12" s="15" t="s">
        <v>20</v>
      </c>
      <c r="C12" s="362"/>
      <c r="D12" s="366">
        <f>'2a Fase A'!D10</f>
        <v>1</v>
      </c>
      <c r="E12" s="367">
        <v>100</v>
      </c>
      <c r="F12" s="368" t="s">
        <v>21</v>
      </c>
      <c r="G12" s="367">
        <v>100</v>
      </c>
      <c r="H12" s="367">
        <v>100</v>
      </c>
      <c r="I12" s="396">
        <f>'2b Fase B en C'!D10</f>
        <v>1</v>
      </c>
      <c r="J12" s="397">
        <v>100</v>
      </c>
      <c r="K12" s="398" t="s">
        <v>21</v>
      </c>
      <c r="L12" s="397">
        <v>100</v>
      </c>
      <c r="M12" s="397">
        <v>100</v>
      </c>
      <c r="O12" s="382"/>
    </row>
    <row r="13" spans="1:20" ht="51" x14ac:dyDescent="0.2">
      <c r="A13" s="14" t="s">
        <v>35</v>
      </c>
      <c r="B13" s="15" t="s">
        <v>36</v>
      </c>
      <c r="C13" s="369" t="s">
        <v>237</v>
      </c>
      <c r="D13" s="366">
        <f>'2a Fase A'!D16</f>
        <v>0</v>
      </c>
      <c r="E13" s="367">
        <f>H12</f>
        <v>100</v>
      </c>
      <c r="F13" s="368" t="s">
        <v>243</v>
      </c>
      <c r="G13" s="367">
        <f>D13*E13</f>
        <v>0</v>
      </c>
      <c r="H13" s="370"/>
      <c r="I13" s="399"/>
      <c r="J13" s="399"/>
      <c r="K13" s="399"/>
      <c r="L13" s="399"/>
      <c r="M13" s="400"/>
      <c r="N13" s="288"/>
      <c r="O13" s="387"/>
      <c r="P13" s="394"/>
      <c r="Q13" s="394"/>
      <c r="R13" s="394"/>
    </row>
    <row r="14" spans="1:20" x14ac:dyDescent="0.2">
      <c r="A14" s="362"/>
      <c r="B14" s="362"/>
      <c r="C14" s="371" t="s">
        <v>366</v>
      </c>
      <c r="D14" s="366">
        <v>0.08</v>
      </c>
      <c r="E14" s="372">
        <f>H12</f>
        <v>100</v>
      </c>
      <c r="F14" s="373" t="s">
        <v>243</v>
      </c>
      <c r="G14" s="372">
        <f>D14*E14</f>
        <v>8</v>
      </c>
      <c r="H14" s="372"/>
      <c r="I14" s="396">
        <v>0.08</v>
      </c>
      <c r="J14" s="401">
        <f>M12</f>
        <v>100</v>
      </c>
      <c r="K14" s="402" t="s">
        <v>243</v>
      </c>
      <c r="L14" s="401">
        <f>I14*J14</f>
        <v>8</v>
      </c>
      <c r="M14" s="401"/>
      <c r="N14" s="419"/>
    </row>
    <row r="15" spans="1:20" x14ac:dyDescent="0.2">
      <c r="A15" s="362"/>
      <c r="B15" s="52"/>
      <c r="C15" s="371" t="s">
        <v>223</v>
      </c>
      <c r="D15" s="377">
        <f>'2a Fase A'!D18</f>
        <v>0</v>
      </c>
      <c r="E15" s="372">
        <f>H12</f>
        <v>100</v>
      </c>
      <c r="F15" s="373" t="s">
        <v>243</v>
      </c>
      <c r="G15" s="372">
        <f>D15*E15</f>
        <v>0</v>
      </c>
      <c r="H15" s="372"/>
      <c r="I15" s="399"/>
      <c r="J15" s="399"/>
      <c r="K15" s="399"/>
      <c r="L15" s="399"/>
      <c r="M15" s="401"/>
    </row>
    <row r="16" spans="1:20" ht="23.25" customHeight="1" x14ac:dyDescent="0.2">
      <c r="A16" s="362"/>
      <c r="B16" s="362"/>
      <c r="C16" s="13" t="s">
        <v>30</v>
      </c>
      <c r="D16" s="374">
        <f>SUM(D13:D15)</f>
        <v>0.08</v>
      </c>
      <c r="E16" s="375">
        <f>H12</f>
        <v>100</v>
      </c>
      <c r="F16" s="376" t="s">
        <v>243</v>
      </c>
      <c r="G16" s="375">
        <f>SUM(G13:G15)</f>
        <v>8</v>
      </c>
      <c r="H16" s="375">
        <f>H12+G16</f>
        <v>108</v>
      </c>
      <c r="I16" s="407">
        <f>SUM(I13:I15)</f>
        <v>0.08</v>
      </c>
      <c r="J16" s="403">
        <f>M12</f>
        <v>100</v>
      </c>
      <c r="K16" s="404" t="s">
        <v>243</v>
      </c>
      <c r="L16" s="403">
        <f>SUM(L13:L15)</f>
        <v>8</v>
      </c>
      <c r="M16" s="403">
        <f>M12+L16</f>
        <v>108</v>
      </c>
    </row>
    <row r="17" spans="1:13" ht="25.5" x14ac:dyDescent="0.2">
      <c r="A17" s="362"/>
      <c r="B17" s="15" t="s">
        <v>39</v>
      </c>
      <c r="C17" s="371" t="s">
        <v>40</v>
      </c>
      <c r="D17" s="377">
        <f>'2a Fase A'!D21</f>
        <v>0</v>
      </c>
      <c r="E17" s="372">
        <f>H12</f>
        <v>100</v>
      </c>
      <c r="F17" s="373" t="s">
        <v>243</v>
      </c>
      <c r="G17" s="372">
        <f t="shared" ref="G17:G23" si="0">D17*E17</f>
        <v>0</v>
      </c>
      <c r="H17" s="372"/>
      <c r="I17" s="408">
        <f>'2b Fase B en C'!D21</f>
        <v>0</v>
      </c>
      <c r="J17" s="401">
        <f>M12</f>
        <v>100</v>
      </c>
      <c r="K17" s="402" t="s">
        <v>243</v>
      </c>
      <c r="L17" s="401">
        <f t="shared" ref="L17:L23" si="1">I17*J17</f>
        <v>0</v>
      </c>
      <c r="M17" s="401"/>
    </row>
    <row r="18" spans="1:13" x14ac:dyDescent="0.2">
      <c r="A18" s="362"/>
      <c r="B18" s="24"/>
      <c r="C18" s="371" t="s">
        <v>41</v>
      </c>
      <c r="D18" s="366">
        <f>'2a Fase A'!D22</f>
        <v>0</v>
      </c>
      <c r="E18" s="372">
        <f>H12</f>
        <v>100</v>
      </c>
      <c r="F18" s="373" t="s">
        <v>243</v>
      </c>
      <c r="G18" s="372">
        <f t="shared" si="0"/>
        <v>0</v>
      </c>
      <c r="H18" s="372"/>
      <c r="I18" s="396">
        <f>'2b Fase B en C'!D22</f>
        <v>0</v>
      </c>
      <c r="J18" s="401">
        <f>M12</f>
        <v>100</v>
      </c>
      <c r="K18" s="402" t="s">
        <v>243</v>
      </c>
      <c r="L18" s="401">
        <f t="shared" si="1"/>
        <v>0</v>
      </c>
      <c r="M18" s="401"/>
    </row>
    <row r="19" spans="1:13" x14ac:dyDescent="0.2">
      <c r="A19" s="362"/>
      <c r="B19" s="46"/>
      <c r="C19" s="371" t="s">
        <v>225</v>
      </c>
      <c r="D19" s="366">
        <f>'2a Fase A'!D23</f>
        <v>0</v>
      </c>
      <c r="E19" s="372">
        <f>H12</f>
        <v>100</v>
      </c>
      <c r="F19" s="373" t="s">
        <v>243</v>
      </c>
      <c r="G19" s="372">
        <f t="shared" si="0"/>
        <v>0</v>
      </c>
      <c r="H19" s="372"/>
      <c r="I19" s="396">
        <f>'2b Fase B en C'!D23</f>
        <v>0</v>
      </c>
      <c r="J19" s="401">
        <f>M12</f>
        <v>100</v>
      </c>
      <c r="K19" s="402" t="s">
        <v>243</v>
      </c>
      <c r="L19" s="401">
        <f t="shared" si="1"/>
        <v>0</v>
      </c>
      <c r="M19" s="401"/>
    </row>
    <row r="20" spans="1:13" x14ac:dyDescent="0.2">
      <c r="A20" s="362"/>
      <c r="B20" s="24"/>
      <c r="C20" s="371" t="s">
        <v>44</v>
      </c>
      <c r="D20" s="366">
        <f>'2a Fase A'!D24</f>
        <v>0</v>
      </c>
      <c r="E20" s="372">
        <f>H12</f>
        <v>100</v>
      </c>
      <c r="F20" s="373" t="s">
        <v>243</v>
      </c>
      <c r="G20" s="372">
        <f t="shared" si="0"/>
        <v>0</v>
      </c>
      <c r="H20" s="372"/>
      <c r="I20" s="396">
        <f>'2b Fase B en C'!D24</f>
        <v>0</v>
      </c>
      <c r="J20" s="401">
        <f>M12</f>
        <v>100</v>
      </c>
      <c r="K20" s="402" t="s">
        <v>243</v>
      </c>
      <c r="L20" s="401">
        <f t="shared" si="1"/>
        <v>0</v>
      </c>
      <c r="M20" s="401"/>
    </row>
    <row r="21" spans="1:13" x14ac:dyDescent="0.2">
      <c r="A21" s="362"/>
      <c r="B21" s="24"/>
      <c r="C21" s="371" t="s">
        <v>269</v>
      </c>
      <c r="D21" s="366">
        <f>'2a Fase A'!D25</f>
        <v>0</v>
      </c>
      <c r="E21" s="372">
        <f>H12</f>
        <v>100</v>
      </c>
      <c r="F21" s="373" t="s">
        <v>243</v>
      </c>
      <c r="G21" s="372">
        <f t="shared" si="0"/>
        <v>0</v>
      </c>
      <c r="H21" s="372"/>
      <c r="I21" s="396">
        <f>'2b Fase B en C'!D25</f>
        <v>0</v>
      </c>
      <c r="J21" s="401">
        <f>M12</f>
        <v>100</v>
      </c>
      <c r="K21" s="402" t="s">
        <v>243</v>
      </c>
      <c r="L21" s="401">
        <f t="shared" si="1"/>
        <v>0</v>
      </c>
      <c r="M21" s="401"/>
    </row>
    <row r="22" spans="1:13" x14ac:dyDescent="0.2">
      <c r="A22" s="362"/>
      <c r="B22" s="24"/>
      <c r="C22" s="371" t="s">
        <v>270</v>
      </c>
      <c r="D22" s="366">
        <f>'2a Fase A'!D26</f>
        <v>0</v>
      </c>
      <c r="E22" s="372">
        <f>H12</f>
        <v>100</v>
      </c>
      <c r="F22" s="373" t="s">
        <v>243</v>
      </c>
      <c r="G22" s="372">
        <f t="shared" si="0"/>
        <v>0</v>
      </c>
      <c r="H22" s="372"/>
      <c r="I22" s="396">
        <f>'2b Fase B en C'!D26</f>
        <v>0</v>
      </c>
      <c r="J22" s="401">
        <f>M12</f>
        <v>100</v>
      </c>
      <c r="K22" s="402" t="s">
        <v>243</v>
      </c>
      <c r="L22" s="401">
        <f t="shared" si="1"/>
        <v>0</v>
      </c>
      <c r="M22" s="401"/>
    </row>
    <row r="23" spans="1:13" x14ac:dyDescent="0.2">
      <c r="A23" s="362"/>
      <c r="B23" s="24"/>
      <c r="C23" s="371" t="s">
        <v>271</v>
      </c>
      <c r="D23" s="366">
        <f>'2a Fase A'!D27</f>
        <v>0</v>
      </c>
      <c r="E23" s="372">
        <f>H12</f>
        <v>100</v>
      </c>
      <c r="F23" s="373" t="s">
        <v>243</v>
      </c>
      <c r="G23" s="372">
        <f t="shared" si="0"/>
        <v>0</v>
      </c>
      <c r="H23" s="372"/>
      <c r="I23" s="396">
        <f>'2b Fase B en C'!D27</f>
        <v>0</v>
      </c>
      <c r="J23" s="401">
        <f>M12</f>
        <v>100</v>
      </c>
      <c r="K23" s="402" t="s">
        <v>243</v>
      </c>
      <c r="L23" s="401">
        <f t="shared" si="1"/>
        <v>0</v>
      </c>
      <c r="M23" s="401"/>
    </row>
    <row r="24" spans="1:13" ht="22.5" customHeight="1" x14ac:dyDescent="0.2">
      <c r="A24" s="362"/>
      <c r="B24" s="362"/>
      <c r="C24" s="13" t="s">
        <v>30</v>
      </c>
      <c r="D24" s="374">
        <f>SUM(D17:D23)</f>
        <v>0</v>
      </c>
      <c r="E24" s="375">
        <f>H12</f>
        <v>100</v>
      </c>
      <c r="F24" s="376" t="s">
        <v>243</v>
      </c>
      <c r="G24" s="375">
        <f>SUM(G17:G23)</f>
        <v>0</v>
      </c>
      <c r="H24" s="375">
        <f>H16+G24</f>
        <v>108</v>
      </c>
      <c r="I24" s="407">
        <f>SUM(I17:I23)</f>
        <v>0</v>
      </c>
      <c r="J24" s="403">
        <f>M12</f>
        <v>100</v>
      </c>
      <c r="K24" s="404" t="s">
        <v>243</v>
      </c>
      <c r="L24" s="403">
        <f>SUM(L17:L23)</f>
        <v>0</v>
      </c>
      <c r="M24" s="403">
        <f>M16+L24</f>
        <v>108</v>
      </c>
    </row>
    <row r="25" spans="1:13" s="430" customFormat="1" ht="27.75" customHeight="1" x14ac:dyDescent="0.2">
      <c r="A25" s="13" t="s">
        <v>213</v>
      </c>
      <c r="B25" s="431" t="s">
        <v>361</v>
      </c>
      <c r="C25" s="13"/>
      <c r="D25" s="385">
        <v>2E-3</v>
      </c>
      <c r="E25" s="370">
        <f>H24</f>
        <v>108</v>
      </c>
      <c r="F25" s="373" t="s">
        <v>362</v>
      </c>
      <c r="G25" s="370">
        <f>E25*D25</f>
        <v>0.216</v>
      </c>
      <c r="H25" s="370">
        <f>H24+G25</f>
        <v>108.21599999999999</v>
      </c>
      <c r="I25" s="407">
        <v>2E-3</v>
      </c>
      <c r="J25" s="400">
        <f>M24</f>
        <v>108</v>
      </c>
      <c r="K25" s="411" t="s">
        <v>362</v>
      </c>
      <c r="L25" s="400">
        <f>J25*I25</f>
        <v>0.216</v>
      </c>
      <c r="M25" s="400">
        <f>M24+L25</f>
        <v>108.21599999999999</v>
      </c>
    </row>
    <row r="26" spans="1:13" ht="38.25" customHeight="1" x14ac:dyDescent="0.2">
      <c r="A26" s="246"/>
      <c r="B26" s="247"/>
      <c r="C26" s="246" t="s">
        <v>272</v>
      </c>
      <c r="D26" s="378"/>
      <c r="E26" s="379"/>
      <c r="F26" s="380"/>
      <c r="G26" s="379"/>
      <c r="H26" s="379">
        <f>ROUND(H25/100,4)</f>
        <v>1.0822000000000001</v>
      </c>
      <c r="I26" s="409"/>
      <c r="J26" s="405"/>
      <c r="K26" s="406"/>
      <c r="L26" s="405"/>
      <c r="M26" s="405">
        <f>ROUND(M25/100,4)</f>
        <v>1.0822000000000001</v>
      </c>
    </row>
    <row r="27" spans="1:13" s="382" customFormat="1" x14ac:dyDescent="0.2">
      <c r="A27" s="382" t="s">
        <v>282</v>
      </c>
    </row>
    <row r="28" spans="1:13" hidden="1" x14ac:dyDescent="0.2">
      <c r="G28" s="50">
        <v>0.73</v>
      </c>
      <c r="H28" s="381">
        <f>H26</f>
        <v>1.0822000000000001</v>
      </c>
    </row>
    <row r="29" spans="1:13" hidden="1" x14ac:dyDescent="0.2">
      <c r="G29" s="50">
        <v>0.27</v>
      </c>
      <c r="H29" s="381">
        <f>M26</f>
        <v>1.0822000000000001</v>
      </c>
    </row>
    <row r="31" spans="1:13" ht="42" customHeight="1" x14ac:dyDescent="0.2">
      <c r="C31" s="415" t="s">
        <v>295</v>
      </c>
      <c r="D31" s="417">
        <f>SUMPRODUCT(G28:G29,H28:H29)/SUM(G28:G29)</f>
        <v>1.0822000000000001</v>
      </c>
      <c r="F31" s="382"/>
      <c r="G31" s="382"/>
      <c r="H31" s="382"/>
      <c r="I31" s="382"/>
      <c r="J31" s="382"/>
      <c r="K31" s="382"/>
      <c r="L31" s="382"/>
      <c r="M31" s="382"/>
    </row>
    <row r="32" spans="1:13" ht="45.75" customHeight="1" x14ac:dyDescent="0.2">
      <c r="C32" s="514" t="s">
        <v>368</v>
      </c>
      <c r="D32" s="515"/>
      <c r="E32" s="516"/>
      <c r="F32" s="517"/>
      <c r="G32" s="518"/>
      <c r="H32" s="518"/>
      <c r="I32" s="518"/>
      <c r="J32" s="518"/>
      <c r="K32" s="518"/>
      <c r="L32" s="518"/>
      <c r="M32" s="394"/>
    </row>
    <row r="35" spans="1:22" ht="32.25" customHeight="1" x14ac:dyDescent="0.2">
      <c r="A35" s="523" t="s">
        <v>281</v>
      </c>
      <c r="B35" s="524"/>
      <c r="C35" s="524"/>
      <c r="D35" s="524"/>
      <c r="E35" s="524"/>
      <c r="F35" s="524"/>
      <c r="G35" s="524"/>
      <c r="H35" s="524"/>
      <c r="I35" s="524"/>
      <c r="J35" s="524"/>
      <c r="K35" s="524"/>
      <c r="L35" s="524"/>
      <c r="M35" s="524"/>
    </row>
    <row r="36" spans="1:22" ht="32.25" customHeight="1" x14ac:dyDescent="0.2">
      <c r="A36" s="415"/>
      <c r="B36" s="416"/>
      <c r="C36" s="416"/>
      <c r="D36" s="519" t="s">
        <v>283</v>
      </c>
      <c r="E36" s="519"/>
      <c r="F36" s="519"/>
      <c r="G36" s="519"/>
      <c r="H36" s="519"/>
      <c r="I36" s="527" t="s">
        <v>284</v>
      </c>
      <c r="J36" s="527"/>
      <c r="K36" s="527"/>
      <c r="L36" s="527"/>
      <c r="M36" s="528"/>
    </row>
    <row r="37" spans="1:22" ht="42" customHeight="1" x14ac:dyDescent="0.2">
      <c r="A37" s="392" t="s">
        <v>12</v>
      </c>
      <c r="B37" s="392" t="s">
        <v>216</v>
      </c>
      <c r="C37" s="392"/>
      <c r="D37" s="393" t="s">
        <v>14</v>
      </c>
      <c r="E37" s="393"/>
      <c r="F37" s="393" t="s">
        <v>15</v>
      </c>
      <c r="G37" s="393" t="s">
        <v>16</v>
      </c>
      <c r="H37" s="393" t="s">
        <v>17</v>
      </c>
      <c r="I37" s="395" t="s">
        <v>14</v>
      </c>
      <c r="J37" s="395"/>
      <c r="K37" s="395" t="s">
        <v>15</v>
      </c>
      <c r="L37" s="395" t="s">
        <v>16</v>
      </c>
      <c r="M37" s="395" t="s">
        <v>17</v>
      </c>
    </row>
    <row r="38" spans="1:22" ht="25.5" x14ac:dyDescent="0.2">
      <c r="A38" s="14" t="s">
        <v>19</v>
      </c>
      <c r="B38" s="15" t="s">
        <v>20</v>
      </c>
      <c r="C38" s="362"/>
      <c r="D38" s="366">
        <f>'2a Fase A'!D10</f>
        <v>1</v>
      </c>
      <c r="E38" s="367">
        <v>100</v>
      </c>
      <c r="F38" s="368" t="s">
        <v>21</v>
      </c>
      <c r="G38" s="367">
        <v>100</v>
      </c>
      <c r="H38" s="367">
        <v>100</v>
      </c>
      <c r="I38" s="396">
        <f>'2b Fase B en C'!D10</f>
        <v>1</v>
      </c>
      <c r="J38" s="397">
        <v>100</v>
      </c>
      <c r="K38" s="398" t="s">
        <v>21</v>
      </c>
      <c r="L38" s="397">
        <v>100</v>
      </c>
      <c r="M38" s="397">
        <v>100</v>
      </c>
    </row>
    <row r="39" spans="1:22" ht="58.5" customHeight="1" x14ac:dyDescent="0.2">
      <c r="A39" s="14" t="s">
        <v>27</v>
      </c>
      <c r="B39" s="14" t="s">
        <v>28</v>
      </c>
      <c r="C39" s="371" t="s">
        <v>273</v>
      </c>
      <c r="D39" s="383">
        <f>'2a Fase A'!D11</f>
        <v>0.10917</v>
      </c>
      <c r="E39" s="367">
        <f>H38</f>
        <v>100</v>
      </c>
      <c r="F39" s="368" t="s">
        <v>241</v>
      </c>
      <c r="G39" s="367">
        <f>D39*E39</f>
        <v>10.917</v>
      </c>
      <c r="H39" s="367">
        <f>H38+G39</f>
        <v>110.917</v>
      </c>
      <c r="I39" s="410">
        <f>'2b Fase B en C'!D11</f>
        <v>0.10917</v>
      </c>
      <c r="J39" s="397">
        <f>M38</f>
        <v>100</v>
      </c>
      <c r="K39" s="398" t="s">
        <v>241</v>
      </c>
      <c r="L39" s="397">
        <f>I39*J39</f>
        <v>10.917</v>
      </c>
      <c r="M39" s="397">
        <f>M38+L39</f>
        <v>110.917</v>
      </c>
      <c r="O39" s="388"/>
      <c r="P39" s="394"/>
      <c r="Q39" s="394"/>
      <c r="R39" s="394"/>
      <c r="S39" s="394"/>
    </row>
    <row r="40" spans="1:22" ht="51" x14ac:dyDescent="0.2">
      <c r="A40" s="14" t="s">
        <v>35</v>
      </c>
      <c r="B40" s="15" t="s">
        <v>36</v>
      </c>
      <c r="C40" s="369" t="s">
        <v>237</v>
      </c>
      <c r="D40" s="383">
        <f>'2a Fase A'!D16</f>
        <v>0</v>
      </c>
      <c r="E40" s="367">
        <f>H39</f>
        <v>110.917</v>
      </c>
      <c r="F40" s="368" t="s">
        <v>243</v>
      </c>
      <c r="G40" s="367">
        <f>D40*E40</f>
        <v>0</v>
      </c>
      <c r="H40" s="370"/>
      <c r="I40" s="399"/>
      <c r="J40" s="399"/>
      <c r="K40" s="399"/>
      <c r="L40" s="399"/>
      <c r="M40" s="400"/>
      <c r="N40" s="288"/>
    </row>
    <row r="41" spans="1:22" x14ac:dyDescent="0.2">
      <c r="A41" s="362"/>
      <c r="B41" s="362"/>
      <c r="C41" s="371" t="s">
        <v>366</v>
      </c>
      <c r="D41" s="383">
        <f>D14</f>
        <v>0.08</v>
      </c>
      <c r="E41" s="372">
        <f>H39</f>
        <v>110.917</v>
      </c>
      <c r="F41" s="373" t="s">
        <v>243</v>
      </c>
      <c r="G41" s="372">
        <f>D41*E41</f>
        <v>8.8733599999999999</v>
      </c>
      <c r="H41" s="372"/>
      <c r="I41" s="410">
        <f>I14</f>
        <v>0.08</v>
      </c>
      <c r="J41" s="401">
        <f>M39</f>
        <v>110.917</v>
      </c>
      <c r="K41" s="402" t="s">
        <v>243</v>
      </c>
      <c r="L41" s="401">
        <f>I41*J41</f>
        <v>8.8733599999999999</v>
      </c>
      <c r="M41" s="401"/>
      <c r="N41" s="419"/>
      <c r="P41" s="420"/>
      <c r="Q41" s="420"/>
      <c r="R41" s="420"/>
      <c r="S41" s="420"/>
      <c r="T41" s="420"/>
      <c r="U41" s="420"/>
      <c r="V41" s="420"/>
    </row>
    <row r="42" spans="1:22" x14ac:dyDescent="0.2">
      <c r="A42" s="362"/>
      <c r="B42" s="52"/>
      <c r="C42" s="371" t="s">
        <v>223</v>
      </c>
      <c r="D42" s="383">
        <f>'2a Fase A'!D18</f>
        <v>0</v>
      </c>
      <c r="E42" s="372">
        <f>H39</f>
        <v>110.917</v>
      </c>
      <c r="F42" s="373" t="s">
        <v>243</v>
      </c>
      <c r="G42" s="372">
        <f>D42*E42</f>
        <v>0</v>
      </c>
      <c r="H42" s="372"/>
      <c r="I42" s="399"/>
      <c r="J42" s="399"/>
      <c r="K42" s="399"/>
      <c r="L42" s="399"/>
      <c r="M42" s="401"/>
    </row>
    <row r="43" spans="1:22" ht="23.25" customHeight="1" x14ac:dyDescent="0.2">
      <c r="A43" s="362"/>
      <c r="B43" s="362"/>
      <c r="C43" s="13" t="s">
        <v>30</v>
      </c>
      <c r="D43" s="374">
        <f>SUM(D40:D42)</f>
        <v>0.08</v>
      </c>
      <c r="E43" s="375">
        <f>H39</f>
        <v>110.917</v>
      </c>
      <c r="F43" s="376" t="s">
        <v>243</v>
      </c>
      <c r="G43" s="375">
        <f>SUM(G40:G42)</f>
        <v>8.8733599999999999</v>
      </c>
      <c r="H43" s="375">
        <f>H39+G43</f>
        <v>119.79036000000001</v>
      </c>
      <c r="I43" s="407">
        <f>SUM(I40:I42)</f>
        <v>0.08</v>
      </c>
      <c r="J43" s="403">
        <f>M39</f>
        <v>110.917</v>
      </c>
      <c r="K43" s="404" t="s">
        <v>243</v>
      </c>
      <c r="L43" s="403">
        <f>SUM(L40:L42)</f>
        <v>8.8733599999999999</v>
      </c>
      <c r="M43" s="403">
        <f>M39+L43</f>
        <v>119.79036000000001</v>
      </c>
    </row>
    <row r="44" spans="1:22" ht="25.5" x14ac:dyDescent="0.2">
      <c r="A44" s="362"/>
      <c r="B44" s="15" t="s">
        <v>39</v>
      </c>
      <c r="C44" s="371" t="s">
        <v>40</v>
      </c>
      <c r="D44" s="377">
        <f>'2a Fase A'!D21</f>
        <v>0</v>
      </c>
      <c r="E44" s="372">
        <f>H39</f>
        <v>110.917</v>
      </c>
      <c r="F44" s="373" t="s">
        <v>243</v>
      </c>
      <c r="G44" s="372">
        <f t="shared" ref="G44:G49" si="2">D44*E44</f>
        <v>0</v>
      </c>
      <c r="H44" s="372"/>
      <c r="I44" s="408">
        <f>'2b Fase B en C'!D21</f>
        <v>0</v>
      </c>
      <c r="J44" s="401">
        <f>M39</f>
        <v>110.917</v>
      </c>
      <c r="K44" s="402" t="s">
        <v>243</v>
      </c>
      <c r="L44" s="401">
        <f t="shared" ref="L44:L49" si="3">I44*J44</f>
        <v>0</v>
      </c>
      <c r="M44" s="401"/>
    </row>
    <row r="45" spans="1:22" x14ac:dyDescent="0.2">
      <c r="A45" s="362"/>
      <c r="B45" s="24"/>
      <c r="C45" s="371" t="s">
        <v>41</v>
      </c>
      <c r="D45" s="377">
        <f>'2a Fase A'!D22</f>
        <v>0</v>
      </c>
      <c r="E45" s="372">
        <f>H39</f>
        <v>110.917</v>
      </c>
      <c r="F45" s="373" t="s">
        <v>243</v>
      </c>
      <c r="G45" s="372">
        <f t="shared" si="2"/>
        <v>0</v>
      </c>
      <c r="H45" s="372"/>
      <c r="I45" s="408">
        <f>'2b Fase B en C'!D22</f>
        <v>0</v>
      </c>
      <c r="J45" s="401">
        <f>M39</f>
        <v>110.917</v>
      </c>
      <c r="K45" s="402" t="s">
        <v>243</v>
      </c>
      <c r="L45" s="401">
        <f t="shared" si="3"/>
        <v>0</v>
      </c>
      <c r="M45" s="401"/>
    </row>
    <row r="46" spans="1:22" x14ac:dyDescent="0.2">
      <c r="A46" s="362"/>
      <c r="B46" s="46"/>
      <c r="C46" s="371" t="s">
        <v>225</v>
      </c>
      <c r="D46" s="377">
        <f>'2a Fase A'!D23</f>
        <v>0</v>
      </c>
      <c r="E46" s="372">
        <f>H39</f>
        <v>110.917</v>
      </c>
      <c r="F46" s="373" t="s">
        <v>243</v>
      </c>
      <c r="G46" s="372">
        <f t="shared" si="2"/>
        <v>0</v>
      </c>
      <c r="H46" s="372"/>
      <c r="I46" s="408">
        <f>'2b Fase B en C'!D23</f>
        <v>0</v>
      </c>
      <c r="J46" s="401">
        <f>M39</f>
        <v>110.917</v>
      </c>
      <c r="K46" s="402" t="s">
        <v>243</v>
      </c>
      <c r="L46" s="401">
        <f t="shared" si="3"/>
        <v>0</v>
      </c>
      <c r="M46" s="401"/>
    </row>
    <row r="47" spans="1:22" x14ac:dyDescent="0.2">
      <c r="A47" s="362"/>
      <c r="B47" s="24"/>
      <c r="C47" s="371" t="s">
        <v>44</v>
      </c>
      <c r="D47" s="377">
        <f>'2a Fase A'!D24</f>
        <v>0</v>
      </c>
      <c r="E47" s="372">
        <f>H39</f>
        <v>110.917</v>
      </c>
      <c r="F47" s="373" t="s">
        <v>243</v>
      </c>
      <c r="G47" s="372">
        <f t="shared" si="2"/>
        <v>0</v>
      </c>
      <c r="H47" s="372"/>
      <c r="I47" s="408">
        <f>'2b Fase B en C'!D24</f>
        <v>0</v>
      </c>
      <c r="J47" s="401">
        <f>M39</f>
        <v>110.917</v>
      </c>
      <c r="K47" s="402" t="s">
        <v>243</v>
      </c>
      <c r="L47" s="401">
        <f t="shared" si="3"/>
        <v>0</v>
      </c>
      <c r="M47" s="401"/>
    </row>
    <row r="48" spans="1:22" x14ac:dyDescent="0.2">
      <c r="A48" s="362"/>
      <c r="B48" s="24"/>
      <c r="C48" s="371" t="s">
        <v>269</v>
      </c>
      <c r="D48" s="377">
        <f>'2a Fase A'!D25</f>
        <v>0</v>
      </c>
      <c r="E48" s="372">
        <f>H39</f>
        <v>110.917</v>
      </c>
      <c r="F48" s="373" t="s">
        <v>243</v>
      </c>
      <c r="G48" s="372">
        <f t="shared" si="2"/>
        <v>0</v>
      </c>
      <c r="H48" s="372"/>
      <c r="I48" s="408">
        <f>'2b Fase B en C'!D25</f>
        <v>0</v>
      </c>
      <c r="J48" s="401">
        <f>M39</f>
        <v>110.917</v>
      </c>
      <c r="K48" s="402" t="s">
        <v>243</v>
      </c>
      <c r="L48" s="401">
        <f t="shared" si="3"/>
        <v>0</v>
      </c>
      <c r="M48" s="401"/>
    </row>
    <row r="49" spans="1:19" x14ac:dyDescent="0.2">
      <c r="A49" s="362"/>
      <c r="B49" s="24"/>
      <c r="C49" s="371" t="s">
        <v>270</v>
      </c>
      <c r="D49" s="377">
        <f>'2a Fase A'!D26</f>
        <v>0</v>
      </c>
      <c r="E49" s="372">
        <f>H39</f>
        <v>110.917</v>
      </c>
      <c r="F49" s="373" t="s">
        <v>243</v>
      </c>
      <c r="G49" s="372">
        <f t="shared" si="2"/>
        <v>0</v>
      </c>
      <c r="H49" s="372"/>
      <c r="I49" s="408">
        <f>'2b Fase B en C'!D26</f>
        <v>0</v>
      </c>
      <c r="J49" s="401">
        <f>M39</f>
        <v>110.917</v>
      </c>
      <c r="K49" s="402" t="s">
        <v>243</v>
      </c>
      <c r="L49" s="401">
        <f t="shared" si="3"/>
        <v>0</v>
      </c>
      <c r="M49" s="401"/>
    </row>
    <row r="50" spans="1:19" x14ac:dyDescent="0.2">
      <c r="A50" s="362"/>
      <c r="B50" s="24"/>
      <c r="C50" s="371" t="s">
        <v>271</v>
      </c>
      <c r="D50" s="377">
        <f>'2a Fase A'!D27</f>
        <v>0</v>
      </c>
      <c r="E50" s="372">
        <f>H39</f>
        <v>110.917</v>
      </c>
      <c r="F50" s="373" t="s">
        <v>243</v>
      </c>
      <c r="G50" s="372">
        <f>D50*E50</f>
        <v>0</v>
      </c>
      <c r="H50" s="372"/>
      <c r="I50" s="408">
        <f>'2b Fase B en C'!D27</f>
        <v>0</v>
      </c>
      <c r="J50" s="401">
        <f>M39</f>
        <v>110.917</v>
      </c>
      <c r="K50" s="402" t="s">
        <v>243</v>
      </c>
      <c r="L50" s="401">
        <f>I50*J50</f>
        <v>0</v>
      </c>
      <c r="M50" s="401"/>
    </row>
    <row r="51" spans="1:19" x14ac:dyDescent="0.2">
      <c r="A51" s="362"/>
      <c r="B51" s="24"/>
      <c r="C51" s="13" t="s">
        <v>30</v>
      </c>
      <c r="D51" s="374">
        <f>SUM(D44:D50)</f>
        <v>0</v>
      </c>
      <c r="E51" s="375">
        <f>H39</f>
        <v>110.917</v>
      </c>
      <c r="F51" s="376" t="s">
        <v>243</v>
      </c>
      <c r="G51" s="375">
        <f>SUM(G44:G50)</f>
        <v>0</v>
      </c>
      <c r="H51" s="375">
        <f>H43+G51</f>
        <v>119.79036000000001</v>
      </c>
      <c r="I51" s="407">
        <f>SUM(I44:I50)</f>
        <v>0</v>
      </c>
      <c r="J51" s="403">
        <f>M39</f>
        <v>110.917</v>
      </c>
      <c r="K51" s="404" t="s">
        <v>243</v>
      </c>
      <c r="L51" s="403">
        <f>SUM(L44:L50)</f>
        <v>0</v>
      </c>
      <c r="M51" s="403">
        <f>M43+L51</f>
        <v>119.79036000000001</v>
      </c>
    </row>
    <row r="52" spans="1:19" ht="25.5" x14ac:dyDescent="0.2">
      <c r="A52" s="14" t="s">
        <v>48</v>
      </c>
      <c r="B52" s="15" t="s">
        <v>274</v>
      </c>
      <c r="C52" s="371" t="s">
        <v>275</v>
      </c>
      <c r="D52" s="377">
        <f>'2a Fase A'!D29</f>
        <v>0</v>
      </c>
      <c r="E52" s="372">
        <f>H51</f>
        <v>119.79036000000001</v>
      </c>
      <c r="F52" s="373" t="s">
        <v>245</v>
      </c>
      <c r="G52" s="372">
        <f>E52*D52</f>
        <v>0</v>
      </c>
      <c r="H52" s="372"/>
      <c r="I52" s="408">
        <f>'2b Fase B en C'!D29</f>
        <v>0</v>
      </c>
      <c r="J52" s="401">
        <f>M51</f>
        <v>119.79036000000001</v>
      </c>
      <c r="K52" s="402" t="s">
        <v>245</v>
      </c>
      <c r="L52" s="401">
        <f>J52*I52</f>
        <v>0</v>
      </c>
      <c r="M52" s="401"/>
    </row>
    <row r="53" spans="1:19" ht="22.5" customHeight="1" x14ac:dyDescent="0.2">
      <c r="A53" s="362"/>
      <c r="B53" s="362"/>
      <c r="C53" s="13" t="s">
        <v>30</v>
      </c>
      <c r="D53" s="374">
        <f>D52</f>
        <v>0</v>
      </c>
      <c r="E53" s="375">
        <f>H51</f>
        <v>119.79036000000001</v>
      </c>
      <c r="F53" s="413" t="s">
        <v>245</v>
      </c>
      <c r="G53" s="375">
        <f>G52</f>
        <v>0</v>
      </c>
      <c r="H53" s="375">
        <f>H51+G53</f>
        <v>119.79036000000001</v>
      </c>
      <c r="I53" s="407">
        <f>I52</f>
        <v>0</v>
      </c>
      <c r="J53" s="403">
        <f>M51</f>
        <v>119.79036000000001</v>
      </c>
      <c r="K53" s="432" t="s">
        <v>245</v>
      </c>
      <c r="L53" s="403">
        <f>L52</f>
        <v>0</v>
      </c>
      <c r="M53" s="403">
        <f>M51+L53</f>
        <v>119.79036000000001</v>
      </c>
    </row>
    <row r="54" spans="1:19" ht="27.75" customHeight="1" x14ac:dyDescent="0.2">
      <c r="A54" s="13" t="s">
        <v>213</v>
      </c>
      <c r="B54" s="431" t="s">
        <v>361</v>
      </c>
      <c r="C54" s="428"/>
      <c r="D54" s="385">
        <v>2E-3</v>
      </c>
      <c r="E54" s="370">
        <f>H53</f>
        <v>119.79036000000001</v>
      </c>
      <c r="F54" s="373" t="s">
        <v>362</v>
      </c>
      <c r="G54" s="370">
        <f>E54*D54</f>
        <v>0.23958072000000002</v>
      </c>
      <c r="H54" s="370">
        <f>H53+G54</f>
        <v>120.02994072000001</v>
      </c>
      <c r="I54" s="412">
        <v>2E-3</v>
      </c>
      <c r="J54" s="400">
        <f>M53</f>
        <v>119.79036000000001</v>
      </c>
      <c r="K54" s="411" t="s">
        <v>362</v>
      </c>
      <c r="L54" s="400">
        <f>J54*I54</f>
        <v>0.23958072000000002</v>
      </c>
      <c r="M54" s="400">
        <f>M53+L54</f>
        <v>120.02994072000001</v>
      </c>
    </row>
    <row r="55" spans="1:19" ht="35.25" customHeight="1" x14ac:dyDescent="0.2">
      <c r="A55" s="362"/>
      <c r="B55" s="362"/>
      <c r="C55" s="246" t="s">
        <v>272</v>
      </c>
      <c r="D55" s="374"/>
      <c r="E55" s="375"/>
      <c r="F55" s="376"/>
      <c r="G55" s="375"/>
      <c r="H55" s="375">
        <f>ROUND(H54/100,4)</f>
        <v>1.2002999999999999</v>
      </c>
      <c r="I55" s="407"/>
      <c r="J55" s="403"/>
      <c r="K55" s="404"/>
      <c r="L55" s="403"/>
      <c r="M55" s="403">
        <f>ROUND(M54/100,4)</f>
        <v>1.2002999999999999</v>
      </c>
      <c r="O55" s="391"/>
      <c r="P55" s="391"/>
      <c r="Q55" s="391"/>
      <c r="R55" s="391"/>
      <c r="S55" s="391"/>
    </row>
    <row r="56" spans="1:19" s="382" customFormat="1" x14ac:dyDescent="0.2">
      <c r="A56" s="382" t="s">
        <v>282</v>
      </c>
    </row>
    <row r="57" spans="1:19" ht="14.25" hidden="1" customHeight="1" x14ac:dyDescent="0.2">
      <c r="G57" s="50">
        <v>0.73</v>
      </c>
      <c r="H57" s="381">
        <f>H55</f>
        <v>1.2002999999999999</v>
      </c>
    </row>
    <row r="58" spans="1:19" hidden="1" x14ac:dyDescent="0.2">
      <c r="G58" s="50">
        <v>0.27</v>
      </c>
      <c r="H58" s="381">
        <f>M55</f>
        <v>1.2002999999999999</v>
      </c>
    </row>
    <row r="60" spans="1:19" ht="34.5" customHeight="1" x14ac:dyDescent="0.2">
      <c r="C60" s="415" t="s">
        <v>296</v>
      </c>
      <c r="D60" s="417">
        <f>SUMPRODUCT(G57:G58,H57:H58)/SUM(G57:G58)</f>
        <v>1.2002999999999999</v>
      </c>
      <c r="F60" s="382"/>
      <c r="G60" s="382"/>
      <c r="H60" s="382"/>
      <c r="I60" s="382"/>
      <c r="J60" s="382"/>
      <c r="K60" s="382"/>
      <c r="L60" s="382"/>
      <c r="M60" s="382"/>
    </row>
    <row r="61" spans="1:19" ht="47.25" customHeight="1" x14ac:dyDescent="0.2">
      <c r="C61" s="514" t="s">
        <v>368</v>
      </c>
      <c r="D61" s="515"/>
      <c r="E61" s="516"/>
      <c r="F61" s="517"/>
      <c r="G61" s="518"/>
      <c r="H61" s="518"/>
      <c r="I61" s="518"/>
      <c r="J61" s="518"/>
      <c r="K61" s="394"/>
      <c r="L61" s="394"/>
      <c r="M61" s="394"/>
    </row>
    <row r="65" spans="1:19" ht="32.25" customHeight="1" x14ac:dyDescent="0.2">
      <c r="A65" s="523" t="s">
        <v>276</v>
      </c>
      <c r="B65" s="529"/>
      <c r="C65" s="529"/>
      <c r="D65" s="529"/>
      <c r="E65" s="529"/>
      <c r="F65" s="529"/>
      <c r="G65" s="529"/>
      <c r="H65" s="529"/>
      <c r="I65" s="529"/>
      <c r="J65" s="529"/>
      <c r="K65" s="529"/>
      <c r="L65" s="529"/>
      <c r="M65" s="529"/>
    </row>
    <row r="66" spans="1:19" ht="32.25" customHeight="1" x14ac:dyDescent="0.2">
      <c r="A66" s="415"/>
      <c r="B66" s="415"/>
      <c r="C66" s="416"/>
      <c r="D66" s="519" t="s">
        <v>283</v>
      </c>
      <c r="E66" s="519"/>
      <c r="F66" s="519"/>
      <c r="G66" s="519"/>
      <c r="H66" s="519"/>
      <c r="I66" s="527" t="s">
        <v>284</v>
      </c>
      <c r="J66" s="527"/>
      <c r="K66" s="527"/>
      <c r="L66" s="527"/>
      <c r="M66" s="528"/>
    </row>
    <row r="67" spans="1:19" ht="42" customHeight="1" x14ac:dyDescent="0.2">
      <c r="A67" s="392" t="s">
        <v>12</v>
      </c>
      <c r="B67" s="392" t="s">
        <v>216</v>
      </c>
      <c r="C67" s="392"/>
      <c r="D67" s="393" t="s">
        <v>14</v>
      </c>
      <c r="E67" s="393"/>
      <c r="F67" s="393" t="s">
        <v>15</v>
      </c>
      <c r="G67" s="393" t="s">
        <v>16</v>
      </c>
      <c r="H67" s="393" t="s">
        <v>17</v>
      </c>
      <c r="I67" s="395" t="s">
        <v>14</v>
      </c>
      <c r="J67" s="395"/>
      <c r="K67" s="395" t="s">
        <v>15</v>
      </c>
      <c r="L67" s="395" t="s">
        <v>16</v>
      </c>
      <c r="M67" s="395" t="s">
        <v>17</v>
      </c>
    </row>
    <row r="68" spans="1:19" ht="25.5" x14ac:dyDescent="0.2">
      <c r="A68" s="14" t="s">
        <v>19</v>
      </c>
      <c r="B68" s="15" t="s">
        <v>20</v>
      </c>
      <c r="C68" s="362"/>
      <c r="D68" s="366">
        <f>'2a Fase A'!D10</f>
        <v>1</v>
      </c>
      <c r="E68" s="367">
        <v>100</v>
      </c>
      <c r="F68" s="368" t="s">
        <v>21</v>
      </c>
      <c r="G68" s="367">
        <v>100</v>
      </c>
      <c r="H68" s="367">
        <v>100</v>
      </c>
      <c r="I68" s="396">
        <f>'2b Fase B en C'!D10</f>
        <v>1</v>
      </c>
      <c r="J68" s="397">
        <v>100</v>
      </c>
      <c r="K68" s="398" t="s">
        <v>21</v>
      </c>
      <c r="L68" s="397">
        <v>100</v>
      </c>
      <c r="M68" s="397">
        <v>100</v>
      </c>
    </row>
    <row r="69" spans="1:19" ht="51" x14ac:dyDescent="0.2">
      <c r="A69" s="14" t="s">
        <v>35</v>
      </c>
      <c r="B69" s="15" t="s">
        <v>36</v>
      </c>
      <c r="C69" s="369" t="s">
        <v>237</v>
      </c>
      <c r="D69" s="366">
        <f>'2a Fase A'!D16</f>
        <v>0</v>
      </c>
      <c r="E69" s="367">
        <f>H68</f>
        <v>100</v>
      </c>
      <c r="F69" s="368" t="s">
        <v>243</v>
      </c>
      <c r="G69" s="367">
        <f>D69*E69</f>
        <v>0</v>
      </c>
      <c r="H69" s="370"/>
      <c r="I69" s="399"/>
      <c r="J69" s="399"/>
      <c r="K69" s="399"/>
      <c r="L69" s="399"/>
      <c r="M69" s="400"/>
      <c r="N69" s="288"/>
    </row>
    <row r="70" spans="1:19" x14ac:dyDescent="0.2">
      <c r="A70" s="362"/>
      <c r="B70" s="362"/>
      <c r="C70" s="371" t="s">
        <v>367</v>
      </c>
      <c r="D70" s="366">
        <f>D14</f>
        <v>0.08</v>
      </c>
      <c r="E70" s="372">
        <f>H68</f>
        <v>100</v>
      </c>
      <c r="F70" s="373" t="s">
        <v>243</v>
      </c>
      <c r="G70" s="372">
        <f>D70*E70</f>
        <v>8</v>
      </c>
      <c r="H70" s="372"/>
      <c r="I70" s="396">
        <f>I14</f>
        <v>0.08</v>
      </c>
      <c r="J70" s="401">
        <f>M68</f>
        <v>100</v>
      </c>
      <c r="K70" s="402" t="s">
        <v>243</v>
      </c>
      <c r="L70" s="401">
        <f>I70*J70</f>
        <v>8</v>
      </c>
      <c r="M70" s="401"/>
      <c r="N70" s="419"/>
    </row>
    <row r="71" spans="1:19" x14ac:dyDescent="0.2">
      <c r="A71" s="362"/>
      <c r="B71" s="52"/>
      <c r="C71" s="371" t="s">
        <v>223</v>
      </c>
      <c r="D71" s="377">
        <f>'2a Fase A'!D18</f>
        <v>0</v>
      </c>
      <c r="E71" s="372">
        <f>H68</f>
        <v>100</v>
      </c>
      <c r="F71" s="373" t="s">
        <v>243</v>
      </c>
      <c r="G71" s="372">
        <f>D71*E71</f>
        <v>0</v>
      </c>
      <c r="H71" s="372"/>
      <c r="I71" s="399"/>
      <c r="J71" s="399"/>
      <c r="K71" s="399"/>
      <c r="L71" s="399"/>
      <c r="M71" s="401"/>
    </row>
    <row r="72" spans="1:19" ht="23.25" customHeight="1" x14ac:dyDescent="0.2">
      <c r="A72" s="362"/>
      <c r="B72" s="362"/>
      <c r="C72" s="13" t="s">
        <v>30</v>
      </c>
      <c r="D72" s="374">
        <f>SUM(D69:D71)</f>
        <v>0.08</v>
      </c>
      <c r="E72" s="375">
        <f>H68</f>
        <v>100</v>
      </c>
      <c r="F72" s="376" t="s">
        <v>243</v>
      </c>
      <c r="G72" s="375">
        <f>SUM(G69:G71)</f>
        <v>8</v>
      </c>
      <c r="H72" s="375">
        <f>H68+G72</f>
        <v>108</v>
      </c>
      <c r="I72" s="407">
        <f>SUM(I69:I71)</f>
        <v>0.08</v>
      </c>
      <c r="J72" s="403">
        <f>M68</f>
        <v>100</v>
      </c>
      <c r="K72" s="404" t="s">
        <v>243</v>
      </c>
      <c r="L72" s="403">
        <f>SUM(L69:L71)</f>
        <v>8</v>
      </c>
      <c r="M72" s="403">
        <f>M68+L72</f>
        <v>108</v>
      </c>
    </row>
    <row r="73" spans="1:19" ht="25.5" x14ac:dyDescent="0.2">
      <c r="A73" s="362"/>
      <c r="B73" s="15" t="s">
        <v>39</v>
      </c>
      <c r="C73" s="371" t="s">
        <v>40</v>
      </c>
      <c r="D73" s="377">
        <f>'2a Fase A'!D21</f>
        <v>0</v>
      </c>
      <c r="E73" s="372">
        <f>H68</f>
        <v>100</v>
      </c>
      <c r="F73" s="373" t="s">
        <v>243</v>
      </c>
      <c r="G73" s="372">
        <f t="shared" ref="G73:G78" si="4">D73*E73</f>
        <v>0</v>
      </c>
      <c r="H73" s="372"/>
      <c r="I73" s="408">
        <f>'2b Fase B en C'!D21</f>
        <v>0</v>
      </c>
      <c r="J73" s="401">
        <f>M68</f>
        <v>100</v>
      </c>
      <c r="K73" s="402" t="s">
        <v>243</v>
      </c>
      <c r="L73" s="401">
        <f t="shared" ref="L73:L78" si="5">I73*J73</f>
        <v>0</v>
      </c>
      <c r="M73" s="401"/>
    </row>
    <row r="74" spans="1:19" x14ac:dyDescent="0.2">
      <c r="A74" s="362"/>
      <c r="B74" s="24"/>
      <c r="C74" s="371" t="s">
        <v>41</v>
      </c>
      <c r="D74" s="377">
        <f>'2a Fase A'!D22</f>
        <v>0</v>
      </c>
      <c r="E74" s="372">
        <f>H68</f>
        <v>100</v>
      </c>
      <c r="F74" s="373" t="s">
        <v>243</v>
      </c>
      <c r="G74" s="372">
        <f t="shared" si="4"/>
        <v>0</v>
      </c>
      <c r="H74" s="372"/>
      <c r="I74" s="408">
        <f>'2b Fase B en C'!D22</f>
        <v>0</v>
      </c>
      <c r="J74" s="401">
        <f>M68</f>
        <v>100</v>
      </c>
      <c r="K74" s="402" t="s">
        <v>243</v>
      </c>
      <c r="L74" s="401">
        <f t="shared" si="5"/>
        <v>0</v>
      </c>
      <c r="M74" s="401"/>
    </row>
    <row r="75" spans="1:19" x14ac:dyDescent="0.2">
      <c r="A75" s="362"/>
      <c r="B75" s="46"/>
      <c r="C75" s="371" t="s">
        <v>225</v>
      </c>
      <c r="D75" s="377">
        <f>'2a Fase A'!D23</f>
        <v>0</v>
      </c>
      <c r="E75" s="372">
        <f>H68</f>
        <v>100</v>
      </c>
      <c r="F75" s="373" t="s">
        <v>243</v>
      </c>
      <c r="G75" s="372">
        <f t="shared" si="4"/>
        <v>0</v>
      </c>
      <c r="H75" s="372"/>
      <c r="I75" s="408">
        <f>'2b Fase B en C'!D23</f>
        <v>0</v>
      </c>
      <c r="J75" s="401">
        <f>M68</f>
        <v>100</v>
      </c>
      <c r="K75" s="402" t="s">
        <v>243</v>
      </c>
      <c r="L75" s="401">
        <f t="shared" si="5"/>
        <v>0</v>
      </c>
      <c r="M75" s="401"/>
    </row>
    <row r="76" spans="1:19" x14ac:dyDescent="0.2">
      <c r="A76" s="362"/>
      <c r="B76" s="24"/>
      <c r="C76" s="371" t="s">
        <v>44</v>
      </c>
      <c r="D76" s="377">
        <f>'2a Fase A'!D24</f>
        <v>0</v>
      </c>
      <c r="E76" s="372">
        <f>H68</f>
        <v>100</v>
      </c>
      <c r="F76" s="373" t="s">
        <v>243</v>
      </c>
      <c r="G76" s="372">
        <f t="shared" si="4"/>
        <v>0</v>
      </c>
      <c r="H76" s="372"/>
      <c r="I76" s="408">
        <f>'2b Fase B en C'!D24</f>
        <v>0</v>
      </c>
      <c r="J76" s="401">
        <f>M68</f>
        <v>100</v>
      </c>
      <c r="K76" s="402" t="s">
        <v>243</v>
      </c>
      <c r="L76" s="401">
        <f t="shared" si="5"/>
        <v>0</v>
      </c>
      <c r="M76" s="401"/>
    </row>
    <row r="77" spans="1:19" x14ac:dyDescent="0.2">
      <c r="A77" s="362"/>
      <c r="B77" s="24"/>
      <c r="C77" s="371" t="s">
        <v>269</v>
      </c>
      <c r="D77" s="377">
        <f>'2a Fase A'!D25</f>
        <v>0</v>
      </c>
      <c r="E77" s="372">
        <f>H68</f>
        <v>100</v>
      </c>
      <c r="F77" s="373" t="s">
        <v>243</v>
      </c>
      <c r="G77" s="372">
        <f t="shared" si="4"/>
        <v>0</v>
      </c>
      <c r="H77" s="372"/>
      <c r="I77" s="408">
        <f>'2b Fase B en C'!D25</f>
        <v>0</v>
      </c>
      <c r="J77" s="401">
        <f>M68</f>
        <v>100</v>
      </c>
      <c r="K77" s="402" t="s">
        <v>243</v>
      </c>
      <c r="L77" s="401">
        <f t="shared" si="5"/>
        <v>0</v>
      </c>
      <c r="M77" s="401"/>
    </row>
    <row r="78" spans="1:19" x14ac:dyDescent="0.2">
      <c r="A78" s="362"/>
      <c r="B78" s="24"/>
      <c r="C78" s="371" t="s">
        <v>270</v>
      </c>
      <c r="D78" s="377">
        <f>'2a Fase A'!D26</f>
        <v>0</v>
      </c>
      <c r="E78" s="372">
        <f>H68</f>
        <v>100</v>
      </c>
      <c r="F78" s="373" t="s">
        <v>243</v>
      </c>
      <c r="G78" s="372">
        <f t="shared" si="4"/>
        <v>0</v>
      </c>
      <c r="H78" s="372"/>
      <c r="I78" s="408">
        <f>'2b Fase B en C'!D26</f>
        <v>0</v>
      </c>
      <c r="J78" s="401">
        <f>M68</f>
        <v>100</v>
      </c>
      <c r="K78" s="402" t="s">
        <v>243</v>
      </c>
      <c r="L78" s="401">
        <f t="shared" si="5"/>
        <v>0</v>
      </c>
      <c r="M78" s="401"/>
    </row>
    <row r="79" spans="1:19" ht="22.5" customHeight="1" x14ac:dyDescent="0.2">
      <c r="A79" s="362"/>
      <c r="B79" s="362"/>
      <c r="C79" s="13" t="s">
        <v>30</v>
      </c>
      <c r="D79" s="374">
        <f>SUM(D73:D78)</f>
        <v>0</v>
      </c>
      <c r="E79" s="375">
        <f>H68</f>
        <v>100</v>
      </c>
      <c r="F79" s="376" t="s">
        <v>243</v>
      </c>
      <c r="G79" s="375">
        <f>SUM(G73:G78)</f>
        <v>0</v>
      </c>
      <c r="H79" s="375">
        <f>H72+G79</f>
        <v>108</v>
      </c>
      <c r="I79" s="407">
        <f>SUM(I73:I78)</f>
        <v>0</v>
      </c>
      <c r="J79" s="403">
        <f>M68</f>
        <v>100</v>
      </c>
      <c r="K79" s="404" t="s">
        <v>243</v>
      </c>
      <c r="L79" s="403">
        <f>SUM(L73:L78)</f>
        <v>0</v>
      </c>
      <c r="M79" s="403">
        <f>M72+L79</f>
        <v>108</v>
      </c>
    </row>
    <row r="80" spans="1:19" ht="25.5" x14ac:dyDescent="0.2">
      <c r="A80" s="13" t="s">
        <v>277</v>
      </c>
      <c r="B80" s="13" t="s">
        <v>278</v>
      </c>
      <c r="C80" s="384" t="s">
        <v>279</v>
      </c>
      <c r="D80" s="385">
        <v>0.05</v>
      </c>
      <c r="E80" s="370">
        <f>H79</f>
        <v>108</v>
      </c>
      <c r="F80" s="386" t="s">
        <v>369</v>
      </c>
      <c r="G80" s="370">
        <f>D80*E80</f>
        <v>5.4</v>
      </c>
      <c r="H80" s="370">
        <f>H79+G80</f>
        <v>113.4</v>
      </c>
      <c r="I80" s="412">
        <v>0.05</v>
      </c>
      <c r="J80" s="400">
        <f>M79</f>
        <v>108</v>
      </c>
      <c r="K80" s="411" t="s">
        <v>369</v>
      </c>
      <c r="L80" s="400">
        <f>I80*J80</f>
        <v>5.4</v>
      </c>
      <c r="M80" s="400">
        <f>M79+L80</f>
        <v>113.4</v>
      </c>
      <c r="O80" s="522"/>
      <c r="P80" s="522"/>
      <c r="Q80" s="522"/>
      <c r="R80" s="522"/>
      <c r="S80" s="522"/>
    </row>
    <row r="81" spans="1:19" x14ac:dyDescent="0.2">
      <c r="A81" s="362"/>
      <c r="B81" s="362"/>
      <c r="C81" s="13"/>
      <c r="D81" s="374"/>
      <c r="E81" s="375"/>
      <c r="F81" s="376"/>
      <c r="G81" s="375"/>
      <c r="H81" s="375"/>
      <c r="I81" s="407"/>
      <c r="J81" s="403"/>
      <c r="K81" s="404"/>
      <c r="L81" s="403"/>
      <c r="M81" s="403"/>
      <c r="O81" s="518"/>
      <c r="P81" s="518"/>
      <c r="Q81" s="518"/>
      <c r="R81" s="518"/>
      <c r="S81" s="518"/>
    </row>
    <row r="82" spans="1:19" ht="39" customHeight="1" x14ac:dyDescent="0.2">
      <c r="A82" s="246"/>
      <c r="B82" s="247"/>
      <c r="C82" s="246" t="s">
        <v>272</v>
      </c>
      <c r="D82" s="378"/>
      <c r="E82" s="379"/>
      <c r="F82" s="380"/>
      <c r="G82" s="379"/>
      <c r="H82" s="379">
        <f>ROUND(H80/100,4)</f>
        <v>1.1339999999999999</v>
      </c>
      <c r="I82" s="409"/>
      <c r="J82" s="405"/>
      <c r="K82" s="406"/>
      <c r="L82" s="405"/>
      <c r="M82" s="405">
        <f>ROUND(M80/100,4)</f>
        <v>1.1339999999999999</v>
      </c>
    </row>
    <row r="83" spans="1:19" ht="19.5" customHeight="1" x14ac:dyDescent="0.2">
      <c r="A83" s="382" t="s">
        <v>282</v>
      </c>
    </row>
    <row r="84" spans="1:19" ht="14.25" hidden="1" customHeight="1" x14ac:dyDescent="0.2">
      <c r="G84" s="50">
        <v>0.73</v>
      </c>
      <c r="H84" s="381">
        <f>H82</f>
        <v>1.1339999999999999</v>
      </c>
    </row>
    <row r="85" spans="1:19" hidden="1" x14ac:dyDescent="0.2">
      <c r="G85" s="50">
        <v>0.27</v>
      </c>
      <c r="H85" s="381">
        <f>M82</f>
        <v>1.1339999999999999</v>
      </c>
    </row>
    <row r="87" spans="1:19" ht="34.5" customHeight="1" x14ac:dyDescent="0.2">
      <c r="C87" s="415" t="s">
        <v>297</v>
      </c>
      <c r="D87" s="417">
        <f>AVERAGE(H82:M82)</f>
        <v>1.1339999999999999</v>
      </c>
      <c r="F87" s="382"/>
      <c r="G87" s="382"/>
      <c r="H87" s="382"/>
      <c r="I87" s="382"/>
      <c r="J87" s="382"/>
      <c r="K87" s="382"/>
      <c r="L87" s="382"/>
      <c r="M87" s="382"/>
    </row>
    <row r="88" spans="1:19" ht="47.25" customHeight="1" x14ac:dyDescent="0.2">
      <c r="C88" s="514" t="s">
        <v>368</v>
      </c>
      <c r="D88" s="515"/>
      <c r="E88" s="516"/>
      <c r="F88" s="517"/>
      <c r="G88" s="518"/>
      <c r="H88" s="518"/>
      <c r="I88" s="518"/>
      <c r="J88" s="518"/>
      <c r="K88" s="394"/>
      <c r="L88" s="394"/>
      <c r="M88" s="394"/>
    </row>
    <row r="91" spans="1:19" ht="26.25" customHeight="1" x14ac:dyDescent="0.2"/>
    <row r="101" spans="1:1" x14ac:dyDescent="0.2">
      <c r="A101" s="418"/>
    </row>
  </sheetData>
  <sheetProtection algorithmName="SHA-512" hashValue="hCpCZJJAShSj2cpAjdrYjaTOF7fc7QPnm/5nAiVHSikQwPILBYo3tdtZ6W1O1g+uIA5J+IKTtVmP2SOJy/WetA==" saltValue="t+wFdgDXUWfJiJcPxgBREg==" spinCount="100000" sheet="1" objects="1" scenarios="1"/>
  <mergeCells count="21">
    <mergeCell ref="O80:S81"/>
    <mergeCell ref="D66:H66"/>
    <mergeCell ref="A8:M8"/>
    <mergeCell ref="A9:B9"/>
    <mergeCell ref="I10:M10"/>
    <mergeCell ref="C32:E32"/>
    <mergeCell ref="F32:L32"/>
    <mergeCell ref="A35:M35"/>
    <mergeCell ref="I36:M36"/>
    <mergeCell ref="C61:E61"/>
    <mergeCell ref="F61:J61"/>
    <mergeCell ref="A65:M65"/>
    <mergeCell ref="I66:M66"/>
    <mergeCell ref="C88:E88"/>
    <mergeCell ref="F88:J88"/>
    <mergeCell ref="A1:K1"/>
    <mergeCell ref="B4:C4"/>
    <mergeCell ref="D10:H10"/>
    <mergeCell ref="D36:H36"/>
    <mergeCell ref="A6:I6"/>
    <mergeCell ref="D3:M3"/>
  </mergeCells>
  <pageMargins left="0.23622047244094491" right="0.23622047244094491" top="0.74803149606299213" bottom="0.74803149606299213" header="0.31496062992125984" footer="0.31496062992125984"/>
  <pageSetup paperSize="9"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40625" defaultRowHeight="12.75" x14ac:dyDescent="0.2"/>
  <cols>
    <col min="1" max="1" width="28" style="56" customWidth="1"/>
    <col min="2" max="2" width="32.140625" style="56" customWidth="1"/>
    <col min="3" max="3" width="38.42578125" style="56" customWidth="1"/>
    <col min="4" max="4" width="13.28515625" style="56" customWidth="1"/>
    <col min="5" max="5" width="14.28515625" style="56" customWidth="1"/>
    <col min="6" max="6" width="30.42578125" style="56" customWidth="1"/>
    <col min="7" max="7" width="10.5703125" style="56" customWidth="1"/>
    <col min="8" max="8" width="12.140625" style="56" customWidth="1"/>
    <col min="9" max="9" width="56.42578125" style="56" customWidth="1"/>
    <col min="10" max="10" width="23.140625" style="56" customWidth="1"/>
    <col min="11" max="11" width="20" style="56" customWidth="1"/>
    <col min="12" max="12" width="9.140625" style="56"/>
    <col min="13" max="13" width="27" style="56" customWidth="1"/>
    <col min="14" max="14" width="6.85546875" style="56" customWidth="1"/>
    <col min="15" max="15" width="11.7109375" style="56" customWidth="1"/>
    <col min="16" max="16" width="22.140625" style="56" customWidth="1"/>
    <col min="17" max="17" width="21.28515625" style="56" customWidth="1"/>
    <col min="18" max="16384" width="9.140625" style="56"/>
  </cols>
  <sheetData>
    <row r="1" spans="1:11" ht="33.75" customHeight="1" x14ac:dyDescent="0.2">
      <c r="A1" s="554" t="s">
        <v>70</v>
      </c>
      <c r="B1" s="534"/>
      <c r="C1" s="534"/>
      <c r="D1" s="534"/>
      <c r="E1" s="534"/>
      <c r="F1" s="534"/>
      <c r="G1" s="555"/>
      <c r="H1" s="555"/>
      <c r="I1" s="555"/>
    </row>
    <row r="2" spans="1:11" s="59" customFormat="1" ht="19.5" customHeight="1" x14ac:dyDescent="0.2">
      <c r="A2" s="57" t="s">
        <v>71</v>
      </c>
      <c r="B2" s="57" t="s">
        <v>8</v>
      </c>
      <c r="C2" s="58"/>
      <c r="D2" s="58"/>
      <c r="E2" s="58"/>
      <c r="F2" s="58"/>
    </row>
    <row r="3" spans="1:11" s="59" customFormat="1" ht="31.5" customHeight="1" x14ac:dyDescent="0.2">
      <c r="B3" s="558" t="s">
        <v>0</v>
      </c>
      <c r="C3" s="559"/>
      <c r="D3" s="559"/>
      <c r="E3" s="559"/>
      <c r="F3" s="559"/>
      <c r="G3" s="559"/>
      <c r="H3" s="559"/>
    </row>
    <row r="4" spans="1:11" ht="33.75" customHeight="1" x14ac:dyDescent="0.2">
      <c r="A4" s="60" t="s">
        <v>72</v>
      </c>
      <c r="B4" s="59"/>
      <c r="C4" s="59"/>
      <c r="D4" s="554" t="s">
        <v>73</v>
      </c>
      <c r="E4" s="555"/>
      <c r="F4" s="555"/>
    </row>
    <row r="5" spans="1:11" ht="82.5" customHeight="1" x14ac:dyDescent="0.2">
      <c r="A5" s="558" t="s">
        <v>74</v>
      </c>
      <c r="B5" s="555"/>
      <c r="C5" s="555"/>
      <c r="D5" s="555"/>
      <c r="E5" s="555"/>
      <c r="F5" s="555"/>
      <c r="G5" s="555"/>
      <c r="H5" s="555"/>
      <c r="I5" s="555"/>
      <c r="J5" s="555"/>
    </row>
    <row r="6" spans="1:11" ht="18.75" customHeight="1" x14ac:dyDescent="0.25">
      <c r="A6" s="556"/>
      <c r="B6" s="557"/>
      <c r="C6" s="557"/>
      <c r="D6" s="557"/>
      <c r="E6" s="557"/>
      <c r="F6" s="557"/>
      <c r="G6" s="557"/>
      <c r="H6" s="557"/>
      <c r="I6" s="557"/>
    </row>
    <row r="7" spans="1:11" ht="27.75" customHeight="1" x14ac:dyDescent="0.2">
      <c r="B7" s="61" t="s">
        <v>10</v>
      </c>
      <c r="C7" s="62"/>
      <c r="I7" s="560" t="s">
        <v>11</v>
      </c>
      <c r="J7" s="561"/>
      <c r="K7" s="562"/>
    </row>
    <row r="8" spans="1:11" ht="32.25" customHeight="1" x14ac:dyDescent="0.2">
      <c r="A8" s="551" t="s">
        <v>75</v>
      </c>
      <c r="B8" s="552"/>
      <c r="C8" s="552"/>
      <c r="D8" s="552"/>
      <c r="E8" s="552"/>
      <c r="F8" s="552"/>
      <c r="G8" s="552"/>
      <c r="H8" s="552"/>
      <c r="I8" s="552"/>
      <c r="J8" s="552"/>
      <c r="K8" s="553"/>
    </row>
    <row r="9" spans="1:11" ht="42" customHeight="1" x14ac:dyDescent="0.2">
      <c r="A9" s="63" t="s">
        <v>12</v>
      </c>
      <c r="B9" s="63" t="s">
        <v>13</v>
      </c>
      <c r="C9" s="63"/>
      <c r="D9" s="63" t="s">
        <v>14</v>
      </c>
      <c r="E9" s="63"/>
      <c r="F9" s="63" t="s">
        <v>15</v>
      </c>
      <c r="G9" s="63" t="s">
        <v>16</v>
      </c>
      <c r="H9" s="63" t="s">
        <v>17</v>
      </c>
      <c r="I9" s="63" t="s">
        <v>18</v>
      </c>
      <c r="J9" s="539"/>
      <c r="K9" s="540"/>
    </row>
    <row r="10" spans="1:11" ht="25.5" x14ac:dyDescent="0.2">
      <c r="A10" s="64" t="s">
        <v>19</v>
      </c>
      <c r="B10" s="65" t="s">
        <v>20</v>
      </c>
      <c r="C10" s="66"/>
      <c r="D10" s="67">
        <v>1</v>
      </c>
      <c r="E10" s="68">
        <v>100</v>
      </c>
      <c r="F10" s="66" t="s">
        <v>21</v>
      </c>
      <c r="G10" s="68">
        <v>100</v>
      </c>
      <c r="H10" s="68">
        <v>100</v>
      </c>
      <c r="I10" s="69" t="s">
        <v>22</v>
      </c>
      <c r="J10" s="539" t="s">
        <v>23</v>
      </c>
      <c r="K10" s="540"/>
    </row>
    <row r="11" spans="1:11" ht="42" x14ac:dyDescent="0.2">
      <c r="A11" s="66"/>
      <c r="B11" s="64" t="s">
        <v>24</v>
      </c>
      <c r="C11" s="70"/>
      <c r="D11" s="71">
        <v>7.1000000000000004E-3</v>
      </c>
      <c r="E11" s="72">
        <v>100</v>
      </c>
      <c r="F11" s="70" t="s">
        <v>25</v>
      </c>
      <c r="G11" s="72">
        <f>D11*E11</f>
        <v>0.71000000000000008</v>
      </c>
      <c r="H11" s="72">
        <f>H10+G11</f>
        <v>100.71</v>
      </c>
      <c r="I11" s="73" t="s">
        <v>26</v>
      </c>
      <c r="J11" s="540"/>
      <c r="K11" s="540"/>
    </row>
    <row r="12" spans="1:11" ht="86.25" customHeight="1" x14ac:dyDescent="0.2">
      <c r="A12" s="64" t="s">
        <v>27</v>
      </c>
      <c r="B12" s="64" t="s">
        <v>28</v>
      </c>
      <c r="C12" s="55" t="s">
        <v>76</v>
      </c>
      <c r="D12" s="74">
        <v>0</v>
      </c>
      <c r="E12" s="72">
        <f>H11</f>
        <v>100.71</v>
      </c>
      <c r="F12" s="70" t="s">
        <v>25</v>
      </c>
      <c r="G12" s="72">
        <f>D12*E12</f>
        <v>0</v>
      </c>
      <c r="H12" s="72"/>
      <c r="I12" s="546" t="s">
        <v>77</v>
      </c>
      <c r="J12" s="540"/>
      <c r="K12" s="540"/>
    </row>
    <row r="13" spans="1:11" ht="204.75" customHeight="1" x14ac:dyDescent="0.2">
      <c r="A13" s="66"/>
      <c r="B13" s="66"/>
      <c r="C13" s="55" t="s">
        <v>78</v>
      </c>
      <c r="D13" s="75">
        <v>0</v>
      </c>
      <c r="E13" s="72">
        <f>H11</f>
        <v>100.71</v>
      </c>
      <c r="F13" s="70" t="s">
        <v>25</v>
      </c>
      <c r="G13" s="72">
        <f>D13*E13</f>
        <v>0</v>
      </c>
      <c r="H13" s="72"/>
      <c r="I13" s="547"/>
      <c r="J13" s="540"/>
      <c r="K13" s="540"/>
    </row>
    <row r="14" spans="1:11" ht="232.5" customHeight="1" x14ac:dyDescent="0.2">
      <c r="A14" s="66"/>
      <c r="B14" s="66"/>
      <c r="C14" s="70" t="s">
        <v>29</v>
      </c>
      <c r="D14" s="71">
        <v>6.0000000000000001E-3</v>
      </c>
      <c r="E14" s="72">
        <f>H11</f>
        <v>100.71</v>
      </c>
      <c r="F14" s="70" t="s">
        <v>25</v>
      </c>
      <c r="G14" s="72">
        <f>D14*E14</f>
        <v>0.60426000000000002</v>
      </c>
      <c r="H14" s="72"/>
      <c r="I14" s="547"/>
      <c r="J14" s="540"/>
      <c r="K14" s="540"/>
    </row>
    <row r="15" spans="1:11" ht="24.75" customHeight="1" x14ac:dyDescent="0.2">
      <c r="A15" s="66"/>
      <c r="B15" s="66"/>
      <c r="C15" s="63" t="s">
        <v>30</v>
      </c>
      <c r="D15" s="76">
        <f>SUM(D12:D14)</f>
        <v>6.0000000000000001E-3</v>
      </c>
      <c r="E15" s="77">
        <f>H11</f>
        <v>100.71</v>
      </c>
      <c r="F15" s="63" t="s">
        <v>25</v>
      </c>
      <c r="G15" s="77">
        <f>SUM(G12:G14)</f>
        <v>0.60426000000000002</v>
      </c>
      <c r="H15" s="77">
        <f>H11+G15</f>
        <v>101.31425999999999</v>
      </c>
      <c r="I15" s="68"/>
      <c r="J15" s="540"/>
      <c r="K15" s="540"/>
    </row>
    <row r="16" spans="1:11" ht="37.5" customHeight="1" x14ac:dyDescent="0.2">
      <c r="A16" s="63" t="s">
        <v>31</v>
      </c>
      <c r="B16" s="64" t="s">
        <v>32</v>
      </c>
      <c r="C16" s="70"/>
      <c r="D16" s="71">
        <v>0.08</v>
      </c>
      <c r="E16" s="72">
        <f>H11+G12+G13</f>
        <v>100.71</v>
      </c>
      <c r="F16" s="70" t="s">
        <v>33</v>
      </c>
      <c r="G16" s="72">
        <f t="shared" ref="G16:G20" si="0">D16*E16</f>
        <v>8.0567999999999991</v>
      </c>
      <c r="H16" s="72">
        <f>H15+G16</f>
        <v>109.37105999999999</v>
      </c>
      <c r="I16" s="73" t="s">
        <v>34</v>
      </c>
      <c r="J16" s="540"/>
      <c r="K16" s="540"/>
    </row>
    <row r="17" spans="1:13" ht="199.5" x14ac:dyDescent="0.2">
      <c r="A17" s="64" t="s">
        <v>35</v>
      </c>
      <c r="B17" s="65" t="s">
        <v>36</v>
      </c>
      <c r="C17" s="55" t="s">
        <v>79</v>
      </c>
      <c r="D17" s="74">
        <v>0</v>
      </c>
      <c r="E17" s="72">
        <f>H16</f>
        <v>109.37105999999999</v>
      </c>
      <c r="F17" s="70" t="s">
        <v>37</v>
      </c>
      <c r="G17" s="72">
        <f t="shared" si="0"/>
        <v>0</v>
      </c>
      <c r="H17" s="68"/>
      <c r="I17" s="73" t="s">
        <v>69</v>
      </c>
      <c r="J17" s="540"/>
      <c r="K17" s="540"/>
    </row>
    <row r="18" spans="1:13" ht="241.5" x14ac:dyDescent="0.2">
      <c r="A18" s="66"/>
      <c r="B18" s="66"/>
      <c r="C18" s="55" t="s">
        <v>65</v>
      </c>
      <c r="D18" s="78">
        <v>0</v>
      </c>
      <c r="E18" s="79">
        <f>H16</f>
        <v>109.37105999999999</v>
      </c>
      <c r="F18" s="55" t="s">
        <v>37</v>
      </c>
      <c r="G18" s="79">
        <f t="shared" si="0"/>
        <v>0</v>
      </c>
      <c r="H18" s="79"/>
      <c r="I18" s="73" t="s">
        <v>80</v>
      </c>
      <c r="J18" s="540"/>
      <c r="K18" s="540"/>
    </row>
    <row r="19" spans="1:13" ht="63" x14ac:dyDescent="0.2">
      <c r="A19" s="66"/>
      <c r="B19" s="66"/>
      <c r="C19" s="55" t="s">
        <v>81</v>
      </c>
      <c r="D19" s="80">
        <v>1E-3</v>
      </c>
      <c r="E19" s="79">
        <f>H16</f>
        <v>109.37105999999999</v>
      </c>
      <c r="F19" s="55" t="s">
        <v>37</v>
      </c>
      <c r="G19" s="79">
        <f t="shared" si="0"/>
        <v>0.10937105999999999</v>
      </c>
      <c r="H19" s="79"/>
      <c r="I19" s="73" t="s">
        <v>82</v>
      </c>
      <c r="J19" s="540"/>
      <c r="K19" s="540"/>
    </row>
    <row r="20" spans="1:13" ht="52.5" x14ac:dyDescent="0.2">
      <c r="A20" s="66"/>
      <c r="B20" s="66"/>
      <c r="C20" s="55" t="s">
        <v>68</v>
      </c>
      <c r="D20" s="81">
        <v>1.0200000000000001E-2</v>
      </c>
      <c r="E20" s="79">
        <f>H16</f>
        <v>109.37105999999999</v>
      </c>
      <c r="F20" s="55" t="s">
        <v>37</v>
      </c>
      <c r="G20" s="79">
        <f t="shared" si="0"/>
        <v>1.115584812</v>
      </c>
      <c r="H20" s="79"/>
      <c r="I20" s="73" t="s">
        <v>38</v>
      </c>
      <c r="J20" s="540"/>
      <c r="K20" s="540"/>
    </row>
    <row r="21" spans="1:13" ht="15" customHeight="1" x14ac:dyDescent="0.2">
      <c r="A21" s="66"/>
      <c r="B21" s="66"/>
      <c r="C21" s="63" t="s">
        <v>30</v>
      </c>
      <c r="D21" s="76">
        <f>SUM(D17:D20)</f>
        <v>1.1200000000000002E-2</v>
      </c>
      <c r="E21" s="77">
        <f>H16</f>
        <v>109.37105999999999</v>
      </c>
      <c r="F21" s="63" t="s">
        <v>37</v>
      </c>
      <c r="G21" s="77">
        <f>SUM(G17:G20)</f>
        <v>1.224955872</v>
      </c>
      <c r="H21" s="77">
        <f>H16+G21</f>
        <v>110.59601587199998</v>
      </c>
      <c r="I21" s="68"/>
      <c r="J21" s="540"/>
      <c r="K21" s="540"/>
    </row>
    <row r="22" spans="1:13" ht="231" x14ac:dyDescent="0.2">
      <c r="A22" s="66"/>
      <c r="B22" s="65" t="s">
        <v>39</v>
      </c>
      <c r="C22" s="55" t="s">
        <v>83</v>
      </c>
      <c r="D22" s="81">
        <v>2.5600000000000001E-2</v>
      </c>
      <c r="E22" s="79">
        <f>H16</f>
        <v>109.37105999999999</v>
      </c>
      <c r="F22" s="55" t="s">
        <v>37</v>
      </c>
      <c r="G22" s="79">
        <f t="shared" ref="G22:G28" si="1">D22*E22</f>
        <v>2.7998991359999996</v>
      </c>
      <c r="H22" s="79"/>
      <c r="I22" s="73" t="s">
        <v>84</v>
      </c>
      <c r="J22" s="540"/>
      <c r="K22" s="540"/>
    </row>
    <row r="23" spans="1:13" x14ac:dyDescent="0.2">
      <c r="A23" s="66"/>
      <c r="B23" s="55"/>
      <c r="C23" s="55" t="s">
        <v>41</v>
      </c>
      <c r="D23" s="81">
        <v>6.9599999999999995E-2</v>
      </c>
      <c r="E23" s="79">
        <f>H16</f>
        <v>109.37105999999999</v>
      </c>
      <c r="F23" s="55" t="s">
        <v>37</v>
      </c>
      <c r="G23" s="79">
        <f t="shared" si="1"/>
        <v>7.6122257759999981</v>
      </c>
      <c r="H23" s="79"/>
      <c r="I23" s="546" t="s">
        <v>42</v>
      </c>
      <c r="J23" s="540"/>
      <c r="K23" s="540"/>
    </row>
    <row r="24" spans="1:13" x14ac:dyDescent="0.2">
      <c r="A24" s="66"/>
      <c r="B24" s="55"/>
      <c r="C24" s="55" t="s">
        <v>43</v>
      </c>
      <c r="D24" s="81">
        <v>6.9500000000000006E-2</v>
      </c>
      <c r="E24" s="79">
        <f>H16</f>
        <v>109.37105999999999</v>
      </c>
      <c r="F24" s="55" t="s">
        <v>37</v>
      </c>
      <c r="G24" s="79">
        <f t="shared" si="1"/>
        <v>7.6012886699999997</v>
      </c>
      <c r="H24" s="79"/>
      <c r="I24" s="546"/>
      <c r="J24" s="540"/>
      <c r="K24" s="540"/>
    </row>
    <row r="25" spans="1:13" ht="39.75" customHeight="1" x14ac:dyDescent="0.2">
      <c r="A25" s="66"/>
      <c r="B25" s="55"/>
      <c r="C25" s="55" t="s">
        <v>44</v>
      </c>
      <c r="D25" s="81">
        <v>3.5999999999999997E-2</v>
      </c>
      <c r="E25" s="79">
        <f>H16</f>
        <v>109.37105999999999</v>
      </c>
      <c r="F25" s="55" t="s">
        <v>37</v>
      </c>
      <c r="G25" s="79">
        <f t="shared" si="1"/>
        <v>3.9373581599999992</v>
      </c>
      <c r="H25" s="79"/>
      <c r="I25" s="546"/>
      <c r="J25" s="540"/>
      <c r="K25" s="540"/>
    </row>
    <row r="26" spans="1:13" ht="184.5" customHeight="1" x14ac:dyDescent="0.2">
      <c r="A26" s="66"/>
      <c r="B26" s="55"/>
      <c r="C26" s="82" t="s">
        <v>45</v>
      </c>
      <c r="D26" s="78">
        <v>0</v>
      </c>
      <c r="E26" s="79">
        <f>H16</f>
        <v>109.37105999999999</v>
      </c>
      <c r="F26" s="55" t="s">
        <v>37</v>
      </c>
      <c r="G26" s="79">
        <f t="shared" si="1"/>
        <v>0</v>
      </c>
      <c r="H26" s="79"/>
      <c r="I26" s="546" t="s">
        <v>85</v>
      </c>
      <c r="J26" s="548" t="s">
        <v>86</v>
      </c>
      <c r="K26" s="549"/>
    </row>
    <row r="27" spans="1:13" ht="197.25" customHeight="1" x14ac:dyDescent="0.2">
      <c r="A27" s="66"/>
      <c r="B27" s="55"/>
      <c r="C27" s="55" t="s">
        <v>46</v>
      </c>
      <c r="D27" s="78">
        <v>0</v>
      </c>
      <c r="E27" s="79">
        <f>H16</f>
        <v>109.37105999999999</v>
      </c>
      <c r="F27" s="55" t="s">
        <v>37</v>
      </c>
      <c r="G27" s="79">
        <f t="shared" si="1"/>
        <v>0</v>
      </c>
      <c r="H27" s="79"/>
      <c r="I27" s="546"/>
      <c r="J27" s="550" t="s">
        <v>87</v>
      </c>
      <c r="K27" s="550"/>
    </row>
    <row r="28" spans="1:13" ht="111.75" customHeight="1" x14ac:dyDescent="0.2">
      <c r="A28" s="66"/>
      <c r="B28" s="55"/>
      <c r="C28" s="82" t="s">
        <v>88</v>
      </c>
      <c r="D28" s="78">
        <v>0</v>
      </c>
      <c r="E28" s="79">
        <f>H16</f>
        <v>109.37105999999999</v>
      </c>
      <c r="F28" s="55" t="s">
        <v>37</v>
      </c>
      <c r="G28" s="79">
        <f t="shared" si="1"/>
        <v>0</v>
      </c>
      <c r="H28" s="79"/>
      <c r="I28" s="73" t="s">
        <v>89</v>
      </c>
      <c r="J28" s="541"/>
      <c r="K28" s="540"/>
      <c r="L28" s="83"/>
      <c r="M28" s="83"/>
    </row>
    <row r="29" spans="1:13" x14ac:dyDescent="0.2">
      <c r="A29" s="66"/>
      <c r="B29" s="66"/>
      <c r="C29" s="63" t="s">
        <v>30</v>
      </c>
      <c r="D29" s="76">
        <f>SUM(D22:D28)</f>
        <v>0.20070000000000002</v>
      </c>
      <c r="E29" s="77">
        <f>H16</f>
        <v>109.37105999999999</v>
      </c>
      <c r="F29" s="63" t="s">
        <v>37</v>
      </c>
      <c r="G29" s="77">
        <f>SUM(G22:G28)</f>
        <v>21.950771741999997</v>
      </c>
      <c r="H29" s="77">
        <f>H21+G29</f>
        <v>132.54678761399998</v>
      </c>
      <c r="I29" s="68"/>
      <c r="J29" s="540"/>
      <c r="K29" s="540"/>
      <c r="L29" s="83"/>
    </row>
    <row r="30" spans="1:13" x14ac:dyDescent="0.2">
      <c r="A30" s="545" t="s">
        <v>48</v>
      </c>
      <c r="B30" s="542" t="s">
        <v>49</v>
      </c>
      <c r="C30" s="84"/>
      <c r="D30" s="85">
        <v>0</v>
      </c>
      <c r="E30" s="68">
        <f>H29</f>
        <v>132.54678761399998</v>
      </c>
      <c r="F30" s="66" t="s">
        <v>51</v>
      </c>
      <c r="G30" s="68">
        <f t="shared" ref="G30:G36" si="2">D30*E30</f>
        <v>0</v>
      </c>
      <c r="H30" s="68"/>
      <c r="I30" s="546" t="s">
        <v>90</v>
      </c>
      <c r="J30" s="540"/>
      <c r="K30" s="540"/>
    </row>
    <row r="31" spans="1:13" x14ac:dyDescent="0.2">
      <c r="A31" s="543"/>
      <c r="B31" s="543"/>
      <c r="C31" s="84" t="s">
        <v>55</v>
      </c>
      <c r="D31" s="85">
        <v>0</v>
      </c>
      <c r="E31" s="68">
        <f>H29</f>
        <v>132.54678761399998</v>
      </c>
      <c r="F31" s="66" t="s">
        <v>51</v>
      </c>
      <c r="G31" s="68">
        <f t="shared" si="2"/>
        <v>0</v>
      </c>
      <c r="H31" s="68"/>
      <c r="I31" s="546"/>
      <c r="J31" s="540"/>
      <c r="K31" s="540"/>
    </row>
    <row r="32" spans="1:13" x14ac:dyDescent="0.2">
      <c r="A32" s="543"/>
      <c r="B32" s="543"/>
      <c r="C32" s="84" t="s">
        <v>55</v>
      </c>
      <c r="D32" s="85">
        <v>0</v>
      </c>
      <c r="E32" s="68">
        <f>H29</f>
        <v>132.54678761399998</v>
      </c>
      <c r="F32" s="66" t="s">
        <v>51</v>
      </c>
      <c r="G32" s="68">
        <f t="shared" si="2"/>
        <v>0</v>
      </c>
      <c r="H32" s="68"/>
      <c r="I32" s="546"/>
      <c r="J32" s="540"/>
      <c r="K32" s="540"/>
    </row>
    <row r="33" spans="1:11" x14ac:dyDescent="0.2">
      <c r="A33" s="543"/>
      <c r="B33" s="543"/>
      <c r="C33" s="84" t="s">
        <v>55</v>
      </c>
      <c r="D33" s="85">
        <v>0</v>
      </c>
      <c r="E33" s="68">
        <f>H29</f>
        <v>132.54678761399998</v>
      </c>
      <c r="F33" s="66" t="s">
        <v>51</v>
      </c>
      <c r="G33" s="68">
        <f t="shared" si="2"/>
        <v>0</v>
      </c>
      <c r="H33" s="68"/>
      <c r="I33" s="546"/>
      <c r="J33" s="540"/>
      <c r="K33" s="540"/>
    </row>
    <row r="34" spans="1:11" x14ac:dyDescent="0.2">
      <c r="A34" s="543"/>
      <c r="B34" s="543"/>
      <c r="C34" s="84" t="s">
        <v>55</v>
      </c>
      <c r="D34" s="85">
        <v>0</v>
      </c>
      <c r="E34" s="68">
        <f>H29</f>
        <v>132.54678761399998</v>
      </c>
      <c r="F34" s="66" t="s">
        <v>51</v>
      </c>
      <c r="G34" s="68">
        <f t="shared" si="2"/>
        <v>0</v>
      </c>
      <c r="H34" s="68"/>
      <c r="I34" s="546"/>
      <c r="J34" s="540"/>
      <c r="K34" s="540"/>
    </row>
    <row r="35" spans="1:11" x14ac:dyDescent="0.2">
      <c r="A35" s="543"/>
      <c r="B35" s="543"/>
      <c r="C35" s="84" t="s">
        <v>55</v>
      </c>
      <c r="D35" s="85">
        <v>0</v>
      </c>
      <c r="E35" s="68">
        <f>H29</f>
        <v>132.54678761399998</v>
      </c>
      <c r="F35" s="66" t="s">
        <v>51</v>
      </c>
      <c r="G35" s="68">
        <f t="shared" si="2"/>
        <v>0</v>
      </c>
      <c r="H35" s="68"/>
      <c r="I35" s="546"/>
      <c r="J35" s="540"/>
      <c r="K35" s="540"/>
    </row>
    <row r="36" spans="1:11" ht="57.75" customHeight="1" x14ac:dyDescent="0.2">
      <c r="A36" s="543"/>
      <c r="B36" s="543"/>
      <c r="C36" s="84" t="s">
        <v>55</v>
      </c>
      <c r="D36" s="85">
        <v>0</v>
      </c>
      <c r="E36" s="68">
        <f>H29</f>
        <v>132.54678761399998</v>
      </c>
      <c r="F36" s="66" t="s">
        <v>51</v>
      </c>
      <c r="G36" s="68">
        <f t="shared" si="2"/>
        <v>0</v>
      </c>
      <c r="H36" s="68"/>
      <c r="I36" s="546"/>
      <c r="J36" s="540"/>
      <c r="K36" s="540"/>
    </row>
    <row r="37" spans="1:11" ht="23.25" customHeight="1" x14ac:dyDescent="0.2">
      <c r="A37" s="544"/>
      <c r="B37" s="544"/>
      <c r="C37" s="63" t="s">
        <v>56</v>
      </c>
      <c r="D37" s="76">
        <f>SUM(D30:D36)</f>
        <v>0</v>
      </c>
      <c r="E37" s="77">
        <f>H29</f>
        <v>132.54678761399998</v>
      </c>
      <c r="F37" s="63" t="s">
        <v>51</v>
      </c>
      <c r="G37" s="77">
        <f>SUM(G30:G36)</f>
        <v>0</v>
      </c>
      <c r="H37" s="77">
        <f>H29+G37</f>
        <v>132.54678761399998</v>
      </c>
      <c r="I37" s="68"/>
      <c r="J37" s="68"/>
      <c r="K37" s="63"/>
    </row>
    <row r="38" spans="1:11" ht="127.5" customHeight="1" x14ac:dyDescent="0.2">
      <c r="A38" s="86"/>
      <c r="B38" s="86"/>
      <c r="C38" s="86"/>
      <c r="D38" s="86"/>
      <c r="E38" s="86"/>
      <c r="F38" s="86" t="s">
        <v>91</v>
      </c>
      <c r="G38" s="86"/>
      <c r="H38" s="87">
        <f>H37</f>
        <v>132.54678761399998</v>
      </c>
      <c r="I38" s="87" t="s">
        <v>57</v>
      </c>
      <c r="J38" s="88">
        <f>ROUND(H38/100,4)</f>
        <v>1.3254999999999999</v>
      </c>
      <c r="K38" s="66"/>
    </row>
    <row r="39" spans="1:11" ht="69.75" customHeight="1" x14ac:dyDescent="0.2">
      <c r="A39" s="86"/>
      <c r="B39" s="82" t="s">
        <v>92</v>
      </c>
      <c r="C39" s="86"/>
      <c r="D39" s="86"/>
      <c r="E39" s="86"/>
      <c r="F39" s="86" t="s">
        <v>93</v>
      </c>
      <c r="G39" s="86"/>
      <c r="H39" s="89">
        <v>1</v>
      </c>
      <c r="I39" s="87" t="s">
        <v>58</v>
      </c>
      <c r="J39" s="66"/>
      <c r="K39" s="66"/>
    </row>
    <row r="40" spans="1:11" ht="127.5" x14ac:dyDescent="0.2">
      <c r="A40" s="86"/>
      <c r="B40" s="86"/>
      <c r="C40" s="86"/>
      <c r="D40" s="86"/>
      <c r="E40" s="86"/>
      <c r="F40" s="86" t="s">
        <v>94</v>
      </c>
      <c r="G40" s="86"/>
      <c r="H40" s="87">
        <f>J38*H39</f>
        <v>1.3254999999999999</v>
      </c>
      <c r="I40" s="87" t="s">
        <v>95</v>
      </c>
      <c r="J40" s="90">
        <f>ROUND(J38*H39,4)</f>
        <v>1.3254999999999999</v>
      </c>
      <c r="K40" s="66"/>
    </row>
    <row r="41" spans="1:11" x14ac:dyDescent="0.2">
      <c r="B41" s="91" t="s">
        <v>10</v>
      </c>
      <c r="C41" s="92"/>
    </row>
    <row r="42" spans="1:11" ht="12.75" customHeight="1" x14ac:dyDescent="0.2">
      <c r="B42" s="93"/>
      <c r="C42" s="94"/>
    </row>
    <row r="44" spans="1:11" ht="25.5" customHeight="1" x14ac:dyDescent="0.2">
      <c r="A44" s="530" t="s">
        <v>96</v>
      </c>
      <c r="B44" s="531"/>
      <c r="C44" s="531"/>
      <c r="D44" s="531"/>
      <c r="E44" s="531"/>
      <c r="F44" s="531"/>
      <c r="G44" s="531"/>
      <c r="H44" s="531"/>
      <c r="I44" s="531"/>
      <c r="J44" s="532"/>
    </row>
    <row r="45" spans="1:11" ht="91.5" customHeight="1" x14ac:dyDescent="0.2">
      <c r="A45" s="533"/>
      <c r="B45" s="534"/>
      <c r="C45" s="534"/>
      <c r="D45" s="534"/>
      <c r="E45" s="534"/>
      <c r="F45" s="534"/>
      <c r="G45" s="534"/>
      <c r="H45" s="534"/>
      <c r="I45" s="534"/>
      <c r="J45" s="535"/>
    </row>
    <row r="46" spans="1:11" x14ac:dyDescent="0.2">
      <c r="A46" s="533"/>
      <c r="B46" s="534"/>
      <c r="C46" s="534"/>
      <c r="D46" s="534"/>
      <c r="E46" s="534"/>
      <c r="F46" s="534"/>
      <c r="G46" s="534"/>
      <c r="H46" s="534"/>
      <c r="I46" s="534"/>
      <c r="J46" s="535"/>
    </row>
    <row r="47" spans="1:11" ht="7.5" customHeight="1" x14ac:dyDescent="0.2">
      <c r="A47" s="536"/>
      <c r="B47" s="537"/>
      <c r="C47" s="537"/>
      <c r="D47" s="537"/>
      <c r="E47" s="537"/>
      <c r="F47" s="537"/>
      <c r="G47" s="537"/>
      <c r="H47" s="537"/>
      <c r="I47" s="537"/>
      <c r="J47" s="538"/>
    </row>
  </sheetData>
  <sheetProtection sheet="1" objects="1" scenarios="1" formatRows="0"/>
  <mergeCells count="19">
    <mergeCell ref="A8:K8"/>
    <mergeCell ref="A1:I1"/>
    <mergeCell ref="A6:I6"/>
    <mergeCell ref="B3:H3"/>
    <mergeCell ref="I7:K7"/>
    <mergeCell ref="A5:J5"/>
    <mergeCell ref="D4:F4"/>
    <mergeCell ref="A44:J47"/>
    <mergeCell ref="J9:K9"/>
    <mergeCell ref="J10:K25"/>
    <mergeCell ref="J28:K36"/>
    <mergeCell ref="B30:B37"/>
    <mergeCell ref="A30:A37"/>
    <mergeCell ref="I12:I14"/>
    <mergeCell ref="I23:I25"/>
    <mergeCell ref="I26:I27"/>
    <mergeCell ref="I30:I36"/>
    <mergeCell ref="J26:K26"/>
    <mergeCell ref="J27:K27"/>
  </mergeCells>
  <phoneticPr fontId="6"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40625" defaultRowHeight="12.75" x14ac:dyDescent="0.2"/>
  <cols>
    <col min="1" max="1" width="28" style="116" customWidth="1"/>
    <col min="2" max="2" width="30.5703125" style="116" customWidth="1"/>
    <col min="3" max="3" width="38.140625" style="116" customWidth="1"/>
    <col min="4" max="4" width="15" style="116" customWidth="1"/>
    <col min="5" max="5" width="14.42578125" style="116" customWidth="1"/>
    <col min="6" max="6" width="32.28515625" style="116" customWidth="1"/>
    <col min="7" max="7" width="10.5703125" style="116" customWidth="1"/>
    <col min="8" max="8" width="12.140625" style="116" customWidth="1"/>
    <col min="9" max="9" width="58.28515625" style="205" customWidth="1"/>
    <col min="10" max="10" width="24" style="116" bestFit="1" customWidth="1"/>
    <col min="11" max="11" width="13.140625" style="116" bestFit="1" customWidth="1"/>
    <col min="12" max="12" width="9.140625" style="116"/>
    <col min="13" max="13" width="27" style="116" customWidth="1"/>
    <col min="14" max="14" width="6.85546875" style="116" customWidth="1"/>
    <col min="15" max="15" width="11.7109375" style="116" customWidth="1"/>
    <col min="16" max="16" width="22.140625" style="116" customWidth="1"/>
    <col min="17" max="17" width="21.28515625" style="116" customWidth="1"/>
    <col min="18" max="16384" width="9.140625" style="116"/>
  </cols>
  <sheetData>
    <row r="1" spans="1:11" ht="30" customHeight="1" x14ac:dyDescent="0.2">
      <c r="A1" s="566" t="s">
        <v>97</v>
      </c>
      <c r="B1" s="567"/>
      <c r="C1" s="567"/>
      <c r="D1" s="567"/>
      <c r="E1" s="567"/>
      <c r="F1" s="567"/>
    </row>
    <row r="2" spans="1:11" s="119" customFormat="1" ht="19.5" customHeight="1" x14ac:dyDescent="0.2">
      <c r="A2" s="117" t="s">
        <v>71</v>
      </c>
      <c r="B2" s="117" t="s">
        <v>8</v>
      </c>
      <c r="C2" s="118"/>
      <c r="D2" s="118"/>
      <c r="E2" s="118"/>
      <c r="F2" s="118"/>
    </row>
    <row r="3" spans="1:11" s="119" customFormat="1" ht="31.5" customHeight="1" x14ac:dyDescent="0.2">
      <c r="B3" s="577" t="s">
        <v>0</v>
      </c>
      <c r="C3" s="578"/>
      <c r="D3" s="578"/>
      <c r="E3" s="578"/>
      <c r="F3" s="578"/>
      <c r="G3" s="578"/>
      <c r="H3" s="578"/>
    </row>
    <row r="4" spans="1:11" s="114" customFormat="1" ht="36.75" customHeight="1" x14ac:dyDescent="0.2">
      <c r="A4" s="120" t="s">
        <v>98</v>
      </c>
      <c r="B4" s="119"/>
      <c r="C4" s="119"/>
      <c r="D4" s="566" t="s">
        <v>73</v>
      </c>
      <c r="E4" s="584"/>
      <c r="F4" s="584"/>
    </row>
    <row r="5" spans="1:11" s="114" customFormat="1" ht="62.25" customHeight="1" x14ac:dyDescent="0.2">
      <c r="A5" s="577" t="s">
        <v>74</v>
      </c>
      <c r="B5" s="584"/>
      <c r="C5" s="584"/>
      <c r="D5" s="584"/>
      <c r="E5" s="584"/>
      <c r="F5" s="584"/>
      <c r="G5" s="584"/>
      <c r="H5" s="584"/>
      <c r="I5" s="584"/>
      <c r="J5" s="584"/>
    </row>
    <row r="6" spans="1:11" ht="31.5" customHeight="1" x14ac:dyDescent="0.25">
      <c r="A6" s="579"/>
      <c r="B6" s="580"/>
      <c r="C6" s="580"/>
      <c r="D6" s="580"/>
      <c r="E6" s="580"/>
      <c r="F6" s="580"/>
      <c r="G6" s="580"/>
      <c r="H6" s="580"/>
      <c r="I6" s="580"/>
    </row>
    <row r="7" spans="1:11" ht="30" customHeight="1" x14ac:dyDescent="0.25">
      <c r="A7" s="115"/>
      <c r="B7" s="206" t="s">
        <v>10</v>
      </c>
      <c r="C7" s="207"/>
      <c r="I7" s="581" t="s">
        <v>11</v>
      </c>
      <c r="J7" s="582"/>
      <c r="K7" s="583"/>
    </row>
    <row r="8" spans="1:11" ht="24.75" customHeight="1" x14ac:dyDescent="0.2">
      <c r="A8" s="569" t="s">
        <v>99</v>
      </c>
      <c r="B8" s="570"/>
      <c r="C8" s="570"/>
      <c r="D8" s="570"/>
      <c r="E8" s="570"/>
      <c r="F8" s="570"/>
      <c r="G8" s="570"/>
      <c r="H8" s="570"/>
      <c r="I8" s="570"/>
      <c r="J8" s="570"/>
      <c r="K8" s="564"/>
    </row>
    <row r="9" spans="1:11" x14ac:dyDescent="0.2">
      <c r="A9" s="208" t="s">
        <v>12</v>
      </c>
      <c r="B9" s="208" t="s">
        <v>13</v>
      </c>
      <c r="C9" s="208"/>
      <c r="D9" s="208" t="s">
        <v>14</v>
      </c>
      <c r="E9" s="208"/>
      <c r="F9" s="208" t="s">
        <v>15</v>
      </c>
      <c r="G9" s="208" t="s">
        <v>16</v>
      </c>
      <c r="H9" s="208" t="s">
        <v>17</v>
      </c>
      <c r="I9" s="209" t="s">
        <v>18</v>
      </c>
      <c r="J9" s="563"/>
      <c r="K9" s="564"/>
    </row>
    <row r="10" spans="1:11" ht="26.25" customHeight="1" x14ac:dyDescent="0.2">
      <c r="A10" s="209" t="s">
        <v>19</v>
      </c>
      <c r="B10" s="210" t="s">
        <v>20</v>
      </c>
      <c r="C10" s="211"/>
      <c r="D10" s="212">
        <v>1</v>
      </c>
      <c r="E10" s="213">
        <v>100</v>
      </c>
      <c r="F10" s="211" t="s">
        <v>21</v>
      </c>
      <c r="G10" s="213">
        <v>100</v>
      </c>
      <c r="H10" s="213">
        <v>100</v>
      </c>
      <c r="I10" s="214" t="s">
        <v>22</v>
      </c>
      <c r="J10" s="563" t="s">
        <v>23</v>
      </c>
      <c r="K10" s="596"/>
    </row>
    <row r="11" spans="1:11" ht="86.25" customHeight="1" x14ac:dyDescent="0.2">
      <c r="A11" s="211"/>
      <c r="B11" s="209" t="s">
        <v>24</v>
      </c>
      <c r="C11" s="215"/>
      <c r="D11" s="216">
        <v>0</v>
      </c>
      <c r="E11" s="217">
        <v>100</v>
      </c>
      <c r="F11" s="215" t="s">
        <v>25</v>
      </c>
      <c r="G11" s="217">
        <f>D11*E11</f>
        <v>0</v>
      </c>
      <c r="H11" s="217">
        <f>H10+G11</f>
        <v>100</v>
      </c>
      <c r="I11" s="218" t="s">
        <v>60</v>
      </c>
      <c r="J11" s="596"/>
      <c r="K11" s="596"/>
    </row>
    <row r="12" spans="1:11" ht="69.75" customHeight="1" x14ac:dyDescent="0.2">
      <c r="A12" s="209" t="s">
        <v>27</v>
      </c>
      <c r="B12" s="209" t="s">
        <v>28</v>
      </c>
      <c r="C12" s="219" t="s">
        <v>76</v>
      </c>
      <c r="D12" s="216">
        <v>0.1087</v>
      </c>
      <c r="E12" s="217">
        <f>H11</f>
        <v>100</v>
      </c>
      <c r="F12" s="215" t="s">
        <v>25</v>
      </c>
      <c r="G12" s="217">
        <f>D12*E12</f>
        <v>10.870000000000001</v>
      </c>
      <c r="H12" s="217"/>
      <c r="I12" s="595" t="s">
        <v>100</v>
      </c>
      <c r="J12" s="596"/>
      <c r="K12" s="596"/>
    </row>
    <row r="13" spans="1:11" ht="69" customHeight="1" x14ac:dyDescent="0.2">
      <c r="A13" s="211"/>
      <c r="B13" s="211"/>
      <c r="C13" s="219" t="s">
        <v>78</v>
      </c>
      <c r="D13" s="220">
        <v>2.6100000000000002E-2</v>
      </c>
      <c r="E13" s="217">
        <f>H11</f>
        <v>100</v>
      </c>
      <c r="F13" s="215" t="s">
        <v>25</v>
      </c>
      <c r="G13" s="217">
        <f>D13*E13</f>
        <v>2.6100000000000003</v>
      </c>
      <c r="H13" s="217"/>
      <c r="I13" s="595"/>
      <c r="J13" s="596"/>
      <c r="K13" s="596"/>
    </row>
    <row r="14" spans="1:11" ht="358.5" customHeight="1" x14ac:dyDescent="0.2">
      <c r="A14" s="211"/>
      <c r="B14" s="211"/>
      <c r="C14" s="215" t="s">
        <v>29</v>
      </c>
      <c r="D14" s="221">
        <v>6.0000000000000001E-3</v>
      </c>
      <c r="E14" s="217">
        <f>H11</f>
        <v>100</v>
      </c>
      <c r="F14" s="215" t="s">
        <v>25</v>
      </c>
      <c r="G14" s="217">
        <f>D14*E14</f>
        <v>0.6</v>
      </c>
      <c r="H14" s="217"/>
      <c r="I14" s="595"/>
      <c r="J14" s="596"/>
      <c r="K14" s="596"/>
    </row>
    <row r="15" spans="1:11" ht="33.75" customHeight="1" x14ac:dyDescent="0.2">
      <c r="A15" s="211"/>
      <c r="B15" s="211"/>
      <c r="C15" s="208" t="s">
        <v>30</v>
      </c>
      <c r="D15" s="222">
        <f>SUM(D12:D14)</f>
        <v>0.14080000000000001</v>
      </c>
      <c r="E15" s="181">
        <f>H11</f>
        <v>100</v>
      </c>
      <c r="F15" s="208" t="s">
        <v>25</v>
      </c>
      <c r="G15" s="181">
        <f>SUM(G12:G14)</f>
        <v>14.08</v>
      </c>
      <c r="H15" s="181">
        <f>H11+G15</f>
        <v>114.08</v>
      </c>
      <c r="I15" s="217"/>
      <c r="J15" s="596"/>
      <c r="K15" s="596"/>
    </row>
    <row r="16" spans="1:11" ht="48.75" customHeight="1" x14ac:dyDescent="0.2">
      <c r="A16" s="209" t="s">
        <v>31</v>
      </c>
      <c r="B16" s="209" t="s">
        <v>32</v>
      </c>
      <c r="C16" s="215"/>
      <c r="D16" s="221">
        <v>0.08</v>
      </c>
      <c r="E16" s="217">
        <f>H11+G12+G13</f>
        <v>113.48</v>
      </c>
      <c r="F16" s="215" t="s">
        <v>33</v>
      </c>
      <c r="G16" s="217">
        <f t="shared" ref="G16:G20" si="0">D16*E16</f>
        <v>9.0784000000000002</v>
      </c>
      <c r="H16" s="217">
        <f>H15+G16</f>
        <v>123.1584</v>
      </c>
      <c r="I16" s="218" t="s">
        <v>34</v>
      </c>
      <c r="J16" s="596"/>
      <c r="K16" s="596"/>
    </row>
    <row r="17" spans="1:13" ht="52.5" customHeight="1" x14ac:dyDescent="0.2">
      <c r="A17" s="209" t="s">
        <v>35</v>
      </c>
      <c r="B17" s="210" t="s">
        <v>36</v>
      </c>
      <c r="C17" s="223" t="s">
        <v>63</v>
      </c>
      <c r="D17" s="224">
        <v>0</v>
      </c>
      <c r="E17" s="217">
        <f>H16</f>
        <v>123.1584</v>
      </c>
      <c r="F17" s="215" t="s">
        <v>37</v>
      </c>
      <c r="G17" s="217">
        <f t="shared" si="0"/>
        <v>0</v>
      </c>
      <c r="H17" s="213"/>
      <c r="I17" s="218" t="s">
        <v>101</v>
      </c>
      <c r="J17" s="596"/>
      <c r="K17" s="596"/>
    </row>
    <row r="18" spans="1:13" ht="237.75" customHeight="1" x14ac:dyDescent="0.2">
      <c r="A18" s="211"/>
      <c r="B18" s="211"/>
      <c r="C18" s="219" t="s">
        <v>65</v>
      </c>
      <c r="D18" s="216">
        <v>1.9199999999999998E-2</v>
      </c>
      <c r="E18" s="225">
        <f>H16</f>
        <v>123.1584</v>
      </c>
      <c r="F18" s="219" t="s">
        <v>37</v>
      </c>
      <c r="G18" s="225">
        <f t="shared" si="0"/>
        <v>2.3646412799999998</v>
      </c>
      <c r="H18" s="225"/>
      <c r="I18" s="218" t="s">
        <v>102</v>
      </c>
      <c r="J18" s="596"/>
      <c r="K18" s="596"/>
    </row>
    <row r="19" spans="1:13" ht="63" x14ac:dyDescent="0.2">
      <c r="A19" s="211"/>
      <c r="B19" s="211"/>
      <c r="C19" s="219" t="s">
        <v>103</v>
      </c>
      <c r="D19" s="226">
        <v>1E-3</v>
      </c>
      <c r="E19" s="225">
        <f>H16</f>
        <v>123.1584</v>
      </c>
      <c r="F19" s="219" t="s">
        <v>37</v>
      </c>
      <c r="G19" s="225">
        <f t="shared" si="0"/>
        <v>0.1231584</v>
      </c>
      <c r="H19" s="225"/>
      <c r="I19" s="218" t="s">
        <v>104</v>
      </c>
      <c r="J19" s="596"/>
      <c r="K19" s="596"/>
    </row>
    <row r="20" spans="1:13" ht="56.25" customHeight="1" x14ac:dyDescent="0.2">
      <c r="A20" s="211"/>
      <c r="B20" s="211"/>
      <c r="C20" s="219" t="s">
        <v>68</v>
      </c>
      <c r="D20" s="226">
        <v>1.0200000000000001E-2</v>
      </c>
      <c r="E20" s="225">
        <f>H16</f>
        <v>123.1584</v>
      </c>
      <c r="F20" s="219" t="s">
        <v>37</v>
      </c>
      <c r="G20" s="225">
        <f t="shared" si="0"/>
        <v>1.2562156800000002</v>
      </c>
      <c r="H20" s="225"/>
      <c r="I20" s="218" t="s">
        <v>38</v>
      </c>
      <c r="J20" s="596"/>
      <c r="K20" s="596"/>
    </row>
    <row r="21" spans="1:13" ht="21" customHeight="1" x14ac:dyDescent="0.2">
      <c r="A21" s="211"/>
      <c r="B21" s="211"/>
      <c r="C21" s="208" t="s">
        <v>30</v>
      </c>
      <c r="D21" s="222">
        <f>SUM(D17:D20)</f>
        <v>3.04E-2</v>
      </c>
      <c r="E21" s="181">
        <f>H16</f>
        <v>123.1584</v>
      </c>
      <c r="F21" s="208" t="s">
        <v>37</v>
      </c>
      <c r="G21" s="181">
        <f>SUM(G17:G20)</f>
        <v>3.7440153599999997</v>
      </c>
      <c r="H21" s="181">
        <f>H16+G21</f>
        <v>126.90241536000001</v>
      </c>
      <c r="I21" s="217"/>
      <c r="J21" s="596"/>
      <c r="K21" s="596"/>
    </row>
    <row r="22" spans="1:13" ht="229.5" customHeight="1" x14ac:dyDescent="0.2">
      <c r="A22" s="211"/>
      <c r="B22" s="210" t="s">
        <v>39</v>
      </c>
      <c r="C22" s="219" t="s">
        <v>105</v>
      </c>
      <c r="D22" s="227">
        <v>1.09E-2</v>
      </c>
      <c r="E22" s="225">
        <f>H16</f>
        <v>123.1584</v>
      </c>
      <c r="F22" s="219" t="s">
        <v>37</v>
      </c>
      <c r="G22" s="225">
        <f t="shared" ref="G22:G28" si="1">D22*E22</f>
        <v>1.34242656</v>
      </c>
      <c r="H22" s="225"/>
      <c r="I22" s="218" t="s">
        <v>106</v>
      </c>
      <c r="J22" s="596"/>
      <c r="K22" s="596"/>
    </row>
    <row r="23" spans="1:13" ht="12.75" customHeight="1" x14ac:dyDescent="0.2">
      <c r="A23" s="211"/>
      <c r="B23" s="219"/>
      <c r="C23" s="219" t="s">
        <v>41</v>
      </c>
      <c r="D23" s="226">
        <v>6.9599999999999995E-2</v>
      </c>
      <c r="E23" s="225">
        <f>H16</f>
        <v>123.1584</v>
      </c>
      <c r="F23" s="219" t="s">
        <v>37</v>
      </c>
      <c r="G23" s="225">
        <f t="shared" si="1"/>
        <v>8.5718246399999991</v>
      </c>
      <c r="H23" s="225"/>
      <c r="I23" s="595" t="s">
        <v>42</v>
      </c>
      <c r="J23" s="596"/>
      <c r="K23" s="596"/>
    </row>
    <row r="24" spans="1:13" x14ac:dyDescent="0.2">
      <c r="A24" s="211"/>
      <c r="B24" s="219"/>
      <c r="C24" s="219" t="s">
        <v>43</v>
      </c>
      <c r="D24" s="226">
        <v>6.9500000000000006E-2</v>
      </c>
      <c r="E24" s="225">
        <f>H16</f>
        <v>123.1584</v>
      </c>
      <c r="F24" s="219" t="s">
        <v>37</v>
      </c>
      <c r="G24" s="225">
        <f t="shared" si="1"/>
        <v>8.5595088000000015</v>
      </c>
      <c r="H24" s="225"/>
      <c r="I24" s="595"/>
      <c r="J24" s="596"/>
      <c r="K24" s="596"/>
    </row>
    <row r="25" spans="1:13" ht="47.25" customHeight="1" x14ac:dyDescent="0.2">
      <c r="A25" s="211"/>
      <c r="B25" s="219"/>
      <c r="C25" s="219" t="s">
        <v>44</v>
      </c>
      <c r="D25" s="226">
        <v>3.5999999999999997E-2</v>
      </c>
      <c r="E25" s="225">
        <f>H16</f>
        <v>123.1584</v>
      </c>
      <c r="F25" s="219" t="s">
        <v>37</v>
      </c>
      <c r="G25" s="225">
        <f t="shared" si="1"/>
        <v>4.4337023999999996</v>
      </c>
      <c r="H25" s="225"/>
      <c r="I25" s="595"/>
      <c r="J25" s="596"/>
      <c r="K25" s="596"/>
    </row>
    <row r="26" spans="1:13" ht="153" customHeight="1" x14ac:dyDescent="0.2">
      <c r="A26" s="211"/>
      <c r="B26" s="219"/>
      <c r="C26" s="228" t="s">
        <v>45</v>
      </c>
      <c r="D26" s="227">
        <f>2.25%/2</f>
        <v>1.125E-2</v>
      </c>
      <c r="E26" s="225">
        <f>H16</f>
        <v>123.1584</v>
      </c>
      <c r="F26" s="219" t="s">
        <v>37</v>
      </c>
      <c r="G26" s="225">
        <f t="shared" si="1"/>
        <v>1.385532</v>
      </c>
      <c r="H26" s="225"/>
      <c r="I26" s="595" t="s">
        <v>107</v>
      </c>
      <c r="J26" s="568" t="s">
        <v>108</v>
      </c>
      <c r="K26" s="568"/>
    </row>
    <row r="27" spans="1:13" ht="228.75" customHeight="1" x14ac:dyDescent="0.2">
      <c r="A27" s="211"/>
      <c r="B27" s="219"/>
      <c r="C27" s="219" t="s">
        <v>46</v>
      </c>
      <c r="D27" s="227">
        <v>1.72E-2</v>
      </c>
      <c r="E27" s="225">
        <f>H16</f>
        <v>123.1584</v>
      </c>
      <c r="F27" s="219" t="s">
        <v>37</v>
      </c>
      <c r="G27" s="225">
        <f t="shared" si="1"/>
        <v>2.1183244800000001</v>
      </c>
      <c r="H27" s="225"/>
      <c r="I27" s="595"/>
      <c r="J27" s="568" t="s">
        <v>47</v>
      </c>
      <c r="K27" s="568"/>
    </row>
    <row r="28" spans="1:13" ht="134.25" customHeight="1" x14ac:dyDescent="0.2">
      <c r="A28" s="211"/>
      <c r="B28" s="219"/>
      <c r="C28" s="228" t="s">
        <v>88</v>
      </c>
      <c r="D28" s="227">
        <v>8.0000000000000002E-3</v>
      </c>
      <c r="E28" s="225">
        <f>H16</f>
        <v>123.1584</v>
      </c>
      <c r="F28" s="219" t="s">
        <v>37</v>
      </c>
      <c r="G28" s="225">
        <f t="shared" si="1"/>
        <v>0.98526720000000001</v>
      </c>
      <c r="H28" s="225"/>
      <c r="I28" s="218" t="s">
        <v>109</v>
      </c>
      <c r="J28" s="565"/>
      <c r="K28" s="564"/>
    </row>
    <row r="29" spans="1:13" x14ac:dyDescent="0.2">
      <c r="A29" s="211"/>
      <c r="B29" s="211"/>
      <c r="C29" s="208" t="s">
        <v>30</v>
      </c>
      <c r="D29" s="222">
        <f>SUM(D22:D28)</f>
        <v>0.22245000000000001</v>
      </c>
      <c r="E29" s="181">
        <f>H16</f>
        <v>123.1584</v>
      </c>
      <c r="F29" s="208" t="s">
        <v>37</v>
      </c>
      <c r="G29" s="181">
        <f>SUM(G22:G28)</f>
        <v>27.396586080000002</v>
      </c>
      <c r="H29" s="181">
        <f>H21+G29</f>
        <v>154.29900144000001</v>
      </c>
      <c r="I29" s="217"/>
      <c r="J29" s="564"/>
      <c r="K29" s="564"/>
    </row>
    <row r="30" spans="1:13" ht="25.5" customHeight="1" x14ac:dyDescent="0.2">
      <c r="A30" s="574" t="s">
        <v>48</v>
      </c>
      <c r="B30" s="571" t="s">
        <v>49</v>
      </c>
      <c r="C30" s="229" t="s">
        <v>50</v>
      </c>
      <c r="D30" s="230">
        <v>4.02E-2</v>
      </c>
      <c r="E30" s="213">
        <f>H29</f>
        <v>154.29900144000001</v>
      </c>
      <c r="F30" s="211" t="s">
        <v>51</v>
      </c>
      <c r="G30" s="213">
        <f t="shared" ref="G30:G36" si="2">D30*E30</f>
        <v>6.2028198578880005</v>
      </c>
      <c r="H30" s="213"/>
      <c r="I30" s="595" t="s">
        <v>110</v>
      </c>
      <c r="J30" s="564"/>
      <c r="K30" s="564"/>
      <c r="L30" s="231"/>
      <c r="M30" s="231"/>
    </row>
    <row r="31" spans="1:13" ht="12.75" customHeight="1" x14ac:dyDescent="0.2">
      <c r="A31" s="575"/>
      <c r="B31" s="572"/>
      <c r="C31" s="229" t="s">
        <v>52</v>
      </c>
      <c r="D31" s="230">
        <v>0</v>
      </c>
      <c r="E31" s="213">
        <f>H29</f>
        <v>154.29900144000001</v>
      </c>
      <c r="F31" s="211" t="s">
        <v>51</v>
      </c>
      <c r="G31" s="213">
        <f t="shared" si="2"/>
        <v>0</v>
      </c>
      <c r="H31" s="213"/>
      <c r="I31" s="595"/>
      <c r="J31" s="564"/>
      <c r="K31" s="564"/>
      <c r="L31" s="231"/>
    </row>
    <row r="32" spans="1:13" ht="12.75" customHeight="1" x14ac:dyDescent="0.2">
      <c r="A32" s="575"/>
      <c r="B32" s="572"/>
      <c r="C32" s="229" t="s">
        <v>53</v>
      </c>
      <c r="D32" s="230">
        <v>3.0000000000000001E-3</v>
      </c>
      <c r="E32" s="213">
        <f>H29</f>
        <v>154.29900144000001</v>
      </c>
      <c r="F32" s="211" t="s">
        <v>51</v>
      </c>
      <c r="G32" s="213">
        <f t="shared" si="2"/>
        <v>0.46289700432000003</v>
      </c>
      <c r="H32" s="213"/>
      <c r="I32" s="595"/>
      <c r="J32" s="564"/>
      <c r="K32" s="564"/>
    </row>
    <row r="33" spans="1:11" x14ac:dyDescent="0.2">
      <c r="A33" s="575"/>
      <c r="B33" s="572"/>
      <c r="C33" s="229" t="s">
        <v>54</v>
      </c>
      <c r="D33" s="230">
        <v>0</v>
      </c>
      <c r="E33" s="213">
        <f>H29</f>
        <v>154.29900144000001</v>
      </c>
      <c r="F33" s="211" t="s">
        <v>51</v>
      </c>
      <c r="G33" s="213">
        <f t="shared" si="2"/>
        <v>0</v>
      </c>
      <c r="H33" s="213"/>
      <c r="I33" s="595"/>
      <c r="J33" s="564"/>
      <c r="K33" s="564"/>
    </row>
    <row r="34" spans="1:11" x14ac:dyDescent="0.2">
      <c r="A34" s="575"/>
      <c r="B34" s="572"/>
      <c r="C34" s="229" t="s">
        <v>55</v>
      </c>
      <c r="D34" s="230">
        <v>0</v>
      </c>
      <c r="E34" s="213">
        <f>H29</f>
        <v>154.29900144000001</v>
      </c>
      <c r="F34" s="211" t="s">
        <v>51</v>
      </c>
      <c r="G34" s="213">
        <f t="shared" si="2"/>
        <v>0</v>
      </c>
      <c r="H34" s="213"/>
      <c r="I34" s="595"/>
      <c r="J34" s="564"/>
      <c r="K34" s="564"/>
    </row>
    <row r="35" spans="1:11" x14ac:dyDescent="0.2">
      <c r="A35" s="575"/>
      <c r="B35" s="572"/>
      <c r="C35" s="229" t="s">
        <v>55</v>
      </c>
      <c r="D35" s="230">
        <v>0</v>
      </c>
      <c r="E35" s="213">
        <f>H29</f>
        <v>154.29900144000001</v>
      </c>
      <c r="F35" s="211" t="s">
        <v>51</v>
      </c>
      <c r="G35" s="213">
        <f t="shared" si="2"/>
        <v>0</v>
      </c>
      <c r="H35" s="213"/>
      <c r="I35" s="595"/>
      <c r="J35" s="564"/>
      <c r="K35" s="564"/>
    </row>
    <row r="36" spans="1:11" ht="61.5" customHeight="1" x14ac:dyDescent="0.2">
      <c r="A36" s="575"/>
      <c r="B36" s="572"/>
      <c r="C36" s="229" t="s">
        <v>55</v>
      </c>
      <c r="D36" s="230">
        <v>0</v>
      </c>
      <c r="E36" s="213">
        <f>H29</f>
        <v>154.29900144000001</v>
      </c>
      <c r="F36" s="211" t="s">
        <v>51</v>
      </c>
      <c r="G36" s="213">
        <f t="shared" si="2"/>
        <v>0</v>
      </c>
      <c r="H36" s="213"/>
      <c r="I36" s="595"/>
      <c r="J36" s="564"/>
      <c r="K36" s="564"/>
    </row>
    <row r="37" spans="1:11" x14ac:dyDescent="0.2">
      <c r="A37" s="576"/>
      <c r="B37" s="573"/>
      <c r="C37" s="208" t="s">
        <v>56</v>
      </c>
      <c r="D37" s="222">
        <f>SUM(D30:D36)</f>
        <v>4.3200000000000002E-2</v>
      </c>
      <c r="E37" s="181">
        <f>H29</f>
        <v>154.29900144000001</v>
      </c>
      <c r="F37" s="208" t="s">
        <v>51</v>
      </c>
      <c r="G37" s="181">
        <f>SUM(G30:G36)</f>
        <v>6.6657168622080007</v>
      </c>
      <c r="H37" s="181">
        <f>H29+G37</f>
        <v>160.96471830220801</v>
      </c>
      <c r="I37" s="217"/>
      <c r="J37" s="213"/>
      <c r="K37" s="232"/>
    </row>
    <row r="38" spans="1:11" ht="101.25" customHeight="1" x14ac:dyDescent="0.2">
      <c r="A38" s="233"/>
      <c r="B38" s="233"/>
      <c r="C38" s="233"/>
      <c r="D38" s="233"/>
      <c r="E38" s="233"/>
      <c r="F38" s="233" t="s">
        <v>111</v>
      </c>
      <c r="G38" s="233"/>
      <c r="H38" s="234">
        <f>H37</f>
        <v>160.96471830220801</v>
      </c>
      <c r="I38" s="234" t="s">
        <v>57</v>
      </c>
      <c r="J38" s="235">
        <f>ROUND(H38/100,4)</f>
        <v>1.6095999999999999</v>
      </c>
      <c r="K38" s="236"/>
    </row>
    <row r="39" spans="1:11" ht="63.75" x14ac:dyDescent="0.2">
      <c r="A39" s="233"/>
      <c r="B39" s="228" t="s">
        <v>112</v>
      </c>
      <c r="C39" s="233"/>
      <c r="D39" s="233"/>
      <c r="E39" s="233"/>
      <c r="F39" s="233" t="s">
        <v>113</v>
      </c>
      <c r="G39" s="233"/>
      <c r="H39" s="237">
        <v>1.1183000000000001</v>
      </c>
      <c r="I39" s="234" t="s">
        <v>58</v>
      </c>
      <c r="J39" s="238"/>
      <c r="K39" s="236"/>
    </row>
    <row r="40" spans="1:11" ht="99.75" customHeight="1" x14ac:dyDescent="0.2">
      <c r="A40" s="233"/>
      <c r="B40" s="233"/>
      <c r="C40" s="233"/>
      <c r="D40" s="233"/>
      <c r="E40" s="233"/>
      <c r="F40" s="233" t="s">
        <v>114</v>
      </c>
      <c r="G40" s="233"/>
      <c r="H40" s="234">
        <f>J38*H39</f>
        <v>1.80001568</v>
      </c>
      <c r="I40" s="234" t="s">
        <v>95</v>
      </c>
      <c r="J40" s="239">
        <f>ROUND(J38*H39,4)</f>
        <v>1.8</v>
      </c>
      <c r="K40" s="236"/>
    </row>
    <row r="41" spans="1:11" x14ac:dyDescent="0.2">
      <c r="A41" s="114"/>
      <c r="B41" s="240" t="s">
        <v>10</v>
      </c>
      <c r="C41" s="241"/>
      <c r="D41" s="114"/>
      <c r="E41" s="114"/>
      <c r="F41" s="114"/>
      <c r="G41" s="114"/>
      <c r="H41" s="114"/>
      <c r="I41" s="119"/>
      <c r="J41" s="114"/>
    </row>
    <row r="42" spans="1:11" x14ac:dyDescent="0.2">
      <c r="A42" s="114"/>
      <c r="B42" s="242"/>
      <c r="C42" s="243"/>
      <c r="D42" s="114"/>
      <c r="E42" s="114"/>
      <c r="F42" s="114"/>
      <c r="G42" s="114"/>
      <c r="H42" s="114"/>
      <c r="I42" s="119"/>
      <c r="J42" s="114"/>
    </row>
    <row r="43" spans="1:11" ht="12.75" customHeight="1" x14ac:dyDescent="0.2">
      <c r="A43" s="114"/>
      <c r="B43" s="114"/>
      <c r="C43" s="114"/>
      <c r="D43" s="114"/>
      <c r="E43" s="114"/>
      <c r="F43" s="114"/>
      <c r="G43" s="114"/>
      <c r="H43" s="114"/>
      <c r="I43" s="119"/>
      <c r="J43" s="114"/>
    </row>
    <row r="44" spans="1:11" ht="89.25" customHeight="1" x14ac:dyDescent="0.2">
      <c r="A44" s="585" t="s">
        <v>115</v>
      </c>
      <c r="B44" s="586"/>
      <c r="C44" s="586"/>
      <c r="D44" s="586"/>
      <c r="E44" s="587"/>
      <c r="F44" s="587"/>
      <c r="G44" s="587"/>
      <c r="H44" s="587"/>
      <c r="I44" s="587"/>
      <c r="J44" s="588"/>
    </row>
    <row r="45" spans="1:11" ht="29.25" customHeight="1" x14ac:dyDescent="0.2">
      <c r="A45" s="589"/>
      <c r="B45" s="590"/>
      <c r="C45" s="590"/>
      <c r="D45" s="590"/>
      <c r="E45" s="590"/>
      <c r="F45" s="590"/>
      <c r="G45" s="590"/>
      <c r="H45" s="590"/>
      <c r="I45" s="590"/>
      <c r="J45" s="591"/>
    </row>
    <row r="46" spans="1:11" ht="13.5" customHeight="1" x14ac:dyDescent="0.2">
      <c r="A46" s="589"/>
      <c r="B46" s="590"/>
      <c r="C46" s="590"/>
      <c r="D46" s="590"/>
      <c r="E46" s="590"/>
      <c r="F46" s="590"/>
      <c r="G46" s="590"/>
      <c r="H46" s="590"/>
      <c r="I46" s="590"/>
      <c r="J46" s="591"/>
    </row>
    <row r="47" spans="1:11" ht="21" customHeight="1" x14ac:dyDescent="0.2">
      <c r="A47" s="592"/>
      <c r="B47" s="593"/>
      <c r="C47" s="593"/>
      <c r="D47" s="593"/>
      <c r="E47" s="593"/>
      <c r="F47" s="593"/>
      <c r="G47" s="593"/>
      <c r="H47" s="593"/>
      <c r="I47" s="593"/>
      <c r="J47" s="594"/>
    </row>
    <row r="48" spans="1:11" x14ac:dyDescent="0.2">
      <c r="A48" s="114"/>
      <c r="B48" s="114"/>
      <c r="C48" s="114"/>
      <c r="D48" s="114"/>
      <c r="E48" s="114"/>
      <c r="F48" s="114"/>
      <c r="G48" s="114"/>
      <c r="H48" s="114"/>
      <c r="I48" s="119"/>
      <c r="J48" s="114"/>
    </row>
    <row r="49" spans="1:10" ht="19.5" customHeight="1" x14ac:dyDescent="0.2">
      <c r="A49" s="114"/>
      <c r="B49" s="114"/>
      <c r="C49" s="114"/>
      <c r="D49" s="114"/>
      <c r="E49" s="114"/>
      <c r="F49" s="114"/>
      <c r="G49" s="114"/>
      <c r="H49" s="114"/>
      <c r="I49" s="119"/>
      <c r="J49" s="114"/>
    </row>
    <row r="50" spans="1:10" x14ac:dyDescent="0.2">
      <c r="A50" s="114"/>
      <c r="B50" s="114"/>
      <c r="C50" s="114"/>
      <c r="D50" s="114"/>
      <c r="E50" s="114"/>
      <c r="F50" s="114"/>
      <c r="G50" s="114"/>
      <c r="H50" s="114"/>
      <c r="I50" s="119"/>
      <c r="J50" s="114"/>
    </row>
    <row r="51" spans="1:10" x14ac:dyDescent="0.2">
      <c r="A51" s="114"/>
      <c r="B51" s="114"/>
      <c r="C51" s="114"/>
      <c r="D51" s="114"/>
      <c r="E51" s="114"/>
      <c r="F51" s="114"/>
      <c r="G51" s="114"/>
      <c r="H51" s="114"/>
      <c r="I51" s="119"/>
      <c r="J51" s="114"/>
    </row>
  </sheetData>
  <sheetProtection formatRows="0"/>
  <mergeCells count="19">
    <mergeCell ref="A44:J47"/>
    <mergeCell ref="I12:I14"/>
    <mergeCell ref="I23:I25"/>
    <mergeCell ref="I26:I27"/>
    <mergeCell ref="I30:I36"/>
    <mergeCell ref="J10:K25"/>
    <mergeCell ref="J9:K9"/>
    <mergeCell ref="J28:K36"/>
    <mergeCell ref="A1:F1"/>
    <mergeCell ref="J26:K26"/>
    <mergeCell ref="J27:K27"/>
    <mergeCell ref="A8:K8"/>
    <mergeCell ref="B30:B37"/>
    <mergeCell ref="A30:A37"/>
    <mergeCell ref="B3:H3"/>
    <mergeCell ref="A6:I6"/>
    <mergeCell ref="I7:K7"/>
    <mergeCell ref="A5:J5"/>
    <mergeCell ref="D4:F4"/>
  </mergeCells>
  <pageMargins left="0.51181102362204722" right="0.51181102362204722" top="0.55118110236220474" bottom="0.55118110236220474" header="0.31496062992125984" footer="0.31496062992125984"/>
  <pageSetup paperSize="8"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40625" defaultRowHeight="12.75" x14ac:dyDescent="0.2"/>
  <cols>
    <col min="1" max="1" width="28" style="56" customWidth="1"/>
    <col min="2" max="2" width="30.5703125" style="56" customWidth="1"/>
    <col min="3" max="3" width="38.5703125" style="56" customWidth="1"/>
    <col min="4" max="4" width="13" style="56" customWidth="1"/>
    <col min="5" max="5" width="12.85546875" style="56" customWidth="1"/>
    <col min="6" max="6" width="32.28515625" style="56" customWidth="1"/>
    <col min="7" max="7" width="10.5703125" style="56" customWidth="1"/>
    <col min="8" max="8" width="12.140625" style="56" customWidth="1"/>
    <col min="9" max="9" width="55.7109375" style="56" customWidth="1"/>
    <col min="10" max="10" width="19.85546875" style="56" customWidth="1"/>
    <col min="11" max="11" width="23.140625" style="56" customWidth="1"/>
    <col min="12" max="12" width="27" style="56" customWidth="1"/>
    <col min="13" max="13" width="6.85546875" style="56" customWidth="1"/>
    <col min="14" max="14" width="11.7109375" style="56" customWidth="1"/>
    <col min="15" max="15" width="22.140625" style="56" customWidth="1"/>
    <col min="16" max="16" width="21.28515625" style="56" customWidth="1"/>
    <col min="17" max="16384" width="9.140625" style="56"/>
  </cols>
  <sheetData>
    <row r="1" spans="1:11" ht="32.25" customHeight="1" x14ac:dyDescent="0.2">
      <c r="A1" s="554" t="s">
        <v>116</v>
      </c>
      <c r="B1" s="534"/>
      <c r="C1" s="534"/>
      <c r="D1" s="534"/>
      <c r="E1" s="534"/>
      <c r="F1" s="534"/>
      <c r="G1" s="559"/>
    </row>
    <row r="2" spans="1:11" s="59" customFormat="1" ht="19.5" customHeight="1" x14ac:dyDescent="0.2">
      <c r="A2" s="57" t="s">
        <v>71</v>
      </c>
      <c r="B2" s="57" t="s">
        <v>8</v>
      </c>
      <c r="C2" s="58"/>
      <c r="D2" s="58"/>
      <c r="E2" s="58"/>
      <c r="F2" s="58"/>
    </row>
    <row r="3" spans="1:11" s="59" customFormat="1" ht="24" customHeight="1" x14ac:dyDescent="0.2">
      <c r="B3" s="558" t="s">
        <v>0</v>
      </c>
      <c r="C3" s="559"/>
      <c r="D3" s="559"/>
      <c r="E3" s="559"/>
      <c r="F3" s="559"/>
      <c r="G3" s="559"/>
      <c r="H3" s="559"/>
    </row>
    <row r="4" spans="1:11" ht="21" customHeight="1" x14ac:dyDescent="0.2">
      <c r="A4" s="60" t="s">
        <v>72</v>
      </c>
      <c r="B4" s="59"/>
      <c r="C4" s="59"/>
      <c r="D4" s="554" t="s">
        <v>73</v>
      </c>
      <c r="E4" s="555"/>
      <c r="F4" s="555"/>
    </row>
    <row r="5" spans="1:11" ht="15.75" customHeight="1" x14ac:dyDescent="0.2">
      <c r="A5" s="60"/>
      <c r="B5" s="59"/>
      <c r="C5" s="59"/>
      <c r="D5" s="107"/>
      <c r="E5" s="107"/>
    </row>
    <row r="6" spans="1:11" ht="63" customHeight="1" x14ac:dyDescent="0.2">
      <c r="A6" s="558" t="s">
        <v>117</v>
      </c>
      <c r="B6" s="555"/>
      <c r="C6" s="555"/>
      <c r="D6" s="555"/>
      <c r="E6" s="555"/>
      <c r="F6" s="555"/>
      <c r="G6" s="555"/>
      <c r="H6" s="555"/>
      <c r="I6" s="555"/>
      <c r="J6" s="555"/>
    </row>
    <row r="7" spans="1:11" ht="21" customHeight="1" x14ac:dyDescent="0.25">
      <c r="A7" s="556"/>
      <c r="B7" s="557"/>
      <c r="C7" s="557"/>
      <c r="D7" s="557"/>
      <c r="E7" s="557"/>
      <c r="F7" s="557"/>
      <c r="G7" s="557"/>
      <c r="H7" s="557"/>
      <c r="I7" s="557"/>
    </row>
    <row r="8" spans="1:11" ht="30.75" customHeight="1" x14ac:dyDescent="0.2">
      <c r="B8" s="98" t="s">
        <v>10</v>
      </c>
      <c r="C8" s="99"/>
      <c r="I8" s="560" t="s">
        <v>11</v>
      </c>
      <c r="J8" s="561"/>
      <c r="K8" s="562"/>
    </row>
    <row r="9" spans="1:11" ht="18.75" customHeight="1" x14ac:dyDescent="0.2">
      <c r="A9" s="608" t="s">
        <v>118</v>
      </c>
      <c r="B9" s="609"/>
      <c r="C9" s="609"/>
      <c r="D9" s="609"/>
      <c r="E9" s="609"/>
      <c r="F9" s="609"/>
      <c r="G9" s="609"/>
      <c r="H9" s="609"/>
      <c r="I9" s="540"/>
      <c r="J9" s="540"/>
      <c r="K9" s="540"/>
    </row>
    <row r="10" spans="1:11" x14ac:dyDescent="0.2">
      <c r="A10" s="63" t="s">
        <v>12</v>
      </c>
      <c r="B10" s="63" t="s">
        <v>13</v>
      </c>
      <c r="C10" s="63"/>
      <c r="D10" s="63" t="s">
        <v>14</v>
      </c>
      <c r="E10" s="63"/>
      <c r="F10" s="63" t="s">
        <v>15</v>
      </c>
      <c r="G10" s="63" t="s">
        <v>16</v>
      </c>
      <c r="H10" s="63" t="s">
        <v>17</v>
      </c>
      <c r="I10" s="63" t="s">
        <v>18</v>
      </c>
      <c r="J10" s="63"/>
      <c r="K10" s="66"/>
    </row>
    <row r="11" spans="1:11" ht="33" customHeight="1" x14ac:dyDescent="0.2">
      <c r="A11" s="64" t="s">
        <v>19</v>
      </c>
      <c r="B11" s="65" t="s">
        <v>20</v>
      </c>
      <c r="C11" s="66"/>
      <c r="D11" s="67">
        <v>1</v>
      </c>
      <c r="E11" s="68">
        <v>100</v>
      </c>
      <c r="F11" s="66" t="s">
        <v>21</v>
      </c>
      <c r="G11" s="68">
        <v>100</v>
      </c>
      <c r="H11" s="68">
        <v>100</v>
      </c>
      <c r="I11" s="69" t="s">
        <v>22</v>
      </c>
      <c r="J11" s="539" t="s">
        <v>23</v>
      </c>
      <c r="K11" s="540"/>
    </row>
    <row r="12" spans="1:11" ht="95.25" customHeight="1" x14ac:dyDescent="0.2">
      <c r="A12" s="66"/>
      <c r="B12" s="64" t="s">
        <v>24</v>
      </c>
      <c r="C12" s="70"/>
      <c r="D12" s="75">
        <v>0</v>
      </c>
      <c r="E12" s="72">
        <v>100</v>
      </c>
      <c r="F12" s="70" t="s">
        <v>25</v>
      </c>
      <c r="G12" s="72">
        <f>D12*E12</f>
        <v>0</v>
      </c>
      <c r="H12" s="72">
        <f>H11+G12</f>
        <v>100</v>
      </c>
      <c r="I12" s="73" t="s">
        <v>60</v>
      </c>
      <c r="J12" s="540"/>
      <c r="K12" s="540"/>
    </row>
    <row r="13" spans="1:11" ht="71.25" customHeight="1" x14ac:dyDescent="0.2">
      <c r="A13" s="64" t="s">
        <v>27</v>
      </c>
      <c r="B13" s="64" t="s">
        <v>28</v>
      </c>
      <c r="C13" s="70" t="s">
        <v>61</v>
      </c>
      <c r="D13" s="75">
        <v>0.1087</v>
      </c>
      <c r="E13" s="72">
        <f>H12</f>
        <v>100</v>
      </c>
      <c r="F13" s="70" t="s">
        <v>25</v>
      </c>
      <c r="G13" s="72">
        <f>D13*E13</f>
        <v>10.870000000000001</v>
      </c>
      <c r="H13" s="72"/>
      <c r="I13" s="546" t="s">
        <v>119</v>
      </c>
      <c r="J13" s="540"/>
      <c r="K13" s="540"/>
    </row>
    <row r="14" spans="1:11" ht="83.25" customHeight="1" x14ac:dyDescent="0.2">
      <c r="A14" s="66"/>
      <c r="B14" s="66"/>
      <c r="C14" s="55" t="s">
        <v>120</v>
      </c>
      <c r="D14" s="75">
        <v>2.6100000000000002E-2</v>
      </c>
      <c r="E14" s="72">
        <f>H12</f>
        <v>100</v>
      </c>
      <c r="F14" s="70" t="s">
        <v>25</v>
      </c>
      <c r="G14" s="72">
        <f>D14*E14</f>
        <v>2.6100000000000003</v>
      </c>
      <c r="H14" s="72"/>
      <c r="I14" s="546"/>
      <c r="J14" s="540"/>
      <c r="K14" s="540"/>
    </row>
    <row r="15" spans="1:11" ht="408.75" customHeight="1" x14ac:dyDescent="0.2">
      <c r="A15" s="66"/>
      <c r="B15" s="66"/>
      <c r="C15" s="70" t="s">
        <v>29</v>
      </c>
      <c r="D15" s="108">
        <v>6.0000000000000001E-3</v>
      </c>
      <c r="E15" s="72">
        <f>H12</f>
        <v>100</v>
      </c>
      <c r="F15" s="70" t="s">
        <v>25</v>
      </c>
      <c r="G15" s="72">
        <f>D15*E15</f>
        <v>0.6</v>
      </c>
      <c r="H15" s="72"/>
      <c r="I15" s="546"/>
      <c r="J15" s="540"/>
      <c r="K15" s="540"/>
    </row>
    <row r="16" spans="1:11" ht="29.25" customHeight="1" x14ac:dyDescent="0.2">
      <c r="A16" s="66"/>
      <c r="B16" s="66"/>
      <c r="C16" s="63" t="s">
        <v>30</v>
      </c>
      <c r="D16" s="76">
        <f>SUM(D13:D15)</f>
        <v>0.14080000000000001</v>
      </c>
      <c r="E16" s="77">
        <f>H12</f>
        <v>100</v>
      </c>
      <c r="F16" s="63" t="s">
        <v>25</v>
      </c>
      <c r="G16" s="77">
        <f>SUM(G13:G15)</f>
        <v>14.08</v>
      </c>
      <c r="H16" s="77">
        <f>H12+G16</f>
        <v>114.08</v>
      </c>
      <c r="I16" s="68"/>
      <c r="J16" s="540"/>
      <c r="K16" s="540"/>
    </row>
    <row r="17" spans="1:12" ht="31.5" x14ac:dyDescent="0.2">
      <c r="A17" s="64" t="s">
        <v>31</v>
      </c>
      <c r="B17" s="64" t="s">
        <v>32</v>
      </c>
      <c r="C17" s="70"/>
      <c r="D17" s="71">
        <v>0.08</v>
      </c>
      <c r="E17" s="72">
        <f>H12+G13+G14</f>
        <v>113.48</v>
      </c>
      <c r="F17" s="70" t="s">
        <v>33</v>
      </c>
      <c r="G17" s="72">
        <f t="shared" ref="G17:G21" si="0">D17*E17</f>
        <v>9.0784000000000002</v>
      </c>
      <c r="H17" s="72">
        <f>H16+G17</f>
        <v>123.1584</v>
      </c>
      <c r="I17" s="73" t="s">
        <v>34</v>
      </c>
      <c r="J17" s="540"/>
      <c r="K17" s="540"/>
    </row>
    <row r="18" spans="1:12" ht="39.75" customHeight="1" x14ac:dyDescent="0.2">
      <c r="A18" s="64" t="s">
        <v>35</v>
      </c>
      <c r="B18" s="65" t="s">
        <v>62</v>
      </c>
      <c r="C18" s="101" t="s">
        <v>63</v>
      </c>
      <c r="D18" s="102">
        <v>0</v>
      </c>
      <c r="E18" s="72">
        <f>H17</f>
        <v>123.1584</v>
      </c>
      <c r="F18" s="70" t="s">
        <v>37</v>
      </c>
      <c r="G18" s="72">
        <f t="shared" si="0"/>
        <v>0</v>
      </c>
      <c r="H18" s="72"/>
      <c r="I18" s="73" t="s">
        <v>64</v>
      </c>
      <c r="J18" s="540"/>
      <c r="K18" s="540"/>
    </row>
    <row r="19" spans="1:12" ht="136.5" customHeight="1" x14ac:dyDescent="0.2">
      <c r="A19" s="66"/>
      <c r="B19" s="66"/>
      <c r="C19" s="55" t="s">
        <v>65</v>
      </c>
      <c r="D19" s="78">
        <v>5.8999999999999997E-2</v>
      </c>
      <c r="E19" s="79">
        <f>H17</f>
        <v>123.1584</v>
      </c>
      <c r="F19" s="55" t="s">
        <v>37</v>
      </c>
      <c r="G19" s="79">
        <f t="shared" si="0"/>
        <v>7.2663455999999993</v>
      </c>
      <c r="H19" s="79"/>
      <c r="I19" s="73" t="s">
        <v>66</v>
      </c>
      <c r="J19" s="540"/>
      <c r="K19" s="540"/>
    </row>
    <row r="20" spans="1:12" ht="28.5" customHeight="1" x14ac:dyDescent="0.2">
      <c r="A20" s="66"/>
      <c r="B20" s="66"/>
      <c r="C20" s="101" t="s">
        <v>67</v>
      </c>
      <c r="D20" s="109">
        <v>0</v>
      </c>
      <c r="E20" s="79">
        <f>H17</f>
        <v>123.1584</v>
      </c>
      <c r="F20" s="55" t="s">
        <v>37</v>
      </c>
      <c r="G20" s="79">
        <f t="shared" si="0"/>
        <v>0</v>
      </c>
      <c r="H20" s="79"/>
      <c r="I20" s="73" t="s">
        <v>121</v>
      </c>
      <c r="J20" s="540"/>
      <c r="K20" s="540"/>
    </row>
    <row r="21" spans="1:12" ht="28.5" customHeight="1" x14ac:dyDescent="0.2">
      <c r="A21" s="66"/>
      <c r="B21" s="66"/>
      <c r="C21" s="101" t="s">
        <v>68</v>
      </c>
      <c r="D21" s="109">
        <v>0</v>
      </c>
      <c r="E21" s="79">
        <f>H17</f>
        <v>123.1584</v>
      </c>
      <c r="F21" s="55" t="s">
        <v>37</v>
      </c>
      <c r="G21" s="79">
        <f t="shared" si="0"/>
        <v>0</v>
      </c>
      <c r="H21" s="79"/>
      <c r="I21" s="73" t="s">
        <v>121</v>
      </c>
      <c r="J21" s="540"/>
      <c r="K21" s="540"/>
    </row>
    <row r="22" spans="1:12" x14ac:dyDescent="0.2">
      <c r="A22" s="66"/>
      <c r="B22" s="66"/>
      <c r="C22" s="63" t="s">
        <v>30</v>
      </c>
      <c r="D22" s="76">
        <f>SUM(D18:D21)</f>
        <v>5.8999999999999997E-2</v>
      </c>
      <c r="E22" s="77">
        <f>H17</f>
        <v>123.1584</v>
      </c>
      <c r="F22" s="63" t="s">
        <v>37</v>
      </c>
      <c r="G22" s="77">
        <f>SUM(G18:G21)</f>
        <v>7.2663455999999993</v>
      </c>
      <c r="H22" s="77">
        <f>H17+G22</f>
        <v>130.42474559999999</v>
      </c>
      <c r="I22" s="68"/>
      <c r="J22" s="540"/>
      <c r="K22" s="540"/>
    </row>
    <row r="23" spans="1:12" ht="235.5" customHeight="1" x14ac:dyDescent="0.2">
      <c r="A23" s="66"/>
      <c r="B23" s="65" t="s">
        <v>39</v>
      </c>
      <c r="C23" s="55" t="s">
        <v>105</v>
      </c>
      <c r="D23" s="78">
        <v>1.09E-2</v>
      </c>
      <c r="E23" s="79">
        <f>H17</f>
        <v>123.1584</v>
      </c>
      <c r="F23" s="55" t="s">
        <v>37</v>
      </c>
      <c r="G23" s="79">
        <f t="shared" ref="G23:G29" si="1">D23*E23</f>
        <v>1.34242656</v>
      </c>
      <c r="H23" s="79"/>
      <c r="I23" s="73" t="s">
        <v>122</v>
      </c>
      <c r="J23" s="540"/>
      <c r="K23" s="540"/>
    </row>
    <row r="24" spans="1:12" ht="12.75" customHeight="1" x14ac:dyDescent="0.2">
      <c r="A24" s="66"/>
      <c r="B24" s="55"/>
      <c r="C24" s="55" t="s">
        <v>41</v>
      </c>
      <c r="D24" s="81">
        <v>6.9599999999999995E-2</v>
      </c>
      <c r="E24" s="79">
        <f>H17</f>
        <v>123.1584</v>
      </c>
      <c r="F24" s="55" t="s">
        <v>37</v>
      </c>
      <c r="G24" s="79">
        <f t="shared" si="1"/>
        <v>8.5718246399999991</v>
      </c>
      <c r="H24" s="79"/>
      <c r="I24" s="546" t="s">
        <v>42</v>
      </c>
      <c r="J24" s="540"/>
      <c r="K24" s="540"/>
    </row>
    <row r="25" spans="1:12" x14ac:dyDescent="0.2">
      <c r="A25" s="66"/>
      <c r="B25" s="55"/>
      <c r="C25" s="55" t="s">
        <v>43</v>
      </c>
      <c r="D25" s="81">
        <v>6.9500000000000006E-2</v>
      </c>
      <c r="E25" s="79">
        <f>H17</f>
        <v>123.1584</v>
      </c>
      <c r="F25" s="55" t="s">
        <v>37</v>
      </c>
      <c r="G25" s="79">
        <f t="shared" si="1"/>
        <v>8.5595088000000015</v>
      </c>
      <c r="H25" s="79"/>
      <c r="I25" s="546"/>
      <c r="J25" s="540"/>
      <c r="K25" s="540"/>
    </row>
    <row r="26" spans="1:12" ht="42.75" customHeight="1" x14ac:dyDescent="0.2">
      <c r="A26" s="66"/>
      <c r="B26" s="55"/>
      <c r="C26" s="55" t="s">
        <v>44</v>
      </c>
      <c r="D26" s="81">
        <v>3.5999999999999997E-2</v>
      </c>
      <c r="E26" s="79">
        <f>H17</f>
        <v>123.1584</v>
      </c>
      <c r="F26" s="55" t="s">
        <v>37</v>
      </c>
      <c r="G26" s="79">
        <f t="shared" si="1"/>
        <v>4.4337023999999996</v>
      </c>
      <c r="H26" s="79"/>
      <c r="I26" s="546"/>
      <c r="J26" s="540"/>
      <c r="K26" s="540"/>
    </row>
    <row r="27" spans="1:12" ht="155.25" customHeight="1" x14ac:dyDescent="0.2">
      <c r="A27" s="66"/>
      <c r="B27" s="55"/>
      <c r="C27" s="82" t="s">
        <v>45</v>
      </c>
      <c r="D27" s="75">
        <f>'2b NVT Detacheren fase A - Rg I'!D26</f>
        <v>1.125E-2</v>
      </c>
      <c r="E27" s="79">
        <f>H17</f>
        <v>123.1584</v>
      </c>
      <c r="F27" s="55" t="s">
        <v>37</v>
      </c>
      <c r="G27" s="79">
        <f t="shared" si="1"/>
        <v>1.385532</v>
      </c>
      <c r="H27" s="79"/>
      <c r="I27" s="546" t="s">
        <v>85</v>
      </c>
      <c r="J27" s="550" t="s">
        <v>108</v>
      </c>
      <c r="K27" s="550"/>
    </row>
    <row r="28" spans="1:12" ht="231" customHeight="1" x14ac:dyDescent="0.2">
      <c r="A28" s="66"/>
      <c r="B28" s="55"/>
      <c r="C28" s="55" t="s">
        <v>46</v>
      </c>
      <c r="D28" s="75">
        <f>'2b NVT Detacheren fase A - Rg I'!D27</f>
        <v>1.72E-2</v>
      </c>
      <c r="E28" s="79">
        <f>H17</f>
        <v>123.1584</v>
      </c>
      <c r="F28" s="55" t="s">
        <v>37</v>
      </c>
      <c r="G28" s="79">
        <f t="shared" si="1"/>
        <v>2.1183244800000001</v>
      </c>
      <c r="H28" s="79"/>
      <c r="I28" s="546"/>
      <c r="J28" s="550" t="s">
        <v>47</v>
      </c>
      <c r="K28" s="550"/>
    </row>
    <row r="29" spans="1:12" ht="144" customHeight="1" x14ac:dyDescent="0.2">
      <c r="A29" s="66"/>
      <c r="B29" s="55"/>
      <c r="C29" s="82" t="s">
        <v>88</v>
      </c>
      <c r="D29" s="78">
        <v>8.2000000000000007E-3</v>
      </c>
      <c r="E29" s="79">
        <f>H17</f>
        <v>123.1584</v>
      </c>
      <c r="F29" s="55" t="s">
        <v>37</v>
      </c>
      <c r="G29" s="79">
        <f t="shared" si="1"/>
        <v>1.0098988800000002</v>
      </c>
      <c r="H29" s="79"/>
      <c r="I29" s="73" t="s">
        <v>123</v>
      </c>
      <c r="J29" s="541"/>
      <c r="K29" s="540"/>
    </row>
    <row r="30" spans="1:12" x14ac:dyDescent="0.2">
      <c r="A30" s="66"/>
      <c r="B30" s="66"/>
      <c r="C30" s="63" t="s">
        <v>30</v>
      </c>
      <c r="D30" s="76">
        <f>SUM(D23:D29)</f>
        <v>0.22265000000000001</v>
      </c>
      <c r="E30" s="77">
        <f>H17</f>
        <v>123.1584</v>
      </c>
      <c r="F30" s="63" t="s">
        <v>37</v>
      </c>
      <c r="G30" s="77">
        <f>SUM(G23:G29)</f>
        <v>27.421217760000005</v>
      </c>
      <c r="H30" s="77">
        <f>H22+G30</f>
        <v>157.84596335999998</v>
      </c>
      <c r="I30" s="68"/>
      <c r="J30" s="540"/>
      <c r="K30" s="540"/>
    </row>
    <row r="31" spans="1:12" ht="25.5" customHeight="1" x14ac:dyDescent="0.2">
      <c r="A31" s="545" t="s">
        <v>48</v>
      </c>
      <c r="B31" s="542" t="s">
        <v>49</v>
      </c>
      <c r="C31" s="84" t="s">
        <v>50</v>
      </c>
      <c r="D31" s="85">
        <v>4.02E-2</v>
      </c>
      <c r="E31" s="68">
        <f>H30</f>
        <v>157.84596335999998</v>
      </c>
      <c r="F31" s="66" t="s">
        <v>51</v>
      </c>
      <c r="G31" s="68">
        <f t="shared" ref="G31:G37" si="2">D31*E31</f>
        <v>6.3454077270719997</v>
      </c>
      <c r="H31" s="68"/>
      <c r="I31" s="546" t="s">
        <v>90</v>
      </c>
      <c r="J31" s="540"/>
      <c r="K31" s="540"/>
      <c r="L31" s="83"/>
    </row>
    <row r="32" spans="1:12" ht="12.75" customHeight="1" x14ac:dyDescent="0.2">
      <c r="A32" s="543"/>
      <c r="B32" s="606"/>
      <c r="C32" s="84" t="s">
        <v>52</v>
      </c>
      <c r="D32" s="85">
        <v>1.18E-2</v>
      </c>
      <c r="E32" s="68">
        <f>H30</f>
        <v>157.84596335999998</v>
      </c>
      <c r="F32" s="66" t="s">
        <v>51</v>
      </c>
      <c r="G32" s="68">
        <f t="shared" si="2"/>
        <v>1.8625823676479998</v>
      </c>
      <c r="H32" s="68"/>
      <c r="I32" s="546"/>
      <c r="J32" s="540"/>
      <c r="K32" s="540"/>
    </row>
    <row r="33" spans="1:11" ht="12.75" customHeight="1" x14ac:dyDescent="0.2">
      <c r="A33" s="543"/>
      <c r="B33" s="606"/>
      <c r="C33" s="84" t="s">
        <v>53</v>
      </c>
      <c r="D33" s="85">
        <v>3.0000000000000001E-3</v>
      </c>
      <c r="E33" s="68">
        <f>H30</f>
        <v>157.84596335999998</v>
      </c>
      <c r="F33" s="66" t="s">
        <v>51</v>
      </c>
      <c r="G33" s="68">
        <f t="shared" si="2"/>
        <v>0.47353789007999997</v>
      </c>
      <c r="H33" s="68"/>
      <c r="I33" s="546"/>
      <c r="J33" s="540"/>
      <c r="K33" s="540"/>
    </row>
    <row r="34" spans="1:11" x14ac:dyDescent="0.2">
      <c r="A34" s="543"/>
      <c r="B34" s="606"/>
      <c r="C34" s="84" t="s">
        <v>54</v>
      </c>
      <c r="D34" s="85">
        <v>0</v>
      </c>
      <c r="E34" s="68">
        <f>H30</f>
        <v>157.84596335999998</v>
      </c>
      <c r="F34" s="66" t="s">
        <v>51</v>
      </c>
      <c r="G34" s="68">
        <f t="shared" si="2"/>
        <v>0</v>
      </c>
      <c r="H34" s="68"/>
      <c r="I34" s="546"/>
      <c r="J34" s="540"/>
      <c r="K34" s="540"/>
    </row>
    <row r="35" spans="1:11" x14ac:dyDescent="0.2">
      <c r="A35" s="543"/>
      <c r="B35" s="606"/>
      <c r="C35" s="84" t="s">
        <v>55</v>
      </c>
      <c r="D35" s="85">
        <v>0</v>
      </c>
      <c r="E35" s="68">
        <f>H30</f>
        <v>157.84596335999998</v>
      </c>
      <c r="F35" s="66" t="s">
        <v>51</v>
      </c>
      <c r="G35" s="68">
        <f t="shared" si="2"/>
        <v>0</v>
      </c>
      <c r="H35" s="68"/>
      <c r="I35" s="546"/>
      <c r="J35" s="540"/>
      <c r="K35" s="540"/>
    </row>
    <row r="36" spans="1:11" x14ac:dyDescent="0.2">
      <c r="A36" s="543"/>
      <c r="B36" s="606"/>
      <c r="C36" s="84" t="s">
        <v>55</v>
      </c>
      <c r="D36" s="85">
        <v>0</v>
      </c>
      <c r="E36" s="68">
        <f>H30</f>
        <v>157.84596335999998</v>
      </c>
      <c r="F36" s="66" t="s">
        <v>51</v>
      </c>
      <c r="G36" s="68">
        <f t="shared" si="2"/>
        <v>0</v>
      </c>
      <c r="H36" s="68"/>
      <c r="I36" s="546"/>
      <c r="J36" s="540"/>
      <c r="K36" s="540"/>
    </row>
    <row r="37" spans="1:11" ht="44.25" customHeight="1" x14ac:dyDescent="0.2">
      <c r="A37" s="543"/>
      <c r="B37" s="606"/>
      <c r="C37" s="84" t="s">
        <v>55</v>
      </c>
      <c r="D37" s="85">
        <v>0</v>
      </c>
      <c r="E37" s="68">
        <f>H30</f>
        <v>157.84596335999998</v>
      </c>
      <c r="F37" s="66" t="s">
        <v>51</v>
      </c>
      <c r="G37" s="68">
        <f t="shared" si="2"/>
        <v>0</v>
      </c>
      <c r="H37" s="68"/>
      <c r="I37" s="546"/>
      <c r="J37" s="540"/>
      <c r="K37" s="540"/>
    </row>
    <row r="38" spans="1:11" x14ac:dyDescent="0.2">
      <c r="A38" s="544"/>
      <c r="B38" s="607"/>
      <c r="C38" s="63" t="s">
        <v>56</v>
      </c>
      <c r="D38" s="76">
        <f>SUM(D31:D37)</f>
        <v>5.5E-2</v>
      </c>
      <c r="E38" s="77">
        <f>H30</f>
        <v>157.84596335999998</v>
      </c>
      <c r="F38" s="63" t="s">
        <v>51</v>
      </c>
      <c r="G38" s="77">
        <f>SUM(G31:G37)</f>
        <v>8.6815279847999989</v>
      </c>
      <c r="H38" s="77">
        <f>H30+G38</f>
        <v>166.52749134479998</v>
      </c>
      <c r="I38" s="68"/>
      <c r="J38" s="68"/>
      <c r="K38" s="63"/>
    </row>
    <row r="39" spans="1:11" ht="117" customHeight="1" x14ac:dyDescent="0.2">
      <c r="A39" s="86"/>
      <c r="B39" s="86"/>
      <c r="C39" s="86"/>
      <c r="D39" s="86"/>
      <c r="E39" s="86"/>
      <c r="F39" s="86" t="s">
        <v>124</v>
      </c>
      <c r="G39" s="86"/>
      <c r="H39" s="87">
        <f>H38</f>
        <v>166.52749134479998</v>
      </c>
      <c r="I39" s="87" t="s">
        <v>57</v>
      </c>
      <c r="J39" s="88">
        <f>ROUND(H39/100,4)</f>
        <v>1.6653</v>
      </c>
      <c r="K39" s="66"/>
    </row>
    <row r="40" spans="1:11" ht="72.75" customHeight="1" x14ac:dyDescent="0.2">
      <c r="A40" s="86"/>
      <c r="B40" s="82" t="s">
        <v>125</v>
      </c>
      <c r="C40" s="86"/>
      <c r="D40" s="86"/>
      <c r="E40" s="86"/>
      <c r="F40" s="86" t="s">
        <v>126</v>
      </c>
      <c r="G40" s="86"/>
      <c r="H40" s="89">
        <v>1.0809</v>
      </c>
      <c r="I40" s="87" t="s">
        <v>58</v>
      </c>
      <c r="J40" s="106"/>
      <c r="K40" s="66"/>
    </row>
    <row r="41" spans="1:11" ht="114.75" customHeight="1" x14ac:dyDescent="0.2">
      <c r="A41" s="86"/>
      <c r="B41" s="86"/>
      <c r="C41" s="86"/>
      <c r="D41" s="86"/>
      <c r="E41" s="86"/>
      <c r="F41" s="86" t="s">
        <v>127</v>
      </c>
      <c r="G41" s="86"/>
      <c r="H41" s="87">
        <f>J39*H40</f>
        <v>1.80002277</v>
      </c>
      <c r="I41" s="87" t="s">
        <v>95</v>
      </c>
      <c r="J41" s="90">
        <f>ROUND(J39*H40,4)</f>
        <v>1.8</v>
      </c>
      <c r="K41" s="66"/>
    </row>
    <row r="42" spans="1:11" x14ac:dyDescent="0.2">
      <c r="B42" s="91" t="s">
        <v>10</v>
      </c>
      <c r="C42" s="92"/>
    </row>
    <row r="43" spans="1:11" x14ac:dyDescent="0.2">
      <c r="B43" s="93"/>
      <c r="C43" s="94"/>
    </row>
    <row r="44" spans="1:11" ht="12.75" customHeight="1" x14ac:dyDescent="0.2"/>
    <row r="45" spans="1:11" ht="93" customHeight="1" x14ac:dyDescent="0.2">
      <c r="A45" s="530" t="s">
        <v>128</v>
      </c>
      <c r="B45" s="597"/>
      <c r="C45" s="597"/>
      <c r="D45" s="597"/>
      <c r="E45" s="598"/>
      <c r="F45" s="598"/>
      <c r="G45" s="598"/>
      <c r="H45" s="598"/>
      <c r="I45" s="599"/>
    </row>
    <row r="46" spans="1:11" ht="33" customHeight="1" x14ac:dyDescent="0.2">
      <c r="A46" s="600"/>
      <c r="B46" s="601"/>
      <c r="C46" s="601"/>
      <c r="D46" s="601"/>
      <c r="E46" s="601"/>
      <c r="F46" s="601"/>
      <c r="G46" s="601"/>
      <c r="H46" s="601"/>
      <c r="I46" s="602"/>
    </row>
    <row r="47" spans="1:11" ht="11.25" customHeight="1" x14ac:dyDescent="0.2">
      <c r="A47" s="600"/>
      <c r="B47" s="601"/>
      <c r="C47" s="601"/>
      <c r="D47" s="601"/>
      <c r="E47" s="601"/>
      <c r="F47" s="601"/>
      <c r="G47" s="601"/>
      <c r="H47" s="601"/>
      <c r="I47" s="602"/>
    </row>
    <row r="48" spans="1:11" ht="23.25" hidden="1" customHeight="1" x14ac:dyDescent="0.2">
      <c r="A48" s="603"/>
      <c r="B48" s="604"/>
      <c r="C48" s="604"/>
      <c r="D48" s="604"/>
      <c r="E48" s="604"/>
      <c r="F48" s="604"/>
      <c r="G48" s="604"/>
      <c r="H48" s="604"/>
      <c r="I48" s="605"/>
    </row>
  </sheetData>
  <sheetProtection sheet="1" objects="1" scenarios="1" formatRows="0"/>
  <mergeCells count="18">
    <mergeCell ref="I13:I15"/>
    <mergeCell ref="I24:I26"/>
    <mergeCell ref="A9:K9"/>
    <mergeCell ref="J11:K26"/>
    <mergeCell ref="A1:G1"/>
    <mergeCell ref="B3:H3"/>
    <mergeCell ref="A7:I7"/>
    <mergeCell ref="I8:K8"/>
    <mergeCell ref="A6:J6"/>
    <mergeCell ref="D4:F4"/>
    <mergeCell ref="A45:I48"/>
    <mergeCell ref="I27:I28"/>
    <mergeCell ref="I31:I37"/>
    <mergeCell ref="J27:K27"/>
    <mergeCell ref="J28:K28"/>
    <mergeCell ref="J29:K37"/>
    <mergeCell ref="B31:B38"/>
    <mergeCell ref="A31:A38"/>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551FA8-B46D-4C31-9DAB-A7EC290E4C13}">
  <ds:schemaRefs>
    <ds:schemaRef ds:uri="http://schemas.microsoft.com/sharepoint/v3/contenttype/forms"/>
  </ds:schemaRefs>
</ds:datastoreItem>
</file>

<file path=customXml/itemProps3.xml><?xml version="1.0" encoding="utf-8"?>
<ds:datastoreItem xmlns:ds="http://schemas.openxmlformats.org/officeDocument/2006/customXml" ds:itemID="{28E71A39-8744-411A-AD08-1446EB6D5695}">
  <ds:schemaRefs>
    <ds:schemaRef ds:uri="http://schemas.openxmlformats.org/package/2006/metadata/core-properties"/>
    <ds:schemaRef ds:uri="dc5dceac-8e71-43a2-a130-7571f4da97b3"/>
    <ds:schemaRef ds:uri="http://schemas.microsoft.com/office/2006/documentManagement/types"/>
    <ds:schemaRef ds:uri="http://schemas.microsoft.com/office/infopath/2007/PartnerControls"/>
    <ds:schemaRef ds:uri="http://purl.org/dc/elements/1.1/"/>
    <ds:schemaRef ds:uri="http://schemas.microsoft.com/office/2006/metadata/properties"/>
    <ds:schemaRef ds:uri="586d9e74-91af-427c-b321-d04c74341d15"/>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2</vt:i4>
      </vt:variant>
    </vt:vector>
  </HeadingPairs>
  <TitlesOfParts>
    <vt:vector size="15" baseType="lpstr">
      <vt:lpstr>0 Leeswijzer</vt:lpstr>
      <vt:lpstr>1. cao Rijk bruto Uurloon</vt:lpstr>
      <vt:lpstr>2a Fase A</vt:lpstr>
      <vt:lpstr>2b Fase B en C</vt:lpstr>
      <vt:lpstr>3. Gewogen gemiddelde ORF </vt:lpstr>
      <vt:lpstr>4. Kostenfactoren</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lpstr>'4. Kostenfactoren'!Afdrukbereik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Alting, Niels</cp:lastModifiedBy>
  <cp:revision/>
  <cp:lastPrinted>2024-10-21T08:41:26Z</cp:lastPrinted>
  <dcterms:created xsi:type="dcterms:W3CDTF">2012-02-07T16:40:05Z</dcterms:created>
  <dcterms:modified xsi:type="dcterms:W3CDTF">2024-10-28T11:29:29Z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