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Belastingdienst\EA IFA BD Massaal 2025\_6 BD\Publiceren\"/>
    </mc:Choice>
  </mc:AlternateContent>
  <workbookProtection workbookAlgorithmName="SHA-512" workbookHashValue="/nh8G/nJDy21KORvy5nh5jDMe2Jc1zegZt+u402zybRjyL6jcFQlVyiIQJ8gurhyijIinWxkeU1Ci7Hy2aVtMQ==" workbookSaltValue="Km2gTamPjts3T1isJIpqrw==" workbookSpinCount="100000" lockStructure="1"/>
  <bookViews>
    <workbookView xWindow="0" yWindow="0" windowWidth="38400" windowHeight="17400" tabRatio="703"/>
  </bookViews>
  <sheets>
    <sheet name="0 Leeswijzer" sheetId="15" r:id="rId1"/>
    <sheet name="1. cao Rijk bruto Uurloon" sheetId="2" r:id="rId2"/>
    <sheet name="2a Fase A" sheetId="35" r:id="rId3"/>
    <sheet name="2b Fase B en C" sheetId="37" r:id="rId4"/>
    <sheet name="3. Gewogen gemiddelde ORF " sheetId="41" r:id="rId5"/>
    <sheet name="4. Kostenfactoren" sheetId="45" r:id="rId6"/>
    <sheet name="2a NVT Uitzenden fase A - Rg I " sheetId="3" state="hidden" r:id="rId7"/>
    <sheet name="2b NVT Detacheren fase A - Rg I" sheetId="16" state="hidden" r:id="rId8"/>
    <sheet name="2c NVT Detacheren fase B,C-Rg I" sheetId="10" state="hidden" r:id="rId9"/>
    <sheet name="2d NVT Uitzenden fase A - Rg II" sheetId="21" state="hidden" r:id="rId10"/>
    <sheet name="2e NVT  Detacheren fase A-Rg II" sheetId="23" state="hidden" r:id="rId11"/>
    <sheet name="2f NVT Detacheren fase B,C-RgII" sheetId="25" state="hidden" r:id="rId12"/>
    <sheet name="3 Gewogen gemiddelde ORF" sheetId="20" state="hidden" r:id="rId13"/>
  </sheets>
  <definedNames>
    <definedName name="_xlnm.Print_Area" localSheetId="6">'2a NVT Uitzenden fase A - Rg I '!$A$1:$M$50</definedName>
    <definedName name="_xlnm.Print_Area" localSheetId="5">'4. Kostenfactoren'!$A$1:$N$92</definedName>
  </definedNames>
  <calcPr calcId="162913"/>
</workbook>
</file>

<file path=xl/calcChain.xml><?xml version="1.0" encoding="utf-8"?>
<calcChain xmlns="http://schemas.openxmlformats.org/spreadsheetml/2006/main">
  <c r="M81" i="45" l="1"/>
  <c r="H81" i="45"/>
  <c r="E81" i="45"/>
  <c r="J81" i="45"/>
  <c r="A3" i="45" l="1"/>
  <c r="A3" i="41"/>
  <c r="A3" i="37"/>
  <c r="A3" i="35"/>
  <c r="A3" i="2"/>
  <c r="I79" i="45" l="1"/>
  <c r="I78" i="45"/>
  <c r="I77" i="45"/>
  <c r="I76" i="45"/>
  <c r="I75" i="45"/>
  <c r="I74" i="45"/>
  <c r="I69" i="45"/>
  <c r="D79" i="45"/>
  <c r="D78" i="45"/>
  <c r="D77" i="45"/>
  <c r="D76" i="45"/>
  <c r="D75" i="45"/>
  <c r="D74" i="45"/>
  <c r="D72" i="45"/>
  <c r="D71" i="45"/>
  <c r="D70" i="45"/>
  <c r="D69" i="45"/>
  <c r="I53" i="45"/>
  <c r="I51" i="45"/>
  <c r="I50" i="45"/>
  <c r="I49" i="45"/>
  <c r="I48" i="45"/>
  <c r="I47" i="45"/>
  <c r="I46" i="45"/>
  <c r="I45" i="45"/>
  <c r="I40" i="45"/>
  <c r="I39" i="45"/>
  <c r="D53" i="45"/>
  <c r="D51" i="45"/>
  <c r="D50" i="45"/>
  <c r="D48" i="45"/>
  <c r="D49" i="45"/>
  <c r="D47" i="45"/>
  <c r="D46" i="45"/>
  <c r="D45" i="45"/>
  <c r="D43" i="45"/>
  <c r="D41" i="45"/>
  <c r="D40" i="45"/>
  <c r="D39" i="45"/>
  <c r="I23" i="45"/>
  <c r="I22" i="45"/>
  <c r="I21" i="45"/>
  <c r="I20" i="45"/>
  <c r="I19" i="45"/>
  <c r="I18" i="45"/>
  <c r="I17" i="45"/>
  <c r="I12" i="45"/>
  <c r="D23" i="45"/>
  <c r="D22" i="45"/>
  <c r="D21" i="45"/>
  <c r="D20" i="45"/>
  <c r="D19" i="45"/>
  <c r="D18" i="45"/>
  <c r="D17" i="45"/>
  <c r="D15" i="45"/>
  <c r="D13" i="45"/>
  <c r="D12" i="45"/>
  <c r="J80" i="45"/>
  <c r="E80" i="45"/>
  <c r="J79" i="45"/>
  <c r="E79" i="45"/>
  <c r="J78" i="45"/>
  <c r="E78" i="45"/>
  <c r="J77" i="45"/>
  <c r="E77" i="45"/>
  <c r="J76" i="45"/>
  <c r="E76" i="45"/>
  <c r="J75" i="45"/>
  <c r="E75" i="45"/>
  <c r="J74" i="45"/>
  <c r="E74" i="45"/>
  <c r="J73" i="45"/>
  <c r="E73" i="45"/>
  <c r="E72" i="45"/>
  <c r="J71" i="45"/>
  <c r="I71" i="45"/>
  <c r="I73" i="45" s="1"/>
  <c r="E71" i="45"/>
  <c r="E70" i="45"/>
  <c r="I42" i="45"/>
  <c r="I44" i="45" s="1"/>
  <c r="D42" i="45"/>
  <c r="J40" i="45"/>
  <c r="E40" i="45"/>
  <c r="J24" i="45"/>
  <c r="E24" i="45"/>
  <c r="J23" i="45"/>
  <c r="E23" i="45"/>
  <c r="J22" i="45"/>
  <c r="E22" i="45"/>
  <c r="J21" i="45"/>
  <c r="E21" i="45"/>
  <c r="J20" i="45"/>
  <c r="E20" i="45"/>
  <c r="J19" i="45"/>
  <c r="E19" i="45"/>
  <c r="J18" i="45"/>
  <c r="E18" i="45"/>
  <c r="J17" i="45"/>
  <c r="E17" i="45"/>
  <c r="J16" i="45"/>
  <c r="I16" i="45"/>
  <c r="E16" i="45"/>
  <c r="E15" i="45"/>
  <c r="J14" i="45"/>
  <c r="L14" i="45" s="1"/>
  <c r="L16" i="45" s="1"/>
  <c r="M16" i="45" s="1"/>
  <c r="E14" i="45"/>
  <c r="G14" i="45" s="1"/>
  <c r="E13" i="45"/>
  <c r="L40" i="45" l="1"/>
  <c r="M40" i="45" s="1"/>
  <c r="J50" i="45" s="1"/>
  <c r="L50" i="45" s="1"/>
  <c r="L78" i="45"/>
  <c r="G72" i="45"/>
  <c r="G76" i="45"/>
  <c r="L19" i="45"/>
  <c r="D16" i="45"/>
  <c r="G15" i="45"/>
  <c r="L18" i="45"/>
  <c r="G19" i="45"/>
  <c r="G23" i="45"/>
  <c r="G40" i="45"/>
  <c r="H40" i="45" s="1"/>
  <c r="E52" i="45" s="1"/>
  <c r="L23" i="45"/>
  <c r="L79" i="45"/>
  <c r="L22" i="45"/>
  <c r="L21" i="45"/>
  <c r="L20" i="45"/>
  <c r="L77" i="45"/>
  <c r="G22" i="45"/>
  <c r="D24" i="45"/>
  <c r="G21" i="45"/>
  <c r="G20" i="45"/>
  <c r="G77" i="45"/>
  <c r="G18" i="45"/>
  <c r="G17" i="45"/>
  <c r="G13" i="45"/>
  <c r="D44" i="45"/>
  <c r="G70" i="45"/>
  <c r="I24" i="45"/>
  <c r="G78" i="45"/>
  <c r="G71" i="45"/>
  <c r="G75" i="45"/>
  <c r="L75" i="45"/>
  <c r="G79" i="45"/>
  <c r="L17" i="45"/>
  <c r="L76" i="45"/>
  <c r="I52" i="45"/>
  <c r="G74" i="45"/>
  <c r="L71" i="45"/>
  <c r="L73" i="45" s="1"/>
  <c r="M73" i="45" s="1"/>
  <c r="J45" i="45" l="1"/>
  <c r="L45" i="45" s="1"/>
  <c r="J49" i="45"/>
  <c r="L49" i="45" s="1"/>
  <c r="J48" i="45"/>
  <c r="L48" i="45" s="1"/>
  <c r="J52" i="45"/>
  <c r="J46" i="45"/>
  <c r="L46" i="45" s="1"/>
  <c r="J47" i="45"/>
  <c r="L47" i="45" s="1"/>
  <c r="J44" i="45"/>
  <c r="J51" i="45"/>
  <c r="L51" i="45" s="1"/>
  <c r="J42" i="45"/>
  <c r="L42" i="45" s="1"/>
  <c r="L44" i="45" s="1"/>
  <c r="M44" i="45" s="1"/>
  <c r="E48" i="45"/>
  <c r="G48" i="45" s="1"/>
  <c r="E51" i="45"/>
  <c r="G51" i="45" s="1"/>
  <c r="G16" i="45"/>
  <c r="H16" i="45" s="1"/>
  <c r="E44" i="45"/>
  <c r="E42" i="45"/>
  <c r="G42" i="45" s="1"/>
  <c r="E45" i="45"/>
  <c r="G45" i="45" s="1"/>
  <c r="E46" i="45"/>
  <c r="G46" i="45" s="1"/>
  <c r="E41" i="45"/>
  <c r="G41" i="45" s="1"/>
  <c r="E50" i="45"/>
  <c r="G50" i="45" s="1"/>
  <c r="E47" i="45"/>
  <c r="G47" i="45" s="1"/>
  <c r="E49" i="45"/>
  <c r="G49" i="45" s="1"/>
  <c r="L24" i="45"/>
  <c r="M24" i="45" s="1"/>
  <c r="E43" i="45"/>
  <c r="G43" i="45" s="1"/>
  <c r="G73" i="45"/>
  <c r="H73" i="45" s="1"/>
  <c r="G24" i="45"/>
  <c r="H24" i="45" s="1"/>
  <c r="D52" i="45"/>
  <c r="D80" i="45"/>
  <c r="D73" i="45"/>
  <c r="G80" i="45"/>
  <c r="L74" i="45"/>
  <c r="L80" i="45" s="1"/>
  <c r="M80" i="45" s="1"/>
  <c r="I80" i="45"/>
  <c r="L52" i="45" l="1"/>
  <c r="M52" i="45" s="1"/>
  <c r="J53" i="45" s="1"/>
  <c r="L53" i="45" s="1"/>
  <c r="M53" i="45" s="1"/>
  <c r="J25" i="45"/>
  <c r="E25" i="45"/>
  <c r="G44" i="45"/>
  <c r="H44" i="45" s="1"/>
  <c r="G52" i="45"/>
  <c r="H80" i="45"/>
  <c r="L81" i="45" l="1"/>
  <c r="M83" i="45" s="1"/>
  <c r="H86" i="45" s="1"/>
  <c r="J54" i="45"/>
  <c r="G25" i="45"/>
  <c r="H25" i="45" s="1"/>
  <c r="L25" i="45"/>
  <c r="M25" i="45" s="1"/>
  <c r="H52" i="45"/>
  <c r="M27" i="45" l="1"/>
  <c r="H30" i="45" s="1"/>
  <c r="H27" i="45"/>
  <c r="H29" i="45" s="1"/>
  <c r="L54" i="45"/>
  <c r="E53" i="45"/>
  <c r="G53" i="45" s="1"/>
  <c r="H53" i="45" s="1"/>
  <c r="E14" i="37"/>
  <c r="E14" i="35"/>
  <c r="E13" i="35"/>
  <c r="E12" i="35"/>
  <c r="E11" i="35"/>
  <c r="E13" i="37"/>
  <c r="E12" i="37"/>
  <c r="E11" i="37"/>
  <c r="D32" i="45" l="1"/>
  <c r="M54" i="45"/>
  <c r="M56" i="45" s="1"/>
  <c r="H59" i="45" s="1"/>
  <c r="E54" i="45"/>
  <c r="G54" i="45" s="1"/>
  <c r="D20" i="37"/>
  <c r="H54" i="45" l="1"/>
  <c r="H56" i="45" s="1"/>
  <c r="H58" i="45" s="1"/>
  <c r="D61" i="45" s="1"/>
  <c r="G81" i="45"/>
  <c r="D29" i="25"/>
  <c r="D29" i="23"/>
  <c r="D28" i="23"/>
  <c r="D28" i="10"/>
  <c r="D28" i="25" s="1"/>
  <c r="D26" i="16"/>
  <c r="D27" i="10" s="1"/>
  <c r="D27" i="25" s="1"/>
  <c r="H83" i="45" l="1"/>
  <c r="D27" i="23"/>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H85" i="45" l="1"/>
  <c r="D88" i="45"/>
  <c r="E15" i="25"/>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E13" i="25"/>
  <c r="G13" i="25" s="1"/>
  <c r="G16" i="21" l="1"/>
  <c r="H16" i="21" s="1"/>
  <c r="E15" i="37"/>
  <c r="G15" i="37" s="1"/>
  <c r="E15" i="35"/>
  <c r="G15" i="35" s="1"/>
  <c r="E17" i="21"/>
  <c r="G17" i="21" s="1"/>
  <c r="H17" i="21" s="1"/>
  <c r="E16" i="3"/>
  <c r="G16" i="3" s="1"/>
  <c r="G15" i="3"/>
  <c r="H15" i="3" s="1"/>
  <c r="G16" i="10"/>
  <c r="H16" i="10" s="1"/>
  <c r="E17" i="10"/>
  <c r="G17" i="10" s="1"/>
  <c r="G14" i="37"/>
  <c r="E17" i="23"/>
  <c r="G17" i="23" s="1"/>
  <c r="E16" i="16"/>
  <c r="G16" i="16" s="1"/>
  <c r="H16" i="16" s="1"/>
  <c r="G16" i="25"/>
  <c r="H16" i="25" s="1"/>
  <c r="E17" i="25"/>
  <c r="G17" i="25" s="1"/>
  <c r="G16" i="23"/>
  <c r="H16" i="23" s="1"/>
  <c r="G14" i="35"/>
  <c r="H14" i="35" l="1"/>
  <c r="E37" i="35" s="1"/>
  <c r="G37" i="35" s="1"/>
  <c r="H37" i="35" s="1"/>
  <c r="H14" i="37"/>
  <c r="E37" i="37" s="1"/>
  <c r="G37" i="37"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E22" i="3" l="1"/>
  <c r="G22" i="3" s="1"/>
  <c r="H15" i="35"/>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8" i="35"/>
  <c r="G20" i="35"/>
  <c r="H20" i="35" s="1"/>
  <c r="G28" i="37"/>
  <c r="G20" i="37"/>
  <c r="H20" i="37"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8" i="35"/>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3" i="35"/>
  <c r="G33" i="35" s="1"/>
  <c r="E35" i="35"/>
  <c r="G35" i="35" s="1"/>
  <c r="E36" i="35"/>
  <c r="E34" i="35"/>
  <c r="G34" i="35" s="1"/>
  <c r="E30" i="35"/>
  <c r="G30" i="35" s="1"/>
  <c r="E32" i="35"/>
  <c r="G32" i="35" s="1"/>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10" i="41"/>
  <c r="D10" i="41" s="1"/>
  <c r="C27" i="20"/>
  <c r="E27" i="20" s="1"/>
  <c r="B11" i="41"/>
  <c r="D11" i="41" s="1"/>
  <c r="H41" i="37"/>
  <c r="C29" i="20"/>
  <c r="E29" i="20" s="1"/>
  <c r="D12" i="41" l="1"/>
  <c r="B21" i="41"/>
  <c r="C28" i="20"/>
  <c r="E28" i="20" s="1"/>
  <c r="E30" i="20"/>
  <c r="B38" i="20" s="1"/>
  <c r="D38" i="20" s="1"/>
  <c r="D39" i="20" s="1"/>
  <c r="E39" i="20" s="1"/>
  <c r="B47" i="20" s="1"/>
  <c r="C48" i="20" s="1"/>
  <c r="C47" i="20" s="1"/>
  <c r="C22" i="41" l="1"/>
  <c r="C21" i="41" s="1"/>
</calcChain>
</file>

<file path=xl/sharedStrings.xml><?xml version="1.0" encoding="utf-8"?>
<sst xmlns="http://schemas.openxmlformats.org/spreadsheetml/2006/main" count="1219" uniqueCount="368">
  <si>
    <t>Kenmerk SSC IUC/DJI/INKEA/MVV/2019-2</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</si>
  <si>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</si>
  <si>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</si>
  <si>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</si>
  <si>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</si>
  <si>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</si>
  <si>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</si>
  <si>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</si>
  <si>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</si>
  <si>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</si>
  <si>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</si>
  <si>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</si>
  <si>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</si>
  <si>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</si>
  <si>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</si>
  <si>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</si>
  <si>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</si>
  <si>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</si>
  <si>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</si>
  <si>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</si>
  <si>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</si>
  <si>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</si>
  <si>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</si>
  <si>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</si>
  <si>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</si>
  <si>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</si>
  <si>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</si>
  <si>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</si>
  <si>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</si>
  <si>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</si>
  <si>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</si>
  <si>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</si>
  <si>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</si>
  <si>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</si>
  <si>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</si>
  <si>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</si>
  <si>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</si>
  <si>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</si>
  <si>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</si>
  <si>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</si>
  <si>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</si>
  <si>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</si>
  <si>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</si>
  <si>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</si>
  <si>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</si>
  <si>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</si>
  <si>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</si>
  <si>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</si>
  <si>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</si>
  <si>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</si>
  <si>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</si>
  <si>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</si>
  <si>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</si>
  <si>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</si>
  <si>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</si>
  <si>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</si>
  <si>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</si>
  <si>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</si>
  <si>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</si>
  <si>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</si>
  <si>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</si>
  <si>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</si>
  <si>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</si>
  <si>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</si>
  <si>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</si>
  <si>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</si>
  <si>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</si>
  <si>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</si>
  <si>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</si>
  <si>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</si>
  <si>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</si>
  <si>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</si>
  <si>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</si>
  <si>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</si>
  <si>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</si>
  <si>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</si>
  <si>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</si>
  <si>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</si>
  <si>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</si>
  <si>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</si>
  <si>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</si>
  <si>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</si>
  <si>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</si>
  <si>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</si>
  <si>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</si>
  <si>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</si>
  <si>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</si>
  <si>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</si>
  <si>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</si>
  <si>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</si>
  <si>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</si>
  <si>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</si>
  <si>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</si>
  <si>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</si>
  <si>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</si>
  <si>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</si>
  <si>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</si>
  <si>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</si>
  <si>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</si>
  <si>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</si>
  <si>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</si>
  <si>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</si>
  <si>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</si>
  <si>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</si>
  <si>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</si>
  <si>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</si>
  <si>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</si>
  <si>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</si>
  <si>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</si>
  <si>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</si>
  <si>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</si>
  <si>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</si>
  <si>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</si>
  <si>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</si>
  <si>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</si>
  <si>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</si>
  <si>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</si>
  <si>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</si>
  <si>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</si>
  <si>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</si>
  <si>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</si>
  <si>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</si>
  <si>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</si>
  <si>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</si>
  <si>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</si>
  <si>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</si>
  <si>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</si>
  <si>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</si>
  <si>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</si>
  <si>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</si>
  <si>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</si>
  <si>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</si>
  <si>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</si>
  <si>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</si>
  <si>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</si>
  <si>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</si>
  <si>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</si>
  <si>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</si>
  <si>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</si>
  <si>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</si>
  <si>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</si>
  <si>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</si>
  <si>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</si>
  <si>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</si>
  <si>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</si>
  <si>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</si>
  <si>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</si>
  <si>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</si>
  <si>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</si>
  <si>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</si>
  <si>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</si>
  <si>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</si>
  <si>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</si>
  <si>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</si>
  <si>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</si>
  <si>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</si>
  <si>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</si>
  <si>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</si>
  <si>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</si>
  <si>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</si>
  <si>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</si>
  <si>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</si>
  <si>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</si>
  <si>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</si>
  <si>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</si>
  <si>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</si>
  <si>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</si>
  <si>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</si>
  <si>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</si>
  <si>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</si>
  <si>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</si>
  <si>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</si>
  <si>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</si>
  <si>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</si>
  <si>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</si>
  <si>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</si>
  <si>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</si>
  <si>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</si>
  <si>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</si>
  <si>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</si>
  <si>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</si>
  <si>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</si>
  <si>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</si>
  <si>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</si>
  <si>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</si>
  <si>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</si>
  <si>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</si>
  <si>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</si>
  <si>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</si>
  <si>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</si>
  <si>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</si>
  <si>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</si>
  <si>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</si>
  <si>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</si>
  <si>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</si>
  <si>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</si>
  <si>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</si>
  <si>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</si>
  <si>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</si>
  <si>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</si>
  <si>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</si>
  <si>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</si>
  <si>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</si>
  <si>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</si>
  <si>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</si>
  <si>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</si>
  <si>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</si>
  <si>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</si>
  <si>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</si>
  <si>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</si>
  <si>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</si>
  <si>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</si>
  <si>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</si>
  <si>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</si>
  <si>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Weging in gewogen gemiddelde Omrekenfactor</t>
  </si>
  <si>
    <t>(het maximaal aantal te behalen punten voor de 'Prijs' is 250)</t>
  </si>
  <si>
    <t>Kostprijsvariabele</t>
  </si>
  <si>
    <t>Tab</t>
  </si>
  <si>
    <t xml:space="preserve">Toelichting </t>
  </si>
  <si>
    <t>Tabblad toevoegen aan Inschrijving?</t>
  </si>
  <si>
    <t>Omrekenfactoren na
weging onderscheiden inhuurvormen Uitzendovereenkomst</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</si>
  <si>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</si>
  <si>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</si>
  <si>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</si>
  <si>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</si>
  <si>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</si>
  <si>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</si>
  <si>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</si>
  <si>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</si>
  <si>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</si>
  <si>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Werkhervattingskas - WGA
Dit betreft de van toepassing zijnde premie, waarop het gedeelte dat wordt doorberekend aan de Uitzendkrachten, te weten maximaal 50%, in mindering is gebracht. Zie ook het geel gemarkeerde vak in kolom J/K.</t>
  </si>
  <si>
    <r>
      <t xml:space="preserve">cao Rijk-salarisschaal </t>
    </r>
    <r>
      <rPr>
        <b/>
        <sz val="12"/>
        <rFont val="Verdana"/>
        <family val="2"/>
      </rPr>
      <t>→</t>
    </r>
    <r>
      <rPr>
        <b/>
        <sz val="10"/>
        <rFont val="Verdana"/>
        <family val="2"/>
      </rPr>
      <t xml:space="preserve">
Trede/periodiek </t>
    </r>
    <r>
      <rPr>
        <sz val="14"/>
        <rFont val="Verdana"/>
        <family val="2"/>
      </rPr>
      <t>↓</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</si>
  <si>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</si>
  <si>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</si>
  <si>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</si>
  <si>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t>Bureaumarge Uitzenden en/of Detacheren in fase A/fase 1,2.</t>
  </si>
  <si>
    <t>Zw-aanvullend (ZW-A premie t.b.v. aanvulling uitkering UWV in het eerste en tweede ziektejaar, risicopremiegroep 1)</t>
  </si>
  <si>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</si>
  <si>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</si>
  <si>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</si>
  <si>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</si>
  <si>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</si>
  <si>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</si>
  <si>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</si>
  <si>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</si>
  <si>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r>
      <rPr>
        <b/>
        <sz val="10"/>
        <rFont val="Verdana"/>
        <family val="2"/>
      </rPr>
      <t>Loonsomfactor Uitzenden en/of Detacheren in fase A/fase 1,2. 
(</t>
    </r>
    <r>
      <rPr>
        <b/>
        <sz val="9"/>
        <rFont val="Verdana"/>
        <family val="2"/>
      </rPr>
      <t>rekenkundig op vier decimalen achter de komma afgerond)</t>
    </r>
  </si>
  <si>
    <t>BIJLAGE 5A - Tab 3 Gewogen gemiddelde Omrekenfactor</t>
  </si>
  <si>
    <t>BIJLAGE 5A - Tab 0 Leeswijzer</t>
  </si>
  <si>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</si>
  <si>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</si>
  <si>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</si>
  <si>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</si>
  <si>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</si>
  <si>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</si>
  <si>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2a en 2b Loonsomfactor, voorwaarden voor aanpassing</t>
  </si>
  <si>
    <t>2a en 2b
Omrekenfactor</t>
  </si>
  <si>
    <t>2a en 2b
Loonsomfactor, opbouw</t>
  </si>
  <si>
    <t xml:space="preserve">2a en 2b
Loonsomfactor </t>
  </si>
  <si>
    <t xml:space="preserve">Ja (tab 2a en 2b)
</t>
  </si>
  <si>
    <t>2a en 2b
Bureaumarge</t>
  </si>
  <si>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5A 'Tariefstelling'. In deze bijlage 5A 'Tariefstelling' mag niet worden afgeweken van de eisen zoals weergegeven in het Programma van Eisen en dienen de instructies in de andere relevante Aanbestedingsstukken, zoals ook deze bijlage 5A Tariefstelling, te worden gevolgd. </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</si>
  <si>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</si>
  <si>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</si>
  <si>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</si>
  <si>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</si>
  <si>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</si>
  <si>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</si>
  <si>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Het Wml bruto uurloon is met ingang van 1 juli 2024 € 13,68 bij een 36-urige werkweek.</t>
  </si>
  <si>
    <t>Eindejaarsuitkering (EJU) (8,3%) + verhoging IKB per 01-07-2024 (0,2%)</t>
  </si>
  <si>
    <t>Perceel 1</t>
  </si>
  <si>
    <t xml:space="preserve">Kenmerk </t>
  </si>
  <si>
    <t>BIJLAGE 5A - Tab 4  Kostenfactoren</t>
  </si>
  <si>
    <t xml:space="preserve">Perceel 1 
</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</si>
  <si>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</si>
  <si>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</si>
  <si>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</si>
  <si>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</si>
  <si>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</si>
  <si>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</si>
  <si>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</si>
  <si>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</si>
  <si>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3) Kostenfactor t.b.v. eenmalige uitkeringen &amp; bewust belonen</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</si>
  <si>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</si>
  <si>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</si>
  <si>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</si>
  <si>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</si>
  <si>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</si>
  <si>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</si>
  <si>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</si>
  <si>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Fase B/C fase 3 en 4 (ABU/NBBU)</t>
  </si>
  <si>
    <t xml:space="preserve">2a en 2b
WGA- en ZW-flex premie
</t>
  </si>
  <si>
    <t xml:space="preserve">4 Kostenfactoren
</t>
  </si>
  <si>
    <t xml:space="preserve">Nee (tab 4)
</t>
  </si>
  <si>
    <t xml:space="preserve">Zie o.a. ook paragraaf 5.4 van het Beschrijvend Document en hoofdstuk 10 van het Programma van Eisen </t>
  </si>
  <si>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de tabbladen 2a en 2b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 Omrekenfactoren voor fase A/1,2 en fase B,C in de gemiddelde kostenfactoren, houden we gedurende de looptijd van de Raamovereenkomst de verdeling tussen fase A/1,2 en fase B,C/3,4 aan zoals vastgesteld in tabblad 3 van deze Tariefstelling. </t>
    </r>
  </si>
  <si>
    <t xml:space="preserve">ERD ZW-Flex?
Ja/nee (s.v.p. aangeven wat van toepassing is)
</t>
  </si>
  <si>
    <t>ERD WGA?
Ja/nee (s.v.p. aangeven wat van toepassing is)
Hoogte WGA premie vóór door- belasting aan Uitzendkracht: XXX % (hier het daadwerkelijke percentage invullen, dus niet bijv. 100%)
Percentage van de WGA premie dat aan Uitzendkracht wordt doorbelast: XXX %</t>
  </si>
  <si>
    <t>ERD WGA?
Ja/nee (s.v.p. aangeven wat van toepassing is)
Hoogte WGA premie vóór door- belasting aan Uitzendkracht: XXX % (hier het daadwerkelijke percentage invullen, dus niet bijv. 100%)
Percentage van de WGA premie dat aan Uitzendkracht wordt doorbelast: XXX%</t>
  </si>
  <si>
    <t xml:space="preserve">*Voor de procentuele verhouding van de Omrekenfactoren fase A en fase B/C in het gemiddelde, houden we gedurende de looptijd van de Raamovereenkomst de verdeling zoals vastgesteld in tabblad 3 van de Tariefstelling, bijlage 5A, aan. </t>
  </si>
  <si>
    <t>*Dit tabblad is geen onderdeel van de Inschrijving en hoeft niet te worden ingediend. In de implementatieperiode wordt door Deelnemers besloten of alle kostenfactoren van toepassing zijn of enkel nummer 2 en 3. Dat zou in het voordeel van Opdrachtnemer zijn.</t>
  </si>
  <si>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5A)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van de loonsomfactoren in deze Tariefstelling (bijlage 5A)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</si>
  <si>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t>totaal loonsomfactor</t>
  </si>
  <si>
    <t>Gemiddelde kostenfactor 1*</t>
  </si>
  <si>
    <t>Gemiddelde kostenfactor 2*</t>
  </si>
  <si>
    <t>Gemiddelde kostenfactor 3*</t>
  </si>
  <si>
    <r>
      <rPr>
        <b/>
        <sz val="9"/>
        <rFont val="Verdana"/>
        <family val="2"/>
      </rPr>
      <t xml:space="preserve">Inschrijver dient uitsluitend de gele velden in de tabbladen 2a, 2b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5A in zowel in Excel, als – in tabblad 3 rechtsgeldig ondertekend – in PDF (het gehele document behalve tabblad 4, dus niet alleen tabblad 3).  </t>
    </r>
    <r>
      <rPr>
        <sz val="9"/>
        <rFont val="Verdana"/>
        <family val="2"/>
      </rPr>
      <t xml:space="preserve">
De door Inschrijver ingediende Inschrijving, waarvan de Tariefstelling deel uitmaakt, wordt onderdeel van de Raamovereenkomst.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</si>
  <si>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op het subgunningscriterium Prijs. </t>
    </r>
    <r>
      <rPr>
        <b/>
        <sz val="9"/>
        <rFont val="Verdana"/>
        <family val="2"/>
      </rPr>
      <t>Het totaalaantal punten ('de score op het subgunningscriterium Prijs')  staat in cel C21</t>
    </r>
    <r>
      <rPr>
        <b/>
        <sz val="9"/>
        <color rgb="FF7030A0"/>
        <rFont val="Verdana"/>
        <family val="2"/>
      </rPr>
      <t xml:space="preserve"> </t>
    </r>
    <r>
      <rPr>
        <b/>
        <sz val="9"/>
        <rFont val="Verdana"/>
        <family val="2"/>
      </rPr>
      <t>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5A.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5A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</si>
  <si>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t>De bureaumarge dient altijd hoger dan 1,0000 te zijn. Maximaal 4 decimalen achter de komma invullen.</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</si>
  <si>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</si>
  <si>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</si>
  <si>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</si>
  <si>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</si>
  <si>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</si>
  <si>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Tariefstelling 2025</t>
  </si>
  <si>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In blok 5, cel D29, dient Inschrijver in ieder geval – indien hij dat wenst – een reservering voor de ziektekosten tijdens dienstverband op te nemen. 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</si>
  <si>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Kenmerk IUC DJI/INEA/NA/2024-03</t>
  </si>
  <si>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t>
    </r>
  </si>
  <si>
    <t>EA IFA Belastingdienst Massaal 2025</t>
  </si>
  <si>
    <t>Klantinteractie &amp; -services (KI&amp;S)</t>
  </si>
  <si>
    <t>IUC DJI/INEA/NA/2024-03</t>
  </si>
  <si>
    <t>EA IFA Belastingdienst Massaal 2025                                      Klantinteractie &amp; -services (KI&amp;S)</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</si>
  <si>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</si>
  <si>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Tariefstelling bij Inschrijving gebaseerd op kostprijsvariabelen van toepassing in 2025</t>
  </si>
  <si>
    <t xml:space="preserve">Perceel 1     </t>
  </si>
  <si>
    <t xml:space="preserve">EA IFA Belastingdienst Massaal 2025 </t>
  </si>
  <si>
    <t xml:space="preserve">
2. (tabblad 2b): Detacheren (zonder Uitzendbeding) ABU fase B en C / fase 3 en 4 ABU- en NBBU-cao, cao Rijk-salarisschaal 1 t/m 12</t>
  </si>
  <si>
    <t>Onderscheiden Omrekenfactoren per inhuurvorm Uitzendovereenkomst 
cao Rijk- salarisschaal 1 t/m 12</t>
  </si>
  <si>
    <t>De formule is: 1785,7143 x (2,1000 -/- Gewogen gemiddelde Omrekenfactor) = score in punten</t>
  </si>
  <si>
    <t>Gehanteerde bandbreedte Gewogen gemiddelde Omrekenfactor t.b.v. beoordeling Prijs: 2,1000 -1,9600</t>
  </si>
  <si>
    <t>Bij publicatie deze regel verbergen = het werkelijke aantal punten indien lager dan 1,9600 wordt aangeboden.</t>
  </si>
  <si>
    <r>
      <t>BIJLAGE 5A - Tab 2a Uitzenden (met Uitzendbeding) en/of Detacheren (=zonder Uitzendbeding ) in fase A of fase 1,2 (ABU/NBBU) in cao Rijk-salarisschaal 1</t>
    </r>
    <r>
      <rPr>
        <b/>
        <sz val="14"/>
        <color rgb="FF002060"/>
        <rFont val="Verdana"/>
        <family val="2"/>
      </rPr>
      <t xml:space="preserve"> tot en met 12</t>
    </r>
  </si>
  <si>
    <t>Loonsomfactor Uitzenden (=met Uitzendbeding) en/of Detacheren (= zonder Uitzendbeding), in fase A of fase 1, 2 (ABU/NBBU) cao Rijk-salarisschaal 1 tot en met 12</t>
  </si>
  <si>
    <t>Opmerking: schaal 9.0 is nog steeds hoger dan 10.0 zoals ook in de vorige cao Rijk</t>
  </si>
  <si>
    <t>Alle cao Rijk-salarisschalen en tredes zijn met ingang 1 juli 2024 hoger dan het Wml bruto uurloon.</t>
  </si>
  <si>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Zie ook bijlage S Bri/Bro. 
Aanbestedende dienst heeft het percentage 8,5000% ingevuld in de Loonsomfactoren in de tabbladen 2a en 2b in de Tariefstelling (bijlage 5A) in een wit, beveiligd veld in kolom D. 
Zie ook de instructies en toelichtingen in deze Tariefstelling (bijlage 5A) en hoofdstuk 10 van het Programma van Eisen (Bijlage A).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</si>
  <si>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5A) zijn</t>
    </r>
    <r>
      <rPr>
        <b/>
        <sz val="9"/>
        <rFont val="Verdana"/>
        <family val="2"/>
      </rPr>
      <t xml:space="preserve"> twee Omrekenfactoren </t>
    </r>
    <r>
      <rPr>
        <sz val="9"/>
        <rFont val="Verdana"/>
        <family val="2"/>
      </rPr>
      <t>gedefinieerd, die resulteren uit de invulling van de loonsomfactor (zie eis 10.21) en bureaumarge</t>
    </r>
    <r>
      <rPr>
        <sz val="9"/>
        <color rgb="FFFF0000"/>
        <rFont val="Verdana"/>
        <family val="2"/>
      </rPr>
      <t xml:space="preserve"> </t>
    </r>
    <r>
      <rPr>
        <sz val="9"/>
        <rFont val="Verdana"/>
        <family val="2"/>
      </rPr>
      <t xml:space="preserve">(eis 10.26) in tabblad 2a en 2b. 
</t>
    </r>
    <r>
      <rPr>
        <b/>
        <sz val="9"/>
        <rFont val="Verdana"/>
        <family val="2"/>
      </rPr>
      <t>Dit betreft de volgende twee Omrekenfactoren:</t>
    </r>
    <r>
      <rPr>
        <sz val="9"/>
        <rFont val="Verdana"/>
        <family val="2"/>
      </rPr>
      <t xml:space="preserve">
- Tabblad 2a: Omrekenfactor voor Uitzenden en/of Detacheren in fase A / 1,2;
- Tabblad 2b: Omrekenfactor voor Detacheren in fase B en C / 3,4.
</t>
    </r>
  </si>
  <si>
    <t>1 Uurloon</t>
  </si>
  <si>
    <t>Ja (tab 1)</t>
  </si>
  <si>
    <t>1, 2a en 2b
Opbouw Uurtarief</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</si>
  <si>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 5A)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</si>
  <si>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 5A) de volgende Bureaumarges in: 
- Tabblad 2a: Bureaumarge voor Uitzenden en/of Detacheren in fase A/ 1,2;
- Tabblad 2b: Bureaumarge voor Detacheren in fase B en C/ 3,4.
Inschrijver vult hiertoe de daarvoor bestemde gele velden in de tabbladen 2a en 2b van het format Tariefstelling (bijlage 5A)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r>
      <rPr>
        <sz val="9"/>
        <color rgb="FFFF0000"/>
        <rFont val="Verdana"/>
        <family val="2"/>
      </rPr>
      <t xml:space="preserve">
</t>
    </r>
    <r>
      <rPr>
        <b/>
        <sz val="9"/>
        <rFont val="Verdana"/>
        <family val="2"/>
      </rPr>
      <t xml:space="preserve">Uitzondering op het bovenstaande indien Opdrachtgever gebruikmaakt van de eerste verlengingsoptie (dus niet ook bij gebruikmaking van de eventuele tweede verlengingsoptie):
</t>
    </r>
    <r>
      <rPr>
        <sz val="9"/>
        <rFont val="Verdana"/>
        <family val="2"/>
      </rPr>
      <t xml:space="preserve">Gelet op de maximale duur van de Raamovereenkomst van 6 jaar, is Opdrachtgever bereid om een eenmalige CBS-indexering van de bureaumarge toe te staan. Deze eenmalige CBS-indexering betreft het moment dat de initiële looptijd van 4 jaar van de Raamovereenkomst is verstreken en eventueel de eerste verlengingsoptie van de Raamovereenkomst door Opdrachtgever wordt benut. 
Gelet op de einddatum zondag 4 november 2029 van de initiële 4 jaar looptijd van de Raamovereenkomst, zal deze CBS-indexering niet eerder ingaan dan de ingangsdatum van de nieuwe tariefstelling voor het opvolgende kalenderjaar 2030, te weten op een in december 2029 nader te bepalen maandag rond 1 januari. Hiermee vermijdt Opdrachtgever een extra tussentijdse aanpassing van Uurtarieven vanwege de eenmalige CBS-indexering van de bureaumarge gedurende een kalenderjaar.
</t>
    </r>
    <r>
      <rPr>
        <u/>
        <sz val="9"/>
        <rFont val="Verdana"/>
        <family val="2"/>
      </rPr>
      <t>De eenmalige indexering van de bureaumarge vindt plaats op basis van het volgende CBS- indexcijfer:</t>
    </r>
    <r>
      <rPr>
        <sz val="9"/>
        <rFont val="Verdana"/>
        <family val="2"/>
      </rPr>
      <t xml:space="preserve">
1e digit ‘N – Verhuur en overige zakelijke diensten’. In deze bedrijfstak/branche is de groep Arbeidsbemiddeling, uitzendbureaus en personeelsbeheer opgenomen.
Bron:             StatLine - Cao-lonen, contractuele loonkosten en arbeidsduur; indexcijfers (2020=100) (cbs.nl)
Bedrijfstakken: N – ‘Verhuur en overige zakelijke diensten' 
Indexcijfers:    Ontwikkeling t.o.v. een jaar eerder &gt; Cao-lonen per uur inclusief bijzondere beloningen
Uitgangspunt voor de tariefbijstelling is de ontwikkeling van deze index in de periode september 2028 tot september 2029. Het betreffende CBS-percentage wordt op één decimaal achter de komma afgerond. 
In de jaarlijkse tariefsafstemming in december 2029 zal de betreffende indexering door categoriemanagement Uitzendkrachten en Arbeidsparticipanten Rijksoverheid, in afstemming met Opdrachtnemer, worden doorgevoerd in de Tariefstelling voor het opvolgende kalenderjaar 2030. Zoals eerder vermeld is de ingangsdatum waarop de eenmalig geïndexeerde bureaumarge van kracht wordt een in december 2029 nader te bepalen maandag rond 1 januari.
</t>
    </r>
  </si>
  <si>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2025: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en 2b van dit format Tariefstelling in. </t>
    </r>
    <r>
      <rPr>
        <sz val="9"/>
        <color rgb="FFFF0000"/>
        <rFont val="Verdana"/>
        <family val="2"/>
      </rPr>
      <t xml:space="preserve"> </t>
    </r>
    <r>
      <rPr>
        <sz val="9"/>
        <rFont val="Verdana"/>
        <family val="2"/>
      </rPr>
      <t xml:space="preserve">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</si>
  <si>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Bruto uurlonen cao Rijk m.i.v. 1 juli 2024</t>
  </si>
  <si>
    <r>
      <t xml:space="preserve">Op grond van de ABU- en NBBU-cao is de afdracht van dit percentage in fase A/1,2 verplicht. 
Het door de SFU in een lopend jaar vastgestelde percentage is leidend bij de vaststelling voor het opvolgende kalenderjaar. Voorbeeld: bij de vaststelling van de tariefstelling voor 2025 in december 2024 geldt het percentage zoals dat in de loop van 2024 door de SFU is vastgesteld. Dit percentage wordt een-op-een in de loonsomfactor overgenomen. De SFU-reservering voor kalenderjaar 2024 was 0,15%. </t>
    </r>
    <r>
      <rPr>
        <u/>
        <sz val="8"/>
        <rFont val="Verdana"/>
        <family val="2"/>
      </rPr>
      <t xml:space="preserve">De SFU-reservering voor het kalenderjaar 2025 is op het moment van publicatie van deze Aanbestedingsstukken nog niet definitief bekend. </t>
    </r>
  </si>
  <si>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r>
      <rPr>
        <u/>
        <sz val="8"/>
        <rFont val="Verdana"/>
        <family val="2"/>
      </rPr>
      <t xml:space="preserve">De PAWW-premie voor het kalenderjaar 2025 is op het moment van publicatie van deze Aanbestedingsstukken nog niet definitief bekend. </t>
    </r>
    <r>
      <rPr>
        <sz val="8"/>
        <rFont val="Verdana"/>
        <family val="2"/>
      </rPr>
      <t xml:space="preserve">
</t>
    </r>
  </si>
  <si>
    <t>Loonsomfactor Detacheren (= zonder Uitzendbeding) in fase B en C / fase 3 en 4 (ABU/NBBU) cao Rijk-salarisschaal 1 tot en met 12</t>
  </si>
  <si>
    <r>
      <t xml:space="preserve">BIJLAGE 5A - Tab 2b </t>
    </r>
    <r>
      <rPr>
        <b/>
        <sz val="16"/>
        <color theme="3"/>
        <rFont val="Verdana"/>
        <family val="2"/>
      </rPr>
      <t>Detacheren (=zonder uitzendbeding ) in fase B en C / fase 3 en 4 (ABU/NBBU) in cao Rijk-salarisschaal 1 tot en met 12</t>
    </r>
  </si>
  <si>
    <t>1. (tabblad 2a): Uitzenden (met Uitzendbeding) en/of Detacheren (zonder Uitzendbeding) in fase A  / fase 1 en 2 ABU- en NBBU-cao, cao Rijk-salarisschaal 1 t/m 12</t>
  </si>
  <si>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</si>
  <si>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t>
    </r>
    <r>
      <rPr>
        <b/>
        <sz val="10"/>
        <rFont val="Verdana"/>
        <family val="2"/>
      </rPr>
      <t>....................................................................</t>
    </r>
  </si>
  <si>
    <r>
      <rPr>
        <b/>
        <sz val="9"/>
        <color rgb="FF0070C0"/>
        <rFont val="Verdana"/>
        <family val="2"/>
      </rPr>
      <t>Zie o.a. ook eis 10.2 en 10.4, hoofdstuk 10, Programma van Eisen (bijlage A)</t>
    </r>
    <r>
      <rPr>
        <sz val="9"/>
        <rFont val="Verdana"/>
        <family val="2"/>
      </rPr>
      <t xml:space="preserve">
In tabblad 1 staan de actuele bruto Uurlonen, per salarisschaal en periodiek gebaseerd op de cao Rijk. Het Uurloon voor Uitzendkrachten wordt bepaald door het bruto maandsalaris te delen door 156. In de tabbladen 0, 1 en 4 vult Inschrijver niets in.
Inschrijver dient in de overige tabbladen van deze Tariefstelling de geel gemarkeerde velden in te vullen. </t>
    </r>
  </si>
  <si>
    <t>BIJLAGE 5A - Tab 1 cao Rijk-salarisschalen en tredes/periodieken</t>
  </si>
  <si>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 5A)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 5A), in een wit, beveiligd veld in kolom D. Inschrijver mag dit percentage niet aanpassen. Zie ook de instructies en toelichtingen in deze Tariefstelling (bijlage 5A)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 5A). 
Inschrijver dient de bedrijfsspecifieke kostprijsvariabelen in de daartoe bestemde gele velden in de loonsomfactoren in tabbladen 2a en 2b van deze Tariefstelling (bijlage 5A) in te vullen. Zie ook de instructies en toelichtingen in de Tariefstelling (bijlage 5A) en hoofdstuk 5 van het Beschrijvend Document.  
</t>
    </r>
  </si>
  <si>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</si>
  <si>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Verhoging IKB per 01-07-2024 (0,2%)</t>
  </si>
  <si>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5A)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relatief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5A).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t>
    </r>
    <r>
      <rPr>
        <u/>
        <sz val="9"/>
        <rFont val="Verdana"/>
        <family val="2"/>
      </rPr>
      <t>De op het moment van publicatie van deze aanbesteding definitief voor het jaar 2025 vastgestelde niet-bedrijfsspecifieke kostprijsvariabelen heeft Aanbestedende dienst in de loonsomfactoren van de Tariefstelling (bijlagen 5) al ingevuld in daartoe bestemde witte, beveiligde velden in kolom D. Inschrijver mag deze witte velden niet aanpassen.</t>
    </r>
    <r>
      <rPr>
        <sz val="9"/>
        <rFont val="Verdana"/>
        <family val="2"/>
      </rPr>
      <t xml:space="preserve"> </t>
    </r>
    <r>
      <rPr>
        <u/>
        <sz val="9"/>
        <rFont val="Verdana"/>
        <family val="2"/>
      </rPr>
      <t xml:space="preserve">
</t>
    </r>
    <r>
      <rPr>
        <strike/>
        <u/>
        <sz val="9"/>
        <color rgb="FFFF0000"/>
        <rFont val="Verdana"/>
        <family val="2"/>
      </rPr>
      <t>Inschrijver dient de eind 2024/begin 2025 alsnog definitief vastgestelde (niet-bedrijfsspecifieke) kostprijsvariabelen bij Inschrijving in de daartoe bestemde gele velden in de Loonsomfactoren in tabbladen 2a en 2b van de Tariefstelling (bijlagen 5) in te vullen</t>
    </r>
    <r>
      <rPr>
        <strike/>
        <sz val="9"/>
        <color rgb="FFFF0000"/>
        <rFont val="Verdana"/>
        <family val="2"/>
      </rPr>
      <t xml:space="preserve">. </t>
    </r>
    <r>
      <rPr>
        <sz val="9"/>
        <rFont val="Verdana"/>
        <family val="2"/>
      </rPr>
      <t xml:space="preserve">
Zie ook de instructies en toelichtingen in deze Tariefstelling (bijlage 5A) en hoofdstuk 5 van het Beschrijvend Document. 
</t>
    </r>
    <r>
      <rPr>
        <strike/>
        <u/>
        <sz val="9"/>
        <color rgb="FFFF0000"/>
        <rFont val="Verdana"/>
        <family val="2"/>
      </rPr>
      <t/>
    </r>
  </si>
  <si>
    <r>
      <t xml:space="preserve">feestdagen
7 feestdagen/gedeeld door aantal werkbare dagen (229) in 2025.
(maandag 5 mei valt in 2025 in een lustrumjaar)
</t>
    </r>
    <r>
      <rPr>
        <sz val="10"/>
        <color rgb="FFFF0000"/>
        <rFont val="Verdana"/>
        <family val="2"/>
      </rPr>
      <t/>
    </r>
  </si>
  <si>
    <t>vakantiedagen 
25 vakantiedagen/gedeeld door aantal werkbare dagen (229) in 2025.
(maandag 5 mei valt in 2025 in een lustrumjaar)</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</si>
  <si>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</si>
  <si>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u/>
        <sz val="8"/>
        <rFont val="Verdana"/>
        <family val="2"/>
      </rPr>
      <t xml:space="preserve">Op het moment van publicatie van deze aanbesteding zijn de definitieve wettelijke premies voor het jaar 2025 nog niet bekend. </t>
    </r>
    <r>
      <rPr>
        <strike/>
        <u/>
        <sz val="8"/>
        <color rgb="FFFF0000"/>
        <rFont val="Verdana"/>
        <family val="2"/>
      </rPr>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</si>
  <si>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t>
    </r>
    <r>
      <rPr>
        <sz val="8"/>
        <rFont val="Verdana"/>
        <family val="2"/>
      </rPr>
      <t xml:space="preserve">genomen van bijvoorbeeld de voor elk opvolgend kalenderjaar gepubliceerde informatie over de gedifferentieerde premies WGA en ZW-Flex en de Premiewijzer van het UWV.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</si>
  <si>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t>
    </r>
    <r>
      <rPr>
        <sz val="8"/>
        <rFont val="Verdana"/>
        <family val="2"/>
      </rPr>
      <t xml:space="preserve"> genomen van bijvoorbeeld de voor elk opvolgend kalenderjaar gepubliceerde informatie over de gedifferentieerde premies WGA en ZW-Flex en de Premiewijzer van het UWV. </t>
    </r>
  </si>
  <si>
    <t>basis + res + soc.verz.+ IKB</t>
  </si>
  <si>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2025 door de ABU en NBBU vastgestelde maximale premie voor risciopremiegroep 1.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u/>
        <sz val="8"/>
        <rFont val="Verdana"/>
        <family val="2"/>
      </rPr>
      <t>De maximale inhouding voor het kalenderjaar 2025 is op het moment van publicatie van deze Aanbestedingsstukken nog onbekend.</t>
    </r>
    <r>
      <rPr>
        <sz val="8"/>
        <rFont val="Verdana"/>
        <family val="2"/>
      </rPr>
      <t xml:space="preserve">
</t>
    </r>
    <r>
      <rPr>
        <sz val="8"/>
        <color theme="0" tint="-0.499984740745262"/>
        <rFont val="Verdana"/>
        <family val="2"/>
      </rPr>
      <t xml:space="preserve">Risicopremiegroep 2: 0,7000% in 2024, nog onbekend voor 2025 op het moment van publicatie van deze Aanbestedingsstukken, maar in deze aanbesteding niet van toepassing.  </t>
    </r>
  </si>
  <si>
    <t xml:space="preserve">basis+res+soc.verz.+ EJU/IKB </t>
  </si>
  <si>
    <r>
      <rPr>
        <b/>
        <sz val="9"/>
        <color rgb="FF0070C0"/>
        <rFont val="Verdana"/>
        <family val="2"/>
      </rPr>
      <t>Zie o.a. ook eis 10.21, hoofdstuk 10, Programma van Eisen (bijlage A)</t>
    </r>
    <r>
      <rPr>
        <sz val="9"/>
        <rFont val="Verdana"/>
        <family val="2"/>
      </rPr>
      <t xml:space="preserve">
Inschrijver vult in tabblad 2a en 2b van deze Tariefstelling (bijlage 5A) de volgende </t>
    </r>
    <r>
      <rPr>
        <b/>
        <sz val="9"/>
        <rFont val="Verdana"/>
        <family val="2"/>
      </rPr>
      <t xml:space="preserve">loonsomfactoren in, </t>
    </r>
    <r>
      <rPr>
        <b/>
        <u/>
        <sz val="9"/>
        <rFont val="Verdana"/>
        <family val="2"/>
      </rPr>
      <t>op basis van het prijspeil van 2025</t>
    </r>
    <r>
      <rPr>
        <b/>
        <sz val="9"/>
        <rFont val="Verdana"/>
        <family val="2"/>
      </rPr>
      <t>:</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5A).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meer informatie over de scope van de bovengenoemde loonsomfactoren paragraaf 1.8.1 van het Beschrijvend Document. 
</t>
    </r>
  </si>
  <si>
    <r>
      <t xml:space="preserve">pensioen </t>
    </r>
    <r>
      <rPr>
        <sz val="10"/>
        <color rgb="FF7030A0"/>
        <rFont val="Verdana"/>
        <family val="2"/>
      </rPr>
      <t>(*)</t>
    </r>
  </si>
  <si>
    <t>basis + res soc.verz.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</si>
</sst>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 numFmtId="170" formatCode="&quot;€&quot;\ #,##0.00"/>
  </numFmts>
  <fonts count="123" x14ac:knownFonts="1">
    <font>
      <sz val="10"/>
      <name val="Arial"/>
    </font>
    <font>
      <sz val="11"/>
      <color theme="1"/>
      <name val="Calibri"/>
      <family val="2"/>
      <scheme val="minor"/>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z val="11"/>
      <color rgb="FF000000"/>
      <name val="Calibri"/>
      <family val="2"/>
    </font>
    <font>
      <b/>
      <i/>
      <sz val="10"/>
      <name val="Verdana"/>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rgb="FF1F497D"/>
      <name val="Verdana"/>
      <family val="2"/>
    </font>
    <font>
      <sz val="9"/>
      <color theme="8"/>
      <name val="Verdana"/>
      <family val="2"/>
    </font>
    <font>
      <sz val="9"/>
      <color rgb="FF7030A0"/>
      <name val="Verdana"/>
      <family val="2"/>
    </font>
    <font>
      <b/>
      <sz val="9"/>
      <color rgb="FF7030A0"/>
      <name val="Verdana"/>
      <family val="2"/>
    </font>
    <font>
      <sz val="10"/>
      <color theme="1"/>
      <name val="Verdana"/>
      <family val="2"/>
    </font>
    <font>
      <u/>
      <sz val="9"/>
      <name val="Verdana"/>
      <family val="2"/>
    </font>
    <font>
      <strike/>
      <u/>
      <sz val="8"/>
      <color rgb="FFFF0000"/>
      <name val="Verdana"/>
      <family val="2"/>
    </font>
    <font>
      <strike/>
      <sz val="9"/>
      <color rgb="FFFF0000"/>
      <name val="Verdana"/>
      <family val="2"/>
    </font>
  </fonts>
  <fills count="1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0C0C0"/>
        <bgColor rgb="FFC0C0C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164" fontId="3" fillId="0" borderId="0" applyFont="0" applyFill="0" applyBorder="0" applyAlignment="0" applyProtection="0"/>
    <xf numFmtId="0" fontId="5" fillId="0" borderId="0"/>
    <xf numFmtId="44" fontId="34" fillId="0" borderId="0" applyFont="0" applyFill="0" applyBorder="0" applyAlignment="0" applyProtection="0"/>
    <xf numFmtId="9" fontId="78"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105" fillId="0" borderId="0"/>
    <xf numFmtId="0" fontId="1" fillId="0" borderId="0"/>
  </cellStyleXfs>
  <cellXfs count="644">
    <xf numFmtId="0" fontId="0" fillId="0" borderId="0" xfId="0"/>
    <xf numFmtId="0" fontId="15" fillId="0" borderId="0" xfId="0" applyFont="1"/>
    <xf numFmtId="0" fontId="8" fillId="0" borderId="8"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16" fillId="0" borderId="0" xfId="0" applyFont="1" applyAlignment="1">
      <alignment vertical="top"/>
    </xf>
    <xf numFmtId="165" fontId="5" fillId="6" borderId="1" xfId="0" applyNumberFormat="1" applyFont="1" applyFill="1" applyBorder="1" applyAlignment="1" applyProtection="1">
      <alignment vertical="top" wrapText="1"/>
      <protection locked="0"/>
    </xf>
    <xf numFmtId="166" fontId="5" fillId="3" borderId="1" xfId="0" applyNumberFormat="1" applyFont="1" applyFill="1" applyBorder="1" applyAlignment="1" applyProtection="1">
      <alignment vertical="top" wrapText="1"/>
      <protection locked="0"/>
    </xf>
    <xf numFmtId="0" fontId="3" fillId="0" borderId="0" xfId="0" applyFont="1" applyAlignment="1">
      <alignment vertical="top"/>
    </xf>
    <xf numFmtId="0" fontId="10" fillId="0" borderId="0" xfId="0" applyFont="1" applyAlignment="1">
      <alignment vertical="top"/>
    </xf>
    <xf numFmtId="0" fontId="17" fillId="3" borderId="8" xfId="0" applyFont="1" applyFill="1" applyBorder="1"/>
    <xf numFmtId="0" fontId="5" fillId="3" borderId="8" xfId="0" applyFont="1" applyFill="1" applyBorder="1"/>
    <xf numFmtId="0" fontId="7" fillId="0" borderId="1" xfId="0" applyFont="1" applyBorder="1"/>
    <xf numFmtId="0" fontId="7" fillId="0" borderId="1" xfId="0" applyFont="1" applyBorder="1" applyAlignment="1">
      <alignment vertical="top"/>
    </xf>
    <xf numFmtId="0" fontId="7" fillId="0" borderId="1" xfId="0" applyFont="1" applyBorder="1" applyAlignment="1">
      <alignment vertical="top" wrapText="1"/>
    </xf>
    <xf numFmtId="0" fontId="5" fillId="0" borderId="1" xfId="0" applyFont="1" applyBorder="1"/>
    <xf numFmtId="165" fontId="5" fillId="0" borderId="1" xfId="0" applyNumberFormat="1" applyFont="1" applyBorder="1"/>
    <xf numFmtId="0" fontId="5" fillId="0" borderId="1" xfId="0" applyFont="1" applyBorder="1" applyAlignment="1">
      <alignment vertical="top"/>
    </xf>
    <xf numFmtId="166" fontId="5" fillId="4" borderId="1" xfId="0" applyNumberFormat="1" applyFont="1" applyFill="1" applyBorder="1" applyAlignment="1">
      <alignment vertical="top"/>
    </xf>
    <xf numFmtId="165" fontId="5" fillId="0" borderId="1" xfId="0" applyNumberFormat="1" applyFont="1" applyBorder="1" applyAlignment="1">
      <alignment vertical="top"/>
    </xf>
    <xf numFmtId="165" fontId="11" fillId="0" borderId="1" xfId="0" applyNumberFormat="1" applyFont="1" applyBorder="1" applyAlignment="1">
      <alignment vertical="top" wrapText="1"/>
    </xf>
    <xf numFmtId="166" fontId="7" fillId="0" borderId="1" xfId="0" applyNumberFormat="1" applyFont="1" applyBorder="1"/>
    <xf numFmtId="165" fontId="7" fillId="0" borderId="1" xfId="0" applyNumberFormat="1" applyFont="1" applyBorder="1"/>
    <xf numFmtId="0" fontId="5" fillId="0" borderId="1" xfId="0" applyFont="1" applyBorder="1" applyAlignment="1">
      <alignment vertical="top" wrapText="1"/>
    </xf>
    <xf numFmtId="165" fontId="5" fillId="0" borderId="1" xfId="0" applyNumberFormat="1" applyFont="1" applyBorder="1" applyAlignment="1">
      <alignment vertical="top" wrapText="1"/>
    </xf>
    <xf numFmtId="166" fontId="5" fillId="4" borderId="1" xfId="0" applyNumberFormat="1" applyFont="1" applyFill="1" applyBorder="1" applyAlignment="1">
      <alignment vertical="top" wrapText="1"/>
    </xf>
    <xf numFmtId="0" fontId="5" fillId="4" borderId="1" xfId="0" applyFont="1" applyFill="1" applyBorder="1" applyAlignment="1">
      <alignment vertical="top" wrapText="1"/>
    </xf>
    <xf numFmtId="0" fontId="5" fillId="3" borderId="1" xfId="0" applyFont="1" applyFill="1" applyBorder="1"/>
    <xf numFmtId="0" fontId="7" fillId="4" borderId="1" xfId="0" applyFont="1" applyFill="1" applyBorder="1" applyAlignment="1">
      <alignment vertical="top" wrapText="1"/>
    </xf>
    <xf numFmtId="165" fontId="5" fillId="5" borderId="1" xfId="0" applyNumberFormat="1" applyFont="1" applyFill="1" applyBorder="1" applyAlignment="1">
      <alignment vertical="top" wrapText="1"/>
    </xf>
    <xf numFmtId="165" fontId="7" fillId="5" borderId="1" xfId="0" applyNumberFormat="1" applyFont="1" applyFill="1" applyBorder="1" applyAlignment="1">
      <alignment vertical="top" wrapText="1"/>
    </xf>
    <xf numFmtId="165" fontId="19" fillId="5" borderId="1" xfId="0" applyNumberFormat="1" applyFont="1" applyFill="1" applyBorder="1" applyAlignment="1">
      <alignment vertical="top" wrapText="1"/>
    </xf>
    <xf numFmtId="165" fontId="4" fillId="5" borderId="1" xfId="0" applyNumberFormat="1" applyFont="1" applyFill="1" applyBorder="1" applyAlignment="1">
      <alignment vertical="top" wrapText="1"/>
    </xf>
    <xf numFmtId="0" fontId="5" fillId="0" borderId="0" xfId="0" applyFont="1"/>
    <xf numFmtId="0" fontId="17" fillId="3" borderId="10" xfId="0" applyFont="1" applyFill="1" applyBorder="1"/>
    <xf numFmtId="0" fontId="5" fillId="3" borderId="10" xfId="0" applyFont="1" applyFill="1" applyBorder="1"/>
    <xf numFmtId="0" fontId="17" fillId="3" borderId="1" xfId="0" applyFont="1" applyFill="1" applyBorder="1"/>
    <xf numFmtId="0" fontId="22" fillId="0" borderId="1" xfId="0" applyFont="1" applyBorder="1" applyAlignment="1">
      <alignment vertical="top" wrapText="1"/>
    </xf>
    <xf numFmtId="165" fontId="7" fillId="4" borderId="1" xfId="0" applyNumberFormat="1" applyFont="1" applyFill="1" applyBorder="1" applyAlignment="1">
      <alignment vertical="top" wrapText="1"/>
    </xf>
    <xf numFmtId="0" fontId="5" fillId="0" borderId="0" xfId="0" applyFont="1" applyAlignment="1">
      <alignment vertical="top"/>
    </xf>
    <xf numFmtId="166" fontId="22" fillId="4" borderId="1" xfId="0" applyNumberFormat="1" applyFont="1" applyFill="1" applyBorder="1" applyAlignment="1">
      <alignment vertical="top" wrapText="1"/>
    </xf>
    <xf numFmtId="165" fontId="23" fillId="0" borderId="1" xfId="0" applyNumberFormat="1" applyFont="1" applyBorder="1" applyAlignment="1">
      <alignment vertical="top" wrapText="1"/>
    </xf>
    <xf numFmtId="0" fontId="23" fillId="0" borderId="1" xfId="0" applyFont="1" applyBorder="1" applyAlignment="1">
      <alignment vertical="top" wrapText="1"/>
    </xf>
    <xf numFmtId="0" fontId="8" fillId="0" borderId="0" xfId="0" applyFont="1"/>
    <xf numFmtId="0" fontId="9" fillId="0" borderId="0" xfId="0" applyFont="1" applyAlignment="1">
      <alignment vertical="top"/>
    </xf>
    <xf numFmtId="0" fontId="19" fillId="0" borderId="1" xfId="0" applyFont="1" applyBorder="1" applyAlignment="1">
      <alignment vertical="top" wrapText="1"/>
    </xf>
    <xf numFmtId="0" fontId="27" fillId="0" borderId="0" xfId="0" applyFont="1" applyAlignment="1">
      <alignment vertical="top"/>
    </xf>
    <xf numFmtId="0" fontId="12" fillId="0" borderId="0" xfId="0" applyFont="1" applyAlignment="1">
      <alignment vertical="top"/>
    </xf>
    <xf numFmtId="0" fontId="28" fillId="0" borderId="0" xfId="0" applyFont="1" applyAlignment="1">
      <alignment wrapText="1"/>
    </xf>
    <xf numFmtId="0" fontId="19" fillId="0" borderId="0" xfId="0" applyFont="1"/>
    <xf numFmtId="10" fontId="5" fillId="0" borderId="0" xfId="0" applyNumberFormat="1" applyFont="1"/>
    <xf numFmtId="0" fontId="19" fillId="0" borderId="1" xfId="0" applyFont="1" applyBorder="1"/>
    <xf numFmtId="0" fontId="30" fillId="0" borderId="0" xfId="0" applyFont="1"/>
    <xf numFmtId="0" fontId="13" fillId="4" borderId="1" xfId="0" applyFont="1" applyFill="1" applyBorder="1" applyAlignment="1">
      <alignment vertical="top" wrapText="1"/>
    </xf>
    <xf numFmtId="0" fontId="35" fillId="0" borderId="1" xfId="0" applyFont="1" applyBorder="1" applyAlignment="1">
      <alignment vertical="top" wrapText="1"/>
    </xf>
    <xf numFmtId="0" fontId="35" fillId="0" borderId="0" xfId="0" applyFont="1"/>
    <xf numFmtId="0" fontId="36" fillId="0" borderId="0" xfId="0" applyFont="1" applyAlignment="1">
      <alignment vertical="top"/>
    </xf>
    <xf numFmtId="0" fontId="38" fillId="0" borderId="0" xfId="0" applyFont="1" applyAlignment="1">
      <alignment wrapText="1"/>
    </xf>
    <xf numFmtId="0" fontId="35" fillId="0" borderId="0" xfId="0" applyFont="1" applyAlignment="1">
      <alignment vertical="top"/>
    </xf>
    <xf numFmtId="0" fontId="39" fillId="0" borderId="0" xfId="0" applyFont="1" applyAlignment="1">
      <alignment vertical="top"/>
    </xf>
    <xf numFmtId="0" fontId="43" fillId="3" borderId="8" xfId="0" applyFont="1" applyFill="1" applyBorder="1"/>
    <xf numFmtId="0" fontId="35" fillId="3" borderId="8" xfId="0" applyFont="1" applyFill="1" applyBorder="1"/>
    <xf numFmtId="0" fontId="43" fillId="0" borderId="1" xfId="0" applyFont="1" applyBorder="1"/>
    <xf numFmtId="0" fontId="43" fillId="0" borderId="1" xfId="0" applyFont="1" applyBorder="1" applyAlignment="1">
      <alignment vertical="top"/>
    </xf>
    <xf numFmtId="0" fontId="43" fillId="0" borderId="1" xfId="0" applyFont="1" applyBorder="1" applyAlignment="1">
      <alignment vertical="top" wrapText="1"/>
    </xf>
    <xf numFmtId="0" fontId="35" fillId="0" borderId="1" xfId="0" applyFont="1" applyBorder="1"/>
    <xf numFmtId="166" fontId="35" fillId="0" borderId="1" xfId="0" applyNumberFormat="1" applyFont="1" applyBorder="1"/>
    <xf numFmtId="165" fontId="35" fillId="0" borderId="1" xfId="0" applyNumberFormat="1" applyFont="1" applyBorder="1"/>
    <xf numFmtId="165" fontId="44" fillId="0" borderId="1" xfId="0" applyNumberFormat="1" applyFont="1" applyBorder="1" applyAlignment="1">
      <alignment vertical="top"/>
    </xf>
    <xf numFmtId="0" fontId="35" fillId="0" borderId="1" xfId="0" applyFont="1" applyBorder="1" applyAlignment="1">
      <alignment vertical="top"/>
    </xf>
    <xf numFmtId="166" fontId="35" fillId="4" borderId="1" xfId="0" applyNumberFormat="1" applyFont="1" applyFill="1" applyBorder="1" applyAlignment="1">
      <alignment vertical="top"/>
    </xf>
    <xf numFmtId="165" fontId="35" fillId="0" borderId="1" xfId="0" applyNumberFormat="1" applyFont="1" applyBorder="1" applyAlignment="1">
      <alignment vertical="top"/>
    </xf>
    <xf numFmtId="165" fontId="44" fillId="0" borderId="1" xfId="0" applyNumberFormat="1" applyFont="1" applyBorder="1" applyAlignment="1">
      <alignment vertical="top" wrapText="1"/>
    </xf>
    <xf numFmtId="166" fontId="35" fillId="3" borderId="1" xfId="0" applyNumberFormat="1" applyFont="1" applyFill="1" applyBorder="1" applyAlignment="1" applyProtection="1">
      <alignment vertical="top"/>
      <protection locked="0"/>
    </xf>
    <xf numFmtId="166" fontId="35" fillId="6" borderId="1" xfId="0" applyNumberFormat="1" applyFont="1" applyFill="1" applyBorder="1" applyAlignment="1" applyProtection="1">
      <alignment vertical="top"/>
      <protection locked="0"/>
    </xf>
    <xf numFmtId="166" fontId="43" fillId="0" borderId="1" xfId="0" applyNumberFormat="1" applyFont="1" applyBorder="1"/>
    <xf numFmtId="165" fontId="43" fillId="0" borderId="1" xfId="0" applyNumberFormat="1" applyFont="1" applyBorder="1"/>
    <xf numFmtId="166" fontId="35" fillId="3" borderId="1" xfId="0" applyNumberFormat="1" applyFont="1" applyFill="1" applyBorder="1" applyAlignment="1" applyProtection="1">
      <alignment vertical="top" wrapText="1"/>
      <protection locked="0"/>
    </xf>
    <xf numFmtId="165" fontId="35" fillId="0" borderId="1" xfId="0" applyNumberFormat="1" applyFont="1" applyBorder="1" applyAlignment="1">
      <alignment vertical="top" wrapText="1"/>
    </xf>
    <xf numFmtId="166" fontId="35" fillId="0" borderId="1" xfId="0" applyNumberFormat="1" applyFont="1" applyBorder="1" applyAlignment="1">
      <alignment vertical="top" wrapText="1"/>
    </xf>
    <xf numFmtId="166" fontId="35" fillId="4" borderId="1" xfId="0" applyNumberFormat="1" applyFont="1" applyFill="1" applyBorder="1" applyAlignment="1">
      <alignment vertical="top" wrapText="1"/>
    </xf>
    <xf numFmtId="0" fontId="35" fillId="4" borderId="1" xfId="0" applyFont="1" applyFill="1" applyBorder="1" applyAlignment="1">
      <alignment vertical="top" wrapText="1"/>
    </xf>
    <xf numFmtId="10" fontId="35" fillId="0" borderId="0" xfId="0" applyNumberFormat="1" applyFont="1"/>
    <xf numFmtId="0" fontId="35" fillId="3" borderId="1" xfId="0" applyFont="1" applyFill="1" applyBorder="1" applyProtection="1">
      <protection locked="0"/>
    </xf>
    <xf numFmtId="166" fontId="35" fillId="3" borderId="1" xfId="0" applyNumberFormat="1" applyFont="1" applyFill="1" applyBorder="1" applyProtection="1">
      <protection locked="0"/>
    </xf>
    <xf numFmtId="0" fontId="43" fillId="4" borderId="1" xfId="0" applyFont="1" applyFill="1" applyBorder="1" applyAlignment="1">
      <alignment vertical="top" wrapText="1"/>
    </xf>
    <xf numFmtId="165" fontId="35" fillId="5" borderId="1" xfId="0" applyNumberFormat="1" applyFont="1" applyFill="1" applyBorder="1" applyAlignment="1">
      <alignment vertical="top" wrapText="1"/>
    </xf>
    <xf numFmtId="165" fontId="43" fillId="5" borderId="1" xfId="0" applyNumberFormat="1" applyFont="1" applyFill="1" applyBorder="1" applyAlignment="1">
      <alignment vertical="top" wrapText="1"/>
    </xf>
    <xf numFmtId="165" fontId="35" fillId="6" borderId="1" xfId="0" applyNumberFormat="1" applyFont="1" applyFill="1" applyBorder="1" applyAlignment="1" applyProtection="1">
      <alignment vertical="top" wrapText="1"/>
      <protection locked="0"/>
    </xf>
    <xf numFmtId="165" fontId="36" fillId="5" borderId="1" xfId="0" applyNumberFormat="1" applyFont="1" applyFill="1" applyBorder="1" applyAlignment="1">
      <alignment vertical="top" wrapText="1"/>
    </xf>
    <xf numFmtId="0" fontId="43" fillId="3" borderId="10" xfId="0" applyFont="1" applyFill="1" applyBorder="1"/>
    <xf numFmtId="0" fontId="35" fillId="3" borderId="10" xfId="0" applyFont="1" applyFill="1" applyBorder="1"/>
    <xf numFmtId="0" fontId="43" fillId="4" borderId="0" xfId="0" applyFont="1" applyFill="1"/>
    <xf numFmtId="0" fontId="35" fillId="4" borderId="0" xfId="0" applyFont="1" applyFill="1"/>
    <xf numFmtId="0" fontId="37" fillId="0" borderId="0" xfId="0" applyFont="1"/>
    <xf numFmtId="0" fontId="37" fillId="0" borderId="0" xfId="0" applyFont="1" applyAlignment="1">
      <alignment vertical="top"/>
    </xf>
    <xf numFmtId="0" fontId="49" fillId="0" borderId="0" xfId="0" applyFont="1"/>
    <xf numFmtId="0" fontId="43" fillId="3" borderId="1" xfId="0" applyFont="1" applyFill="1" applyBorder="1"/>
    <xf numFmtId="0" fontId="35" fillId="3" borderId="1" xfId="0" applyFont="1" applyFill="1" applyBorder="1"/>
    <xf numFmtId="166" fontId="35" fillId="6" borderId="1" xfId="0" applyNumberFormat="1" applyFont="1" applyFill="1" applyBorder="1" applyAlignment="1" applyProtection="1">
      <alignment vertical="top" wrapText="1"/>
      <protection locked="0"/>
    </xf>
    <xf numFmtId="0" fontId="50" fillId="0" borderId="1" xfId="0" applyFont="1" applyBorder="1" applyAlignment="1">
      <alignment vertical="top" wrapText="1"/>
    </xf>
    <xf numFmtId="166" fontId="50" fillId="4" borderId="1" xfId="0" applyNumberFormat="1" applyFont="1" applyFill="1" applyBorder="1" applyAlignment="1">
      <alignment vertical="top"/>
    </xf>
    <xf numFmtId="10" fontId="37" fillId="0" borderId="0" xfId="0" applyNumberFormat="1" applyFont="1"/>
    <xf numFmtId="0" fontId="51" fillId="0" borderId="1" xfId="0" applyFont="1" applyBorder="1"/>
    <xf numFmtId="0" fontId="37" fillId="0" borderId="1" xfId="0" applyFont="1" applyBorder="1"/>
    <xf numFmtId="165" fontId="43" fillId="4" borderId="1" xfId="0" applyNumberFormat="1" applyFont="1" applyFill="1" applyBorder="1" applyAlignment="1">
      <alignment vertical="top" wrapText="1"/>
    </xf>
    <xf numFmtId="0" fontId="36" fillId="0" borderId="0" xfId="0" applyFont="1"/>
    <xf numFmtId="166" fontId="35" fillId="4" borderId="1" xfId="0" applyNumberFormat="1" applyFont="1" applyFill="1" applyBorder="1" applyAlignment="1" applyProtection="1">
      <alignment vertical="top"/>
      <protection locked="0"/>
    </xf>
    <xf numFmtId="166" fontId="50" fillId="4" borderId="1" xfId="0" applyNumberFormat="1" applyFont="1" applyFill="1" applyBorder="1" applyAlignment="1">
      <alignment vertical="top" wrapText="1"/>
    </xf>
    <xf numFmtId="0" fontId="53" fillId="0" borderId="0" xfId="0" applyFont="1"/>
    <xf numFmtId="0" fontId="41" fillId="0" borderId="0" xfId="0" applyFont="1" applyAlignment="1">
      <alignment vertical="top" wrapText="1"/>
    </xf>
    <xf numFmtId="0" fontId="37" fillId="0" borderId="0" xfId="0" applyFont="1" applyAlignment="1">
      <alignment wrapText="1"/>
    </xf>
    <xf numFmtId="0" fontId="55" fillId="0" borderId="0" xfId="0" applyFont="1"/>
    <xf numFmtId="0" fontId="56" fillId="0" borderId="0" xfId="0" applyFont="1"/>
    <xf numFmtId="0" fontId="57" fillId="0" borderId="0" xfId="0" applyFont="1"/>
    <xf numFmtId="0" fontId="58" fillId="0" borderId="0" xfId="0" applyFont="1"/>
    <xf numFmtId="0" fontId="55" fillId="0" borderId="0" xfId="0" applyFont="1" applyAlignment="1">
      <alignment vertical="top"/>
    </xf>
    <xf numFmtId="0" fontId="61" fillId="0" borderId="0" xfId="0" applyFont="1" applyAlignment="1">
      <alignment wrapText="1"/>
    </xf>
    <xf numFmtId="0" fontId="56" fillId="0" borderId="0" xfId="0" applyFont="1" applyAlignment="1">
      <alignment vertical="top"/>
    </xf>
    <xf numFmtId="0" fontId="62" fillId="0" borderId="0" xfId="0" applyFont="1" applyAlignment="1">
      <alignment vertical="top"/>
    </xf>
    <xf numFmtId="0" fontId="58" fillId="0" borderId="0" xfId="0" applyFont="1" applyAlignment="1">
      <alignment horizontal="center"/>
    </xf>
    <xf numFmtId="0" fontId="64" fillId="6" borderId="0" xfId="0" applyFont="1" applyFill="1"/>
    <xf numFmtId="0" fontId="64" fillId="4" borderId="0" xfId="0" applyFont="1" applyFill="1"/>
    <xf numFmtId="0" fontId="65" fillId="0" borderId="0" xfId="0" applyFont="1"/>
    <xf numFmtId="0" fontId="65" fillId="0" borderId="0" xfId="0" applyFont="1" applyAlignment="1">
      <alignment horizontal="center"/>
    </xf>
    <xf numFmtId="0" fontId="64" fillId="6" borderId="1" xfId="0" applyFont="1" applyFill="1" applyBorder="1" applyAlignment="1">
      <alignment wrapText="1"/>
    </xf>
    <xf numFmtId="0" fontId="66" fillId="0" borderId="0" xfId="0" applyFont="1"/>
    <xf numFmtId="0" fontId="62" fillId="8" borderId="1" xfId="0" applyFont="1" applyFill="1" applyBorder="1" applyAlignment="1">
      <alignment vertical="top" wrapText="1"/>
    </xf>
    <xf numFmtId="0" fontId="64" fillId="0" borderId="1" xfId="0" applyFont="1" applyBorder="1" applyAlignment="1">
      <alignment horizontal="left" wrapText="1"/>
    </xf>
    <xf numFmtId="0" fontId="64" fillId="0" borderId="1" xfId="0" applyFont="1" applyBorder="1" applyAlignment="1">
      <alignment horizontal="center"/>
    </xf>
    <xf numFmtId="0" fontId="64" fillId="0" borderId="1" xfId="0" applyFont="1" applyBorder="1" applyAlignment="1">
      <alignment wrapText="1"/>
    </xf>
    <xf numFmtId="0" fontId="65" fillId="0" borderId="1" xfId="0" applyFont="1" applyBorder="1"/>
    <xf numFmtId="165" fontId="65" fillId="0" borderId="1" xfId="0" applyNumberFormat="1" applyFont="1" applyBorder="1" applyAlignment="1">
      <alignment horizontal="center"/>
    </xf>
    <xf numFmtId="9" fontId="64" fillId="6" borderId="1" xfId="0" applyNumberFormat="1" applyFont="1" applyFill="1" applyBorder="1" applyProtection="1">
      <protection locked="0"/>
    </xf>
    <xf numFmtId="9" fontId="65" fillId="0" borderId="1" xfId="0" applyNumberFormat="1" applyFont="1" applyBorder="1"/>
    <xf numFmtId="166" fontId="65" fillId="0" borderId="1" xfId="0" applyNumberFormat="1" applyFont="1" applyBorder="1"/>
    <xf numFmtId="165" fontId="64" fillId="0" borderId="1" xfId="0" applyNumberFormat="1" applyFont="1" applyBorder="1"/>
    <xf numFmtId="9" fontId="65" fillId="8" borderId="8" xfId="0" applyNumberFormat="1" applyFont="1" applyFill="1" applyBorder="1" applyAlignment="1">
      <alignment wrapText="1"/>
    </xf>
    <xf numFmtId="166" fontId="65" fillId="8" borderId="8" xfId="0" applyNumberFormat="1" applyFont="1" applyFill="1" applyBorder="1" applyAlignment="1">
      <alignment wrapText="1"/>
    </xf>
    <xf numFmtId="0" fontId="64" fillId="0" borderId="0" xfId="0" applyFont="1"/>
    <xf numFmtId="0" fontId="65" fillId="0" borderId="10" xfId="0" applyFont="1" applyBorder="1"/>
    <xf numFmtId="0" fontId="58" fillId="8" borderId="10" xfId="0" applyFont="1" applyFill="1" applyBorder="1" applyAlignment="1">
      <alignment wrapText="1"/>
    </xf>
    <xf numFmtId="0" fontId="64" fillId="4" borderId="1" xfId="0" applyFont="1" applyFill="1" applyBorder="1" applyAlignment="1">
      <alignment horizontal="left" vertical="top" wrapText="1"/>
    </xf>
    <xf numFmtId="9" fontId="64" fillId="0" borderId="1" xfId="0" applyNumberFormat="1" applyFont="1" applyBorder="1" applyAlignment="1">
      <alignment wrapText="1"/>
    </xf>
    <xf numFmtId="166" fontId="64" fillId="0" borderId="1" xfId="0" applyNumberFormat="1" applyFont="1" applyBorder="1"/>
    <xf numFmtId="165" fontId="62" fillId="7" borderId="1" xfId="0" applyNumberFormat="1" applyFont="1" applyFill="1" applyBorder="1"/>
    <xf numFmtId="0" fontId="67" fillId="7" borderId="15" xfId="0" applyFont="1" applyFill="1" applyBorder="1" applyAlignment="1">
      <alignment wrapText="1"/>
    </xf>
    <xf numFmtId="0" fontId="65" fillId="0" borderId="0" xfId="0" applyFont="1" applyAlignment="1">
      <alignment vertical="top"/>
    </xf>
    <xf numFmtId="0" fontId="65" fillId="0" borderId="0" xfId="0" applyFont="1" applyAlignment="1">
      <alignment vertical="top" wrapText="1"/>
    </xf>
    <xf numFmtId="0" fontId="65" fillId="0" borderId="0" xfId="0" applyFont="1" applyAlignment="1">
      <alignment horizontal="center" vertical="top"/>
    </xf>
    <xf numFmtId="0" fontId="64" fillId="0" borderId="9" xfId="0" applyFont="1" applyBorder="1"/>
    <xf numFmtId="9" fontId="65" fillId="0" borderId="0" xfId="0" applyNumberFormat="1" applyFont="1"/>
    <xf numFmtId="0" fontId="64" fillId="7" borderId="1" xfId="0" applyFont="1" applyFill="1" applyBorder="1" applyAlignment="1">
      <alignment horizontal="center" vertical="center"/>
    </xf>
    <xf numFmtId="0" fontId="68" fillId="0" borderId="1" xfId="0" applyFont="1" applyBorder="1" applyAlignment="1">
      <alignment horizontal="right" vertical="top" wrapText="1"/>
    </xf>
    <xf numFmtId="0" fontId="68" fillId="0" borderId="0" xfId="0" applyFont="1" applyAlignment="1">
      <alignment horizontal="right" vertical="top" wrapText="1"/>
    </xf>
    <xf numFmtId="0" fontId="62" fillId="8" borderId="15" xfId="0" applyFont="1" applyFill="1" applyBorder="1" applyAlignment="1">
      <alignment horizontal="left" vertical="top" wrapText="1"/>
    </xf>
    <xf numFmtId="0" fontId="68" fillId="0" borderId="0" xfId="0" applyFont="1" applyAlignment="1">
      <alignment horizontal="right" wrapText="1"/>
    </xf>
    <xf numFmtId="0" fontId="64" fillId="0" borderId="1" xfId="0" applyFont="1" applyBorder="1" applyAlignment="1">
      <alignment vertical="top" wrapText="1"/>
    </xf>
    <xf numFmtId="0" fontId="65" fillId="0" borderId="1" xfId="0" applyFont="1" applyBorder="1" applyAlignment="1">
      <alignment vertical="top" wrapText="1"/>
    </xf>
    <xf numFmtId="0" fontId="65" fillId="0" borderId="2" xfId="0" applyFont="1" applyBorder="1" applyAlignment="1">
      <alignment horizontal="center" vertical="top"/>
    </xf>
    <xf numFmtId="0" fontId="64" fillId="0" borderId="0" xfId="0" applyFont="1" applyAlignment="1">
      <alignment vertical="top" wrapText="1"/>
    </xf>
    <xf numFmtId="0" fontId="65" fillId="0" borderId="0" xfId="0" applyFont="1" applyAlignment="1">
      <alignment horizontal="left" vertical="top" wrapText="1"/>
    </xf>
    <xf numFmtId="0" fontId="58" fillId="0" borderId="0" xfId="0" applyFont="1" applyAlignment="1">
      <alignment horizontal="left" vertical="top" wrapText="1"/>
    </xf>
    <xf numFmtId="0" fontId="64" fillId="0" borderId="2" xfId="0" applyFont="1" applyBorder="1" applyAlignment="1">
      <alignment wrapText="1"/>
    </xf>
    <xf numFmtId="0" fontId="64" fillId="0" borderId="1" xfId="0" applyFont="1" applyBorder="1" applyAlignment="1">
      <alignment horizontal="center" wrapText="1"/>
    </xf>
    <xf numFmtId="0" fontId="64" fillId="0" borderId="0" xfId="0" applyFont="1" applyAlignment="1">
      <alignment wrapText="1"/>
    </xf>
    <xf numFmtId="0" fontId="65" fillId="0" borderId="1" xfId="0" applyFont="1" applyBorder="1" applyAlignment="1">
      <alignment wrapText="1"/>
    </xf>
    <xf numFmtId="9" fontId="64" fillId="0" borderId="1" xfId="0" applyNumberFormat="1" applyFont="1" applyBorder="1"/>
    <xf numFmtId="165" fontId="62" fillId="7" borderId="1" xfId="0" applyNumberFormat="1" applyFont="1" applyFill="1" applyBorder="1" applyAlignment="1">
      <alignment vertical="center"/>
    </xf>
    <xf numFmtId="0" fontId="67" fillId="7" borderId="15" xfId="0" applyFont="1" applyFill="1" applyBorder="1" applyAlignment="1">
      <alignment vertical="center" wrapText="1"/>
    </xf>
    <xf numFmtId="0" fontId="58" fillId="0" borderId="0" xfId="0" applyFont="1" applyAlignment="1">
      <alignment wrapText="1"/>
    </xf>
    <xf numFmtId="0" fontId="62" fillId="8" borderId="2" xfId="0" applyFont="1" applyFill="1" applyBorder="1" applyAlignment="1">
      <alignment horizontal="center" vertical="top" wrapText="1"/>
    </xf>
    <xf numFmtId="0" fontId="62" fillId="8" borderId="3" xfId="0" applyFont="1" applyFill="1" applyBorder="1" applyAlignment="1">
      <alignment horizontal="center"/>
    </xf>
    <xf numFmtId="0" fontId="62" fillId="8" borderId="4" xfId="0" applyFont="1" applyFill="1" applyBorder="1" applyAlignment="1">
      <alignment horizontal="center"/>
    </xf>
    <xf numFmtId="0" fontId="62" fillId="0" borderId="1" xfId="0" applyFont="1" applyBorder="1" applyAlignment="1">
      <alignment vertical="center"/>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1" xfId="0" applyFont="1" applyBorder="1" applyAlignment="1">
      <alignment wrapText="1"/>
    </xf>
    <xf numFmtId="165" fontId="65" fillId="0" borderId="10" xfId="0" applyNumberFormat="1" applyFont="1" applyBorder="1"/>
    <xf numFmtId="9" fontId="64" fillId="0" borderId="1" xfId="0" applyNumberFormat="1" applyFont="1" applyBorder="1" applyAlignment="1">
      <alignment horizontal="center"/>
    </xf>
    <xf numFmtId="165" fontId="67" fillId="0" borderId="1" xfId="0" applyNumberFormat="1" applyFont="1" applyBorder="1"/>
    <xf numFmtId="0" fontId="62" fillId="0" borderId="10" xfId="0" applyFont="1" applyBorder="1" applyAlignment="1">
      <alignment wrapText="1"/>
    </xf>
    <xf numFmtId="165" fontId="65" fillId="0" borderId="1" xfId="0" applyNumberFormat="1" applyFont="1" applyBorder="1"/>
    <xf numFmtId="0" fontId="64" fillId="0" borderId="0" xfId="0" applyFont="1" applyAlignment="1">
      <alignment horizontal="center" wrapText="1"/>
    </xf>
    <xf numFmtId="165" fontId="55" fillId="0" borderId="1" xfId="0" applyNumberFormat="1" applyFont="1" applyBorder="1"/>
    <xf numFmtId="165" fontId="59" fillId="7" borderId="1" xfId="0" applyNumberFormat="1" applyFont="1" applyFill="1" applyBorder="1"/>
    <xf numFmtId="0" fontId="70" fillId="0" borderId="0" xfId="0" applyFont="1"/>
    <xf numFmtId="0" fontId="62" fillId="0" borderId="0" xfId="0" applyFont="1"/>
    <xf numFmtId="0" fontId="71" fillId="0" borderId="0" xfId="0" applyFont="1"/>
    <xf numFmtId="0" fontId="67" fillId="0" borderId="0" xfId="0" applyFont="1"/>
    <xf numFmtId="0" fontId="72" fillId="0" borderId="0" xfId="0" applyFont="1"/>
    <xf numFmtId="165" fontId="64" fillId="0" borderId="0" xfId="0" applyNumberFormat="1" applyFont="1" applyAlignment="1">
      <alignment horizontal="right"/>
    </xf>
    <xf numFmtId="165" fontId="55" fillId="7" borderId="0" xfId="0" applyNumberFormat="1" applyFont="1" applyFill="1"/>
    <xf numFmtId="0" fontId="73" fillId="0" borderId="0" xfId="0" applyFont="1"/>
    <xf numFmtId="44" fontId="58" fillId="0" borderId="0" xfId="3" applyFont="1"/>
    <xf numFmtId="44" fontId="65" fillId="0" borderId="0" xfId="3" applyFont="1" applyAlignment="1">
      <alignment horizontal="right"/>
    </xf>
    <xf numFmtId="44" fontId="55" fillId="7" borderId="0" xfId="3" applyFont="1" applyFill="1"/>
    <xf numFmtId="44" fontId="66" fillId="0" borderId="0" xfId="3" applyFont="1"/>
    <xf numFmtId="44" fontId="74" fillId="0" borderId="0" xfId="3" applyFont="1"/>
    <xf numFmtId="0" fontId="58" fillId="0" borderId="0" xfId="0" applyFont="1" applyAlignment="1">
      <alignment horizontal="center" vertical="center"/>
    </xf>
    <xf numFmtId="165" fontId="65" fillId="0" borderId="0" xfId="0" applyNumberFormat="1" applyFont="1" applyAlignment="1">
      <alignment horizontal="right"/>
    </xf>
    <xf numFmtId="167" fontId="55" fillId="4" borderId="0" xfId="0" applyNumberFormat="1" applyFont="1" applyFill="1"/>
    <xf numFmtId="0" fontId="74" fillId="0" borderId="0" xfId="0" applyFont="1"/>
    <xf numFmtId="0" fontId="64" fillId="0" borderId="5" xfId="0" applyFont="1" applyBorder="1" applyAlignment="1">
      <alignment vertical="center" wrapText="1"/>
    </xf>
    <xf numFmtId="0" fontId="58" fillId="0" borderId="0" xfId="0" applyFont="1" applyAlignment="1">
      <alignment vertical="top"/>
    </xf>
    <xf numFmtId="0" fontId="67" fillId="3" borderId="1" xfId="0" applyFont="1" applyFill="1" applyBorder="1"/>
    <xf numFmtId="0" fontId="56" fillId="3" borderId="1" xfId="0" applyFont="1" applyFill="1" applyBorder="1"/>
    <xf numFmtId="0" fontId="67" fillId="0" borderId="1" xfId="0" applyFont="1" applyBorder="1"/>
    <xf numFmtId="0" fontId="67" fillId="0" borderId="1" xfId="0" applyFont="1" applyBorder="1" applyAlignment="1">
      <alignment vertical="top"/>
    </xf>
    <xf numFmtId="0" fontId="67" fillId="0" borderId="1" xfId="0" applyFont="1" applyBorder="1" applyAlignment="1">
      <alignment vertical="top" wrapText="1"/>
    </xf>
    <xf numFmtId="0" fontId="56" fillId="0" borderId="1" xfId="0" applyFont="1" applyBorder="1"/>
    <xf numFmtId="166" fontId="56" fillId="0" borderId="1" xfId="0" applyNumberFormat="1" applyFont="1" applyBorder="1"/>
    <xf numFmtId="165" fontId="56" fillId="0" borderId="1" xfId="0" applyNumberFormat="1" applyFont="1" applyBorder="1"/>
    <xf numFmtId="165" fontId="68" fillId="0" borderId="1" xfId="0" applyNumberFormat="1" applyFont="1" applyBorder="1" applyAlignment="1">
      <alignment vertical="top"/>
    </xf>
    <xf numFmtId="0" fontId="56" fillId="0" borderId="1" xfId="0" applyFont="1" applyBorder="1" applyAlignment="1">
      <alignment vertical="top"/>
    </xf>
    <xf numFmtId="166" fontId="56" fillId="6" borderId="1" xfId="0" applyNumberFormat="1" applyFont="1" applyFill="1" applyBorder="1" applyAlignment="1" applyProtection="1">
      <alignment vertical="top" wrapText="1"/>
      <protection locked="0"/>
    </xf>
    <xf numFmtId="165" fontId="56" fillId="0" borderId="1" xfId="0" applyNumberFormat="1" applyFont="1" applyBorder="1" applyAlignment="1">
      <alignment vertical="top"/>
    </xf>
    <xf numFmtId="165" fontId="68" fillId="0" borderId="1" xfId="0" applyNumberFormat="1" applyFont="1" applyBorder="1" applyAlignment="1">
      <alignment vertical="top" wrapText="1"/>
    </xf>
    <xf numFmtId="0" fontId="56" fillId="0" borderId="1" xfId="0" applyFont="1" applyBorder="1" applyAlignment="1">
      <alignment vertical="top" wrapText="1"/>
    </xf>
    <xf numFmtId="166" fontId="56" fillId="6" borderId="1" xfId="0" applyNumberFormat="1" applyFont="1" applyFill="1" applyBorder="1" applyAlignment="1" applyProtection="1">
      <alignment vertical="top"/>
      <protection locked="0"/>
    </xf>
    <xf numFmtId="166" fontId="56" fillId="4" borderId="1" xfId="0" applyNumberFormat="1" applyFont="1" applyFill="1" applyBorder="1" applyAlignment="1">
      <alignment vertical="top"/>
    </xf>
    <xf numFmtId="166" fontId="67" fillId="0" borderId="1" xfId="0" applyNumberFormat="1" applyFont="1" applyBorder="1"/>
    <xf numFmtId="0" fontId="76" fillId="0" borderId="1" xfId="0" applyFont="1" applyBorder="1" applyAlignment="1">
      <alignment vertical="top" wrapText="1"/>
    </xf>
    <xf numFmtId="166" fontId="76" fillId="4" borderId="1" xfId="0" applyNumberFormat="1" applyFont="1" applyFill="1" applyBorder="1" applyAlignment="1">
      <alignment vertical="top"/>
    </xf>
    <xf numFmtId="165" fontId="56" fillId="0" borderId="1" xfId="0" applyNumberFormat="1" applyFont="1" applyBorder="1" applyAlignment="1">
      <alignment vertical="top" wrapText="1"/>
    </xf>
    <xf numFmtId="166" fontId="56" fillId="4" borderId="1" xfId="0" applyNumberFormat="1" applyFont="1" applyFill="1" applyBorder="1" applyAlignment="1">
      <alignment vertical="top" wrapText="1"/>
    </xf>
    <xf numFmtId="166" fontId="56" fillId="3" borderId="1" xfId="0" applyNumberFormat="1" applyFont="1" applyFill="1" applyBorder="1" applyAlignment="1" applyProtection="1">
      <alignment vertical="top" wrapText="1"/>
      <protection locked="0"/>
    </xf>
    <xf numFmtId="0" fontId="56" fillId="4" borderId="1" xfId="0" applyFont="1" applyFill="1" applyBorder="1" applyAlignment="1">
      <alignment vertical="top" wrapText="1"/>
    </xf>
    <xf numFmtId="0" fontId="56" fillId="3" borderId="1" xfId="0" applyFont="1" applyFill="1" applyBorder="1" applyProtection="1">
      <protection locked="0"/>
    </xf>
    <xf numFmtId="166" fontId="56" fillId="3" borderId="1" xfId="0" applyNumberFormat="1" applyFont="1" applyFill="1" applyBorder="1" applyProtection="1">
      <protection locked="0"/>
    </xf>
    <xf numFmtId="10" fontId="58" fillId="0" borderId="0" xfId="0" applyNumberFormat="1" applyFont="1"/>
    <xf numFmtId="0" fontId="72" fillId="0" borderId="1" xfId="0" applyFont="1" applyBorder="1"/>
    <xf numFmtId="0" fontId="67" fillId="4" borderId="1" xfId="0" applyFont="1" applyFill="1" applyBorder="1" applyAlignment="1">
      <alignment vertical="top" wrapText="1"/>
    </xf>
    <xf numFmtId="165" fontId="56" fillId="5" borderId="1" xfId="0" applyNumberFormat="1" applyFont="1" applyFill="1" applyBorder="1" applyAlignment="1">
      <alignment vertical="top" wrapText="1"/>
    </xf>
    <xf numFmtId="165" fontId="67" fillId="5" borderId="1" xfId="0" applyNumberFormat="1" applyFont="1" applyFill="1" applyBorder="1" applyAlignment="1">
      <alignment vertical="top" wrapText="1"/>
    </xf>
    <xf numFmtId="0" fontId="58" fillId="0" borderId="1" xfId="0" applyFont="1" applyBorder="1"/>
    <xf numFmtId="165" fontId="56" fillId="6" borderId="1" xfId="0" applyNumberFormat="1" applyFont="1" applyFill="1" applyBorder="1" applyAlignment="1" applyProtection="1">
      <alignment vertical="top" wrapText="1"/>
      <protection locked="0"/>
    </xf>
    <xf numFmtId="165" fontId="67" fillId="4" borderId="1" xfId="0" applyNumberFormat="1" applyFont="1" applyFill="1" applyBorder="1" applyAlignment="1">
      <alignment vertical="top" wrapText="1"/>
    </xf>
    <xf numFmtId="165" fontId="55" fillId="5" borderId="1" xfId="0" applyNumberFormat="1" applyFont="1" applyFill="1" applyBorder="1" applyAlignment="1">
      <alignment vertical="top" wrapText="1"/>
    </xf>
    <xf numFmtId="0" fontId="67" fillId="3" borderId="10" xfId="0" applyFont="1" applyFill="1" applyBorder="1"/>
    <xf numFmtId="0" fontId="56" fillId="3" borderId="10" xfId="0" applyFont="1" applyFill="1" applyBorder="1"/>
    <xf numFmtId="0" fontId="67" fillId="4" borderId="0" xfId="0" applyFont="1" applyFill="1"/>
    <xf numFmtId="0" fontId="56" fillId="4" borderId="0" xfId="0" applyFont="1" applyFill="1"/>
    <xf numFmtId="165" fontId="5" fillId="4" borderId="1" xfId="0" applyNumberFormat="1" applyFont="1" applyFill="1" applyBorder="1" applyAlignment="1">
      <alignment vertical="top" wrapText="1"/>
    </xf>
    <xf numFmtId="165" fontId="11" fillId="4" borderId="1" xfId="0" applyNumberFormat="1" applyFont="1" applyFill="1" applyBorder="1" applyAlignment="1">
      <alignment vertical="top" wrapText="1"/>
    </xf>
    <xf numFmtId="0" fontId="7" fillId="0" borderId="1" xfId="5" applyFont="1" applyBorder="1" applyAlignment="1">
      <alignment vertical="top"/>
    </xf>
    <xf numFmtId="0" fontId="5" fillId="0" borderId="1" xfId="5" applyFont="1" applyBorder="1"/>
    <xf numFmtId="165" fontId="11" fillId="0" borderId="2" xfId="5" applyNumberFormat="1" applyFont="1" applyBorder="1" applyAlignment="1">
      <alignment vertical="top" wrapText="1"/>
    </xf>
    <xf numFmtId="0" fontId="5" fillId="0" borderId="0" xfId="0" applyFont="1" applyAlignment="1">
      <alignment wrapText="1"/>
    </xf>
    <xf numFmtId="2" fontId="80" fillId="4" borderId="0" xfId="0" applyNumberFormat="1" applyFont="1" applyFill="1" applyBorder="1" applyAlignment="1"/>
    <xf numFmtId="0" fontId="31" fillId="0" borderId="0" xfId="0" applyFont="1" applyAlignment="1">
      <alignment vertical="top"/>
    </xf>
    <xf numFmtId="0" fontId="84" fillId="4" borderId="0" xfId="0" applyFont="1" applyFill="1" applyBorder="1"/>
    <xf numFmtId="0" fontId="86" fillId="0" borderId="0" xfId="0" applyFont="1" applyAlignment="1">
      <alignment vertical="top"/>
    </xf>
    <xf numFmtId="0" fontId="83" fillId="0" borderId="1" xfId="0" applyFont="1" applyBorder="1" applyAlignment="1">
      <alignment vertical="center"/>
    </xf>
    <xf numFmtId="166" fontId="5" fillId="6" borderId="1" xfId="0" applyNumberFormat="1" applyFont="1" applyFill="1" applyBorder="1" applyAlignment="1" applyProtection="1">
      <alignment vertical="top" wrapText="1"/>
      <protection locked="0"/>
    </xf>
    <xf numFmtId="166" fontId="7" fillId="6" borderId="1" xfId="0" applyNumberFormat="1" applyFont="1" applyFill="1" applyBorder="1" applyProtection="1">
      <protection locked="0"/>
    </xf>
    <xf numFmtId="0" fontId="7" fillId="0" borderId="10" xfId="5" applyFont="1" applyBorder="1" applyAlignment="1">
      <alignment horizontal="left" vertical="top"/>
    </xf>
    <xf numFmtId="166" fontId="5" fillId="9" borderId="1" xfId="4" applyNumberFormat="1" applyFont="1" applyFill="1" applyBorder="1" applyAlignment="1">
      <alignment vertical="top"/>
    </xf>
    <xf numFmtId="165" fontId="7" fillId="0" borderId="1" xfId="5" applyNumberFormat="1" applyFont="1" applyBorder="1" applyAlignment="1">
      <alignment vertical="top"/>
    </xf>
    <xf numFmtId="0" fontId="5" fillId="0" borderId="1" xfId="5" applyFont="1" applyBorder="1" applyAlignment="1">
      <alignment vertical="top" wrapText="1"/>
    </xf>
    <xf numFmtId="0" fontId="18" fillId="0" borderId="1" xfId="5" applyFont="1" applyBorder="1" applyAlignment="1">
      <alignment vertical="top"/>
    </xf>
    <xf numFmtId="166" fontId="5" fillId="9" borderId="1" xfId="5" applyNumberFormat="1" applyFont="1" applyFill="1" applyBorder="1" applyAlignment="1">
      <alignment vertical="top"/>
    </xf>
    <xf numFmtId="165" fontId="92" fillId="0" borderId="1" xfId="0" applyNumberFormat="1" applyFont="1" applyBorder="1" applyAlignment="1">
      <alignment vertical="top" wrapText="1"/>
    </xf>
    <xf numFmtId="165" fontId="11" fillId="0" borderId="1" xfId="0" applyNumberFormat="1" applyFont="1" applyBorder="1" applyAlignment="1">
      <alignment vertical="top" wrapText="1"/>
    </xf>
    <xf numFmtId="0" fontId="7" fillId="10" borderId="1" xfId="0" applyNumberFormat="1" applyFont="1" applyFill="1" applyBorder="1" applyAlignment="1">
      <alignment vertical="center" wrapText="1"/>
    </xf>
    <xf numFmtId="0" fontId="95" fillId="11" borderId="20" xfId="0" applyFont="1" applyFill="1" applyBorder="1" applyAlignment="1">
      <alignment vertical="top"/>
    </xf>
    <xf numFmtId="0" fontId="95" fillId="11" borderId="21" xfId="0" applyFont="1" applyFill="1" applyBorder="1" applyAlignment="1">
      <alignment vertical="top"/>
    </xf>
    <xf numFmtId="0" fontId="95" fillId="11" borderId="21" xfId="0" applyFont="1" applyFill="1" applyBorder="1" applyAlignment="1">
      <alignment vertical="top" wrapText="1"/>
    </xf>
    <xf numFmtId="166" fontId="5" fillId="6" borderId="1" xfId="0" applyNumberFormat="1" applyFont="1" applyFill="1" applyBorder="1" applyProtection="1">
      <protection locked="0"/>
    </xf>
    <xf numFmtId="0" fontId="97" fillId="2" borderId="1" xfId="0" applyFont="1" applyFill="1" applyBorder="1" applyAlignment="1">
      <alignment vertical="top"/>
    </xf>
    <xf numFmtId="0" fontId="7" fillId="2" borderId="1" xfId="0" applyFont="1" applyFill="1" applyBorder="1" applyAlignment="1">
      <alignment vertical="top"/>
    </xf>
    <xf numFmtId="0" fontId="24" fillId="0" borderId="1" xfId="0" applyFont="1" applyBorder="1" applyAlignment="1">
      <alignment vertical="top" wrapText="1"/>
    </xf>
    <xf numFmtId="166" fontId="5" fillId="4" borderId="1" xfId="0" applyNumberFormat="1" applyFont="1" applyFill="1" applyBorder="1" applyAlignment="1" applyProtection="1">
      <alignment vertical="top"/>
    </xf>
    <xf numFmtId="165" fontId="98" fillId="0" borderId="1" xfId="0" applyNumberFormat="1" applyFont="1" applyBorder="1" applyAlignment="1">
      <alignment vertical="top" wrapText="1"/>
    </xf>
    <xf numFmtId="165" fontId="22" fillId="0" borderId="1" xfId="0" applyNumberFormat="1" applyFont="1" applyBorder="1" applyAlignment="1">
      <alignment vertical="top"/>
    </xf>
    <xf numFmtId="0" fontId="22" fillId="0" borderId="1" xfId="0" applyFont="1" applyBorder="1" applyAlignment="1">
      <alignment vertical="top"/>
    </xf>
    <xf numFmtId="0" fontId="7" fillId="4" borderId="1" xfId="0" applyNumberFormat="1" applyFont="1" applyFill="1" applyBorder="1" applyAlignment="1">
      <alignment horizontal="center" vertical="center"/>
    </xf>
    <xf numFmtId="0" fontId="7" fillId="4" borderId="1" xfId="0" applyNumberFormat="1" applyFont="1" applyFill="1" applyBorder="1" applyAlignment="1"/>
    <xf numFmtId="169" fontId="5" fillId="4" borderId="1" xfId="0" applyNumberFormat="1" applyFont="1" applyFill="1" applyBorder="1" applyAlignment="1"/>
    <xf numFmtId="0" fontId="12" fillId="0" borderId="0" xfId="0" applyFont="1" applyAlignment="1">
      <alignment vertical="top" wrapText="1"/>
    </xf>
    <xf numFmtId="0" fontId="8" fillId="0" borderId="8" xfId="0" applyFont="1" applyBorder="1" applyAlignment="1">
      <alignment vertical="top" wrapText="1"/>
    </xf>
    <xf numFmtId="0" fontId="8" fillId="0" borderId="8" xfId="0" applyFont="1" applyBorder="1" applyAlignment="1">
      <alignment vertical="top" wrapText="1"/>
    </xf>
    <xf numFmtId="165" fontId="5" fillId="4" borderId="1" xfId="0" applyNumberFormat="1" applyFont="1" applyFill="1" applyBorder="1" applyAlignment="1">
      <alignment vertical="top"/>
    </xf>
    <xf numFmtId="165" fontId="7" fillId="4" borderId="1" xfId="5" applyNumberFormat="1" applyFont="1" applyFill="1" applyBorder="1" applyAlignment="1">
      <alignment vertical="top"/>
    </xf>
    <xf numFmtId="165" fontId="99" fillId="0" borderId="1" xfId="0" applyNumberFormat="1" applyFont="1" applyBorder="1" applyAlignment="1">
      <alignment vertical="top" wrapText="1"/>
    </xf>
    <xf numFmtId="166" fontId="22" fillId="4" borderId="1" xfId="0" applyNumberFormat="1" applyFont="1" applyFill="1" applyBorder="1" applyAlignment="1">
      <alignment vertical="top"/>
    </xf>
    <xf numFmtId="166" fontId="5" fillId="6" borderId="1" xfId="0" applyNumberFormat="1" applyFont="1" applyFill="1" applyBorder="1" applyAlignment="1" applyProtection="1">
      <alignment vertical="top"/>
      <protection locked="0"/>
    </xf>
    <xf numFmtId="2" fontId="5" fillId="0" borderId="0" xfId="0" applyNumberFormat="1" applyFont="1"/>
    <xf numFmtId="166" fontId="5" fillId="0" borderId="1" xfId="0" applyNumberFormat="1" applyFont="1" applyBorder="1" applyAlignment="1">
      <alignment vertical="top"/>
    </xf>
    <xf numFmtId="166" fontId="5" fillId="0" borderId="1" xfId="0" applyNumberFormat="1" applyFont="1" applyBorder="1" applyAlignment="1" applyProtection="1">
      <alignment vertical="top" wrapText="1"/>
    </xf>
    <xf numFmtId="165" fontId="5" fillId="0" borderId="1" xfId="5" applyNumberFormat="1" applyFont="1" applyBorder="1" applyAlignment="1">
      <alignment horizontal="left" vertical="top" wrapText="1"/>
    </xf>
    <xf numFmtId="0" fontId="96" fillId="0" borderId="8" xfId="0" applyFont="1" applyBorder="1" applyAlignment="1">
      <alignment vertical="top" wrapText="1"/>
    </xf>
    <xf numFmtId="0" fontId="0" fillId="0" borderId="0" xfId="0" applyAlignment="1">
      <alignment vertical="top" wrapText="1"/>
    </xf>
    <xf numFmtId="165" fontId="11" fillId="0" borderId="1" xfId="0" applyNumberFormat="1" applyFont="1" applyBorder="1" applyAlignment="1">
      <alignment vertical="top" wrapText="1"/>
    </xf>
    <xf numFmtId="0" fontId="54" fillId="0" borderId="0" xfId="0" applyFont="1"/>
    <xf numFmtId="0" fontId="54" fillId="0" borderId="0" xfId="0" applyFont="1" applyAlignment="1">
      <alignment horizontal="center" vertical="center"/>
    </xf>
    <xf numFmtId="0" fontId="27" fillId="0" borderId="0" xfId="0" applyFont="1" applyAlignment="1" applyProtection="1">
      <alignment vertical="top" wrapText="1"/>
    </xf>
    <xf numFmtId="0" fontId="7" fillId="0" borderId="1" xfId="5" applyFont="1" applyBorder="1" applyAlignment="1">
      <alignment vertical="top" wrapText="1"/>
    </xf>
    <xf numFmtId="0" fontId="0" fillId="4" borderId="0" xfId="0" applyFill="1" applyProtection="1"/>
    <xf numFmtId="0" fontId="15" fillId="4" borderId="0" xfId="0" applyFont="1" applyFill="1"/>
    <xf numFmtId="0" fontId="30" fillId="4" borderId="0" xfId="0" applyFont="1" applyFill="1"/>
    <xf numFmtId="0" fontId="5" fillId="4" borderId="0" xfId="0" applyFont="1" applyFill="1"/>
    <xf numFmtId="0" fontId="54" fillId="4" borderId="0" xfId="0" applyFont="1" applyFill="1" applyAlignment="1">
      <alignment vertical="top"/>
    </xf>
    <xf numFmtId="0" fontId="12" fillId="4" borderId="0" xfId="0" applyFont="1" applyFill="1" applyAlignment="1">
      <alignment vertical="top"/>
    </xf>
    <xf numFmtId="0" fontId="31" fillId="4" borderId="0" xfId="0" applyFont="1" applyFill="1" applyAlignment="1">
      <alignment vertical="top"/>
    </xf>
    <xf numFmtId="0" fontId="28" fillId="4" borderId="0" xfId="0" applyFont="1" applyFill="1" applyAlignment="1">
      <alignment wrapText="1"/>
    </xf>
    <xf numFmtId="0" fontId="3" fillId="4" borderId="0" xfId="0" applyFont="1" applyFill="1" applyAlignment="1">
      <alignment vertical="top"/>
    </xf>
    <xf numFmtId="0" fontId="27" fillId="4" borderId="0" xfId="0" applyFont="1" applyFill="1" applyAlignment="1" applyProtection="1">
      <alignment vertical="top"/>
      <protection locked="0"/>
    </xf>
    <xf numFmtId="0" fontId="54" fillId="4" borderId="0" xfId="0" applyFont="1" applyFill="1" applyAlignment="1">
      <alignment horizontal="center" vertical="center"/>
    </xf>
    <xf numFmtId="0" fontId="5" fillId="4" borderId="0" xfId="0" applyFont="1" applyFill="1" applyAlignment="1">
      <alignment vertical="top"/>
    </xf>
    <xf numFmtId="0" fontId="86" fillId="4" borderId="0" xfId="0" applyFont="1" applyFill="1" applyAlignment="1">
      <alignment vertical="top"/>
    </xf>
    <xf numFmtId="0" fontId="8" fillId="4" borderId="0" xfId="0" applyFont="1" applyFill="1" applyProtection="1"/>
    <xf numFmtId="0" fontId="18" fillId="4" borderId="0" xfId="0" applyFont="1" applyFill="1" applyAlignment="1" applyProtection="1">
      <alignment vertical="top" wrapText="1"/>
    </xf>
    <xf numFmtId="0" fontId="0" fillId="4" borderId="0" xfId="0" applyFill="1" applyAlignment="1">
      <alignment wrapText="1"/>
    </xf>
    <xf numFmtId="0" fontId="9" fillId="4" borderId="0" xfId="0" applyFont="1" applyFill="1" applyAlignment="1">
      <alignment wrapText="1"/>
    </xf>
    <xf numFmtId="0" fontId="13" fillId="4" borderId="0" xfId="0" applyFont="1" applyFill="1" applyAlignment="1" applyProtection="1">
      <alignment wrapText="1"/>
    </xf>
    <xf numFmtId="0" fontId="7" fillId="4" borderId="1" xfId="0" applyFont="1" applyFill="1" applyBorder="1" applyAlignment="1" applyProtection="1">
      <alignment wrapText="1"/>
    </xf>
    <xf numFmtId="165" fontId="5" fillId="4" borderId="1" xfId="0" applyNumberFormat="1" applyFont="1" applyFill="1" applyBorder="1" applyAlignment="1" applyProtection="1">
      <alignment horizontal="center"/>
    </xf>
    <xf numFmtId="9" fontId="7" fillId="4" borderId="1" xfId="0" applyNumberFormat="1" applyFont="1" applyFill="1" applyBorder="1" applyProtection="1"/>
    <xf numFmtId="165" fontId="7" fillId="4" borderId="1" xfId="0" applyNumberFormat="1" applyFont="1" applyFill="1" applyBorder="1" applyProtection="1"/>
    <xf numFmtId="0" fontId="17" fillId="4" borderId="0" xfId="0" applyFont="1" applyFill="1" applyAlignment="1" applyProtection="1">
      <alignment wrapText="1"/>
    </xf>
    <xf numFmtId="0" fontId="17" fillId="4" borderId="0" xfId="0" applyFont="1" applyFill="1" applyProtection="1"/>
    <xf numFmtId="0" fontId="3" fillId="4" borderId="0" xfId="0" applyFont="1" applyFill="1" applyProtection="1"/>
    <xf numFmtId="0" fontId="87" fillId="4" borderId="0" xfId="0" applyFont="1" applyFill="1" applyAlignment="1" applyProtection="1">
      <alignment wrapText="1"/>
    </xf>
    <xf numFmtId="0" fontId="88" fillId="4" borderId="15" xfId="0" applyFont="1" applyFill="1" applyBorder="1" applyAlignment="1" applyProtection="1">
      <alignment vertical="center" wrapText="1"/>
    </xf>
    <xf numFmtId="0" fontId="80" fillId="4" borderId="0" xfId="0" applyFont="1" applyFill="1" applyProtection="1"/>
    <xf numFmtId="0" fontId="0" fillId="4" borderId="0" xfId="0" applyFill="1"/>
    <xf numFmtId="0" fontId="26" fillId="4" borderId="0" xfId="0" applyFont="1" applyFill="1" applyProtection="1"/>
    <xf numFmtId="0" fontId="9" fillId="4" borderId="0" xfId="0" applyFont="1" applyFill="1" applyProtection="1"/>
    <xf numFmtId="0" fontId="7" fillId="4" borderId="0" xfId="0" applyFont="1" applyFill="1" applyProtection="1"/>
    <xf numFmtId="0" fontId="10" fillId="4" borderId="0" xfId="0" applyFont="1" applyFill="1" applyProtection="1"/>
    <xf numFmtId="0" fontId="3" fillId="4" borderId="0" xfId="0" applyFont="1" applyFill="1" applyAlignment="1" applyProtection="1">
      <alignment horizontal="center"/>
    </xf>
    <xf numFmtId="0" fontId="5" fillId="4" borderId="0" xfId="0" applyFont="1" applyFill="1" applyAlignment="1" applyProtection="1">
      <alignment horizontal="center"/>
    </xf>
    <xf numFmtId="0" fontId="18" fillId="4" borderId="0" xfId="0" applyFont="1" applyFill="1" applyProtection="1"/>
    <xf numFmtId="0" fontId="8" fillId="4" borderId="0" xfId="0" applyFont="1" applyFill="1" applyAlignment="1" applyProtection="1">
      <alignment horizontal="center"/>
    </xf>
    <xf numFmtId="0" fontId="25" fillId="4" borderId="0" xfId="0" applyFont="1" applyFill="1" applyProtection="1"/>
    <xf numFmtId="165" fontId="13" fillId="4" borderId="0" xfId="0" applyNumberFormat="1" applyFont="1" applyFill="1" applyAlignment="1" applyProtection="1">
      <alignment horizontal="right"/>
    </xf>
    <xf numFmtId="0" fontId="20" fillId="4" borderId="0" xfId="0" applyFont="1" applyFill="1" applyProtection="1"/>
    <xf numFmtId="0" fontId="24" fillId="4" borderId="0" xfId="0" applyFont="1" applyFill="1" applyProtection="1"/>
    <xf numFmtId="44" fontId="0" fillId="4" borderId="0" xfId="6" applyFont="1" applyFill="1" applyProtection="1"/>
    <xf numFmtId="44" fontId="24" fillId="4" borderId="0" xfId="6" applyFont="1" applyFill="1" applyAlignment="1" applyProtection="1">
      <alignment horizontal="right"/>
    </xf>
    <xf numFmtId="44" fontId="90" fillId="4" borderId="0" xfId="6" applyFont="1" applyFill="1" applyProtection="1"/>
    <xf numFmtId="44" fontId="91" fillId="4" borderId="0" xfId="6" applyFont="1" applyFill="1" applyProtection="1"/>
    <xf numFmtId="44" fontId="10" fillId="4" borderId="0" xfId="6" applyFont="1" applyFill="1" applyProtection="1"/>
    <xf numFmtId="0" fontId="33" fillId="4" borderId="0" xfId="0" applyFont="1" applyFill="1" applyAlignment="1"/>
    <xf numFmtId="0" fontId="5" fillId="4" borderId="0" xfId="0" applyFont="1" applyFill="1" applyAlignment="1">
      <alignment wrapText="1"/>
    </xf>
    <xf numFmtId="0" fontId="80" fillId="4" borderId="0" xfId="0" applyFont="1" applyFill="1" applyBorder="1" applyAlignment="1">
      <alignment wrapText="1"/>
    </xf>
    <xf numFmtId="0" fontId="16" fillId="4" borderId="0" xfId="0" applyFont="1" applyFill="1" applyProtection="1"/>
    <xf numFmtId="0" fontId="0" fillId="4" borderId="0" xfId="0" applyFill="1" applyProtection="1">
      <protection locked="0"/>
    </xf>
    <xf numFmtId="0" fontId="7"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165" fontId="88" fillId="7" borderId="1" xfId="0" applyNumberFormat="1" applyFont="1" applyFill="1" applyBorder="1" applyAlignment="1" applyProtection="1">
      <alignment vertical="center"/>
    </xf>
    <xf numFmtId="0" fontId="7" fillId="12" borderId="2" xfId="0" applyFont="1" applyFill="1" applyBorder="1" applyAlignment="1" applyProtection="1">
      <alignment vertical="center" wrapText="1"/>
    </xf>
    <xf numFmtId="0" fontId="7" fillId="12" borderId="1" xfId="0" applyFont="1" applyFill="1" applyBorder="1" applyAlignment="1" applyProtection="1">
      <alignment horizontal="center" vertical="center" wrapText="1"/>
    </xf>
    <xf numFmtId="0" fontId="7" fillId="12" borderId="1" xfId="0" applyFont="1" applyFill="1" applyBorder="1" applyAlignment="1" applyProtection="1">
      <alignment vertical="center" wrapText="1"/>
    </xf>
    <xf numFmtId="165" fontId="89" fillId="7" borderId="0" xfId="0" applyNumberFormat="1" applyFont="1" applyFill="1" applyProtection="1"/>
    <xf numFmtId="168" fontId="27" fillId="7" borderId="0" xfId="6" applyNumberFormat="1" applyFont="1" applyFill="1" applyProtection="1"/>
    <xf numFmtId="0" fontId="12" fillId="0" borderId="0" xfId="0" applyFont="1" applyBorder="1" applyAlignment="1">
      <alignment vertical="top"/>
    </xf>
    <xf numFmtId="0" fontId="96" fillId="0" borderId="1" xfId="0" applyFont="1" applyBorder="1" applyAlignment="1">
      <alignment vertical="top" wrapText="1"/>
    </xf>
    <xf numFmtId="0" fontId="0" fillId="0" borderId="0" xfId="0" applyAlignment="1">
      <alignment wrapText="1"/>
    </xf>
    <xf numFmtId="0" fontId="5" fillId="0" borderId="1" xfId="0" applyFont="1" applyBorder="1"/>
    <xf numFmtId="0" fontId="12" fillId="0" borderId="0" xfId="0" applyFont="1" applyAlignment="1">
      <alignment vertical="top" wrapText="1"/>
    </xf>
    <xf numFmtId="0" fontId="0" fillId="0" borderId="0" xfId="0" applyAlignment="1">
      <alignment vertical="top" wrapText="1"/>
    </xf>
    <xf numFmtId="0" fontId="106" fillId="0" borderId="0" xfId="0" applyFont="1" applyAlignment="1">
      <alignment vertical="top" wrapText="1"/>
    </xf>
    <xf numFmtId="166" fontId="5" fillId="13" borderId="1" xfId="0" applyNumberFormat="1" applyFont="1" applyFill="1" applyBorder="1" applyAlignment="1">
      <alignment vertical="top"/>
    </xf>
    <xf numFmtId="165" fontId="5" fillId="13" borderId="1" xfId="0" applyNumberFormat="1" applyFont="1" applyFill="1" applyBorder="1" applyAlignment="1">
      <alignment vertical="top"/>
    </xf>
    <xf numFmtId="0" fontId="5" fillId="13" borderId="1" xfId="0" applyFont="1" applyFill="1" applyBorder="1" applyAlignment="1">
      <alignment vertical="top"/>
    </xf>
    <xf numFmtId="166" fontId="5" fillId="0" borderId="1" xfId="0" applyNumberFormat="1" applyFont="1" applyFill="1" applyBorder="1" applyAlignment="1">
      <alignment vertical="top" wrapText="1"/>
    </xf>
    <xf numFmtId="165" fontId="5" fillId="13" borderId="1" xfId="0" applyNumberFormat="1" applyFont="1" applyFill="1" applyBorder="1"/>
    <xf numFmtId="0" fontId="5" fillId="0" borderId="1" xfId="0" applyFont="1" applyFill="1" applyBorder="1" applyAlignment="1">
      <alignment vertical="top" wrapText="1"/>
    </xf>
    <xf numFmtId="165" fontId="5" fillId="13" borderId="1" xfId="0" applyNumberFormat="1" applyFont="1" applyFill="1" applyBorder="1" applyAlignment="1">
      <alignment vertical="top" wrapText="1"/>
    </xf>
    <xf numFmtId="0" fontId="5" fillId="13" borderId="1" xfId="0" applyFont="1" applyFill="1" applyBorder="1" applyAlignment="1">
      <alignment vertical="top" wrapText="1"/>
    </xf>
    <xf numFmtId="166" fontId="7" fillId="13" borderId="1" xfId="0" applyNumberFormat="1" applyFont="1" applyFill="1" applyBorder="1"/>
    <xf numFmtId="165" fontId="7" fillId="13" borderId="1" xfId="0" applyNumberFormat="1" applyFont="1" applyFill="1" applyBorder="1"/>
    <xf numFmtId="0" fontId="7" fillId="13" borderId="1" xfId="0" applyFont="1" applyFill="1" applyBorder="1"/>
    <xf numFmtId="166" fontId="5" fillId="13" borderId="1" xfId="0" applyNumberFormat="1" applyFont="1" applyFill="1" applyBorder="1" applyAlignment="1" applyProtection="1">
      <alignment vertical="top" wrapText="1"/>
    </xf>
    <xf numFmtId="166" fontId="5" fillId="13" borderId="1" xfId="5" applyNumberFormat="1" applyFont="1" applyFill="1" applyBorder="1" applyAlignment="1">
      <alignment vertical="top"/>
    </xf>
    <xf numFmtId="165" fontId="7" fillId="13" borderId="1" xfId="5" applyNumberFormat="1" applyFont="1" applyFill="1" applyBorder="1" applyAlignment="1">
      <alignment vertical="top"/>
    </xf>
    <xf numFmtId="0" fontId="5" fillId="13" borderId="1" xfId="5" applyFont="1" applyFill="1" applyBorder="1" applyAlignment="1">
      <alignment vertical="top" wrapText="1"/>
    </xf>
    <xf numFmtId="165" fontId="5" fillId="0" borderId="0" xfId="0" applyNumberFormat="1" applyFont="1"/>
    <xf numFmtId="0" fontId="107" fillId="0" borderId="0" xfId="0" applyFont="1"/>
    <xf numFmtId="166" fontId="5" fillId="13" borderId="1" xfId="0" applyNumberFormat="1" applyFont="1" applyFill="1" applyBorder="1" applyAlignment="1" applyProtection="1">
      <alignment vertical="top"/>
    </xf>
    <xf numFmtId="0" fontId="5" fillId="0" borderId="1" xfId="0" applyFont="1" applyBorder="1" applyAlignment="1">
      <alignment wrapText="1"/>
    </xf>
    <xf numFmtId="166" fontId="5" fillId="13" borderId="1" xfId="0" applyNumberFormat="1" applyFont="1" applyFill="1" applyBorder="1"/>
    <xf numFmtId="0" fontId="107" fillId="0" borderId="0" xfId="0" applyFont="1" applyAlignment="1">
      <alignment wrapText="1"/>
    </xf>
    <xf numFmtId="0" fontId="107" fillId="0" borderId="0" xfId="0" applyFont="1" applyAlignment="1">
      <alignment vertical="top" wrapText="1"/>
    </xf>
    <xf numFmtId="0" fontId="108" fillId="0" borderId="0" xfId="0" applyFont="1" applyAlignment="1">
      <alignment wrapText="1"/>
    </xf>
    <xf numFmtId="0" fontId="12" fillId="0" borderId="0" xfId="0" applyFont="1" applyAlignment="1">
      <alignment horizontal="left" vertical="top" wrapText="1"/>
    </xf>
    <xf numFmtId="0" fontId="3" fillId="0" borderId="0" xfId="0" applyFont="1" applyAlignment="1">
      <alignment wrapText="1"/>
    </xf>
    <xf numFmtId="0" fontId="97" fillId="0" borderId="1" xfId="0" applyFont="1" applyBorder="1" applyAlignment="1">
      <alignment vertical="center"/>
    </xf>
    <xf numFmtId="0" fontId="97" fillId="13" borderId="1" xfId="0" applyFont="1" applyFill="1" applyBorder="1" applyAlignment="1">
      <alignment vertical="center"/>
    </xf>
    <xf numFmtId="0" fontId="111" fillId="0" borderId="0" xfId="0" applyFont="1" applyAlignment="1">
      <alignment wrapText="1"/>
    </xf>
    <xf numFmtId="0" fontId="97" fillId="16" borderId="1" xfId="0" applyFont="1" applyFill="1" applyBorder="1" applyAlignment="1">
      <alignment vertical="center"/>
    </xf>
    <xf numFmtId="166" fontId="5" fillId="16" borderId="1" xfId="0" applyNumberFormat="1" applyFont="1" applyFill="1" applyBorder="1" applyAlignment="1">
      <alignment vertical="top"/>
    </xf>
    <xf numFmtId="165" fontId="5" fillId="16" borderId="1" xfId="0" applyNumberFormat="1" applyFont="1" applyFill="1" applyBorder="1" applyAlignment="1">
      <alignment vertical="top"/>
    </xf>
    <xf numFmtId="0" fontId="5" fillId="16" borderId="1" xfId="0" applyFont="1" applyFill="1" applyBorder="1" applyAlignment="1">
      <alignment vertical="top"/>
    </xf>
    <xf numFmtId="166" fontId="5" fillId="17" borderId="1" xfId="0" applyNumberFormat="1" applyFont="1" applyFill="1" applyBorder="1" applyAlignment="1" applyProtection="1">
      <alignment vertical="top"/>
    </xf>
    <xf numFmtId="165" fontId="5" fillId="16" borderId="1" xfId="0" applyNumberFormat="1" applyFont="1" applyFill="1" applyBorder="1"/>
    <xf numFmtId="165" fontId="5" fillId="16" borderId="1" xfId="0" applyNumberFormat="1" applyFont="1" applyFill="1" applyBorder="1" applyAlignment="1">
      <alignment vertical="top" wrapText="1"/>
    </xf>
    <xf numFmtId="0" fontId="5" fillId="16" borderId="1" xfId="0" applyFont="1" applyFill="1" applyBorder="1" applyAlignment="1">
      <alignment vertical="top" wrapText="1"/>
    </xf>
    <xf numFmtId="165" fontId="7" fillId="16" borderId="1" xfId="0" applyNumberFormat="1" applyFont="1" applyFill="1" applyBorder="1"/>
    <xf numFmtId="0" fontId="7" fillId="16" borderId="1" xfId="0" applyFont="1" applyFill="1" applyBorder="1"/>
    <xf numFmtId="165" fontId="7" fillId="16" borderId="1" xfId="5" applyNumberFormat="1" applyFont="1" applyFill="1" applyBorder="1" applyAlignment="1">
      <alignment vertical="top"/>
    </xf>
    <xf numFmtId="0" fontId="5" fillId="16" borderId="1" xfId="5" applyFont="1" applyFill="1" applyBorder="1" applyAlignment="1">
      <alignment vertical="top" wrapText="1"/>
    </xf>
    <xf numFmtId="166" fontId="7" fillId="16" borderId="1" xfId="0" applyNumberFormat="1" applyFont="1" applyFill="1" applyBorder="1"/>
    <xf numFmtId="166" fontId="5" fillId="16" borderId="1" xfId="0" applyNumberFormat="1" applyFont="1" applyFill="1" applyBorder="1" applyAlignment="1" applyProtection="1">
      <alignment vertical="top" wrapText="1"/>
    </xf>
    <xf numFmtId="166" fontId="5" fillId="16" borderId="1" xfId="5" applyNumberFormat="1" applyFont="1" applyFill="1" applyBorder="1" applyAlignment="1">
      <alignment vertical="top"/>
    </xf>
    <xf numFmtId="166" fontId="5" fillId="16" borderId="1" xfId="0" applyNumberFormat="1" applyFont="1" applyFill="1" applyBorder="1" applyAlignment="1" applyProtection="1">
      <alignment vertical="top"/>
    </xf>
    <xf numFmtId="0" fontId="5" fillId="16" borderId="1" xfId="0" applyFont="1" applyFill="1" applyBorder="1" applyAlignment="1">
      <alignment wrapText="1"/>
    </xf>
    <xf numFmtId="166" fontId="5" fillId="16" borderId="1" xfId="0" applyNumberFormat="1" applyFont="1" applyFill="1" applyBorder="1"/>
    <xf numFmtId="0" fontId="7" fillId="18" borderId="0" xfId="0" applyFont="1" applyFill="1" applyBorder="1" applyAlignment="1">
      <alignment horizontal="left" vertical="center" wrapText="1"/>
    </xf>
    <xf numFmtId="0" fontId="7" fillId="18" borderId="2" xfId="0" applyFont="1" applyFill="1" applyBorder="1" applyAlignment="1">
      <alignment vertical="center" wrapText="1"/>
    </xf>
    <xf numFmtId="0" fontId="7" fillId="18" borderId="3" xfId="0" applyFont="1" applyFill="1" applyBorder="1" applyAlignment="1">
      <alignment vertical="center" wrapText="1"/>
    </xf>
    <xf numFmtId="165" fontId="7" fillId="18" borderId="4" xfId="0" applyNumberFormat="1" applyFont="1" applyFill="1" applyBorder="1" applyAlignment="1">
      <alignment vertical="center" wrapText="1"/>
    </xf>
    <xf numFmtId="0" fontId="115" fillId="0" borderId="0" xfId="0" applyFont="1" applyAlignment="1">
      <alignment vertical="center"/>
    </xf>
    <xf numFmtId="0" fontId="19" fillId="0" borderId="15" xfId="0" applyFont="1" applyFill="1" applyBorder="1" applyAlignment="1">
      <alignment vertical="top"/>
    </xf>
    <xf numFmtId="0" fontId="19" fillId="0" borderId="0" xfId="0" applyFont="1" applyFill="1" applyBorder="1" applyAlignment="1">
      <alignment vertical="top"/>
    </xf>
    <xf numFmtId="0" fontId="107" fillId="4" borderId="0" xfId="0" quotePrefix="1" applyFont="1" applyFill="1" applyAlignment="1">
      <alignment wrapText="1"/>
    </xf>
    <xf numFmtId="0" fontId="3" fillId="4" borderId="0" xfId="0" applyFont="1" applyFill="1" applyAlignment="1">
      <alignment wrapText="1"/>
    </xf>
    <xf numFmtId="0" fontId="107" fillId="4" borderId="0" xfId="0" applyFont="1" applyFill="1" applyAlignment="1">
      <alignment vertical="top" wrapText="1"/>
    </xf>
    <xf numFmtId="0" fontId="0" fillId="0" borderId="0" xfId="0" applyAlignment="1">
      <alignment wrapText="1"/>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xf>
    <xf numFmtId="0" fontId="5" fillId="6" borderId="1" xfId="0" applyFont="1" applyFill="1" applyBorder="1" applyProtection="1">
      <protection locked="0"/>
    </xf>
    <xf numFmtId="0" fontId="0" fillId="0" borderId="0" xfId="0" applyAlignment="1">
      <alignment wrapText="1"/>
    </xf>
    <xf numFmtId="0" fontId="7" fillId="4" borderId="1" xfId="0" applyFont="1" applyFill="1" applyBorder="1" applyAlignment="1">
      <alignment horizontal="center" vertical="center"/>
    </xf>
    <xf numFmtId="170" fontId="119" fillId="4" borderId="1" xfId="0" applyNumberFormat="1" applyFont="1" applyFill="1" applyBorder="1" applyAlignment="1" applyProtection="1">
      <alignment horizontal="center"/>
    </xf>
    <xf numFmtId="169" fontId="107" fillId="4" borderId="1" xfId="0" applyNumberFormat="1" applyFont="1" applyFill="1" applyBorder="1" applyAlignment="1"/>
    <xf numFmtId="165" fontId="11" fillId="0" borderId="1" xfId="0" applyNumberFormat="1" applyFont="1" applyBorder="1" applyAlignment="1">
      <alignment vertical="top" wrapText="1"/>
    </xf>
    <xf numFmtId="0" fontId="12" fillId="0" borderId="0" xfId="0" applyFont="1" applyAlignment="1">
      <alignment vertical="top" wrapText="1"/>
    </xf>
    <xf numFmtId="0" fontId="14" fillId="0" borderId="0" xfId="0" applyFont="1" applyAlignment="1">
      <alignment vertical="top" wrapText="1"/>
    </xf>
    <xf numFmtId="0" fontId="27" fillId="0" borderId="0" xfId="0" applyFont="1" applyAlignment="1">
      <alignment vertical="top" wrapText="1"/>
    </xf>
    <xf numFmtId="0" fontId="0" fillId="0" borderId="0" xfId="0" applyAlignment="1">
      <alignment wrapText="1"/>
    </xf>
    <xf numFmtId="0" fontId="8" fillId="0" borderId="8" xfId="0" applyFont="1" applyBorder="1" applyAlignment="1">
      <alignment vertical="top" wrapText="1"/>
    </xf>
    <xf numFmtId="0" fontId="0" fillId="0" borderId="10" xfId="0" applyBorder="1" applyAlignment="1">
      <alignment vertical="top" wrapText="1"/>
    </xf>
    <xf numFmtId="0" fontId="81" fillId="0" borderId="0" xfId="0" applyFont="1" applyAlignment="1">
      <alignment vertical="top" wrapText="1"/>
    </xf>
    <xf numFmtId="0" fontId="82" fillId="0" borderId="0" xfId="0" applyFont="1" applyAlignment="1">
      <alignment vertical="top" wrapText="1"/>
    </xf>
    <xf numFmtId="0" fontId="54" fillId="0" borderId="0" xfId="0" applyFont="1" applyAlignment="1">
      <alignment vertical="top" wrapText="1"/>
    </xf>
    <xf numFmtId="0" fontId="33" fillId="0" borderId="0" xfId="0" applyFont="1" applyAlignment="1">
      <alignment wrapText="1"/>
    </xf>
    <xf numFmtId="165" fontId="5" fillId="0" borderId="2" xfId="0" applyNumberFormat="1" applyFont="1" applyBorder="1" applyAlignment="1"/>
    <xf numFmtId="0" fontId="0" fillId="0" borderId="4" xfId="0" applyBorder="1" applyAlignment="1"/>
    <xf numFmtId="165" fontId="7" fillId="6" borderId="14" xfId="0" applyNumberFormat="1" applyFont="1" applyFill="1" applyBorder="1" applyAlignment="1" applyProtection="1">
      <alignment vertical="top" wrapText="1"/>
      <protection locked="0"/>
    </xf>
    <xf numFmtId="165" fontId="5" fillId="6" borderId="9" xfId="0" applyNumberFormat="1" applyFont="1" applyFill="1" applyBorder="1" applyAlignment="1" applyProtection="1">
      <alignment vertical="top" wrapText="1"/>
      <protection locked="0"/>
    </xf>
    <xf numFmtId="165" fontId="5" fillId="6" borderId="12" xfId="0" applyNumberFormat="1" applyFont="1" applyFill="1" applyBorder="1" applyAlignment="1" applyProtection="1">
      <alignment vertical="top" wrapText="1"/>
      <protection locked="0"/>
    </xf>
    <xf numFmtId="165" fontId="5" fillId="6" borderId="15" xfId="0" applyNumberFormat="1" applyFont="1" applyFill="1" applyBorder="1" applyAlignment="1" applyProtection="1">
      <alignment vertical="top" wrapText="1"/>
      <protection locked="0"/>
    </xf>
    <xf numFmtId="165" fontId="5" fillId="6" borderId="0" xfId="0" applyNumberFormat="1" applyFont="1" applyFill="1" applyBorder="1" applyAlignment="1" applyProtection="1">
      <alignment vertical="top" wrapText="1"/>
      <protection locked="0"/>
    </xf>
    <xf numFmtId="165" fontId="5" fillId="6" borderId="13" xfId="0" applyNumberFormat="1" applyFont="1" applyFill="1" applyBorder="1" applyAlignment="1" applyProtection="1">
      <alignment vertical="top" wrapText="1"/>
      <protection locked="0"/>
    </xf>
    <xf numFmtId="165" fontId="5" fillId="6" borderId="16" xfId="0" applyNumberFormat="1" applyFont="1" applyFill="1" applyBorder="1" applyAlignment="1" applyProtection="1">
      <alignment vertical="top" wrapText="1"/>
      <protection locked="0"/>
    </xf>
    <xf numFmtId="165" fontId="5" fillId="6" borderId="6" xfId="0" applyNumberFormat="1" applyFont="1" applyFill="1" applyBorder="1" applyAlignment="1" applyProtection="1">
      <alignment vertical="top" wrapText="1"/>
      <protection locked="0"/>
    </xf>
    <xf numFmtId="165" fontId="5" fillId="6" borderId="11" xfId="0" applyNumberFormat="1" applyFont="1" applyFill="1" applyBorder="1" applyAlignment="1" applyProtection="1">
      <alignment vertical="top" wrapText="1"/>
      <protection locked="0"/>
    </xf>
    <xf numFmtId="0" fontId="5" fillId="0" borderId="2" xfId="5" applyFont="1" applyBorder="1"/>
    <xf numFmtId="0" fontId="5" fillId="0" borderId="4" xfId="5" applyFont="1" applyBorder="1"/>
    <xf numFmtId="165" fontId="17" fillId="0" borderId="3" xfId="5" applyNumberFormat="1" applyFont="1" applyBorder="1" applyAlignment="1">
      <alignment horizontal="left" vertical="top" wrapText="1"/>
    </xf>
    <xf numFmtId="0" fontId="0" fillId="0" borderId="4" xfId="0" applyBorder="1" applyAlignment="1">
      <alignment horizontal="left" vertical="top" wrapText="1"/>
    </xf>
    <xf numFmtId="165" fontId="5" fillId="0" borderId="1" xfId="0" applyNumberFormat="1" applyFont="1" applyBorder="1"/>
    <xf numFmtId="0" fontId="5" fillId="0" borderId="1" xfId="0" applyFont="1" applyBorder="1"/>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8" xfId="0" applyFont="1" applyBorder="1" applyAlignment="1">
      <alignment horizontal="left" vertical="top" wrapText="1"/>
    </xf>
    <xf numFmtId="165" fontId="11" fillId="0" borderId="1" xfId="0" applyNumberFormat="1" applyFont="1" applyBorder="1" applyAlignment="1">
      <alignment vertical="top" wrapText="1"/>
    </xf>
    <xf numFmtId="0" fontId="17" fillId="0" borderId="1" xfId="0" applyFont="1" applyBorder="1" applyAlignment="1">
      <alignment vertical="center"/>
    </xf>
    <xf numFmtId="0" fontId="5" fillId="0" borderId="1" xfId="0" applyFont="1" applyBorder="1" applyAlignment="1">
      <alignment vertical="center"/>
    </xf>
    <xf numFmtId="0" fontId="17" fillId="0" borderId="1" xfId="0" applyFont="1" applyBorder="1"/>
    <xf numFmtId="167" fontId="7" fillId="6" borderId="1" xfId="0" applyNumberFormat="1" applyFont="1" applyFill="1" applyBorder="1" applyAlignment="1" applyProtection="1">
      <alignment vertical="top" wrapText="1"/>
      <protection locked="0"/>
    </xf>
    <xf numFmtId="0" fontId="18" fillId="5" borderId="2" xfId="0" applyFont="1" applyFill="1" applyBorder="1" applyAlignment="1">
      <alignment vertical="center" wrapText="1"/>
    </xf>
    <xf numFmtId="0" fontId="18" fillId="5" borderId="3" xfId="0" applyFont="1" applyFill="1" applyBorder="1" applyAlignment="1">
      <alignment vertical="center" wrapText="1"/>
    </xf>
    <xf numFmtId="0" fontId="18" fillId="5" borderId="4" xfId="0" applyFont="1" applyFill="1" applyBorder="1" applyAlignment="1">
      <alignment vertical="center" wrapText="1"/>
    </xf>
    <xf numFmtId="0" fontId="32" fillId="0" borderId="0" xfId="0" applyFont="1" applyAlignment="1">
      <alignment vertical="top" wrapText="1"/>
    </xf>
    <xf numFmtId="0" fontId="25" fillId="6" borderId="2" xfId="0" applyFont="1" applyFill="1" applyBorder="1" applyAlignment="1">
      <alignment wrapText="1"/>
    </xf>
    <xf numFmtId="0" fontId="101" fillId="6" borderId="3" xfId="0" applyFont="1" applyFill="1" applyBorder="1" applyAlignment="1">
      <alignment wrapText="1"/>
    </xf>
    <xf numFmtId="0" fontId="101" fillId="6" borderId="4" xfId="0" applyFont="1" applyFill="1" applyBorder="1" applyAlignment="1">
      <alignment wrapText="1"/>
    </xf>
    <xf numFmtId="0" fontId="0" fillId="0" borderId="0" xfId="0" applyAlignment="1">
      <alignment vertical="top" wrapText="1"/>
    </xf>
    <xf numFmtId="0" fontId="17" fillId="0" borderId="2" xfId="0" applyFont="1" applyBorder="1" applyAlignment="1">
      <alignment wrapText="1"/>
    </xf>
    <xf numFmtId="0" fontId="0" fillId="0" borderId="4" xfId="0" applyBorder="1" applyAlignment="1">
      <alignment wrapText="1"/>
    </xf>
    <xf numFmtId="0" fontId="18" fillId="5" borderId="1" xfId="0" applyFont="1" applyFill="1" applyBorder="1" applyAlignment="1">
      <alignment horizontal="left" vertical="center"/>
    </xf>
    <xf numFmtId="0" fontId="28" fillId="0" borderId="1" xfId="0" applyFont="1" applyBorder="1" applyAlignment="1">
      <alignment horizontal="left" vertical="center"/>
    </xf>
    <xf numFmtId="0" fontId="7" fillId="0" borderId="7" xfId="0" applyFont="1" applyBorder="1" applyAlignment="1">
      <alignment horizontal="left" vertical="top" wrapText="1"/>
    </xf>
    <xf numFmtId="0" fontId="7" fillId="0" borderId="10" xfId="0" applyFont="1" applyBorder="1" applyAlignment="1">
      <alignment horizontal="left" vertical="top" wrapText="1"/>
    </xf>
    <xf numFmtId="165" fontId="5" fillId="6" borderId="14" xfId="0" applyNumberFormat="1" applyFont="1" applyFill="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9" xfId="0" applyFont="1" applyBorder="1" applyAlignment="1" applyProtection="1">
      <alignment wrapText="1"/>
      <protection locked="0"/>
    </xf>
    <xf numFmtId="0" fontId="5" fillId="0" borderId="12" xfId="0" applyFont="1" applyBorder="1" applyAlignment="1" applyProtection="1">
      <alignment wrapText="1"/>
      <protection locked="0"/>
    </xf>
    <xf numFmtId="0" fontId="5" fillId="0" borderId="15" xfId="0" applyFont="1" applyBorder="1" applyAlignment="1" applyProtection="1">
      <alignment wrapText="1"/>
      <protection locked="0"/>
    </xf>
    <xf numFmtId="0" fontId="5" fillId="0" borderId="0" xfId="0" applyFont="1" applyAlignment="1" applyProtection="1">
      <alignment wrapText="1"/>
      <protection locked="0"/>
    </xf>
    <xf numFmtId="0" fontId="5" fillId="0" borderId="13" xfId="0" applyFont="1" applyBorder="1" applyAlignment="1" applyProtection="1">
      <alignment wrapText="1"/>
      <protection locked="0"/>
    </xf>
    <xf numFmtId="0" fontId="5" fillId="0" borderId="16" xfId="0" applyFont="1" applyBorder="1" applyAlignment="1" applyProtection="1">
      <alignment wrapText="1"/>
      <protection locked="0"/>
    </xf>
    <xf numFmtId="0" fontId="5" fillId="0" borderId="6" xfId="0" applyFont="1" applyBorder="1" applyAlignment="1" applyProtection="1">
      <alignment wrapText="1"/>
      <protection locked="0"/>
    </xf>
    <xf numFmtId="0" fontId="5" fillId="0" borderId="11" xfId="0" applyFont="1" applyBorder="1" applyAlignment="1" applyProtection="1">
      <alignment wrapText="1"/>
      <protection locked="0"/>
    </xf>
    <xf numFmtId="0" fontId="7" fillId="4" borderId="19"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8" fillId="6" borderId="15" xfId="0" applyFont="1" applyFill="1" applyBorder="1" applyAlignment="1" applyProtection="1">
      <alignment vertical="center" wrapText="1"/>
      <protection locked="0"/>
    </xf>
    <xf numFmtId="0" fontId="5" fillId="6" borderId="13" xfId="0" applyFont="1" applyFill="1" applyBorder="1" applyAlignment="1" applyProtection="1">
      <alignment wrapText="1"/>
      <protection locked="0"/>
    </xf>
    <xf numFmtId="0" fontId="8" fillId="6" borderId="16" xfId="0" applyFont="1" applyFill="1" applyBorder="1" applyAlignment="1" applyProtection="1">
      <alignment vertical="center" wrapText="1"/>
      <protection locked="0"/>
    </xf>
    <xf numFmtId="0" fontId="5" fillId="6" borderId="11" xfId="0" applyFont="1" applyFill="1" applyBorder="1" applyAlignment="1" applyProtection="1">
      <alignment wrapText="1"/>
      <protection locked="0"/>
    </xf>
    <xf numFmtId="0" fontId="81" fillId="4" borderId="0" xfId="0" applyFont="1" applyFill="1" applyAlignment="1">
      <alignment vertical="top" wrapText="1"/>
    </xf>
    <xf numFmtId="0" fontId="82" fillId="4" borderId="0" xfId="0" applyFont="1" applyFill="1" applyAlignment="1">
      <alignment vertical="top" wrapText="1"/>
    </xf>
    <xf numFmtId="0" fontId="0" fillId="4" borderId="0" xfId="0" applyFill="1" applyAlignment="1">
      <alignment wrapText="1"/>
    </xf>
    <xf numFmtId="0" fontId="27" fillId="4" borderId="0" xfId="0" applyFont="1" applyFill="1" applyAlignment="1">
      <alignment vertical="top" wrapText="1"/>
    </xf>
    <xf numFmtId="0" fontId="54" fillId="4" borderId="0" xfId="0" applyFont="1" applyFill="1" applyAlignment="1">
      <alignment vertical="top" wrapText="1"/>
    </xf>
    <xf numFmtId="0" fontId="33" fillId="4" borderId="0" xfId="0" applyFont="1" applyFill="1" applyAlignment="1">
      <alignment wrapText="1"/>
    </xf>
    <xf numFmtId="0" fontId="17" fillId="4" borderId="0" xfId="0" applyFont="1" applyFill="1" applyAlignment="1" applyProtection="1">
      <alignment horizontal="left" wrapText="1"/>
    </xf>
    <xf numFmtId="0" fontId="17"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7" fillId="4" borderId="17" xfId="0" applyFont="1" applyFill="1" applyBorder="1" applyAlignment="1" applyProtection="1">
      <alignment vertical="center" wrapText="1"/>
    </xf>
    <xf numFmtId="0" fontId="8" fillId="6" borderId="14" xfId="0" applyFont="1" applyFill="1" applyBorder="1" applyAlignment="1" applyProtection="1">
      <alignment vertical="center" wrapText="1"/>
      <protection locked="0"/>
    </xf>
    <xf numFmtId="0" fontId="5" fillId="6" borderId="12" xfId="0" applyFont="1" applyFill="1" applyBorder="1" applyAlignment="1" applyProtection="1">
      <alignment wrapText="1"/>
      <protection locked="0"/>
    </xf>
    <xf numFmtId="0" fontId="8" fillId="6" borderId="2" xfId="0" applyFont="1" applyFill="1" applyBorder="1" applyAlignment="1" applyProtection="1">
      <alignment vertical="center" wrapText="1"/>
      <protection locked="0"/>
    </xf>
    <xf numFmtId="0" fontId="5" fillId="6" borderId="4" xfId="0" applyFont="1" applyFill="1" applyBorder="1" applyAlignment="1" applyProtection="1">
      <alignment wrapText="1"/>
      <protection locked="0"/>
    </xf>
    <xf numFmtId="0" fontId="112" fillId="0" borderId="0" xfId="0" applyFont="1" applyBorder="1" applyAlignment="1">
      <alignment wrapText="1"/>
    </xf>
    <xf numFmtId="0" fontId="113" fillId="0" borderId="0" xfId="0" applyFont="1" applyBorder="1" applyAlignment="1">
      <alignment wrapText="1"/>
    </xf>
    <xf numFmtId="0" fontId="114" fillId="0" borderId="0" xfId="0" applyFont="1" applyAlignment="1">
      <alignment wrapText="1"/>
    </xf>
    <xf numFmtId="0" fontId="107" fillId="0" borderId="0" xfId="0" applyFont="1" applyAlignment="1">
      <alignment wrapText="1"/>
    </xf>
    <xf numFmtId="0" fontId="3" fillId="0" borderId="0" xfId="0" applyFont="1" applyAlignment="1">
      <alignment wrapText="1"/>
    </xf>
    <xf numFmtId="0" fontId="12" fillId="0" borderId="0" xfId="0" applyFont="1" applyAlignment="1">
      <alignment horizontal="left" vertical="top" wrapText="1"/>
    </xf>
    <xf numFmtId="0" fontId="18" fillId="15" borderId="3" xfId="0" applyFont="1" applyFill="1" applyBorder="1" applyAlignment="1">
      <alignment horizontal="left" vertical="center" wrapText="1"/>
    </xf>
    <xf numFmtId="0" fontId="110" fillId="0" borderId="0" xfId="0" applyFont="1" applyAlignment="1">
      <alignment horizontal="left" vertical="top" wrapText="1"/>
    </xf>
    <xf numFmtId="0" fontId="111" fillId="0" borderId="0" xfId="0" applyFont="1" applyAlignment="1">
      <alignment wrapText="1"/>
    </xf>
    <xf numFmtId="0" fontId="26" fillId="18" borderId="15" xfId="0" applyFont="1" applyFill="1" applyBorder="1" applyAlignment="1">
      <alignment horizontal="left" vertical="center" wrapText="1"/>
    </xf>
    <xf numFmtId="0" fontId="7" fillId="18" borderId="0" xfId="0" applyFont="1" applyFill="1" applyBorder="1" applyAlignment="1">
      <alignment horizontal="left" vertical="center" wrapText="1"/>
    </xf>
    <xf numFmtId="0" fontId="11" fillId="18" borderId="15" xfId="0" applyFont="1" applyFill="1" applyBorder="1" applyAlignment="1">
      <alignment horizontal="left" vertical="center" wrapText="1"/>
    </xf>
    <xf numFmtId="0" fontId="11" fillId="18" borderId="0" xfId="0" applyFont="1" applyFill="1" applyBorder="1" applyAlignment="1">
      <alignment horizontal="left" vertical="center" wrapText="1"/>
    </xf>
    <xf numFmtId="0" fontId="18" fillId="14" borderId="3" xfId="0" applyFont="1" applyFill="1" applyBorder="1" applyAlignment="1">
      <alignment horizontal="left" vertical="center" wrapText="1"/>
    </xf>
    <xf numFmtId="0" fontId="18" fillId="14" borderId="4" xfId="0" applyFont="1" applyFill="1" applyBorder="1" applyAlignment="1">
      <alignment horizontal="left" vertical="center" wrapText="1"/>
    </xf>
    <xf numFmtId="0" fontId="26" fillId="18" borderId="0" xfId="0" applyFont="1" applyFill="1" applyBorder="1" applyAlignment="1">
      <alignment horizontal="left" vertical="center" wrapText="1"/>
    </xf>
    <xf numFmtId="165" fontId="35" fillId="6" borderId="14" xfId="0" applyNumberFormat="1" applyFont="1" applyFill="1" applyBorder="1" applyAlignment="1" applyProtection="1">
      <alignment vertical="top" wrapText="1"/>
      <protection locked="0"/>
    </xf>
    <xf numFmtId="0" fontId="35" fillId="0" borderId="9" xfId="0" applyFont="1" applyBorder="1" applyAlignment="1">
      <alignment vertical="top" wrapText="1"/>
    </xf>
    <xf numFmtId="0" fontId="35" fillId="0" borderId="12" xfId="0" applyFont="1" applyBorder="1" applyAlignment="1">
      <alignment vertical="top" wrapText="1"/>
    </xf>
    <xf numFmtId="0" fontId="35" fillId="0" borderId="15" xfId="0" applyFont="1" applyBorder="1" applyAlignment="1">
      <alignment vertical="top" wrapText="1"/>
    </xf>
    <xf numFmtId="0" fontId="35" fillId="0" borderId="0" xfId="0" applyFont="1" applyAlignment="1">
      <alignment vertical="top" wrapText="1"/>
    </xf>
    <xf numFmtId="0" fontId="35" fillId="0" borderId="13" xfId="0" applyFont="1" applyBorder="1" applyAlignment="1">
      <alignment vertical="top" wrapText="1"/>
    </xf>
    <xf numFmtId="0" fontId="35" fillId="0" borderId="16" xfId="0" applyFont="1" applyBorder="1" applyAlignment="1">
      <alignment vertical="top" wrapText="1"/>
    </xf>
    <xf numFmtId="0" fontId="35" fillId="0" borderId="6" xfId="0" applyFont="1" applyBorder="1" applyAlignment="1">
      <alignment vertical="top" wrapText="1"/>
    </xf>
    <xf numFmtId="0" fontId="35" fillId="0" borderId="11" xfId="0" applyFont="1" applyBorder="1" applyAlignment="1">
      <alignment vertical="top" wrapText="1"/>
    </xf>
    <xf numFmtId="0" fontId="43" fillId="0" borderId="1" xfId="0" applyFont="1" applyBorder="1"/>
    <xf numFmtId="0" fontId="35" fillId="0" borderId="1" xfId="0" applyFont="1" applyBorder="1"/>
    <xf numFmtId="165" fontId="35" fillId="0" borderId="1" xfId="0" applyNumberFormat="1" applyFont="1" applyBorder="1"/>
    <xf numFmtId="0" fontId="43" fillId="0" borderId="8" xfId="0" applyFont="1" applyBorder="1" applyAlignment="1">
      <alignment horizontal="left" vertical="top" wrapText="1"/>
    </xf>
    <xf numFmtId="0" fontId="43" fillId="0" borderId="7" xfId="0" applyFont="1" applyBorder="1" applyAlignment="1">
      <alignment horizontal="left" vertical="top"/>
    </xf>
    <xf numFmtId="0" fontId="43" fillId="0" borderId="10" xfId="0" applyFont="1" applyBorder="1" applyAlignment="1">
      <alignment horizontal="left" vertical="top"/>
    </xf>
    <xf numFmtId="0" fontId="43" fillId="0" borderId="8" xfId="0" applyFont="1" applyBorder="1" applyAlignment="1">
      <alignment horizontal="left" vertical="top"/>
    </xf>
    <xf numFmtId="165" fontId="44" fillId="0" borderId="1" xfId="0" applyNumberFormat="1" applyFont="1" applyBorder="1" applyAlignment="1">
      <alignment vertical="top" wrapText="1"/>
    </xf>
    <xf numFmtId="165" fontId="47" fillId="0" borderId="1" xfId="0" applyNumberFormat="1" applyFont="1" applyBorder="1" applyAlignment="1">
      <alignment vertical="top" wrapText="1"/>
    </xf>
    <xf numFmtId="167" fontId="43" fillId="6" borderId="2" xfId="0" applyNumberFormat="1" applyFont="1" applyFill="1" applyBorder="1" applyAlignment="1" applyProtection="1">
      <alignment vertical="top" wrapText="1"/>
      <protection locked="0"/>
    </xf>
    <xf numFmtId="167" fontId="43" fillId="6" borderId="4" xfId="0" applyNumberFormat="1" applyFont="1" applyFill="1" applyBorder="1" applyAlignment="1" applyProtection="1">
      <alignment vertical="top" wrapText="1"/>
      <protection locked="0"/>
    </xf>
    <xf numFmtId="167" fontId="43" fillId="6" borderId="1" xfId="0" applyNumberFormat="1" applyFont="1" applyFill="1" applyBorder="1" applyAlignment="1" applyProtection="1">
      <alignment vertical="top" wrapText="1"/>
      <protection locked="0"/>
    </xf>
    <xf numFmtId="0" fontId="43" fillId="5" borderId="2" xfId="0" applyFont="1" applyFill="1" applyBorder="1" applyAlignment="1">
      <alignment vertical="top" wrapText="1"/>
    </xf>
    <xf numFmtId="0" fontId="35" fillId="0" borderId="3" xfId="0" applyFont="1" applyBorder="1" applyAlignment="1">
      <alignment wrapText="1"/>
    </xf>
    <xf numFmtId="0" fontId="35" fillId="0" borderId="4" xfId="0" applyFont="1" applyBorder="1" applyAlignment="1">
      <alignment wrapText="1"/>
    </xf>
    <xf numFmtId="0" fontId="36" fillId="0" borderId="0" xfId="0" applyFont="1" applyAlignment="1">
      <alignment vertical="top" wrapText="1"/>
    </xf>
    <xf numFmtId="0" fontId="37" fillId="0" borderId="0" xfId="0" applyFont="1" applyAlignment="1">
      <alignment wrapText="1"/>
    </xf>
    <xf numFmtId="0" fontId="41" fillId="0" borderId="0" xfId="0" applyFont="1" applyAlignment="1">
      <alignment vertical="top" wrapText="1"/>
    </xf>
    <xf numFmtId="0" fontId="42" fillId="0" borderId="0" xfId="0" applyFont="1" applyAlignment="1">
      <alignment wrapText="1"/>
    </xf>
    <xf numFmtId="0" fontId="39" fillId="0" borderId="0" xfId="0" applyFont="1" applyAlignment="1">
      <alignment vertical="top" wrapText="1"/>
    </xf>
    <xf numFmtId="0" fontId="35" fillId="0" borderId="0" xfId="0" applyFont="1" applyAlignment="1">
      <alignment wrapText="1"/>
    </xf>
    <xf numFmtId="0" fontId="43" fillId="6" borderId="2" xfId="0" applyFont="1" applyFill="1" applyBorder="1" applyAlignment="1">
      <alignment wrapText="1"/>
    </xf>
    <xf numFmtId="0" fontId="37" fillId="0" borderId="3" xfId="0" applyFont="1" applyBorder="1" applyAlignment="1">
      <alignment wrapText="1"/>
    </xf>
    <xf numFmtId="0" fontId="37" fillId="0" borderId="4" xfId="0" applyFont="1" applyBorder="1" applyAlignment="1">
      <alignment wrapText="1"/>
    </xf>
    <xf numFmtId="0" fontId="67" fillId="0" borderId="1" xfId="0" applyFont="1" applyBorder="1"/>
    <xf numFmtId="0" fontId="58" fillId="0" borderId="1" xfId="0" applyFont="1" applyBorder="1"/>
    <xf numFmtId="165" fontId="56" fillId="0" borderId="1" xfId="0" applyNumberFormat="1" applyFont="1" applyBorder="1"/>
    <xf numFmtId="0" fontId="55" fillId="0" borderId="0" xfId="0" applyFont="1" applyAlignment="1">
      <alignment vertical="top" wrapText="1"/>
    </xf>
    <xf numFmtId="0" fontId="58" fillId="0" borderId="0" xfId="0" applyFont="1" applyAlignment="1">
      <alignment vertical="top" wrapText="1"/>
    </xf>
    <xf numFmtId="167" fontId="67" fillId="6" borderId="1" xfId="0" applyNumberFormat="1" applyFont="1" applyFill="1" applyBorder="1" applyAlignment="1" applyProtection="1">
      <alignment vertical="top" wrapText="1"/>
      <protection locked="0"/>
    </xf>
    <xf numFmtId="0" fontId="67" fillId="5" borderId="1" xfId="0" applyFont="1" applyFill="1" applyBorder="1" applyAlignment="1">
      <alignment vertical="top"/>
    </xf>
    <xf numFmtId="0" fontId="58" fillId="0" borderId="1" xfId="0" applyFont="1" applyBorder="1" applyAlignment="1">
      <alignment vertical="top"/>
    </xf>
    <xf numFmtId="0" fontId="67" fillId="0" borderId="8" xfId="0" applyFont="1" applyBorder="1" applyAlignment="1">
      <alignment horizontal="left" vertical="top" wrapText="1"/>
    </xf>
    <xf numFmtId="0" fontId="67" fillId="0" borderId="7" xfId="0" applyFont="1" applyBorder="1" applyAlignment="1">
      <alignment horizontal="left" vertical="top" wrapText="1"/>
    </xf>
    <xf numFmtId="0" fontId="67" fillId="0" borderId="10" xfId="0" applyFont="1" applyBorder="1" applyAlignment="1">
      <alignment horizontal="left" vertical="top" wrapText="1"/>
    </xf>
    <xf numFmtId="0" fontId="67" fillId="0" borderId="8" xfId="0" applyFont="1" applyBorder="1" applyAlignment="1">
      <alignment horizontal="left" vertical="top"/>
    </xf>
    <xf numFmtId="0" fontId="67" fillId="0" borderId="7" xfId="0" applyFont="1" applyBorder="1" applyAlignment="1">
      <alignment horizontal="left" vertical="top"/>
    </xf>
    <xf numFmtId="0" fontId="67" fillId="0" borderId="10" xfId="0" applyFont="1" applyBorder="1" applyAlignment="1">
      <alignment horizontal="left" vertical="top"/>
    </xf>
    <xf numFmtId="0" fontId="62" fillId="0" borderId="0" xfId="0" applyFont="1" applyAlignment="1">
      <alignment vertical="top" wrapText="1"/>
    </xf>
    <xf numFmtId="0" fontId="56" fillId="0" borderId="0" xfId="0" applyFont="1" applyAlignment="1">
      <alignment wrapText="1"/>
    </xf>
    <xf numFmtId="0" fontId="59" fillId="0" borderId="0" xfId="0" applyFont="1" applyAlignment="1">
      <alignment vertical="top" wrapText="1"/>
    </xf>
    <xf numFmtId="0" fontId="60" fillId="0" borderId="0" xfId="0" applyFont="1" applyAlignment="1">
      <alignment wrapText="1"/>
    </xf>
    <xf numFmtId="0" fontId="67" fillId="6" borderId="2" xfId="0" applyFont="1" applyFill="1" applyBorder="1" applyAlignment="1">
      <alignment wrapText="1"/>
    </xf>
    <xf numFmtId="0" fontId="58" fillId="0" borderId="3" xfId="0" applyFont="1" applyBorder="1" applyAlignment="1">
      <alignment wrapText="1"/>
    </xf>
    <xf numFmtId="0" fontId="58" fillId="0" borderId="4" xfId="0" applyFont="1" applyBorder="1" applyAlignment="1">
      <alignment wrapText="1"/>
    </xf>
    <xf numFmtId="0" fontId="58" fillId="0" borderId="0" xfId="0" applyFont="1" applyAlignment="1">
      <alignment wrapText="1"/>
    </xf>
    <xf numFmtId="165" fontId="56" fillId="6" borderId="14" xfId="0" applyNumberFormat="1" applyFont="1" applyFill="1" applyBorder="1" applyAlignment="1" applyProtection="1">
      <alignment vertical="top" wrapText="1"/>
      <protection locked="0"/>
    </xf>
    <xf numFmtId="0" fontId="58" fillId="0" borderId="9" xfId="0" applyFont="1" applyBorder="1" applyAlignment="1" applyProtection="1">
      <alignment vertical="top" wrapText="1"/>
      <protection locked="0"/>
    </xf>
    <xf numFmtId="0" fontId="58" fillId="0" borderId="9" xfId="0" applyFont="1" applyBorder="1" applyAlignment="1" applyProtection="1">
      <alignment wrapText="1"/>
      <protection locked="0"/>
    </xf>
    <xf numFmtId="0" fontId="58" fillId="0" borderId="12" xfId="0" applyFont="1" applyBorder="1" applyAlignment="1" applyProtection="1">
      <alignment wrapText="1"/>
      <protection locked="0"/>
    </xf>
    <xf numFmtId="0" fontId="58" fillId="0" borderId="15" xfId="0" applyFont="1" applyBorder="1" applyAlignment="1" applyProtection="1">
      <alignment wrapText="1"/>
      <protection locked="0"/>
    </xf>
    <xf numFmtId="0" fontId="58" fillId="0" borderId="0" xfId="0" applyFont="1" applyAlignment="1" applyProtection="1">
      <alignment wrapText="1"/>
      <protection locked="0"/>
    </xf>
    <xf numFmtId="0" fontId="58" fillId="0" borderId="13" xfId="0" applyFont="1" applyBorder="1" applyAlignment="1" applyProtection="1">
      <alignment wrapText="1"/>
      <protection locked="0"/>
    </xf>
    <xf numFmtId="0" fontId="58" fillId="0" borderId="16" xfId="0" applyFont="1" applyBorder="1" applyAlignment="1" applyProtection="1">
      <alignment wrapText="1"/>
      <protection locked="0"/>
    </xf>
    <xf numFmtId="0" fontId="58" fillId="0" borderId="6" xfId="0" applyFont="1" applyBorder="1" applyAlignment="1" applyProtection="1">
      <alignment wrapText="1"/>
      <protection locked="0"/>
    </xf>
    <xf numFmtId="0" fontId="58" fillId="0" borderId="11" xfId="0" applyFont="1" applyBorder="1" applyAlignment="1" applyProtection="1">
      <alignment wrapText="1"/>
      <protection locked="0"/>
    </xf>
    <xf numFmtId="165" fontId="68" fillId="0" borderId="1" xfId="0" applyNumberFormat="1" applyFont="1" applyBorder="1" applyAlignment="1">
      <alignment vertical="top" wrapText="1"/>
    </xf>
    <xf numFmtId="0" fontId="56" fillId="0" borderId="1" xfId="0" applyFont="1" applyBorder="1"/>
    <xf numFmtId="0" fontId="35" fillId="0" borderId="9" xfId="0" applyFont="1" applyBorder="1" applyAlignment="1" applyProtection="1">
      <alignment vertical="top" wrapText="1"/>
      <protection locked="0"/>
    </xf>
    <xf numFmtId="0" fontId="35" fillId="0" borderId="9" xfId="0" applyFont="1" applyBorder="1" applyAlignment="1" applyProtection="1">
      <alignment wrapText="1"/>
      <protection locked="0"/>
    </xf>
    <xf numFmtId="0" fontId="35" fillId="0" borderId="12" xfId="0" applyFont="1" applyBorder="1" applyAlignment="1" applyProtection="1">
      <alignment wrapText="1"/>
      <protection locked="0"/>
    </xf>
    <xf numFmtId="0" fontId="35" fillId="0" borderId="15" xfId="0" applyFont="1" applyBorder="1" applyAlignment="1" applyProtection="1">
      <alignment wrapText="1"/>
      <protection locked="0"/>
    </xf>
    <xf numFmtId="0" fontId="35" fillId="0" borderId="0" xfId="0" applyFont="1" applyAlignment="1" applyProtection="1">
      <alignment wrapText="1"/>
      <protection locked="0"/>
    </xf>
    <xf numFmtId="0" fontId="35" fillId="0" borderId="13" xfId="0" applyFont="1" applyBorder="1" applyAlignment="1" applyProtection="1">
      <alignment wrapText="1"/>
      <protection locked="0"/>
    </xf>
    <xf numFmtId="0" fontId="35" fillId="0" borderId="16" xfId="0" applyFont="1" applyBorder="1" applyAlignment="1" applyProtection="1">
      <alignment wrapText="1"/>
      <protection locked="0"/>
    </xf>
    <xf numFmtId="0" fontId="35" fillId="0" borderId="6" xfId="0" applyFont="1" applyBorder="1" applyAlignment="1" applyProtection="1">
      <alignment wrapText="1"/>
      <protection locked="0"/>
    </xf>
    <xf numFmtId="0" fontId="35" fillId="0" borderId="11" xfId="0" applyFont="1" applyBorder="1" applyAlignment="1" applyProtection="1">
      <alignment wrapText="1"/>
      <protection locked="0"/>
    </xf>
    <xf numFmtId="0" fontId="43" fillId="0" borderId="7" xfId="0" applyFont="1" applyBorder="1" applyAlignment="1">
      <alignment horizontal="left" vertical="top" wrapText="1"/>
    </xf>
    <xf numFmtId="0" fontId="43" fillId="0" borderId="10" xfId="0" applyFont="1" applyBorder="1" applyAlignment="1">
      <alignment horizontal="left" vertical="top" wrapText="1"/>
    </xf>
    <xf numFmtId="0" fontId="43" fillId="5" borderId="1" xfId="0" applyFont="1" applyFill="1" applyBorder="1" applyAlignment="1">
      <alignment vertical="top"/>
    </xf>
    <xf numFmtId="0" fontId="35" fillId="0" borderId="1" xfId="0" applyFont="1" applyBorder="1" applyAlignment="1">
      <alignment vertical="top"/>
    </xf>
    <xf numFmtId="0" fontId="43" fillId="5" borderId="3" xfId="0" applyFont="1" applyFill="1" applyBorder="1" applyAlignment="1">
      <alignment vertical="top" wrapText="1"/>
    </xf>
    <xf numFmtId="0" fontId="43" fillId="5" borderId="4" xfId="0" applyFont="1" applyFill="1" applyBorder="1" applyAlignment="1">
      <alignment vertical="top" wrapText="1"/>
    </xf>
    <xf numFmtId="0" fontId="37" fillId="0" borderId="9" xfId="0" applyFont="1" applyBorder="1" applyAlignment="1" applyProtection="1">
      <alignment vertical="top" wrapText="1"/>
      <protection locked="0"/>
    </xf>
    <xf numFmtId="0" fontId="37" fillId="0" borderId="9" xfId="0" applyFont="1" applyBorder="1" applyAlignment="1" applyProtection="1">
      <alignment wrapText="1"/>
      <protection locked="0"/>
    </xf>
    <xf numFmtId="0" fontId="37" fillId="0" borderId="12" xfId="0" applyFont="1" applyBorder="1" applyAlignment="1" applyProtection="1">
      <alignment wrapText="1"/>
      <protection locked="0"/>
    </xf>
    <xf numFmtId="0" fontId="37" fillId="0" borderId="15" xfId="0" applyFont="1" applyBorder="1" applyAlignment="1" applyProtection="1">
      <alignment wrapText="1"/>
      <protection locked="0"/>
    </xf>
    <xf numFmtId="0" fontId="37" fillId="0" borderId="0" xfId="0" applyFont="1" applyAlignment="1" applyProtection="1">
      <alignment wrapText="1"/>
      <protection locked="0"/>
    </xf>
    <xf numFmtId="0" fontId="37" fillId="0" borderId="13" xfId="0" applyFont="1" applyBorder="1" applyAlignment="1" applyProtection="1">
      <alignment wrapText="1"/>
      <protection locked="0"/>
    </xf>
    <xf numFmtId="0" fontId="37" fillId="0" borderId="16" xfId="0" applyFont="1" applyBorder="1" applyAlignment="1" applyProtection="1">
      <alignment wrapText="1"/>
      <protection locked="0"/>
    </xf>
    <xf numFmtId="0" fontId="37" fillId="0" borderId="6" xfId="0" applyFont="1" applyBorder="1" applyAlignment="1" applyProtection="1">
      <alignment wrapText="1"/>
      <protection locked="0"/>
    </xf>
    <xf numFmtId="0" fontId="37" fillId="0" borderId="11" xfId="0" applyFont="1" applyBorder="1" applyAlignment="1" applyProtection="1">
      <alignment wrapText="1"/>
      <protection locked="0"/>
    </xf>
    <xf numFmtId="0" fontId="37" fillId="0" borderId="1" xfId="0" applyFont="1" applyBorder="1"/>
    <xf numFmtId="0" fontId="37" fillId="0" borderId="1" xfId="0" applyFont="1" applyBorder="1" applyAlignment="1">
      <alignment vertical="top"/>
    </xf>
    <xf numFmtId="0" fontId="37" fillId="0" borderId="0" xfId="0" applyFont="1" applyAlignment="1">
      <alignment vertical="top" wrapText="1"/>
    </xf>
    <xf numFmtId="0" fontId="65" fillId="6" borderId="2" xfId="0" applyFont="1" applyFill="1" applyBorder="1" applyAlignment="1" applyProtection="1">
      <alignment vertical="center" wrapText="1"/>
      <protection locked="0"/>
    </xf>
    <xf numFmtId="0" fontId="58" fillId="6" borderId="4" xfId="0" applyFont="1" applyFill="1" applyBorder="1" applyAlignment="1" applyProtection="1">
      <alignment wrapText="1"/>
      <protection locked="0"/>
    </xf>
    <xf numFmtId="0" fontId="65" fillId="6" borderId="15" xfId="0" applyFont="1" applyFill="1" applyBorder="1" applyAlignment="1" applyProtection="1">
      <alignment vertical="center" wrapText="1"/>
      <protection locked="0"/>
    </xf>
    <xf numFmtId="0" fontId="58" fillId="6" borderId="13" xfId="0" applyFont="1" applyFill="1" applyBorder="1" applyAlignment="1" applyProtection="1">
      <alignment wrapText="1"/>
      <protection locked="0"/>
    </xf>
    <xf numFmtId="0" fontId="65" fillId="6" borderId="16" xfId="0" applyFont="1" applyFill="1" applyBorder="1" applyAlignment="1" applyProtection="1">
      <alignment vertical="center" wrapText="1"/>
      <protection locked="0"/>
    </xf>
    <xf numFmtId="0" fontId="58" fillId="6" borderId="11" xfId="0" applyFont="1" applyFill="1" applyBorder="1" applyAlignment="1" applyProtection="1">
      <alignment wrapText="1"/>
      <protection locked="0"/>
    </xf>
    <xf numFmtId="0" fontId="65" fillId="6" borderId="14" xfId="0" applyFont="1" applyFill="1" applyBorder="1" applyAlignment="1" applyProtection="1">
      <alignment vertical="center" wrapText="1"/>
      <protection locked="0"/>
    </xf>
    <xf numFmtId="0" fontId="58" fillId="6" borderId="12" xfId="0" applyFont="1" applyFill="1" applyBorder="1" applyAlignment="1" applyProtection="1">
      <alignment wrapText="1"/>
      <protection locked="0"/>
    </xf>
    <xf numFmtId="0" fontId="72" fillId="6" borderId="2" xfId="0" applyFont="1" applyFill="1" applyBorder="1" applyAlignment="1">
      <alignment wrapText="1"/>
    </xf>
    <xf numFmtId="0" fontId="72" fillId="0" borderId="3" xfId="0" applyFont="1" applyBorder="1" applyAlignment="1">
      <alignment wrapText="1"/>
    </xf>
    <xf numFmtId="0" fontId="72" fillId="0" borderId="4" xfId="0" applyFont="1" applyBorder="1" applyAlignment="1">
      <alignment wrapText="1"/>
    </xf>
    <xf numFmtId="0" fontId="66" fillId="0" borderId="6" xfId="0" applyFont="1" applyBorder="1" applyAlignment="1">
      <alignment wrapText="1"/>
    </xf>
    <xf numFmtId="0" fontId="64" fillId="0" borderId="17" xfId="0" applyFont="1" applyBorder="1" applyAlignment="1">
      <alignment vertical="center" wrapText="1"/>
    </xf>
    <xf numFmtId="0" fontId="64" fillId="0" borderId="18" xfId="0" applyFont="1" applyBorder="1" applyAlignment="1">
      <alignment vertical="center" wrapText="1"/>
    </xf>
    <xf numFmtId="0" fontId="64" fillId="0" borderId="19" xfId="0" applyFont="1" applyBorder="1" applyAlignment="1">
      <alignment vertical="center" wrapText="1"/>
    </xf>
    <xf numFmtId="0" fontId="65" fillId="4" borderId="1" xfId="0" applyFont="1" applyFill="1" applyBorder="1" applyAlignment="1">
      <alignment horizontal="left" vertical="top" wrapText="1"/>
    </xf>
    <xf numFmtId="0" fontId="58" fillId="0" borderId="1" xfId="0" applyFont="1" applyBorder="1" applyAlignment="1">
      <alignment wrapText="1"/>
    </xf>
    <xf numFmtId="0" fontId="58" fillId="0" borderId="1" xfId="0" applyFont="1" applyBorder="1" applyAlignment="1">
      <alignment horizontal="left" vertical="top" wrapText="1"/>
    </xf>
    <xf numFmtId="0" fontId="65" fillId="0" borderId="2" xfId="0" applyFont="1" applyBorder="1" applyAlignment="1">
      <alignment horizontal="left" vertical="top" wrapText="1"/>
    </xf>
    <xf numFmtId="0" fontId="58" fillId="0" borderId="4" xfId="0" applyFont="1" applyBorder="1" applyAlignment="1">
      <alignment horizontal="left" vertical="top" wrapText="1"/>
    </xf>
    <xf numFmtId="0" fontId="64" fillId="0" borderId="2" xfId="0" applyFont="1" applyBorder="1" applyAlignment="1">
      <alignment horizontal="left" vertical="center" wrapText="1"/>
    </xf>
    <xf numFmtId="0" fontId="58" fillId="0" borderId="4" xfId="0" applyFont="1" applyBorder="1" applyAlignment="1">
      <alignment horizontal="left" vertical="center"/>
    </xf>
  </cellXfs>
  <cellStyles count="10">
    <cellStyle name="Euro" xfId="1"/>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66"/>
      <color rgb="FFFFFFCC"/>
      <color rgb="FFFF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zoomScaleNormal="100" workbookViewId="0">
      <selection activeCell="B7" sqref="B7"/>
    </sheetView>
  </sheetViews>
  <sheetFormatPr defaultColWidth="9.140625" defaultRowHeight="12.75" x14ac:dyDescent="0.2"/>
  <cols>
    <col min="1" max="1" width="30.7109375" style="9" customWidth="1"/>
    <col min="2" max="2" width="142" style="9" customWidth="1"/>
    <col min="3" max="3" width="32.5703125" style="9" customWidth="1"/>
    <col min="4" max="16384" width="9.140625" style="9"/>
  </cols>
  <sheetData>
    <row r="1" spans="1:17" s="34" customFormat="1" ht="22.5" customHeight="1" x14ac:dyDescent="0.2">
      <c r="A1" s="431" t="s">
        <v>247</v>
      </c>
      <c r="B1" s="432"/>
      <c r="C1" s="432"/>
      <c r="D1" s="432"/>
      <c r="E1" s="432"/>
      <c r="F1" s="432"/>
      <c r="G1" s="53"/>
    </row>
    <row r="2" spans="1:17" s="34" customFormat="1" ht="14.25" x14ac:dyDescent="0.2">
      <c r="A2" s="1"/>
      <c r="B2" s="53"/>
      <c r="C2" s="53"/>
      <c r="D2" s="53"/>
      <c r="E2" s="53"/>
      <c r="F2" s="53"/>
      <c r="G2" s="53"/>
    </row>
    <row r="3" spans="1:17" s="40" customFormat="1" ht="19.5" customHeight="1" x14ac:dyDescent="0.2">
      <c r="A3" s="47" t="s">
        <v>313</v>
      </c>
      <c r="B3" s="48" t="s">
        <v>320</v>
      </c>
      <c r="C3" s="49"/>
      <c r="D3" s="49"/>
      <c r="E3" s="49"/>
      <c r="F3" s="49"/>
      <c r="G3" s="433"/>
      <c r="H3" s="434"/>
      <c r="I3" s="434"/>
      <c r="J3" s="434"/>
      <c r="K3" s="434"/>
    </row>
    <row r="4" spans="1:17" s="40" customFormat="1" ht="36" customHeight="1" x14ac:dyDescent="0.2">
      <c r="A4" s="280" t="s">
        <v>272</v>
      </c>
      <c r="B4" s="48" t="s">
        <v>315</v>
      </c>
      <c r="C4" s="49"/>
      <c r="D4" s="49"/>
      <c r="E4" s="49"/>
      <c r="F4" s="34"/>
      <c r="G4" s="34"/>
      <c r="H4" s="34"/>
      <c r="I4" s="34"/>
      <c r="J4" s="34"/>
      <c r="K4" s="34"/>
      <c r="L4" s="34"/>
      <c r="M4" s="34"/>
      <c r="N4" s="34"/>
      <c r="O4" s="34"/>
    </row>
    <row r="5" spans="1:17" s="34" customFormat="1" ht="36" customHeight="1" x14ac:dyDescent="0.2">
      <c r="A5" s="266" t="s">
        <v>217</v>
      </c>
      <c r="B5" s="267" t="s">
        <v>218</v>
      </c>
      <c r="C5" s="268" t="s">
        <v>219</v>
      </c>
      <c r="D5" s="53"/>
      <c r="E5" s="53"/>
      <c r="F5" s="53"/>
      <c r="G5" s="53"/>
    </row>
    <row r="6" spans="1:17" ht="62.25" customHeight="1" x14ac:dyDescent="0.2">
      <c r="A6" s="2" t="s">
        <v>336</v>
      </c>
      <c r="B6" s="2" t="s">
        <v>350</v>
      </c>
      <c r="C6" s="2" t="s">
        <v>337</v>
      </c>
    </row>
    <row r="7" spans="1:17" ht="247.5" customHeight="1" x14ac:dyDescent="0.2">
      <c r="A7" s="2" t="s">
        <v>338</v>
      </c>
      <c r="B7" s="2" t="s">
        <v>339</v>
      </c>
      <c r="C7" s="2" t="s">
        <v>224</v>
      </c>
    </row>
    <row r="8" spans="1:17" ht="151.5" customHeight="1" x14ac:dyDescent="0.2">
      <c r="A8" s="2" t="s">
        <v>257</v>
      </c>
      <c r="B8" s="2" t="s">
        <v>365</v>
      </c>
      <c r="C8" s="281" t="s">
        <v>233</v>
      </c>
    </row>
    <row r="9" spans="1:17" ht="409.6" customHeight="1" x14ac:dyDescent="0.2">
      <c r="A9" s="282" t="s">
        <v>256</v>
      </c>
      <c r="B9" s="282" t="s">
        <v>352</v>
      </c>
      <c r="C9" s="5" t="s">
        <v>233</v>
      </c>
    </row>
    <row r="10" spans="1:17" ht="379.5" customHeight="1" x14ac:dyDescent="0.2">
      <c r="A10" s="3"/>
      <c r="B10" s="3" t="s">
        <v>355</v>
      </c>
      <c r="C10" s="435"/>
    </row>
    <row r="11" spans="1:17" ht="140.25" customHeight="1" x14ac:dyDescent="0.2">
      <c r="A11" s="3"/>
      <c r="B11" s="3" t="s">
        <v>334</v>
      </c>
      <c r="C11" s="436"/>
    </row>
    <row r="12" spans="1:17" ht="389.25" customHeight="1" x14ac:dyDescent="0.2">
      <c r="A12" s="281" t="s">
        <v>254</v>
      </c>
      <c r="B12" s="292" t="s">
        <v>300</v>
      </c>
      <c r="C12" s="435" t="s">
        <v>233</v>
      </c>
    </row>
    <row r="13" spans="1:17" ht="279" customHeight="1" x14ac:dyDescent="0.2">
      <c r="A13" s="3"/>
      <c r="B13" s="3" t="s">
        <v>314</v>
      </c>
      <c r="C13" s="436"/>
    </row>
    <row r="14" spans="1:17" ht="409.5" customHeight="1" x14ac:dyDescent="0.2">
      <c r="A14" s="435" t="s">
        <v>259</v>
      </c>
      <c r="B14" s="435" t="s">
        <v>340</v>
      </c>
      <c r="C14" s="435" t="s">
        <v>233</v>
      </c>
    </row>
    <row r="15" spans="1:17" ht="69.75" customHeight="1" x14ac:dyDescent="0.2">
      <c r="A15" s="436"/>
      <c r="B15" s="436"/>
      <c r="C15" s="436"/>
    </row>
    <row r="16" spans="1:17" ht="86.25" customHeight="1" x14ac:dyDescent="0.2">
      <c r="A16" s="5" t="s">
        <v>255</v>
      </c>
      <c r="B16" s="5" t="s">
        <v>335</v>
      </c>
      <c r="C16" s="5" t="s">
        <v>233</v>
      </c>
      <c r="F16" s="293"/>
      <c r="G16" s="293"/>
      <c r="H16" s="293"/>
      <c r="I16" s="293"/>
      <c r="J16" s="293"/>
      <c r="K16" s="293"/>
      <c r="L16" s="293"/>
      <c r="M16" s="293"/>
      <c r="N16" s="293"/>
      <c r="O16" s="293"/>
      <c r="P16" s="293"/>
      <c r="Q16" s="293"/>
    </row>
    <row r="17" spans="1:3" ht="223.5" customHeight="1" x14ac:dyDescent="0.2">
      <c r="A17" s="4" t="s">
        <v>290</v>
      </c>
      <c r="B17" s="5" t="s">
        <v>341</v>
      </c>
      <c r="C17" s="5" t="s">
        <v>258</v>
      </c>
    </row>
    <row r="18" spans="1:3" ht="231" customHeight="1" x14ac:dyDescent="0.2">
      <c r="A18" s="5" t="s">
        <v>1</v>
      </c>
      <c r="B18" s="272" t="s">
        <v>306</v>
      </c>
      <c r="C18" s="5" t="s">
        <v>2</v>
      </c>
    </row>
    <row r="19" spans="1:3" ht="198" customHeight="1" x14ac:dyDescent="0.2">
      <c r="A19" s="5" t="s">
        <v>291</v>
      </c>
      <c r="B19" s="360" t="s">
        <v>294</v>
      </c>
      <c r="C19" s="5" t="s">
        <v>292</v>
      </c>
    </row>
    <row r="20" spans="1:3" ht="27.75" customHeight="1" x14ac:dyDescent="0.2">
      <c r="A20" s="6"/>
      <c r="B20" s="6"/>
      <c r="C20" s="6"/>
    </row>
    <row r="21" spans="1:3" ht="67.5" customHeight="1" x14ac:dyDescent="0.2">
      <c r="A21" s="271" t="s">
        <v>3</v>
      </c>
      <c r="B21" s="270" t="s">
        <v>293</v>
      </c>
      <c r="C21" s="6"/>
    </row>
    <row r="22" spans="1:3" ht="75.75" customHeight="1" x14ac:dyDescent="0.2">
      <c r="A22" s="5" t="s">
        <v>4</v>
      </c>
      <c r="B22" s="5" t="s">
        <v>237</v>
      </c>
      <c r="C22" s="6"/>
    </row>
    <row r="23" spans="1:3" ht="36" customHeight="1" x14ac:dyDescent="0.2">
      <c r="A23" s="5" t="s">
        <v>5</v>
      </c>
      <c r="B23" s="5" t="s">
        <v>316</v>
      </c>
      <c r="C23" s="6"/>
    </row>
    <row r="24" spans="1:3" ht="67.5" x14ac:dyDescent="0.2">
      <c r="A24" s="5" t="s">
        <v>6</v>
      </c>
      <c r="B24" s="5" t="s">
        <v>305</v>
      </c>
    </row>
    <row r="25" spans="1:3" ht="56.25" x14ac:dyDescent="0.2">
      <c r="A25" s="5" t="s">
        <v>7</v>
      </c>
      <c r="B25" s="5" t="s">
        <v>260</v>
      </c>
    </row>
    <row r="27" spans="1:3" x14ac:dyDescent="0.2">
      <c r="A27" s="45"/>
      <c r="B27" s="10"/>
    </row>
    <row r="28" spans="1:3" x14ac:dyDescent="0.2">
      <c r="A28" s="45"/>
    </row>
    <row r="31" spans="1:3" ht="101.25" customHeight="1" x14ac:dyDescent="0.2"/>
  </sheetData>
  <sheetProtection algorithmName="SHA-512" hashValue="oGy0BHu+hhgzr49HbBKhRZ57DtVR8oIsgPxHHRJ4FLig2/VIv4K44VG+yHQUNBbFz78cVNcdbe/EeHaoMeW8lw==" saltValue="JrdPsL8rci0FW3VMF9U3Tg==" spinCount="100000" sheet="1" formatRows="0"/>
  <protectedRanges>
    <protectedRange password="CCC4" sqref="B22:B23 A20:A25" name="Bereik1"/>
  </protectedRanges>
  <mergeCells count="7">
    <mergeCell ref="A1:F1"/>
    <mergeCell ref="G3:K3"/>
    <mergeCell ref="C10:C11"/>
    <mergeCell ref="C12:C13"/>
    <mergeCell ref="B14:B15"/>
    <mergeCell ref="C14:C15"/>
    <mergeCell ref="A14:A15"/>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6" customWidth="1"/>
    <col min="2" max="2" width="32.140625" style="56" customWidth="1"/>
    <col min="3" max="3" width="37.5703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27" customHeight="1" x14ac:dyDescent="0.2">
      <c r="A1" s="552" t="s">
        <v>129</v>
      </c>
      <c r="B1" s="532"/>
      <c r="C1" s="532"/>
      <c r="D1" s="532"/>
      <c r="E1" s="532"/>
      <c r="F1" s="532"/>
      <c r="G1" s="553"/>
      <c r="H1" s="553"/>
      <c r="I1" s="553"/>
    </row>
    <row r="2" spans="1:11" s="59" customFormat="1" ht="19.5" customHeight="1" x14ac:dyDescent="0.2">
      <c r="A2" s="57" t="s">
        <v>71</v>
      </c>
      <c r="B2" s="57" t="s">
        <v>8</v>
      </c>
      <c r="C2" s="58"/>
      <c r="D2" s="58"/>
      <c r="E2" s="58"/>
      <c r="F2" s="58"/>
    </row>
    <row r="3" spans="1:11" s="59" customFormat="1" ht="23.25" customHeight="1" x14ac:dyDescent="0.2">
      <c r="A3" s="110"/>
      <c r="B3" s="556" t="s">
        <v>0</v>
      </c>
      <c r="C3" s="557"/>
      <c r="D3" s="557"/>
      <c r="E3" s="557"/>
      <c r="F3" s="557"/>
      <c r="G3" s="557"/>
      <c r="H3" s="557"/>
    </row>
    <row r="4" spans="1:11" ht="21" customHeight="1" x14ac:dyDescent="0.2">
      <c r="A4" s="60" t="s">
        <v>72</v>
      </c>
      <c r="B4" s="59"/>
      <c r="C4" s="59"/>
      <c r="D4" s="552" t="s">
        <v>73</v>
      </c>
      <c r="E4" s="553"/>
      <c r="F4" s="553"/>
    </row>
    <row r="5" spans="1:11" ht="12" customHeight="1" x14ac:dyDescent="0.2">
      <c r="A5" s="60"/>
      <c r="B5" s="59"/>
      <c r="C5" s="59"/>
      <c r="D5" s="107"/>
      <c r="E5" s="107"/>
    </row>
    <row r="6" spans="1:11" ht="73.5" customHeight="1" x14ac:dyDescent="0.2">
      <c r="A6" s="556" t="s">
        <v>74</v>
      </c>
      <c r="B6" s="553"/>
      <c r="C6" s="553"/>
      <c r="D6" s="553"/>
      <c r="E6" s="553"/>
      <c r="F6" s="553"/>
      <c r="G6" s="553"/>
      <c r="H6" s="553"/>
      <c r="I6" s="553"/>
      <c r="J6" s="553"/>
    </row>
    <row r="7" spans="1:11" ht="21.75" customHeight="1" x14ac:dyDescent="0.2">
      <c r="A7" s="554"/>
      <c r="B7" s="554"/>
      <c r="C7" s="554"/>
      <c r="D7" s="554"/>
      <c r="E7" s="554"/>
      <c r="F7" s="554"/>
      <c r="G7" s="554"/>
      <c r="H7" s="554"/>
      <c r="I7" s="554"/>
    </row>
    <row r="8" spans="1:11" ht="24.75" customHeight="1" x14ac:dyDescent="0.2">
      <c r="B8" s="61" t="s">
        <v>10</v>
      </c>
      <c r="C8" s="62"/>
      <c r="I8" s="558" t="s">
        <v>11</v>
      </c>
      <c r="J8" s="559"/>
      <c r="K8" s="560"/>
    </row>
    <row r="9" spans="1:11" ht="32.25" customHeight="1" x14ac:dyDescent="0.2">
      <c r="A9" s="549" t="s">
        <v>130</v>
      </c>
      <c r="B9" s="608"/>
      <c r="C9" s="608"/>
      <c r="D9" s="608"/>
      <c r="E9" s="608"/>
      <c r="F9" s="608"/>
      <c r="G9" s="608"/>
      <c r="H9" s="608"/>
      <c r="I9" s="608"/>
      <c r="J9" s="608"/>
      <c r="K9" s="609"/>
    </row>
    <row r="10" spans="1:11" ht="42" customHeight="1" x14ac:dyDescent="0.2">
      <c r="A10" s="63" t="s">
        <v>12</v>
      </c>
      <c r="B10" s="63" t="s">
        <v>13</v>
      </c>
      <c r="C10" s="63"/>
      <c r="D10" s="63" t="s">
        <v>14</v>
      </c>
      <c r="E10" s="63"/>
      <c r="F10" s="63" t="s">
        <v>15</v>
      </c>
      <c r="G10" s="63" t="s">
        <v>16</v>
      </c>
      <c r="H10" s="63" t="s">
        <v>17</v>
      </c>
      <c r="I10" s="63" t="s">
        <v>18</v>
      </c>
      <c r="J10" s="537"/>
      <c r="K10" s="538"/>
    </row>
    <row r="11" spans="1:11" ht="25.5" x14ac:dyDescent="0.2">
      <c r="A11" s="64" t="s">
        <v>19</v>
      </c>
      <c r="B11" s="65" t="s">
        <v>20</v>
      </c>
      <c r="C11" s="66"/>
      <c r="D11" s="67">
        <v>1</v>
      </c>
      <c r="E11" s="68">
        <v>100</v>
      </c>
      <c r="F11" s="66" t="s">
        <v>21</v>
      </c>
      <c r="G11" s="68">
        <v>100</v>
      </c>
      <c r="H11" s="68">
        <v>100</v>
      </c>
      <c r="I11" s="69" t="s">
        <v>22</v>
      </c>
      <c r="J11" s="537" t="s">
        <v>23</v>
      </c>
      <c r="K11" s="538"/>
    </row>
    <row r="12" spans="1:11" ht="42" x14ac:dyDescent="0.2">
      <c r="A12" s="66"/>
      <c r="B12" s="64" t="s">
        <v>24</v>
      </c>
      <c r="C12" s="70"/>
      <c r="D12" s="71">
        <v>1.1599999999999999E-2</v>
      </c>
      <c r="E12" s="72">
        <v>100</v>
      </c>
      <c r="F12" s="70" t="s">
        <v>25</v>
      </c>
      <c r="G12" s="72">
        <f>D12*E12</f>
        <v>1.1599999999999999</v>
      </c>
      <c r="H12" s="72">
        <f>H11+G12</f>
        <v>101.16</v>
      </c>
      <c r="I12" s="73" t="s">
        <v>26</v>
      </c>
      <c r="J12" s="538"/>
      <c r="K12" s="538"/>
    </row>
    <row r="13" spans="1:11" ht="85.5" customHeight="1" x14ac:dyDescent="0.2">
      <c r="A13" s="64" t="s">
        <v>27</v>
      </c>
      <c r="B13" s="64" t="s">
        <v>28</v>
      </c>
      <c r="C13" s="55" t="s">
        <v>76</v>
      </c>
      <c r="D13" s="74">
        <v>0</v>
      </c>
      <c r="E13" s="72">
        <f>H12</f>
        <v>101.16</v>
      </c>
      <c r="F13" s="70" t="s">
        <v>25</v>
      </c>
      <c r="G13" s="72">
        <f>D13*E13</f>
        <v>0</v>
      </c>
      <c r="H13" s="72"/>
      <c r="I13" s="544" t="s">
        <v>77</v>
      </c>
      <c r="J13" s="538"/>
      <c r="K13" s="538"/>
    </row>
    <row r="14" spans="1:11" ht="204.75" customHeight="1" x14ac:dyDescent="0.2">
      <c r="A14" s="66"/>
      <c r="B14" s="66"/>
      <c r="C14" s="55" t="s">
        <v>131</v>
      </c>
      <c r="D14" s="75">
        <v>0</v>
      </c>
      <c r="E14" s="72">
        <f>H12</f>
        <v>101.16</v>
      </c>
      <c r="F14" s="70" t="s">
        <v>25</v>
      </c>
      <c r="G14" s="72">
        <f>D14*E14</f>
        <v>0</v>
      </c>
      <c r="H14" s="72"/>
      <c r="I14" s="544"/>
      <c r="J14" s="538"/>
      <c r="K14" s="538"/>
    </row>
    <row r="15" spans="1:11" ht="230.25" customHeight="1" x14ac:dyDescent="0.2">
      <c r="A15" s="66"/>
      <c r="B15" s="66"/>
      <c r="C15" s="70" t="s">
        <v>29</v>
      </c>
      <c r="D15" s="71">
        <v>6.0000000000000001E-3</v>
      </c>
      <c r="E15" s="72">
        <f>H12</f>
        <v>101.16</v>
      </c>
      <c r="F15" s="70" t="s">
        <v>25</v>
      </c>
      <c r="G15" s="72">
        <f>D15*E15</f>
        <v>0.60695999999999994</v>
      </c>
      <c r="H15" s="72"/>
      <c r="I15" s="544"/>
      <c r="J15" s="538"/>
      <c r="K15" s="538"/>
    </row>
    <row r="16" spans="1:11" ht="24.75" customHeight="1" x14ac:dyDescent="0.2">
      <c r="A16" s="66"/>
      <c r="B16" s="66"/>
      <c r="C16" s="63" t="s">
        <v>30</v>
      </c>
      <c r="D16" s="76">
        <f>SUM(D13:D15)</f>
        <v>6.0000000000000001E-3</v>
      </c>
      <c r="E16" s="77">
        <f>H12</f>
        <v>101.16</v>
      </c>
      <c r="F16" s="63" t="s">
        <v>25</v>
      </c>
      <c r="G16" s="77">
        <f>SUM(G13:G15)</f>
        <v>0.60695999999999994</v>
      </c>
      <c r="H16" s="77">
        <f>H12+G16</f>
        <v>101.76696</v>
      </c>
      <c r="I16" s="68"/>
      <c r="J16" s="538"/>
      <c r="K16" s="538"/>
    </row>
    <row r="17" spans="1:13" ht="37.5" customHeight="1" x14ac:dyDescent="0.2">
      <c r="A17" s="63" t="s">
        <v>31</v>
      </c>
      <c r="B17" s="64" t="s">
        <v>32</v>
      </c>
      <c r="C17" s="70"/>
      <c r="D17" s="71">
        <v>0.08</v>
      </c>
      <c r="E17" s="72">
        <f>H12+G13+G14</f>
        <v>101.16</v>
      </c>
      <c r="F17" s="70" t="s">
        <v>33</v>
      </c>
      <c r="G17" s="72">
        <f t="shared" ref="G17:G21" si="0">D17*E17</f>
        <v>8.0928000000000004</v>
      </c>
      <c r="H17" s="72">
        <f>H16+G17</f>
        <v>109.85975999999999</v>
      </c>
      <c r="I17" s="73" t="s">
        <v>34</v>
      </c>
      <c r="J17" s="538"/>
      <c r="K17" s="538"/>
    </row>
    <row r="18" spans="1:13" ht="193.5" customHeight="1" x14ac:dyDescent="0.2">
      <c r="A18" s="64" t="s">
        <v>35</v>
      </c>
      <c r="B18" s="65" t="s">
        <v>36</v>
      </c>
      <c r="C18" s="55" t="s">
        <v>132</v>
      </c>
      <c r="D18" s="74">
        <v>0</v>
      </c>
      <c r="E18" s="72">
        <f>H17</f>
        <v>109.85975999999999</v>
      </c>
      <c r="F18" s="70" t="s">
        <v>37</v>
      </c>
      <c r="G18" s="72">
        <f t="shared" si="0"/>
        <v>0</v>
      </c>
      <c r="H18" s="68"/>
      <c r="I18" s="73" t="s">
        <v>133</v>
      </c>
      <c r="J18" s="538"/>
      <c r="K18" s="538"/>
    </row>
    <row r="19" spans="1:13" ht="241.5" x14ac:dyDescent="0.2">
      <c r="A19" s="66"/>
      <c r="B19" s="66"/>
      <c r="C19" s="55" t="s">
        <v>65</v>
      </c>
      <c r="D19" s="78">
        <v>0</v>
      </c>
      <c r="E19" s="79">
        <f>H17</f>
        <v>109.85975999999999</v>
      </c>
      <c r="F19" s="55" t="s">
        <v>37</v>
      </c>
      <c r="G19" s="79">
        <f t="shared" si="0"/>
        <v>0</v>
      </c>
      <c r="H19" s="79"/>
      <c r="I19" s="73" t="s">
        <v>80</v>
      </c>
      <c r="J19" s="538"/>
      <c r="K19" s="538"/>
    </row>
    <row r="20" spans="1:13" ht="63" x14ac:dyDescent="0.2">
      <c r="A20" s="66"/>
      <c r="B20" s="66"/>
      <c r="C20" s="55" t="s">
        <v>81</v>
      </c>
      <c r="D20" s="81">
        <v>1E-3</v>
      </c>
      <c r="E20" s="79">
        <f>H17</f>
        <v>109.85975999999999</v>
      </c>
      <c r="F20" s="55" t="s">
        <v>37</v>
      </c>
      <c r="G20" s="79">
        <f t="shared" si="0"/>
        <v>0.10985976</v>
      </c>
      <c r="H20" s="79"/>
      <c r="I20" s="73" t="s">
        <v>82</v>
      </c>
      <c r="J20" s="538"/>
      <c r="K20" s="538"/>
    </row>
    <row r="21" spans="1:13" ht="52.5" x14ac:dyDescent="0.2">
      <c r="A21" s="66"/>
      <c r="B21" s="66"/>
      <c r="C21" s="55" t="s">
        <v>68</v>
      </c>
      <c r="D21" s="81">
        <v>1.0200000000000001E-2</v>
      </c>
      <c r="E21" s="79">
        <f>H17</f>
        <v>109.85975999999999</v>
      </c>
      <c r="F21" s="55" t="s">
        <v>37</v>
      </c>
      <c r="G21" s="79">
        <f t="shared" si="0"/>
        <v>1.1205695520000001</v>
      </c>
      <c r="H21" s="79"/>
      <c r="I21" s="73" t="s">
        <v>38</v>
      </c>
      <c r="J21" s="538"/>
      <c r="K21" s="538"/>
    </row>
    <row r="22" spans="1:13" ht="15" customHeight="1" x14ac:dyDescent="0.2">
      <c r="A22" s="66"/>
      <c r="B22" s="66"/>
      <c r="C22" s="63" t="s">
        <v>30</v>
      </c>
      <c r="D22" s="76">
        <f>SUM(D18:D21)</f>
        <v>1.1200000000000002E-2</v>
      </c>
      <c r="E22" s="77">
        <f>H17</f>
        <v>109.85975999999999</v>
      </c>
      <c r="F22" s="63" t="s">
        <v>37</v>
      </c>
      <c r="G22" s="77">
        <f>SUM(G18:G21)</f>
        <v>1.2304293120000001</v>
      </c>
      <c r="H22" s="77">
        <f>H17+G22</f>
        <v>111.09018931199999</v>
      </c>
      <c r="I22" s="68"/>
      <c r="J22" s="538"/>
      <c r="K22" s="538"/>
    </row>
    <row r="23" spans="1:13" ht="231" x14ac:dyDescent="0.2">
      <c r="A23" s="66"/>
      <c r="B23" s="65" t="s">
        <v>39</v>
      </c>
      <c r="C23" s="55" t="s">
        <v>134</v>
      </c>
      <c r="D23" s="81">
        <v>2.69E-2</v>
      </c>
      <c r="E23" s="79">
        <f>H17</f>
        <v>109.85975999999999</v>
      </c>
      <c r="F23" s="55" t="s">
        <v>37</v>
      </c>
      <c r="G23" s="79">
        <f t="shared" ref="G23:G29" si="1">D23*E23</f>
        <v>2.955227544</v>
      </c>
      <c r="H23" s="79"/>
      <c r="I23" s="73" t="s">
        <v>84</v>
      </c>
      <c r="J23" s="538"/>
      <c r="K23" s="538"/>
    </row>
    <row r="24" spans="1:13" x14ac:dyDescent="0.2">
      <c r="A24" s="66"/>
      <c r="B24" s="55"/>
      <c r="C24" s="55" t="s">
        <v>41</v>
      </c>
      <c r="D24" s="81">
        <v>6.9599999999999995E-2</v>
      </c>
      <c r="E24" s="79">
        <f>H17</f>
        <v>109.85975999999999</v>
      </c>
      <c r="F24" s="55" t="s">
        <v>37</v>
      </c>
      <c r="G24" s="79">
        <f t="shared" si="1"/>
        <v>7.6462392959999992</v>
      </c>
      <c r="H24" s="79"/>
      <c r="I24" s="544" t="s">
        <v>42</v>
      </c>
      <c r="J24" s="538"/>
      <c r="K24" s="538"/>
    </row>
    <row r="25" spans="1:13" x14ac:dyDescent="0.2">
      <c r="A25" s="66"/>
      <c r="B25" s="55"/>
      <c r="C25" s="55" t="s">
        <v>43</v>
      </c>
      <c r="D25" s="81">
        <v>6.9500000000000006E-2</v>
      </c>
      <c r="E25" s="79">
        <f>H17</f>
        <v>109.85975999999999</v>
      </c>
      <c r="F25" s="55" t="s">
        <v>37</v>
      </c>
      <c r="G25" s="79">
        <f t="shared" si="1"/>
        <v>7.6352533200000003</v>
      </c>
      <c r="H25" s="79"/>
      <c r="I25" s="544"/>
      <c r="J25" s="538"/>
      <c r="K25" s="538"/>
    </row>
    <row r="26" spans="1:13" ht="39.75" customHeight="1" x14ac:dyDescent="0.2">
      <c r="A26" s="66"/>
      <c r="B26" s="55"/>
      <c r="C26" s="55" t="s">
        <v>44</v>
      </c>
      <c r="D26" s="81">
        <v>3.5999999999999997E-2</v>
      </c>
      <c r="E26" s="79">
        <f>H17</f>
        <v>109.85975999999999</v>
      </c>
      <c r="F26" s="55" t="s">
        <v>37</v>
      </c>
      <c r="G26" s="79">
        <f t="shared" si="1"/>
        <v>3.9549513599999995</v>
      </c>
      <c r="H26" s="79"/>
      <c r="I26" s="544"/>
      <c r="J26" s="538"/>
      <c r="K26" s="538"/>
    </row>
    <row r="27" spans="1:13" ht="184.5" customHeight="1" x14ac:dyDescent="0.2">
      <c r="A27" s="66"/>
      <c r="B27" s="55"/>
      <c r="C27" s="82" t="s">
        <v>45</v>
      </c>
      <c r="D27" s="78">
        <v>0</v>
      </c>
      <c r="E27" s="79">
        <f>H17</f>
        <v>109.85975999999999</v>
      </c>
      <c r="F27" s="55" t="s">
        <v>37</v>
      </c>
      <c r="G27" s="79">
        <f t="shared" si="1"/>
        <v>0</v>
      </c>
      <c r="H27" s="79"/>
      <c r="I27" s="544" t="s">
        <v>85</v>
      </c>
      <c r="J27" s="546" t="s">
        <v>86</v>
      </c>
      <c r="K27" s="547"/>
    </row>
    <row r="28" spans="1:13" ht="197.25" customHeight="1" x14ac:dyDescent="0.2">
      <c r="A28" s="66"/>
      <c r="B28" s="55"/>
      <c r="C28" s="55" t="s">
        <v>46</v>
      </c>
      <c r="D28" s="78">
        <v>0</v>
      </c>
      <c r="E28" s="79">
        <f>H17</f>
        <v>109.85975999999999</v>
      </c>
      <c r="F28" s="55" t="s">
        <v>37</v>
      </c>
      <c r="G28" s="79">
        <f t="shared" si="1"/>
        <v>0</v>
      </c>
      <c r="H28" s="79"/>
      <c r="I28" s="544"/>
      <c r="J28" s="548" t="s">
        <v>87</v>
      </c>
      <c r="K28" s="548"/>
    </row>
    <row r="29" spans="1:13" ht="142.5" customHeight="1" x14ac:dyDescent="0.2">
      <c r="A29" s="66"/>
      <c r="B29" s="55"/>
      <c r="C29" s="82" t="s">
        <v>88</v>
      </c>
      <c r="D29" s="78">
        <v>0</v>
      </c>
      <c r="E29" s="79">
        <f>H17</f>
        <v>109.85975999999999</v>
      </c>
      <c r="F29" s="55" t="s">
        <v>37</v>
      </c>
      <c r="G29" s="79">
        <f t="shared" si="1"/>
        <v>0</v>
      </c>
      <c r="H29" s="79"/>
      <c r="I29" s="73" t="s">
        <v>123</v>
      </c>
      <c r="J29" s="539"/>
      <c r="K29" s="538"/>
      <c r="L29" s="83"/>
      <c r="M29" s="83"/>
    </row>
    <row r="30" spans="1:13" x14ac:dyDescent="0.2">
      <c r="A30" s="66"/>
      <c r="B30" s="66"/>
      <c r="C30" s="63" t="s">
        <v>30</v>
      </c>
      <c r="D30" s="76">
        <f>SUM(D23:D29)</f>
        <v>0.20200000000000001</v>
      </c>
      <c r="E30" s="77">
        <f>H17</f>
        <v>109.85975999999999</v>
      </c>
      <c r="F30" s="63" t="s">
        <v>37</v>
      </c>
      <c r="G30" s="77">
        <f>SUM(G23:G29)</f>
        <v>22.191671519999996</v>
      </c>
      <c r="H30" s="77">
        <f>H22+G30</f>
        <v>133.28186083199998</v>
      </c>
      <c r="I30" s="68"/>
      <c r="J30" s="538"/>
      <c r="K30" s="538"/>
      <c r="L30" s="83"/>
    </row>
    <row r="31" spans="1:13" ht="18" customHeight="1" x14ac:dyDescent="0.2">
      <c r="A31" s="543" t="s">
        <v>48</v>
      </c>
      <c r="B31" s="540" t="s">
        <v>49</v>
      </c>
      <c r="C31" s="84"/>
      <c r="D31" s="85">
        <v>0</v>
      </c>
      <c r="E31" s="68">
        <f>H30</f>
        <v>133.28186083199998</v>
      </c>
      <c r="F31" s="66" t="s">
        <v>51</v>
      </c>
      <c r="G31" s="68">
        <f t="shared" ref="G31:G37" si="2">D31*E31</f>
        <v>0</v>
      </c>
      <c r="H31" s="68"/>
      <c r="I31" s="544" t="s">
        <v>90</v>
      </c>
      <c r="J31" s="538"/>
      <c r="K31" s="538"/>
    </row>
    <row r="32" spans="1:13" x14ac:dyDescent="0.2">
      <c r="A32" s="541"/>
      <c r="B32" s="541"/>
      <c r="C32" s="84" t="s">
        <v>55</v>
      </c>
      <c r="D32" s="85">
        <v>0</v>
      </c>
      <c r="E32" s="68">
        <f>H30</f>
        <v>133.28186083199998</v>
      </c>
      <c r="F32" s="66" t="s">
        <v>51</v>
      </c>
      <c r="G32" s="68">
        <f t="shared" si="2"/>
        <v>0</v>
      </c>
      <c r="H32" s="68"/>
      <c r="I32" s="544"/>
      <c r="J32" s="538"/>
      <c r="K32" s="538"/>
    </row>
    <row r="33" spans="1:11" x14ac:dyDescent="0.2">
      <c r="A33" s="541"/>
      <c r="B33" s="541"/>
      <c r="C33" s="84" t="s">
        <v>55</v>
      </c>
      <c r="D33" s="85">
        <v>0</v>
      </c>
      <c r="E33" s="68">
        <f>H30</f>
        <v>133.28186083199998</v>
      </c>
      <c r="F33" s="66" t="s">
        <v>51</v>
      </c>
      <c r="G33" s="68">
        <f t="shared" si="2"/>
        <v>0</v>
      </c>
      <c r="H33" s="68"/>
      <c r="I33" s="544"/>
      <c r="J33" s="538"/>
      <c r="K33" s="538"/>
    </row>
    <row r="34" spans="1:11" x14ac:dyDescent="0.2">
      <c r="A34" s="541"/>
      <c r="B34" s="541"/>
      <c r="C34" s="84" t="s">
        <v>55</v>
      </c>
      <c r="D34" s="85">
        <v>0</v>
      </c>
      <c r="E34" s="68">
        <f>H30</f>
        <v>133.28186083199998</v>
      </c>
      <c r="F34" s="66" t="s">
        <v>51</v>
      </c>
      <c r="G34" s="68">
        <f t="shared" si="2"/>
        <v>0</v>
      </c>
      <c r="H34" s="68"/>
      <c r="I34" s="544"/>
      <c r="J34" s="538"/>
      <c r="K34" s="538"/>
    </row>
    <row r="35" spans="1:11" x14ac:dyDescent="0.2">
      <c r="A35" s="541"/>
      <c r="B35" s="541"/>
      <c r="C35" s="84" t="s">
        <v>55</v>
      </c>
      <c r="D35" s="85">
        <v>0</v>
      </c>
      <c r="E35" s="68">
        <f>H30</f>
        <v>133.28186083199998</v>
      </c>
      <c r="F35" s="66" t="s">
        <v>51</v>
      </c>
      <c r="G35" s="68">
        <f t="shared" si="2"/>
        <v>0</v>
      </c>
      <c r="H35" s="68"/>
      <c r="I35" s="544"/>
      <c r="J35" s="538"/>
      <c r="K35" s="538"/>
    </row>
    <row r="36" spans="1:11" x14ac:dyDescent="0.2">
      <c r="A36" s="541"/>
      <c r="B36" s="541"/>
      <c r="C36" s="84" t="s">
        <v>55</v>
      </c>
      <c r="D36" s="85">
        <v>0</v>
      </c>
      <c r="E36" s="68">
        <f>H30</f>
        <v>133.28186083199998</v>
      </c>
      <c r="F36" s="66" t="s">
        <v>51</v>
      </c>
      <c r="G36" s="68">
        <f t="shared" si="2"/>
        <v>0</v>
      </c>
      <c r="H36" s="68"/>
      <c r="I36" s="544"/>
      <c r="J36" s="538"/>
      <c r="K36" s="538"/>
    </row>
    <row r="37" spans="1:11" ht="57.75" customHeight="1" x14ac:dyDescent="0.2">
      <c r="A37" s="541"/>
      <c r="B37" s="541"/>
      <c r="C37" s="84" t="s">
        <v>55</v>
      </c>
      <c r="D37" s="85">
        <v>0</v>
      </c>
      <c r="E37" s="68">
        <f>H30</f>
        <v>133.28186083199998</v>
      </c>
      <c r="F37" s="66" t="s">
        <v>51</v>
      </c>
      <c r="G37" s="68">
        <f t="shared" si="2"/>
        <v>0</v>
      </c>
      <c r="H37" s="68"/>
      <c r="I37" s="544"/>
      <c r="J37" s="538"/>
      <c r="K37" s="538"/>
    </row>
    <row r="38" spans="1:11" ht="23.25" customHeight="1" x14ac:dyDescent="0.2">
      <c r="A38" s="542"/>
      <c r="B38" s="542"/>
      <c r="C38" s="63" t="s">
        <v>56</v>
      </c>
      <c r="D38" s="76">
        <f>SUM(D31:D37)</f>
        <v>0</v>
      </c>
      <c r="E38" s="77">
        <f>H30</f>
        <v>133.28186083199998</v>
      </c>
      <c r="F38" s="63" t="s">
        <v>51</v>
      </c>
      <c r="G38" s="77">
        <f>SUM(G31:G37)</f>
        <v>0</v>
      </c>
      <c r="H38" s="77">
        <f>H30+G38</f>
        <v>133.28186083199998</v>
      </c>
      <c r="I38" s="68"/>
      <c r="J38" s="68"/>
      <c r="K38" s="63"/>
    </row>
    <row r="39" spans="1:11" ht="114.75" x14ac:dyDescent="0.2">
      <c r="A39" s="86"/>
      <c r="B39" s="86"/>
      <c r="C39" s="86"/>
      <c r="D39" s="86"/>
      <c r="E39" s="86"/>
      <c r="F39" s="86" t="s">
        <v>135</v>
      </c>
      <c r="G39" s="86"/>
      <c r="H39" s="87">
        <f>H38</f>
        <v>133.28186083199998</v>
      </c>
      <c r="I39" s="87" t="s">
        <v>57</v>
      </c>
      <c r="J39" s="88">
        <f>ROUND(H39/100,4)</f>
        <v>1.3328</v>
      </c>
      <c r="K39" s="66"/>
    </row>
    <row r="40" spans="1:11" ht="76.5" x14ac:dyDescent="0.2">
      <c r="A40" s="86"/>
      <c r="B40" s="82" t="s">
        <v>92</v>
      </c>
      <c r="C40" s="86"/>
      <c r="D40" s="86"/>
      <c r="E40" s="86"/>
      <c r="F40" s="86" t="s">
        <v>136</v>
      </c>
      <c r="G40" s="86"/>
      <c r="H40" s="89">
        <v>1</v>
      </c>
      <c r="I40" s="87" t="s">
        <v>58</v>
      </c>
      <c r="J40" s="66"/>
      <c r="K40" s="66"/>
    </row>
    <row r="41" spans="1:11" ht="127.5" x14ac:dyDescent="0.2">
      <c r="A41" s="86"/>
      <c r="B41" s="86"/>
      <c r="C41" s="86"/>
      <c r="D41" s="86"/>
      <c r="E41" s="86"/>
      <c r="F41" s="86" t="s">
        <v>137</v>
      </c>
      <c r="G41" s="86"/>
      <c r="H41" s="87">
        <f>J39*H40</f>
        <v>1.3328</v>
      </c>
      <c r="I41" s="87" t="s">
        <v>95</v>
      </c>
      <c r="J41" s="90">
        <f>ROUND(J39*H40,4)</f>
        <v>1.3328</v>
      </c>
      <c r="K41" s="66"/>
    </row>
    <row r="42" spans="1:11" x14ac:dyDescent="0.2">
      <c r="B42" s="91" t="s">
        <v>10</v>
      </c>
      <c r="C42" s="92"/>
    </row>
    <row r="43" spans="1:11" ht="12.75" customHeight="1" x14ac:dyDescent="0.2">
      <c r="B43" s="93"/>
      <c r="C43" s="94"/>
    </row>
    <row r="45" spans="1:11" ht="25.5" customHeight="1" x14ac:dyDescent="0.2">
      <c r="A45" s="528" t="s">
        <v>138</v>
      </c>
      <c r="B45" s="529"/>
      <c r="C45" s="529"/>
      <c r="D45" s="529"/>
      <c r="E45" s="529"/>
      <c r="F45" s="529"/>
      <c r="G45" s="529"/>
      <c r="H45" s="529"/>
      <c r="I45" s="529"/>
      <c r="J45" s="530"/>
    </row>
    <row r="46" spans="1:11" ht="91.5" customHeight="1" x14ac:dyDescent="0.2">
      <c r="A46" s="531"/>
      <c r="B46" s="532"/>
      <c r="C46" s="532"/>
      <c r="D46" s="532"/>
      <c r="E46" s="532"/>
      <c r="F46" s="532"/>
      <c r="G46" s="532"/>
      <c r="H46" s="532"/>
      <c r="I46" s="532"/>
      <c r="J46" s="533"/>
    </row>
    <row r="47" spans="1:11" x14ac:dyDescent="0.2">
      <c r="A47" s="531"/>
      <c r="B47" s="532"/>
      <c r="C47" s="532"/>
      <c r="D47" s="532"/>
      <c r="E47" s="532"/>
      <c r="F47" s="532"/>
      <c r="G47" s="532"/>
      <c r="H47" s="532"/>
      <c r="I47" s="532"/>
      <c r="J47" s="533"/>
    </row>
    <row r="48" spans="1:11" ht="7.5" customHeight="1" x14ac:dyDescent="0.2">
      <c r="A48" s="534"/>
      <c r="B48" s="535"/>
      <c r="C48" s="535"/>
      <c r="D48" s="535"/>
      <c r="E48" s="535"/>
      <c r="F48" s="535"/>
      <c r="G48" s="535"/>
      <c r="H48" s="535"/>
      <c r="I48" s="535"/>
      <c r="J48" s="536"/>
    </row>
  </sheetData>
  <mergeCells count="19">
    <mergeCell ref="A1:I1"/>
    <mergeCell ref="J11:K26"/>
    <mergeCell ref="I13:I15"/>
    <mergeCell ref="I24:I26"/>
    <mergeCell ref="B3:H3"/>
    <mergeCell ref="A9:K9"/>
    <mergeCell ref="J10:K10"/>
    <mergeCell ref="A7:I7"/>
    <mergeCell ref="I8:K8"/>
    <mergeCell ref="A6:J6"/>
    <mergeCell ref="D4:F4"/>
    <mergeCell ref="A45:J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5" customWidth="1"/>
    <col min="2" max="2" width="30.5703125" style="95" customWidth="1"/>
    <col min="3" max="3" width="37.5703125" style="95" customWidth="1"/>
    <col min="4" max="4" width="15" style="95" customWidth="1"/>
    <col min="5" max="5" width="14.42578125" style="95" customWidth="1"/>
    <col min="6" max="6" width="32.28515625" style="95" customWidth="1"/>
    <col min="7" max="7" width="10.5703125" style="95" customWidth="1"/>
    <col min="8" max="8" width="12.140625" style="95" customWidth="1"/>
    <col min="9" max="9" width="58.28515625" style="96" customWidth="1"/>
    <col min="10" max="10" width="24" style="95" bestFit="1" customWidth="1"/>
    <col min="11" max="11" width="13.140625" style="95" bestFit="1" customWidth="1"/>
    <col min="12" max="12" width="9.140625" style="95"/>
    <col min="13" max="13" width="27" style="95" customWidth="1"/>
    <col min="14" max="14" width="6.85546875" style="95" customWidth="1"/>
    <col min="15" max="15" width="11.7109375" style="95" customWidth="1"/>
    <col min="16" max="16" width="22.140625" style="95" customWidth="1"/>
    <col min="17" max="17" width="21.28515625" style="95" customWidth="1"/>
    <col min="18" max="16384" width="9.140625" style="95"/>
  </cols>
  <sheetData>
    <row r="1" spans="1:11" ht="30" customHeight="1" x14ac:dyDescent="0.2">
      <c r="A1" s="552" t="s">
        <v>139</v>
      </c>
      <c r="B1" s="621"/>
      <c r="C1" s="621"/>
      <c r="D1" s="621"/>
      <c r="E1" s="621"/>
      <c r="F1" s="621"/>
    </row>
    <row r="2" spans="1:11" s="59" customFormat="1" ht="19.5" customHeight="1" x14ac:dyDescent="0.2">
      <c r="A2" s="57" t="s">
        <v>71</v>
      </c>
      <c r="B2" s="57" t="s">
        <v>8</v>
      </c>
      <c r="C2" s="58"/>
      <c r="D2" s="58"/>
      <c r="E2" s="58"/>
      <c r="F2" s="58"/>
    </row>
    <row r="3" spans="1:11" s="59" customFormat="1" ht="31.5" customHeight="1" x14ac:dyDescent="0.2">
      <c r="B3" s="556" t="s">
        <v>0</v>
      </c>
      <c r="C3" s="557"/>
      <c r="D3" s="557"/>
      <c r="E3" s="557"/>
      <c r="F3" s="557"/>
      <c r="G3" s="557"/>
      <c r="H3" s="557"/>
    </row>
    <row r="4" spans="1:11" s="56" customFormat="1" ht="21" customHeight="1" x14ac:dyDescent="0.2">
      <c r="A4" s="60" t="s">
        <v>72</v>
      </c>
      <c r="B4" s="59"/>
      <c r="C4" s="59"/>
      <c r="D4" s="552" t="s">
        <v>73</v>
      </c>
      <c r="E4" s="553"/>
      <c r="F4" s="553"/>
    </row>
    <row r="5" spans="1:11" s="56" customFormat="1" ht="21" customHeight="1" x14ac:dyDescent="0.2">
      <c r="A5" s="60"/>
      <c r="B5" s="59"/>
      <c r="C5" s="59"/>
      <c r="D5" s="107"/>
      <c r="E5" s="107"/>
    </row>
    <row r="6" spans="1:11" s="56" customFormat="1" ht="61.5" customHeight="1" x14ac:dyDescent="0.2">
      <c r="A6" s="556" t="s">
        <v>74</v>
      </c>
      <c r="B6" s="553"/>
      <c r="C6" s="553"/>
      <c r="D6" s="553"/>
      <c r="E6" s="553"/>
      <c r="F6" s="553"/>
      <c r="G6" s="553"/>
      <c r="H6" s="553"/>
      <c r="I6" s="553"/>
      <c r="J6" s="553"/>
    </row>
    <row r="7" spans="1:11" s="56" customFormat="1" ht="27" customHeight="1" x14ac:dyDescent="0.2">
      <c r="A7" s="60"/>
      <c r="B7" s="59"/>
      <c r="C7" s="59"/>
      <c r="D7" s="107"/>
      <c r="E7" s="107"/>
    </row>
    <row r="8" spans="1:11" ht="34.5" customHeight="1" x14ac:dyDescent="0.25">
      <c r="A8" s="97"/>
      <c r="B8" s="98" t="s">
        <v>10</v>
      </c>
      <c r="C8" s="99"/>
      <c r="I8" s="558" t="s">
        <v>11</v>
      </c>
      <c r="J8" s="559"/>
      <c r="K8" s="560"/>
    </row>
    <row r="9" spans="1:11" ht="24.75" customHeight="1" x14ac:dyDescent="0.2">
      <c r="A9" s="606" t="s">
        <v>140</v>
      </c>
      <c r="B9" s="620"/>
      <c r="C9" s="620"/>
      <c r="D9" s="620"/>
      <c r="E9" s="620"/>
      <c r="F9" s="620"/>
      <c r="G9" s="620"/>
      <c r="H9" s="620"/>
      <c r="I9" s="620"/>
      <c r="J9" s="620"/>
      <c r="K9" s="619"/>
    </row>
    <row r="10" spans="1:11" x14ac:dyDescent="0.2">
      <c r="A10" s="63" t="s">
        <v>12</v>
      </c>
      <c r="B10" s="63" t="s">
        <v>13</v>
      </c>
      <c r="C10" s="63"/>
      <c r="D10" s="63" t="s">
        <v>14</v>
      </c>
      <c r="E10" s="63"/>
      <c r="F10" s="63" t="s">
        <v>15</v>
      </c>
      <c r="G10" s="63" t="s">
        <v>16</v>
      </c>
      <c r="H10" s="63" t="s">
        <v>17</v>
      </c>
      <c r="I10" s="64" t="s">
        <v>18</v>
      </c>
      <c r="J10" s="537"/>
      <c r="K10" s="619"/>
    </row>
    <row r="11" spans="1:11" ht="26.25" customHeight="1" x14ac:dyDescent="0.2">
      <c r="A11" s="64" t="s">
        <v>19</v>
      </c>
      <c r="B11" s="65" t="s">
        <v>20</v>
      </c>
      <c r="C11" s="66"/>
      <c r="D11" s="67">
        <v>1</v>
      </c>
      <c r="E11" s="68">
        <v>100</v>
      </c>
      <c r="F11" s="66" t="s">
        <v>21</v>
      </c>
      <c r="G11" s="68">
        <v>100</v>
      </c>
      <c r="H11" s="68">
        <v>100</v>
      </c>
      <c r="I11" s="69" t="s">
        <v>22</v>
      </c>
      <c r="J11" s="537" t="s">
        <v>23</v>
      </c>
      <c r="K11" s="538"/>
    </row>
    <row r="12" spans="1:11" ht="86.25" customHeight="1" x14ac:dyDescent="0.2">
      <c r="A12" s="66"/>
      <c r="B12" s="64" t="s">
        <v>24</v>
      </c>
      <c r="C12" s="70"/>
      <c r="D12" s="100">
        <v>0</v>
      </c>
      <c r="E12" s="72">
        <v>100</v>
      </c>
      <c r="F12" s="70" t="s">
        <v>25</v>
      </c>
      <c r="G12" s="72">
        <f>D12*E12</f>
        <v>0</v>
      </c>
      <c r="H12" s="72">
        <f>H11+G12</f>
        <v>100</v>
      </c>
      <c r="I12" s="73" t="s">
        <v>60</v>
      </c>
      <c r="J12" s="538"/>
      <c r="K12" s="538"/>
    </row>
    <row r="13" spans="1:11" ht="76.5" customHeight="1" x14ac:dyDescent="0.2">
      <c r="A13" s="64" t="s">
        <v>27</v>
      </c>
      <c r="B13" s="64" t="s">
        <v>28</v>
      </c>
      <c r="C13" s="55" t="s">
        <v>76</v>
      </c>
      <c r="D13" s="100">
        <v>0.1087</v>
      </c>
      <c r="E13" s="72">
        <f>H12</f>
        <v>100</v>
      </c>
      <c r="F13" s="70" t="s">
        <v>25</v>
      </c>
      <c r="G13" s="72">
        <f>D13*E13</f>
        <v>10.870000000000001</v>
      </c>
      <c r="H13" s="72"/>
      <c r="I13" s="544" t="s">
        <v>141</v>
      </c>
      <c r="J13" s="538"/>
      <c r="K13" s="538"/>
    </row>
    <row r="14" spans="1:11" ht="65.25" customHeight="1" x14ac:dyDescent="0.2">
      <c r="A14" s="66"/>
      <c r="B14" s="66"/>
      <c r="C14" s="55" t="s">
        <v>78</v>
      </c>
      <c r="D14" s="75">
        <v>2.6100000000000002E-2</v>
      </c>
      <c r="E14" s="72">
        <f>H12</f>
        <v>100</v>
      </c>
      <c r="F14" s="70" t="s">
        <v>25</v>
      </c>
      <c r="G14" s="72">
        <f>D14*E14</f>
        <v>2.6100000000000003</v>
      </c>
      <c r="H14" s="72"/>
      <c r="I14" s="544"/>
      <c r="J14" s="538"/>
      <c r="K14" s="538"/>
    </row>
    <row r="15" spans="1:11" ht="358.5" customHeight="1" x14ac:dyDescent="0.2">
      <c r="A15" s="66"/>
      <c r="B15" s="66"/>
      <c r="C15" s="70" t="s">
        <v>29</v>
      </c>
      <c r="D15" s="71">
        <v>6.0000000000000001E-3</v>
      </c>
      <c r="E15" s="72">
        <f>H12</f>
        <v>100</v>
      </c>
      <c r="F15" s="70" t="s">
        <v>25</v>
      </c>
      <c r="G15" s="72">
        <f>D15*E15</f>
        <v>0.6</v>
      </c>
      <c r="H15" s="72"/>
      <c r="I15" s="544"/>
      <c r="J15" s="538"/>
      <c r="K15" s="538"/>
    </row>
    <row r="16" spans="1:11" x14ac:dyDescent="0.2">
      <c r="A16" s="66"/>
      <c r="B16" s="66"/>
      <c r="C16" s="63" t="s">
        <v>30</v>
      </c>
      <c r="D16" s="76">
        <f>SUM(D13:D15)</f>
        <v>0.14080000000000001</v>
      </c>
      <c r="E16" s="77">
        <f>H12</f>
        <v>100</v>
      </c>
      <c r="F16" s="63" t="s">
        <v>25</v>
      </c>
      <c r="G16" s="77">
        <f>SUM(G13:G15)</f>
        <v>14.08</v>
      </c>
      <c r="H16" s="77">
        <f>H12+G16</f>
        <v>114.08</v>
      </c>
      <c r="I16" s="72"/>
      <c r="J16" s="538"/>
      <c r="K16" s="538"/>
    </row>
    <row r="17" spans="1:13" ht="48.75" customHeight="1" x14ac:dyDescent="0.2">
      <c r="A17" s="64" t="s">
        <v>31</v>
      </c>
      <c r="B17" s="64" t="s">
        <v>32</v>
      </c>
      <c r="C17" s="70"/>
      <c r="D17" s="71">
        <v>0.08</v>
      </c>
      <c r="E17" s="72">
        <f>H12+G13+G14</f>
        <v>113.48</v>
      </c>
      <c r="F17" s="70" t="s">
        <v>33</v>
      </c>
      <c r="G17" s="72">
        <f t="shared" ref="G17:G21" si="0">D17*E17</f>
        <v>9.0784000000000002</v>
      </c>
      <c r="H17" s="72">
        <f>H16+G17</f>
        <v>123.1584</v>
      </c>
      <c r="I17" s="73" t="s">
        <v>34</v>
      </c>
      <c r="J17" s="538"/>
      <c r="K17" s="538"/>
    </row>
    <row r="18" spans="1:13" ht="52.5" customHeight="1" x14ac:dyDescent="0.2">
      <c r="A18" s="64" t="s">
        <v>35</v>
      </c>
      <c r="B18" s="65" t="s">
        <v>36</v>
      </c>
      <c r="C18" s="101" t="s">
        <v>63</v>
      </c>
      <c r="D18" s="102">
        <v>0</v>
      </c>
      <c r="E18" s="72">
        <f>H17</f>
        <v>123.1584</v>
      </c>
      <c r="F18" s="70" t="s">
        <v>37</v>
      </c>
      <c r="G18" s="72">
        <f t="shared" si="0"/>
        <v>0</v>
      </c>
      <c r="H18" s="68"/>
      <c r="I18" s="73" t="s">
        <v>101</v>
      </c>
      <c r="J18" s="538"/>
      <c r="K18" s="538"/>
    </row>
    <row r="19" spans="1:13" ht="237.75" customHeight="1" x14ac:dyDescent="0.2">
      <c r="A19" s="66"/>
      <c r="B19" s="66"/>
      <c r="C19" s="55" t="s">
        <v>65</v>
      </c>
      <c r="D19" s="100">
        <v>1.9199999999999998E-2</v>
      </c>
      <c r="E19" s="79">
        <f>H17</f>
        <v>123.1584</v>
      </c>
      <c r="F19" s="55" t="s">
        <v>37</v>
      </c>
      <c r="G19" s="79">
        <f t="shared" si="0"/>
        <v>2.3646412799999998</v>
      </c>
      <c r="H19" s="79"/>
      <c r="I19" s="73" t="s">
        <v>102</v>
      </c>
      <c r="J19" s="538"/>
      <c r="K19" s="538"/>
    </row>
    <row r="20" spans="1:13" ht="63" x14ac:dyDescent="0.2">
      <c r="A20" s="66"/>
      <c r="B20" s="66"/>
      <c r="C20" s="55" t="s">
        <v>81</v>
      </c>
      <c r="D20" s="81">
        <v>1E-3</v>
      </c>
      <c r="E20" s="79">
        <f>H17</f>
        <v>123.1584</v>
      </c>
      <c r="F20" s="55" t="s">
        <v>37</v>
      </c>
      <c r="G20" s="79">
        <f t="shared" si="0"/>
        <v>0.1231584</v>
      </c>
      <c r="H20" s="79"/>
      <c r="I20" s="73" t="s">
        <v>82</v>
      </c>
      <c r="J20" s="538"/>
      <c r="K20" s="538"/>
    </row>
    <row r="21" spans="1:13" ht="56.25" customHeight="1" x14ac:dyDescent="0.2">
      <c r="A21" s="66"/>
      <c r="B21" s="66"/>
      <c r="C21" s="55" t="s">
        <v>68</v>
      </c>
      <c r="D21" s="81">
        <v>1.0200000000000001E-2</v>
      </c>
      <c r="E21" s="79">
        <f>H17</f>
        <v>123.1584</v>
      </c>
      <c r="F21" s="55" t="s">
        <v>37</v>
      </c>
      <c r="G21" s="79">
        <f t="shared" si="0"/>
        <v>1.2562156800000002</v>
      </c>
      <c r="H21" s="79"/>
      <c r="I21" s="73" t="s">
        <v>38</v>
      </c>
      <c r="J21" s="538"/>
      <c r="K21" s="538"/>
    </row>
    <row r="22" spans="1:13" ht="21" customHeight="1" x14ac:dyDescent="0.2">
      <c r="A22" s="66"/>
      <c r="B22" s="66"/>
      <c r="C22" s="63" t="s">
        <v>30</v>
      </c>
      <c r="D22" s="76">
        <f>SUM(D18:D21)</f>
        <v>3.04E-2</v>
      </c>
      <c r="E22" s="77">
        <f>H17</f>
        <v>123.1584</v>
      </c>
      <c r="F22" s="63" t="s">
        <v>37</v>
      </c>
      <c r="G22" s="77">
        <f>SUM(G18:G21)</f>
        <v>3.7440153599999997</v>
      </c>
      <c r="H22" s="77">
        <f>H17+G22</f>
        <v>126.90241536000001</v>
      </c>
      <c r="I22" s="72"/>
      <c r="J22" s="538"/>
      <c r="K22" s="538"/>
    </row>
    <row r="23" spans="1:13" ht="229.5" customHeight="1" x14ac:dyDescent="0.2">
      <c r="A23" s="66"/>
      <c r="B23" s="65" t="s">
        <v>39</v>
      </c>
      <c r="C23" s="55" t="s">
        <v>105</v>
      </c>
      <c r="D23" s="78">
        <v>1.09E-2</v>
      </c>
      <c r="E23" s="79">
        <f>H17</f>
        <v>123.1584</v>
      </c>
      <c r="F23" s="55" t="s">
        <v>37</v>
      </c>
      <c r="G23" s="79">
        <f t="shared" ref="G23:G29" si="1">D23*E23</f>
        <v>1.34242656</v>
      </c>
      <c r="H23" s="79"/>
      <c r="I23" s="73" t="s">
        <v>142</v>
      </c>
      <c r="J23" s="538"/>
      <c r="K23" s="538"/>
    </row>
    <row r="24" spans="1:13" ht="12.75" customHeight="1" x14ac:dyDescent="0.2">
      <c r="A24" s="66"/>
      <c r="B24" s="55"/>
      <c r="C24" s="55" t="s">
        <v>41</v>
      </c>
      <c r="D24" s="81">
        <v>6.9599999999999995E-2</v>
      </c>
      <c r="E24" s="79">
        <f>H17</f>
        <v>123.1584</v>
      </c>
      <c r="F24" s="55" t="s">
        <v>37</v>
      </c>
      <c r="G24" s="79">
        <f t="shared" si="1"/>
        <v>8.5718246399999991</v>
      </c>
      <c r="H24" s="79"/>
      <c r="I24" s="544" t="s">
        <v>42</v>
      </c>
      <c r="J24" s="538"/>
      <c r="K24" s="538"/>
    </row>
    <row r="25" spans="1:13" x14ac:dyDescent="0.2">
      <c r="A25" s="66"/>
      <c r="B25" s="55"/>
      <c r="C25" s="55" t="s">
        <v>43</v>
      </c>
      <c r="D25" s="81">
        <v>6.9500000000000006E-2</v>
      </c>
      <c r="E25" s="79">
        <f>H17</f>
        <v>123.1584</v>
      </c>
      <c r="F25" s="55" t="s">
        <v>37</v>
      </c>
      <c r="G25" s="79">
        <f t="shared" si="1"/>
        <v>8.5595088000000015</v>
      </c>
      <c r="H25" s="79"/>
      <c r="I25" s="544"/>
      <c r="J25" s="538"/>
      <c r="K25" s="538"/>
    </row>
    <row r="26" spans="1:13" ht="47.25" customHeight="1" x14ac:dyDescent="0.2">
      <c r="A26" s="66"/>
      <c r="B26" s="55"/>
      <c r="C26" s="55" t="s">
        <v>44</v>
      </c>
      <c r="D26" s="81">
        <v>3.5999999999999997E-2</v>
      </c>
      <c r="E26" s="79">
        <f>H17</f>
        <v>123.1584</v>
      </c>
      <c r="F26" s="55" t="s">
        <v>37</v>
      </c>
      <c r="G26" s="79">
        <f t="shared" si="1"/>
        <v>4.4337023999999996</v>
      </c>
      <c r="H26" s="79"/>
      <c r="I26" s="544"/>
      <c r="J26" s="538"/>
      <c r="K26" s="538"/>
    </row>
    <row r="27" spans="1:13" ht="153" customHeight="1" x14ac:dyDescent="0.2">
      <c r="A27" s="66"/>
      <c r="B27" s="55"/>
      <c r="C27" s="82" t="s">
        <v>45</v>
      </c>
      <c r="D27" s="78">
        <f>'2b NVT Detacheren fase A - Rg I'!D26</f>
        <v>1.125E-2</v>
      </c>
      <c r="E27" s="79">
        <f>H17</f>
        <v>123.1584</v>
      </c>
      <c r="F27" s="55" t="s">
        <v>37</v>
      </c>
      <c r="G27" s="79">
        <f t="shared" si="1"/>
        <v>1.385532</v>
      </c>
      <c r="H27" s="79"/>
      <c r="I27" s="544" t="s">
        <v>85</v>
      </c>
      <c r="J27" s="548" t="s">
        <v>108</v>
      </c>
      <c r="K27" s="548"/>
    </row>
    <row r="28" spans="1:13" ht="228.75" customHeight="1" x14ac:dyDescent="0.2">
      <c r="A28" s="66"/>
      <c r="B28" s="55"/>
      <c r="C28" s="55" t="s">
        <v>46</v>
      </c>
      <c r="D28" s="78">
        <f>'2b NVT Detacheren fase A - Rg I'!D27</f>
        <v>1.72E-2</v>
      </c>
      <c r="E28" s="79">
        <f>H17</f>
        <v>123.1584</v>
      </c>
      <c r="F28" s="55" t="s">
        <v>37</v>
      </c>
      <c r="G28" s="79">
        <f t="shared" si="1"/>
        <v>2.1183244800000001</v>
      </c>
      <c r="H28" s="79"/>
      <c r="I28" s="544"/>
      <c r="J28" s="548" t="s">
        <v>47</v>
      </c>
      <c r="K28" s="548"/>
    </row>
    <row r="29" spans="1:13" ht="134.25" customHeight="1" x14ac:dyDescent="0.2">
      <c r="A29" s="66"/>
      <c r="B29" s="55"/>
      <c r="C29" s="82" t="s">
        <v>88</v>
      </c>
      <c r="D29" s="78">
        <f>'2b NVT Detacheren fase A - Rg I'!D28</f>
        <v>8.0000000000000002E-3</v>
      </c>
      <c r="E29" s="79">
        <f>H17</f>
        <v>123.1584</v>
      </c>
      <c r="F29" s="55" t="s">
        <v>37</v>
      </c>
      <c r="G29" s="79">
        <f t="shared" si="1"/>
        <v>0.98526720000000001</v>
      </c>
      <c r="H29" s="79"/>
      <c r="I29" s="73" t="s">
        <v>123</v>
      </c>
      <c r="J29" s="539"/>
      <c r="K29" s="619"/>
    </row>
    <row r="30" spans="1:13" x14ac:dyDescent="0.2">
      <c r="A30" s="66"/>
      <c r="B30" s="66"/>
      <c r="C30" s="63" t="s">
        <v>30</v>
      </c>
      <c r="D30" s="76">
        <f>SUM(D23:D29)</f>
        <v>0.22245000000000001</v>
      </c>
      <c r="E30" s="77">
        <f>H17</f>
        <v>123.1584</v>
      </c>
      <c r="F30" s="63" t="s">
        <v>37</v>
      </c>
      <c r="G30" s="77">
        <f>SUM(G23:G29)</f>
        <v>27.396586080000002</v>
      </c>
      <c r="H30" s="77">
        <f>H22+G30</f>
        <v>154.29900144000001</v>
      </c>
      <c r="I30" s="72"/>
      <c r="J30" s="619"/>
      <c r="K30" s="619"/>
    </row>
    <row r="31" spans="1:13" ht="25.5" customHeight="1" x14ac:dyDescent="0.2">
      <c r="A31" s="543" t="s">
        <v>48</v>
      </c>
      <c r="B31" s="540" t="s">
        <v>49</v>
      </c>
      <c r="C31" s="84" t="s">
        <v>50</v>
      </c>
      <c r="D31" s="85">
        <v>4.02E-2</v>
      </c>
      <c r="E31" s="68">
        <f>H30</f>
        <v>154.29900144000001</v>
      </c>
      <c r="F31" s="66" t="s">
        <v>51</v>
      </c>
      <c r="G31" s="68">
        <f t="shared" ref="G31:G37" si="2">D31*E31</f>
        <v>6.2028198578880005</v>
      </c>
      <c r="H31" s="68"/>
      <c r="I31" s="544" t="s">
        <v>90</v>
      </c>
      <c r="J31" s="619"/>
      <c r="K31" s="619"/>
      <c r="L31" s="103"/>
      <c r="M31" s="103"/>
    </row>
    <row r="32" spans="1:13" ht="12.75" customHeight="1" x14ac:dyDescent="0.2">
      <c r="A32" s="541"/>
      <c r="B32" s="604"/>
      <c r="C32" s="84" t="s">
        <v>52</v>
      </c>
      <c r="D32" s="85">
        <v>0</v>
      </c>
      <c r="E32" s="68">
        <f>H30</f>
        <v>154.29900144000001</v>
      </c>
      <c r="F32" s="66" t="s">
        <v>51</v>
      </c>
      <c r="G32" s="68">
        <f t="shared" si="2"/>
        <v>0</v>
      </c>
      <c r="H32" s="68"/>
      <c r="I32" s="544"/>
      <c r="J32" s="619"/>
      <c r="K32" s="619"/>
      <c r="L32" s="103"/>
    </row>
    <row r="33" spans="1:11" ht="12.75" customHeight="1" x14ac:dyDescent="0.2">
      <c r="A33" s="541"/>
      <c r="B33" s="604"/>
      <c r="C33" s="84" t="s">
        <v>53</v>
      </c>
      <c r="D33" s="85">
        <v>3.0000000000000001E-3</v>
      </c>
      <c r="E33" s="68">
        <f>H30</f>
        <v>154.29900144000001</v>
      </c>
      <c r="F33" s="66" t="s">
        <v>51</v>
      </c>
      <c r="G33" s="68">
        <f t="shared" si="2"/>
        <v>0.46289700432000003</v>
      </c>
      <c r="H33" s="68"/>
      <c r="I33" s="544"/>
      <c r="J33" s="619"/>
      <c r="K33" s="619"/>
    </row>
    <row r="34" spans="1:11" x14ac:dyDescent="0.2">
      <c r="A34" s="541"/>
      <c r="B34" s="604"/>
      <c r="C34" s="84" t="s">
        <v>54</v>
      </c>
      <c r="D34" s="85">
        <v>0</v>
      </c>
      <c r="E34" s="68">
        <f>H30</f>
        <v>154.29900144000001</v>
      </c>
      <c r="F34" s="66" t="s">
        <v>51</v>
      </c>
      <c r="G34" s="68">
        <f t="shared" si="2"/>
        <v>0</v>
      </c>
      <c r="H34" s="68"/>
      <c r="I34" s="544"/>
      <c r="J34" s="619"/>
      <c r="K34" s="619"/>
    </row>
    <row r="35" spans="1:11" x14ac:dyDescent="0.2">
      <c r="A35" s="541"/>
      <c r="B35" s="604"/>
      <c r="C35" s="84" t="s">
        <v>55</v>
      </c>
      <c r="D35" s="85">
        <v>0</v>
      </c>
      <c r="E35" s="68">
        <f>H30</f>
        <v>154.29900144000001</v>
      </c>
      <c r="F35" s="66" t="s">
        <v>51</v>
      </c>
      <c r="G35" s="68">
        <f t="shared" si="2"/>
        <v>0</v>
      </c>
      <c r="H35" s="68"/>
      <c r="I35" s="544"/>
      <c r="J35" s="619"/>
      <c r="K35" s="619"/>
    </row>
    <row r="36" spans="1:11" x14ac:dyDescent="0.2">
      <c r="A36" s="541"/>
      <c r="B36" s="604"/>
      <c r="C36" s="84" t="s">
        <v>55</v>
      </c>
      <c r="D36" s="85">
        <v>0</v>
      </c>
      <c r="E36" s="68">
        <f>H30</f>
        <v>154.29900144000001</v>
      </c>
      <c r="F36" s="66" t="s">
        <v>51</v>
      </c>
      <c r="G36" s="68">
        <f t="shared" si="2"/>
        <v>0</v>
      </c>
      <c r="H36" s="68"/>
      <c r="I36" s="544"/>
      <c r="J36" s="619"/>
      <c r="K36" s="619"/>
    </row>
    <row r="37" spans="1:11" ht="61.5" customHeight="1" x14ac:dyDescent="0.2">
      <c r="A37" s="541"/>
      <c r="B37" s="604"/>
      <c r="C37" s="84" t="s">
        <v>55</v>
      </c>
      <c r="D37" s="85">
        <v>0</v>
      </c>
      <c r="E37" s="68">
        <f>H30</f>
        <v>154.29900144000001</v>
      </c>
      <c r="F37" s="66" t="s">
        <v>51</v>
      </c>
      <c r="G37" s="68">
        <f t="shared" si="2"/>
        <v>0</v>
      </c>
      <c r="H37" s="68"/>
      <c r="I37" s="544"/>
      <c r="J37" s="619"/>
      <c r="K37" s="619"/>
    </row>
    <row r="38" spans="1:11" x14ac:dyDescent="0.2">
      <c r="A38" s="542"/>
      <c r="B38" s="605"/>
      <c r="C38" s="63" t="s">
        <v>56</v>
      </c>
      <c r="D38" s="76">
        <f>SUM(D31:D37)</f>
        <v>4.3200000000000002E-2</v>
      </c>
      <c r="E38" s="77">
        <f>H30</f>
        <v>154.29900144000001</v>
      </c>
      <c r="F38" s="63" t="s">
        <v>51</v>
      </c>
      <c r="G38" s="77">
        <f>SUM(G31:G37)</f>
        <v>6.6657168622080007</v>
      </c>
      <c r="H38" s="77">
        <f>H30+G38</f>
        <v>160.96471830220801</v>
      </c>
      <c r="I38" s="72"/>
      <c r="J38" s="68"/>
      <c r="K38" s="104"/>
    </row>
    <row r="39" spans="1:11" ht="105.75" customHeight="1" x14ac:dyDescent="0.2">
      <c r="A39" s="86"/>
      <c r="B39" s="86"/>
      <c r="C39" s="86"/>
      <c r="D39" s="86"/>
      <c r="E39" s="86"/>
      <c r="F39" s="86" t="s">
        <v>143</v>
      </c>
      <c r="G39" s="86"/>
      <c r="H39" s="87">
        <f>H38</f>
        <v>160.96471830220801</v>
      </c>
      <c r="I39" s="87" t="s">
        <v>57</v>
      </c>
      <c r="J39" s="88">
        <f>ROUND(H39/100,4)</f>
        <v>1.6095999999999999</v>
      </c>
      <c r="K39" s="105"/>
    </row>
    <row r="40" spans="1:11" ht="80.25" customHeight="1" x14ac:dyDescent="0.2">
      <c r="A40" s="86"/>
      <c r="B40" s="82" t="s">
        <v>125</v>
      </c>
      <c r="C40" s="86"/>
      <c r="D40" s="86"/>
      <c r="E40" s="86"/>
      <c r="F40" s="86" t="s">
        <v>144</v>
      </c>
      <c r="G40" s="86"/>
      <c r="H40" s="89">
        <v>1.1183000000000001</v>
      </c>
      <c r="I40" s="87" t="s">
        <v>58</v>
      </c>
      <c r="J40" s="106"/>
      <c r="K40" s="105"/>
    </row>
    <row r="41" spans="1:11" ht="99.75" customHeight="1" x14ac:dyDescent="0.2">
      <c r="A41" s="86"/>
      <c r="B41" s="86"/>
      <c r="C41" s="86"/>
      <c r="D41" s="86"/>
      <c r="E41" s="86"/>
      <c r="F41" s="86" t="s">
        <v>145</v>
      </c>
      <c r="G41" s="86"/>
      <c r="H41" s="87">
        <f>J39*H40</f>
        <v>1.80001568</v>
      </c>
      <c r="I41" s="87" t="s">
        <v>95</v>
      </c>
      <c r="J41" s="90">
        <f>ROUND(J39*H40,4)</f>
        <v>1.8</v>
      </c>
      <c r="K41" s="105"/>
    </row>
    <row r="42" spans="1:11" x14ac:dyDescent="0.2">
      <c r="A42" s="56"/>
      <c r="B42" s="91" t="s">
        <v>10</v>
      </c>
      <c r="C42" s="92"/>
      <c r="D42" s="56"/>
      <c r="E42" s="56"/>
      <c r="F42" s="56"/>
      <c r="G42" s="56"/>
      <c r="H42" s="56"/>
      <c r="I42" s="59"/>
      <c r="J42" s="56"/>
    </row>
    <row r="43" spans="1:11" x14ac:dyDescent="0.2">
      <c r="A43" s="56"/>
      <c r="B43" s="93"/>
      <c r="C43" s="94"/>
      <c r="D43" s="56"/>
      <c r="E43" s="56"/>
      <c r="F43" s="56"/>
      <c r="G43" s="56"/>
      <c r="H43" s="56"/>
      <c r="I43" s="59"/>
      <c r="J43" s="56"/>
    </row>
    <row r="44" spans="1:11" ht="12.75" customHeight="1" x14ac:dyDescent="0.2">
      <c r="A44" s="56"/>
      <c r="B44" s="56"/>
      <c r="C44" s="56"/>
      <c r="D44" s="56"/>
      <c r="E44" s="56"/>
      <c r="F44" s="56"/>
      <c r="G44" s="56"/>
      <c r="H44" s="56"/>
      <c r="I44" s="59"/>
      <c r="J44" s="56"/>
    </row>
    <row r="45" spans="1:11" ht="89.25" customHeight="1" x14ac:dyDescent="0.2">
      <c r="A45" s="528" t="s">
        <v>146</v>
      </c>
      <c r="B45" s="610"/>
      <c r="C45" s="610"/>
      <c r="D45" s="610"/>
      <c r="E45" s="611"/>
      <c r="F45" s="611"/>
      <c r="G45" s="611"/>
      <c r="H45" s="611"/>
      <c r="I45" s="611"/>
      <c r="J45" s="612"/>
    </row>
    <row r="46" spans="1:11" ht="29.25" customHeight="1" x14ac:dyDescent="0.2">
      <c r="A46" s="613"/>
      <c r="B46" s="614"/>
      <c r="C46" s="614"/>
      <c r="D46" s="614"/>
      <c r="E46" s="614"/>
      <c r="F46" s="614"/>
      <c r="G46" s="614"/>
      <c r="H46" s="614"/>
      <c r="I46" s="614"/>
      <c r="J46" s="615"/>
    </row>
    <row r="47" spans="1:11" ht="13.5" customHeight="1" x14ac:dyDescent="0.2">
      <c r="A47" s="613"/>
      <c r="B47" s="614"/>
      <c r="C47" s="614"/>
      <c r="D47" s="614"/>
      <c r="E47" s="614"/>
      <c r="F47" s="614"/>
      <c r="G47" s="614"/>
      <c r="H47" s="614"/>
      <c r="I47" s="614"/>
      <c r="J47" s="615"/>
    </row>
    <row r="48" spans="1:11" ht="21" customHeight="1" x14ac:dyDescent="0.2">
      <c r="A48" s="616"/>
      <c r="B48" s="617"/>
      <c r="C48" s="617"/>
      <c r="D48" s="617"/>
      <c r="E48" s="617"/>
      <c r="F48" s="617"/>
      <c r="G48" s="617"/>
      <c r="H48" s="617"/>
      <c r="I48" s="617"/>
      <c r="J48" s="618"/>
    </row>
    <row r="49" spans="1:10" x14ac:dyDescent="0.2">
      <c r="A49" s="56"/>
      <c r="B49" s="56"/>
      <c r="C49" s="56"/>
      <c r="D49" s="56"/>
      <c r="E49" s="56"/>
      <c r="F49" s="56"/>
      <c r="G49" s="56"/>
      <c r="H49" s="56"/>
      <c r="I49" s="59"/>
      <c r="J49" s="56"/>
    </row>
    <row r="50" spans="1:10" ht="19.5" customHeight="1" x14ac:dyDescent="0.2">
      <c r="A50" s="56"/>
      <c r="B50" s="56"/>
      <c r="C50" s="56"/>
      <c r="D50" s="56"/>
      <c r="E50" s="56"/>
      <c r="F50" s="56"/>
      <c r="G50" s="56"/>
      <c r="H50" s="56"/>
      <c r="I50" s="59"/>
      <c r="J50" s="56"/>
    </row>
    <row r="51" spans="1:10" x14ac:dyDescent="0.2">
      <c r="A51" s="56"/>
      <c r="B51" s="56"/>
      <c r="C51" s="56"/>
      <c r="D51" s="56"/>
      <c r="E51" s="56"/>
      <c r="F51" s="56"/>
      <c r="G51" s="56"/>
      <c r="H51" s="56"/>
      <c r="I51" s="59"/>
      <c r="J51" s="56"/>
    </row>
    <row r="52" spans="1:10" x14ac:dyDescent="0.2">
      <c r="A52" s="56"/>
      <c r="B52" s="56"/>
      <c r="C52" s="56"/>
      <c r="D52" s="56"/>
      <c r="E52" s="56"/>
      <c r="F52" s="56"/>
      <c r="G52" s="56"/>
      <c r="H52" s="56"/>
      <c r="I52" s="59"/>
      <c r="J52" s="56"/>
    </row>
  </sheetData>
  <mergeCells count="18">
    <mergeCell ref="B3:H3"/>
    <mergeCell ref="A9:K9"/>
    <mergeCell ref="J10:K10"/>
    <mergeCell ref="J11:K26"/>
    <mergeCell ref="A1:F1"/>
    <mergeCell ref="I13:I15"/>
    <mergeCell ref="I24:I26"/>
    <mergeCell ref="I8:K8"/>
    <mergeCell ref="A6:J6"/>
    <mergeCell ref="D4:F4"/>
    <mergeCell ref="A45:J48"/>
    <mergeCell ref="J27:K27"/>
    <mergeCell ref="J28:K28"/>
    <mergeCell ref="J29:K37"/>
    <mergeCell ref="A31:A38"/>
    <mergeCell ref="B31:B38"/>
    <mergeCell ref="I31:I37"/>
    <mergeCell ref="I27:I28"/>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6" customWidth="1"/>
    <col min="2" max="2" width="30.5703125" style="56" customWidth="1"/>
    <col min="3" max="3" width="37.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52" t="s">
        <v>147</v>
      </c>
      <c r="B1" s="532"/>
      <c r="C1" s="532"/>
      <c r="D1" s="532"/>
      <c r="E1" s="532"/>
      <c r="F1" s="532"/>
      <c r="G1" s="557"/>
    </row>
    <row r="2" spans="1:11" s="59" customFormat="1" ht="19.5" customHeight="1" x14ac:dyDescent="0.2">
      <c r="A2" s="57" t="s">
        <v>71</v>
      </c>
      <c r="B2" s="57" t="s">
        <v>8</v>
      </c>
      <c r="C2" s="58"/>
      <c r="D2" s="552" t="s">
        <v>73</v>
      </c>
      <c r="E2" s="553"/>
      <c r="F2" s="553"/>
    </row>
    <row r="3" spans="1:11" s="59" customFormat="1" ht="31.5" customHeight="1" x14ac:dyDescent="0.2">
      <c r="B3" s="556" t="s">
        <v>0</v>
      </c>
      <c r="C3" s="557"/>
      <c r="D3" s="557"/>
      <c r="E3" s="557"/>
      <c r="F3" s="557"/>
      <c r="G3" s="557"/>
      <c r="H3" s="557"/>
    </row>
    <row r="4" spans="1:11" ht="21" customHeight="1" x14ac:dyDescent="0.2">
      <c r="A4" s="60" t="s">
        <v>72</v>
      </c>
      <c r="B4" s="59"/>
      <c r="C4" s="59"/>
      <c r="D4" s="107"/>
      <c r="E4" s="107"/>
    </row>
    <row r="5" spans="1:11" ht="15.75" customHeight="1" x14ac:dyDescent="0.2">
      <c r="A5" s="57"/>
      <c r="B5" s="60"/>
      <c r="C5" s="59"/>
      <c r="D5" s="59"/>
      <c r="E5" s="107"/>
      <c r="F5" s="107"/>
    </row>
    <row r="6" spans="1:11" ht="61.5" customHeight="1" x14ac:dyDescent="0.2">
      <c r="A6" s="556" t="s">
        <v>74</v>
      </c>
      <c r="B6" s="553"/>
      <c r="C6" s="553"/>
      <c r="D6" s="553"/>
      <c r="E6" s="553"/>
      <c r="F6" s="553"/>
      <c r="G6" s="553"/>
      <c r="H6" s="553"/>
      <c r="I6" s="553"/>
      <c r="J6" s="553"/>
    </row>
    <row r="7" spans="1:11" ht="18" x14ac:dyDescent="0.2">
      <c r="A7" s="111"/>
      <c r="B7" s="111"/>
      <c r="C7" s="111"/>
      <c r="D7" s="111"/>
      <c r="E7" s="111"/>
      <c r="F7" s="111"/>
      <c r="G7" s="111"/>
      <c r="H7" s="111"/>
      <c r="I7" s="111"/>
      <c r="J7" s="112"/>
    </row>
    <row r="8" spans="1:11" ht="21.75" customHeight="1" x14ac:dyDescent="0.2">
      <c r="B8" s="98" t="s">
        <v>10</v>
      </c>
      <c r="C8" s="99"/>
      <c r="I8" s="558" t="s">
        <v>11</v>
      </c>
      <c r="J8" s="559"/>
      <c r="K8" s="560"/>
    </row>
    <row r="9" spans="1:11" ht="18.75" customHeight="1" x14ac:dyDescent="0.2">
      <c r="A9" s="606" t="s">
        <v>148</v>
      </c>
      <c r="B9" s="607"/>
      <c r="C9" s="607"/>
      <c r="D9" s="607"/>
      <c r="E9" s="607"/>
      <c r="F9" s="607"/>
      <c r="G9" s="607"/>
      <c r="H9" s="607"/>
      <c r="I9" s="538"/>
      <c r="J9" s="538"/>
      <c r="K9" s="538"/>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7" t="s">
        <v>23</v>
      </c>
      <c r="K11" s="538"/>
    </row>
    <row r="12" spans="1:11" ht="95.25" customHeight="1" x14ac:dyDescent="0.2">
      <c r="A12" s="66"/>
      <c r="B12" s="64" t="s">
        <v>24</v>
      </c>
      <c r="C12" s="70"/>
      <c r="D12" s="75">
        <v>0</v>
      </c>
      <c r="E12" s="72">
        <v>100</v>
      </c>
      <c r="F12" s="70" t="s">
        <v>25</v>
      </c>
      <c r="G12" s="72">
        <f>D12*E12</f>
        <v>0</v>
      </c>
      <c r="H12" s="72">
        <f>H11+G12</f>
        <v>100</v>
      </c>
      <c r="I12" s="73" t="s">
        <v>60</v>
      </c>
      <c r="J12" s="538"/>
      <c r="K12" s="538"/>
    </row>
    <row r="13" spans="1:11" ht="72.75" customHeight="1" x14ac:dyDescent="0.2">
      <c r="A13" s="64" t="s">
        <v>27</v>
      </c>
      <c r="B13" s="64" t="s">
        <v>28</v>
      </c>
      <c r="C13" s="70" t="s">
        <v>61</v>
      </c>
      <c r="D13" s="75">
        <v>0.1087</v>
      </c>
      <c r="E13" s="72">
        <f>H12</f>
        <v>100</v>
      </c>
      <c r="F13" s="70" t="s">
        <v>25</v>
      </c>
      <c r="G13" s="72">
        <f>D13*E13</f>
        <v>10.870000000000001</v>
      </c>
      <c r="H13" s="72"/>
      <c r="I13" s="544" t="s">
        <v>149</v>
      </c>
      <c r="J13" s="538"/>
      <c r="K13" s="538"/>
    </row>
    <row r="14" spans="1:11" ht="81" customHeight="1" x14ac:dyDescent="0.2">
      <c r="A14" s="66"/>
      <c r="B14" s="66"/>
      <c r="C14" s="55" t="s">
        <v>120</v>
      </c>
      <c r="D14" s="75">
        <v>2.6100000000000002E-2</v>
      </c>
      <c r="E14" s="72">
        <f>H12</f>
        <v>100</v>
      </c>
      <c r="F14" s="70" t="s">
        <v>25</v>
      </c>
      <c r="G14" s="72">
        <f>D14*E14</f>
        <v>2.6100000000000003</v>
      </c>
      <c r="H14" s="72"/>
      <c r="I14" s="544"/>
      <c r="J14" s="538"/>
      <c r="K14" s="538"/>
    </row>
    <row r="15" spans="1:11" ht="409.5" customHeight="1" x14ac:dyDescent="0.2">
      <c r="A15" s="66"/>
      <c r="B15" s="66"/>
      <c r="C15" s="70" t="s">
        <v>29</v>
      </c>
      <c r="D15" s="108">
        <v>6.0000000000000001E-3</v>
      </c>
      <c r="E15" s="72">
        <f>H12</f>
        <v>100</v>
      </c>
      <c r="F15" s="70" t="s">
        <v>25</v>
      </c>
      <c r="G15" s="72">
        <f>D15*E15</f>
        <v>0.6</v>
      </c>
      <c r="H15" s="72"/>
      <c r="I15" s="544"/>
      <c r="J15" s="538"/>
      <c r="K15" s="538"/>
    </row>
    <row r="16" spans="1:11" ht="29.25" customHeight="1" x14ac:dyDescent="0.2">
      <c r="A16" s="66"/>
      <c r="B16" s="66"/>
      <c r="C16" s="63" t="s">
        <v>30</v>
      </c>
      <c r="D16" s="76">
        <f>SUM(D13:D15)</f>
        <v>0.14080000000000001</v>
      </c>
      <c r="E16" s="77">
        <f>H12</f>
        <v>100</v>
      </c>
      <c r="F16" s="63" t="s">
        <v>25</v>
      </c>
      <c r="G16" s="77">
        <f>SUM(G13:G15)</f>
        <v>14.08</v>
      </c>
      <c r="H16" s="77">
        <f>H12+G16</f>
        <v>114.08</v>
      </c>
      <c r="I16" s="68"/>
      <c r="J16" s="538"/>
      <c r="K16" s="538"/>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38"/>
      <c r="K17" s="538"/>
    </row>
    <row r="18" spans="1:12" ht="39.75" customHeight="1" x14ac:dyDescent="0.2">
      <c r="A18" s="64" t="s">
        <v>35</v>
      </c>
      <c r="B18" s="65" t="s">
        <v>62</v>
      </c>
      <c r="C18" s="101" t="s">
        <v>63</v>
      </c>
      <c r="D18" s="102">
        <v>0</v>
      </c>
      <c r="E18" s="72">
        <f>H17</f>
        <v>123.1584</v>
      </c>
      <c r="F18" s="70" t="s">
        <v>37</v>
      </c>
      <c r="G18" s="72">
        <f t="shared" si="0"/>
        <v>0</v>
      </c>
      <c r="H18" s="72"/>
      <c r="I18" s="73" t="s">
        <v>64</v>
      </c>
      <c r="J18" s="538"/>
      <c r="K18" s="538"/>
    </row>
    <row r="19" spans="1:12" ht="136.5" customHeight="1" x14ac:dyDescent="0.2">
      <c r="A19" s="66"/>
      <c r="B19" s="66"/>
      <c r="C19" s="55" t="s">
        <v>65</v>
      </c>
      <c r="D19" s="78">
        <v>5.8999999999999997E-2</v>
      </c>
      <c r="E19" s="79">
        <f>H17</f>
        <v>123.1584</v>
      </c>
      <c r="F19" s="55" t="s">
        <v>37</v>
      </c>
      <c r="G19" s="79">
        <f t="shared" si="0"/>
        <v>7.2663455999999993</v>
      </c>
      <c r="H19" s="79"/>
      <c r="I19" s="73" t="s">
        <v>66</v>
      </c>
      <c r="J19" s="538"/>
      <c r="K19" s="538"/>
    </row>
    <row r="20" spans="1:12" ht="28.5" customHeight="1" x14ac:dyDescent="0.2">
      <c r="A20" s="66"/>
      <c r="B20" s="66"/>
      <c r="C20" s="101" t="s">
        <v>67</v>
      </c>
      <c r="D20" s="109">
        <v>0</v>
      </c>
      <c r="E20" s="79">
        <f>H17</f>
        <v>123.1584</v>
      </c>
      <c r="F20" s="55" t="s">
        <v>37</v>
      </c>
      <c r="G20" s="79">
        <f t="shared" si="0"/>
        <v>0</v>
      </c>
      <c r="H20" s="79"/>
      <c r="I20" s="73" t="s">
        <v>121</v>
      </c>
      <c r="J20" s="538"/>
      <c r="K20" s="538"/>
    </row>
    <row r="21" spans="1:12" ht="28.5" customHeight="1" x14ac:dyDescent="0.2">
      <c r="A21" s="66"/>
      <c r="B21" s="66"/>
      <c r="C21" s="101" t="s">
        <v>68</v>
      </c>
      <c r="D21" s="109">
        <v>0</v>
      </c>
      <c r="E21" s="79">
        <f>H17</f>
        <v>123.1584</v>
      </c>
      <c r="F21" s="55" t="s">
        <v>37</v>
      </c>
      <c r="G21" s="79">
        <f t="shared" si="0"/>
        <v>0</v>
      </c>
      <c r="H21" s="79"/>
      <c r="I21" s="73" t="s">
        <v>121</v>
      </c>
      <c r="J21" s="538"/>
      <c r="K21" s="538"/>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38"/>
      <c r="K22" s="538"/>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38"/>
      <c r="K23" s="538"/>
    </row>
    <row r="24" spans="1:12" ht="12.75" customHeight="1" x14ac:dyDescent="0.2">
      <c r="A24" s="66"/>
      <c r="B24" s="55"/>
      <c r="C24" s="55" t="s">
        <v>41</v>
      </c>
      <c r="D24" s="81">
        <v>6.9599999999999995E-2</v>
      </c>
      <c r="E24" s="79">
        <f>H17</f>
        <v>123.1584</v>
      </c>
      <c r="F24" s="55" t="s">
        <v>37</v>
      </c>
      <c r="G24" s="79">
        <f t="shared" si="1"/>
        <v>8.5718246399999991</v>
      </c>
      <c r="H24" s="79"/>
      <c r="I24" s="544" t="s">
        <v>42</v>
      </c>
      <c r="J24" s="538"/>
      <c r="K24" s="538"/>
    </row>
    <row r="25" spans="1:12" x14ac:dyDescent="0.2">
      <c r="A25" s="66"/>
      <c r="B25" s="55"/>
      <c r="C25" s="55" t="s">
        <v>43</v>
      </c>
      <c r="D25" s="81">
        <v>6.9500000000000006E-2</v>
      </c>
      <c r="E25" s="79">
        <f>H17</f>
        <v>123.1584</v>
      </c>
      <c r="F25" s="55" t="s">
        <v>37</v>
      </c>
      <c r="G25" s="79">
        <f t="shared" si="1"/>
        <v>8.5595088000000015</v>
      </c>
      <c r="H25" s="79"/>
      <c r="I25" s="544"/>
      <c r="J25" s="538"/>
      <c r="K25" s="538"/>
    </row>
    <row r="26" spans="1:12" ht="42.75" customHeight="1" x14ac:dyDescent="0.2">
      <c r="A26" s="66"/>
      <c r="B26" s="55"/>
      <c r="C26" s="55" t="s">
        <v>44</v>
      </c>
      <c r="D26" s="81">
        <v>3.5999999999999997E-2</v>
      </c>
      <c r="E26" s="79">
        <f>H17</f>
        <v>123.1584</v>
      </c>
      <c r="F26" s="55" t="s">
        <v>37</v>
      </c>
      <c r="G26" s="79">
        <f t="shared" si="1"/>
        <v>4.4337023999999996</v>
      </c>
      <c r="H26" s="79"/>
      <c r="I26" s="544"/>
      <c r="J26" s="538"/>
      <c r="K26" s="538"/>
    </row>
    <row r="27" spans="1:12" ht="155.25" customHeight="1" x14ac:dyDescent="0.2">
      <c r="A27" s="66"/>
      <c r="B27" s="55"/>
      <c r="C27" s="82" t="s">
        <v>45</v>
      </c>
      <c r="D27" s="78">
        <f>'2c NVT Detacheren fase B,C-Rg I'!D27</f>
        <v>1.125E-2</v>
      </c>
      <c r="E27" s="79">
        <f>H17</f>
        <v>123.1584</v>
      </c>
      <c r="F27" s="55" t="s">
        <v>37</v>
      </c>
      <c r="G27" s="79">
        <f t="shared" si="1"/>
        <v>1.385532</v>
      </c>
      <c r="H27" s="79"/>
      <c r="I27" s="544" t="s">
        <v>85</v>
      </c>
      <c r="J27" s="548" t="s">
        <v>108</v>
      </c>
      <c r="K27" s="548"/>
    </row>
    <row r="28" spans="1:12" ht="231" customHeight="1" x14ac:dyDescent="0.2">
      <c r="A28" s="66"/>
      <c r="B28" s="55"/>
      <c r="C28" s="55" t="s">
        <v>46</v>
      </c>
      <c r="D28" s="78">
        <f>'2c NVT Detacheren fase B,C-Rg I'!D28</f>
        <v>1.72E-2</v>
      </c>
      <c r="E28" s="79">
        <f>H17</f>
        <v>123.1584</v>
      </c>
      <c r="F28" s="55" t="s">
        <v>37</v>
      </c>
      <c r="G28" s="79">
        <f t="shared" si="1"/>
        <v>2.1183244800000001</v>
      </c>
      <c r="H28" s="79"/>
      <c r="I28" s="544"/>
      <c r="J28" s="548" t="s">
        <v>47</v>
      </c>
      <c r="K28" s="548"/>
    </row>
    <row r="29" spans="1:12" ht="116.25" customHeight="1" x14ac:dyDescent="0.2">
      <c r="A29" s="66"/>
      <c r="B29" s="55"/>
      <c r="C29" s="82" t="s">
        <v>88</v>
      </c>
      <c r="D29" s="78">
        <f>'2c NVT Detacheren fase B,C-Rg I'!D29</f>
        <v>8.2000000000000007E-3</v>
      </c>
      <c r="E29" s="79">
        <f>H17</f>
        <v>123.1584</v>
      </c>
      <c r="F29" s="55" t="s">
        <v>37</v>
      </c>
      <c r="G29" s="79">
        <f t="shared" si="1"/>
        <v>1.0098988800000002</v>
      </c>
      <c r="H29" s="79"/>
      <c r="I29" s="73" t="s">
        <v>123</v>
      </c>
      <c r="J29" s="539"/>
      <c r="K29" s="538"/>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38"/>
      <c r="K30" s="538"/>
    </row>
    <row r="31" spans="1:12" ht="25.5" customHeight="1" x14ac:dyDescent="0.2">
      <c r="A31" s="543" t="s">
        <v>48</v>
      </c>
      <c r="B31" s="540" t="s">
        <v>49</v>
      </c>
      <c r="C31" s="84" t="s">
        <v>50</v>
      </c>
      <c r="D31" s="85">
        <v>4.02E-2</v>
      </c>
      <c r="E31" s="68">
        <f>H30</f>
        <v>157.84596335999998</v>
      </c>
      <c r="F31" s="66" t="s">
        <v>51</v>
      </c>
      <c r="G31" s="68">
        <f t="shared" ref="G31:G37" si="2">D31*E31</f>
        <v>6.3454077270719997</v>
      </c>
      <c r="H31" s="68"/>
      <c r="I31" s="544" t="s">
        <v>90</v>
      </c>
      <c r="J31" s="538"/>
      <c r="K31" s="538"/>
      <c r="L31" s="83"/>
    </row>
    <row r="32" spans="1:12" ht="12.75" customHeight="1" x14ac:dyDescent="0.2">
      <c r="A32" s="541"/>
      <c r="B32" s="604"/>
      <c r="C32" s="84" t="s">
        <v>52</v>
      </c>
      <c r="D32" s="85">
        <v>1.18E-2</v>
      </c>
      <c r="E32" s="68">
        <f>H30</f>
        <v>157.84596335999998</v>
      </c>
      <c r="F32" s="66" t="s">
        <v>51</v>
      </c>
      <c r="G32" s="68">
        <f t="shared" si="2"/>
        <v>1.8625823676479998</v>
      </c>
      <c r="H32" s="68"/>
      <c r="I32" s="544"/>
      <c r="J32" s="538"/>
      <c r="K32" s="538"/>
    </row>
    <row r="33" spans="1:11" ht="12.75" customHeight="1" x14ac:dyDescent="0.2">
      <c r="A33" s="541"/>
      <c r="B33" s="604"/>
      <c r="C33" s="84" t="s">
        <v>53</v>
      </c>
      <c r="D33" s="85">
        <v>3.0000000000000001E-3</v>
      </c>
      <c r="E33" s="68">
        <f>H30</f>
        <v>157.84596335999998</v>
      </c>
      <c r="F33" s="66" t="s">
        <v>51</v>
      </c>
      <c r="G33" s="68">
        <f t="shared" si="2"/>
        <v>0.47353789007999997</v>
      </c>
      <c r="H33" s="68"/>
      <c r="I33" s="544"/>
      <c r="J33" s="538"/>
      <c r="K33" s="538"/>
    </row>
    <row r="34" spans="1:11" x14ac:dyDescent="0.2">
      <c r="A34" s="541"/>
      <c r="B34" s="604"/>
      <c r="C34" s="84" t="s">
        <v>54</v>
      </c>
      <c r="D34" s="85">
        <v>0</v>
      </c>
      <c r="E34" s="68">
        <f>H30</f>
        <v>157.84596335999998</v>
      </c>
      <c r="F34" s="66" t="s">
        <v>51</v>
      </c>
      <c r="G34" s="68">
        <f t="shared" si="2"/>
        <v>0</v>
      </c>
      <c r="H34" s="68"/>
      <c r="I34" s="544"/>
      <c r="J34" s="538"/>
      <c r="K34" s="538"/>
    </row>
    <row r="35" spans="1:11" x14ac:dyDescent="0.2">
      <c r="A35" s="541"/>
      <c r="B35" s="604"/>
      <c r="C35" s="84" t="s">
        <v>55</v>
      </c>
      <c r="D35" s="85">
        <v>0</v>
      </c>
      <c r="E35" s="68">
        <f>H30</f>
        <v>157.84596335999998</v>
      </c>
      <c r="F35" s="66" t="s">
        <v>51</v>
      </c>
      <c r="G35" s="68">
        <f t="shared" si="2"/>
        <v>0</v>
      </c>
      <c r="H35" s="68"/>
      <c r="I35" s="544"/>
      <c r="J35" s="538"/>
      <c r="K35" s="538"/>
    </row>
    <row r="36" spans="1:11" x14ac:dyDescent="0.2">
      <c r="A36" s="541"/>
      <c r="B36" s="604"/>
      <c r="C36" s="84" t="s">
        <v>55</v>
      </c>
      <c r="D36" s="85">
        <v>0</v>
      </c>
      <c r="E36" s="68">
        <f>H30</f>
        <v>157.84596335999998</v>
      </c>
      <c r="F36" s="66" t="s">
        <v>51</v>
      </c>
      <c r="G36" s="68">
        <f t="shared" si="2"/>
        <v>0</v>
      </c>
      <c r="H36" s="68"/>
      <c r="I36" s="544"/>
      <c r="J36" s="538"/>
      <c r="K36" s="538"/>
    </row>
    <row r="37" spans="1:11" ht="44.25" customHeight="1" x14ac:dyDescent="0.2">
      <c r="A37" s="541"/>
      <c r="B37" s="604"/>
      <c r="C37" s="84" t="s">
        <v>55</v>
      </c>
      <c r="D37" s="85">
        <v>0</v>
      </c>
      <c r="E37" s="68">
        <f>H30</f>
        <v>157.84596335999998</v>
      </c>
      <c r="F37" s="66" t="s">
        <v>51</v>
      </c>
      <c r="G37" s="68">
        <f t="shared" si="2"/>
        <v>0</v>
      </c>
      <c r="H37" s="68"/>
      <c r="I37" s="544"/>
      <c r="J37" s="538"/>
      <c r="K37" s="538"/>
    </row>
    <row r="38" spans="1:11" x14ac:dyDescent="0.2">
      <c r="A38" s="542"/>
      <c r="B38" s="605"/>
      <c r="C38" s="63" t="s">
        <v>56</v>
      </c>
      <c r="D38" s="76">
        <f>SUM(D31:D37)</f>
        <v>5.5E-2</v>
      </c>
      <c r="E38" s="77">
        <f>H30</f>
        <v>157.84596335999998</v>
      </c>
      <c r="F38" s="63" t="s">
        <v>51</v>
      </c>
      <c r="G38" s="77">
        <f>SUM(G31:G37)</f>
        <v>8.6815279847999989</v>
      </c>
      <c r="H38" s="77">
        <f>H30+G38</f>
        <v>166.52749134479998</v>
      </c>
      <c r="I38" s="68"/>
      <c r="J38" s="68"/>
      <c r="K38" s="63"/>
    </row>
    <row r="39" spans="1:11" ht="114.75" x14ac:dyDescent="0.2">
      <c r="A39" s="86"/>
      <c r="B39" s="86"/>
      <c r="C39" s="86"/>
      <c r="D39" s="86"/>
      <c r="E39" s="86"/>
      <c r="F39" s="86" t="s">
        <v>150</v>
      </c>
      <c r="G39" s="86"/>
      <c r="H39" s="87">
        <f>H38</f>
        <v>166.52749134479998</v>
      </c>
      <c r="I39" s="87" t="s">
        <v>57</v>
      </c>
      <c r="J39" s="88">
        <f>ROUND(H39/100,4)</f>
        <v>1.6653</v>
      </c>
      <c r="K39" s="66"/>
    </row>
    <row r="40" spans="1:11" ht="72.75" customHeight="1" x14ac:dyDescent="0.2">
      <c r="A40" s="86"/>
      <c r="B40" s="82" t="s">
        <v>125</v>
      </c>
      <c r="C40" s="86"/>
      <c r="D40" s="86"/>
      <c r="E40" s="86"/>
      <c r="F40" s="86" t="s">
        <v>151</v>
      </c>
      <c r="G40" s="86"/>
      <c r="H40" s="89">
        <v>1.0809</v>
      </c>
      <c r="I40" s="87" t="s">
        <v>58</v>
      </c>
      <c r="J40" s="106"/>
      <c r="K40" s="66"/>
    </row>
    <row r="41" spans="1:11" ht="110.25" customHeight="1" x14ac:dyDescent="0.2">
      <c r="A41" s="86"/>
      <c r="B41" s="86"/>
      <c r="C41" s="86"/>
      <c r="D41" s="86"/>
      <c r="E41" s="86"/>
      <c r="F41" s="86" t="s">
        <v>152</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28" t="s">
        <v>128</v>
      </c>
      <c r="B45" s="595"/>
      <c r="C45" s="595"/>
      <c r="D45" s="595"/>
      <c r="E45" s="596"/>
      <c r="F45" s="596"/>
      <c r="G45" s="596"/>
      <c r="H45" s="596"/>
      <c r="I45" s="597"/>
    </row>
    <row r="46" spans="1:11" ht="33" customHeight="1" x14ac:dyDescent="0.2">
      <c r="A46" s="598"/>
      <c r="B46" s="599"/>
      <c r="C46" s="599"/>
      <c r="D46" s="599"/>
      <c r="E46" s="599"/>
      <c r="F46" s="599"/>
      <c r="G46" s="599"/>
      <c r="H46" s="599"/>
      <c r="I46" s="600"/>
    </row>
    <row r="47" spans="1:11" ht="11.25" customHeight="1" x14ac:dyDescent="0.2">
      <c r="A47" s="598"/>
      <c r="B47" s="599"/>
      <c r="C47" s="599"/>
      <c r="D47" s="599"/>
      <c r="E47" s="599"/>
      <c r="F47" s="599"/>
      <c r="G47" s="599"/>
      <c r="H47" s="599"/>
      <c r="I47" s="600"/>
    </row>
    <row r="48" spans="1:11" ht="23.25" hidden="1" customHeight="1" x14ac:dyDescent="0.2">
      <c r="A48" s="601"/>
      <c r="B48" s="602"/>
      <c r="C48" s="602"/>
      <c r="D48" s="602"/>
      <c r="E48" s="602"/>
      <c r="F48" s="602"/>
      <c r="G48" s="602"/>
      <c r="H48" s="602"/>
      <c r="I48" s="603"/>
    </row>
  </sheetData>
  <sheetProtection sheet="1" objects="1" scenarios="1"/>
  <mergeCells count="17">
    <mergeCell ref="A1:G1"/>
    <mergeCell ref="B3:H3"/>
    <mergeCell ref="A9:K9"/>
    <mergeCell ref="J11:K26"/>
    <mergeCell ref="I13:I15"/>
    <mergeCell ref="I24:I26"/>
    <mergeCell ref="I8:K8"/>
    <mergeCell ref="A6:J6"/>
    <mergeCell ref="D2:F2"/>
    <mergeCell ref="A45:I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6" customWidth="1"/>
    <col min="2" max="2" width="70" style="116" customWidth="1"/>
    <col min="3" max="3" width="28.5703125" style="121" customWidth="1"/>
    <col min="4" max="4" width="25.7109375" style="116" customWidth="1"/>
    <col min="5" max="5" width="23.42578125" style="116" customWidth="1"/>
    <col min="6" max="6" width="25.42578125" style="116" customWidth="1"/>
    <col min="7" max="7" width="23.85546875" style="116" customWidth="1"/>
    <col min="8" max="8" width="25.85546875" style="116" customWidth="1"/>
    <col min="9" max="10" width="9.140625" style="116"/>
    <col min="11" max="11" width="5.5703125" style="116" customWidth="1"/>
    <col min="12" max="16384" width="9.140625" style="116"/>
  </cols>
  <sheetData>
    <row r="1" spans="1:15" ht="15.75" x14ac:dyDescent="0.25">
      <c r="A1" s="113" t="s">
        <v>153</v>
      </c>
      <c r="B1" s="114"/>
      <c r="C1" s="115" t="s">
        <v>154</v>
      </c>
    </row>
    <row r="2" spans="1:15" ht="15" x14ac:dyDescent="0.2">
      <c r="A2" s="113"/>
      <c r="B2" s="114"/>
      <c r="C2" s="116"/>
    </row>
    <row r="3" spans="1:15" s="119" customFormat="1" ht="19.5" customHeight="1" x14ac:dyDescent="0.25">
      <c r="A3" s="117" t="s">
        <v>71</v>
      </c>
      <c r="B3" s="117" t="s">
        <v>8</v>
      </c>
      <c r="C3" s="577" t="s">
        <v>9</v>
      </c>
      <c r="D3" s="578"/>
      <c r="E3" s="578"/>
      <c r="F3" s="118"/>
    </row>
    <row r="4" spans="1:15" s="119" customFormat="1" ht="31.5" customHeight="1" x14ac:dyDescent="0.2">
      <c r="B4" s="575" t="s">
        <v>0</v>
      </c>
      <c r="C4" s="576"/>
      <c r="D4" s="576"/>
      <c r="E4" s="576"/>
      <c r="F4" s="576"/>
      <c r="G4" s="576"/>
      <c r="H4" s="576"/>
    </row>
    <row r="5" spans="1:15" s="114" customFormat="1" ht="21" customHeight="1" x14ac:dyDescent="0.2">
      <c r="A5" s="120" t="s">
        <v>98</v>
      </c>
      <c r="B5" s="119"/>
      <c r="C5" s="119"/>
      <c r="D5" s="113"/>
      <c r="E5" s="113"/>
    </row>
    <row r="7" spans="1:15" x14ac:dyDescent="0.2">
      <c r="A7" s="122" t="s">
        <v>155</v>
      </c>
      <c r="B7" s="122"/>
      <c r="C7" s="122"/>
      <c r="D7" s="123"/>
    </row>
    <row r="8" spans="1:15" ht="14.25" x14ac:dyDescent="0.2">
      <c r="A8" s="120"/>
      <c r="B8" s="124"/>
      <c r="C8" s="125"/>
      <c r="D8" s="124"/>
      <c r="E8" s="124"/>
      <c r="F8" s="124"/>
      <c r="G8" s="124"/>
      <c r="H8" s="124"/>
      <c r="I8" s="124"/>
      <c r="J8" s="124"/>
      <c r="K8" s="124"/>
      <c r="L8" s="124"/>
      <c r="M8" s="124"/>
      <c r="N8" s="124"/>
      <c r="O8" s="124"/>
    </row>
    <row r="9" spans="1:15" ht="29.25" customHeight="1" x14ac:dyDescent="0.2">
      <c r="A9" s="124"/>
      <c r="B9" s="124"/>
      <c r="C9" s="125"/>
      <c r="D9" s="126" t="s">
        <v>156</v>
      </c>
      <c r="E9" s="127"/>
      <c r="F9" s="124"/>
      <c r="G9" s="124"/>
      <c r="H9" s="124"/>
      <c r="I9" s="124"/>
      <c r="J9" s="124"/>
      <c r="K9" s="124"/>
      <c r="L9" s="124"/>
      <c r="M9" s="124"/>
      <c r="N9" s="124"/>
      <c r="O9" s="124"/>
    </row>
    <row r="10" spans="1:15" ht="63.75" customHeight="1" x14ac:dyDescent="0.2">
      <c r="A10" s="128" t="s">
        <v>157</v>
      </c>
      <c r="B10" s="129" t="s">
        <v>158</v>
      </c>
      <c r="C10" s="130" t="s">
        <v>159</v>
      </c>
      <c r="D10" s="131" t="s">
        <v>160</v>
      </c>
      <c r="E10" s="131" t="s">
        <v>161</v>
      </c>
      <c r="F10" s="131" t="s">
        <v>162</v>
      </c>
      <c r="G10" s="131" t="s">
        <v>163</v>
      </c>
      <c r="H10" s="124"/>
      <c r="I10" s="124"/>
      <c r="J10" s="124"/>
      <c r="K10" s="124"/>
      <c r="L10" s="124"/>
      <c r="M10" s="124"/>
      <c r="N10" s="124"/>
    </row>
    <row r="11" spans="1:15" ht="60" customHeight="1" x14ac:dyDescent="0.2">
      <c r="A11" s="637" t="s">
        <v>164</v>
      </c>
      <c r="B11" s="132" t="s">
        <v>165</v>
      </c>
      <c r="C11" s="133">
        <f>'2a NVT Uitzenden fase A - Rg I '!J40</f>
        <v>1.3254999999999999</v>
      </c>
      <c r="D11" s="134">
        <v>0</v>
      </c>
      <c r="E11" s="135">
        <v>0.3</v>
      </c>
      <c r="F11" s="136">
        <f>D11</f>
        <v>0</v>
      </c>
      <c r="G11" s="137">
        <f>+C11*D11*E11</f>
        <v>0</v>
      </c>
      <c r="H11" s="124"/>
      <c r="I11" s="124"/>
      <c r="J11" s="124"/>
      <c r="K11" s="124"/>
      <c r="L11" s="124"/>
      <c r="M11" s="124"/>
      <c r="N11" s="124"/>
    </row>
    <row r="12" spans="1:15" ht="49.5" customHeight="1" x14ac:dyDescent="0.2">
      <c r="A12" s="639"/>
      <c r="B12" s="132" t="s">
        <v>166</v>
      </c>
      <c r="C12" s="133">
        <f>'2b NVT Detacheren fase A - Rg I'!J40</f>
        <v>1.8</v>
      </c>
      <c r="D12" s="134">
        <v>1</v>
      </c>
      <c r="E12" s="135">
        <v>0.3</v>
      </c>
      <c r="F12" s="136">
        <f>D12</f>
        <v>1</v>
      </c>
      <c r="G12" s="137">
        <f>+C12*D12*E12</f>
        <v>0.54</v>
      </c>
      <c r="H12" s="124"/>
      <c r="I12" s="124"/>
      <c r="J12" s="124"/>
      <c r="K12" s="124"/>
      <c r="L12" s="124"/>
      <c r="M12" s="124"/>
      <c r="N12" s="124"/>
    </row>
    <row r="13" spans="1:15" ht="48.75" customHeight="1" x14ac:dyDescent="0.2">
      <c r="A13" s="639"/>
      <c r="B13" s="132" t="s">
        <v>167</v>
      </c>
      <c r="C13" s="133">
        <f>'2c NVT Detacheren fase B,C-Rg I'!J41</f>
        <v>1.8</v>
      </c>
      <c r="D13" s="138"/>
      <c r="E13" s="135">
        <v>0.2</v>
      </c>
      <c r="F13" s="139"/>
      <c r="G13" s="137">
        <f>+C13*E13</f>
        <v>0.36000000000000004</v>
      </c>
      <c r="H13" s="124"/>
      <c r="I13" s="124"/>
      <c r="J13" s="124"/>
      <c r="K13" s="124"/>
      <c r="L13" s="124"/>
      <c r="M13" s="124"/>
      <c r="N13" s="124"/>
    </row>
    <row r="14" spans="1:15" ht="45" customHeight="1" x14ac:dyDescent="0.2">
      <c r="A14" s="639"/>
      <c r="B14" s="132" t="s">
        <v>168</v>
      </c>
      <c r="C14" s="133">
        <f>'2d NVT Uitzenden fase A - Rg II'!J41</f>
        <v>1.3328</v>
      </c>
      <c r="D14" s="134">
        <v>0</v>
      </c>
      <c r="E14" s="135">
        <v>0.3</v>
      </c>
      <c r="F14" s="136">
        <f>D14</f>
        <v>0</v>
      </c>
      <c r="G14" s="137">
        <f>+C14*D14*E14</f>
        <v>0</v>
      </c>
      <c r="H14" s="140"/>
      <c r="I14" s="124"/>
      <c r="J14" s="124"/>
      <c r="K14" s="124"/>
      <c r="L14" s="124"/>
      <c r="M14" s="124"/>
      <c r="N14" s="124"/>
    </row>
    <row r="15" spans="1:15" ht="45.75" customHeight="1" x14ac:dyDescent="0.2">
      <c r="A15" s="639"/>
      <c r="B15" s="132" t="s">
        <v>169</v>
      </c>
      <c r="C15" s="133">
        <f>'2e NVT  Detacheren fase A-Rg II'!J41</f>
        <v>1.8</v>
      </c>
      <c r="D15" s="134">
        <v>1</v>
      </c>
      <c r="E15" s="135">
        <v>0.3</v>
      </c>
      <c r="F15" s="136">
        <f>D15</f>
        <v>1</v>
      </c>
      <c r="G15" s="137">
        <f>+C15*D15*E15</f>
        <v>0.54</v>
      </c>
      <c r="H15" s="124"/>
      <c r="I15" s="124"/>
      <c r="J15" s="124"/>
      <c r="K15" s="124"/>
      <c r="L15" s="124"/>
      <c r="M15" s="124"/>
      <c r="N15" s="124"/>
    </row>
    <row r="16" spans="1:15" ht="45" customHeight="1" x14ac:dyDescent="0.2">
      <c r="A16" s="639"/>
      <c r="B16" s="141" t="s">
        <v>170</v>
      </c>
      <c r="C16" s="133">
        <f>'2f NVT Detacheren fase B,C-RgII'!J41</f>
        <v>1.8</v>
      </c>
      <c r="D16" s="142"/>
      <c r="E16" s="135">
        <v>0.2</v>
      </c>
      <c r="F16" s="142"/>
      <c r="G16" s="137">
        <f t="shared" ref="G16" si="0">+C16*E16</f>
        <v>0.36000000000000004</v>
      </c>
      <c r="H16" s="124"/>
      <c r="I16" s="124"/>
      <c r="J16" s="124"/>
      <c r="K16" s="124"/>
      <c r="L16" s="124"/>
      <c r="M16" s="124"/>
      <c r="N16" s="124"/>
    </row>
    <row r="17" spans="1:15" ht="111" customHeight="1" x14ac:dyDescent="0.2">
      <c r="A17" s="124"/>
      <c r="B17" s="124"/>
      <c r="C17" s="125"/>
      <c r="D17" s="143" t="s">
        <v>171</v>
      </c>
      <c r="E17" s="144" t="s">
        <v>172</v>
      </c>
      <c r="F17" s="145">
        <f>SUM(F11:F13)</f>
        <v>1</v>
      </c>
      <c r="G17" s="146">
        <f>ROUND(G11+G12+G13+G14+G15+G16,4)</f>
        <v>1.8</v>
      </c>
      <c r="H17" s="147" t="s">
        <v>173</v>
      </c>
      <c r="J17" s="124"/>
      <c r="K17" s="124"/>
      <c r="L17" s="124"/>
      <c r="M17" s="124"/>
    </row>
    <row r="18" spans="1:15" ht="69" customHeight="1" x14ac:dyDescent="0.2">
      <c r="A18" s="148"/>
      <c r="B18" s="149"/>
      <c r="C18" s="150"/>
      <c r="D18" s="151"/>
      <c r="E18" s="152"/>
      <c r="F18" s="153" t="str">
        <f>IF(F17&lt;&gt;100%,"totaal moet 100% zijn!","Okay")</f>
        <v>Okay</v>
      </c>
      <c r="G18" s="154" t="s">
        <v>174</v>
      </c>
      <c r="I18" s="124"/>
      <c r="J18" s="124"/>
      <c r="K18" s="124"/>
      <c r="L18" s="124"/>
      <c r="M18" s="124"/>
      <c r="N18" s="124"/>
      <c r="O18" s="124"/>
    </row>
    <row r="19" spans="1:15" ht="69" customHeight="1" x14ac:dyDescent="0.2">
      <c r="A19" s="148"/>
      <c r="B19" s="149"/>
      <c r="C19" s="150"/>
      <c r="D19" s="140"/>
      <c r="E19" s="144" t="s">
        <v>175</v>
      </c>
      <c r="F19" s="145">
        <f>SUM(F14:F15)</f>
        <v>1</v>
      </c>
      <c r="G19" s="155"/>
      <c r="I19" s="124"/>
      <c r="J19" s="124"/>
      <c r="K19" s="124"/>
      <c r="L19" s="124"/>
      <c r="M19" s="124"/>
      <c r="N19" s="124"/>
      <c r="O19" s="124"/>
    </row>
    <row r="20" spans="1:15" ht="69" customHeight="1" x14ac:dyDescent="0.2">
      <c r="A20" s="148"/>
      <c r="B20" s="149"/>
      <c r="C20" s="150"/>
      <c r="D20" s="140"/>
      <c r="E20" s="124"/>
      <c r="F20" s="153" t="str">
        <f>IF(F19&lt;&gt;100%,"totaal moet 100% zijn!","Okay")</f>
        <v>Okay</v>
      </c>
      <c r="G20" s="155"/>
      <c r="I20" s="124"/>
      <c r="J20" s="124"/>
      <c r="K20" s="124"/>
      <c r="L20" s="124"/>
      <c r="M20" s="124"/>
      <c r="N20" s="124"/>
      <c r="O20" s="124"/>
    </row>
    <row r="21" spans="1:15" ht="28.5" customHeight="1" x14ac:dyDescent="0.2">
      <c r="A21" s="148"/>
      <c r="B21" s="149"/>
      <c r="C21" s="150"/>
      <c r="D21" s="140"/>
      <c r="E21" s="124"/>
      <c r="F21" s="140"/>
      <c r="G21" s="155"/>
      <c r="I21" s="124"/>
      <c r="J21" s="124"/>
      <c r="K21" s="124"/>
      <c r="L21" s="124"/>
      <c r="M21" s="124"/>
      <c r="N21" s="124"/>
      <c r="O21" s="124"/>
    </row>
    <row r="22" spans="1:15" ht="57" x14ac:dyDescent="0.2">
      <c r="A22" s="156" t="s">
        <v>176</v>
      </c>
      <c r="B22" s="642" t="s">
        <v>177</v>
      </c>
      <c r="C22" s="643"/>
      <c r="D22" s="140"/>
      <c r="F22" s="157"/>
      <c r="J22" s="124"/>
      <c r="K22" s="124"/>
      <c r="L22" s="124"/>
      <c r="M22" s="124"/>
    </row>
    <row r="23" spans="1:15" ht="72.75" customHeight="1" x14ac:dyDescent="0.2">
      <c r="A23" s="158" t="s">
        <v>178</v>
      </c>
      <c r="B23" s="159" t="s">
        <v>179</v>
      </c>
      <c r="C23" s="160" t="e">
        <f>#REF!</f>
        <v>#REF!</v>
      </c>
      <c r="D23" s="640" t="s">
        <v>180</v>
      </c>
      <c r="E23" s="641"/>
      <c r="F23" s="157"/>
      <c r="J23" s="124"/>
      <c r="K23" s="124"/>
      <c r="L23" s="124"/>
      <c r="M23" s="124"/>
    </row>
    <row r="24" spans="1:15" ht="65.25" customHeight="1" x14ac:dyDescent="0.2">
      <c r="A24" s="161"/>
      <c r="B24" s="149"/>
      <c r="C24" s="150"/>
      <c r="D24" s="162"/>
      <c r="E24" s="163"/>
      <c r="F24" s="157"/>
      <c r="J24" s="124"/>
      <c r="K24" s="124"/>
      <c r="L24" s="124"/>
      <c r="M24" s="124"/>
    </row>
    <row r="25" spans="1:15" ht="69" customHeight="1" x14ac:dyDescent="0.2">
      <c r="A25" s="128" t="s">
        <v>181</v>
      </c>
      <c r="B25" s="164" t="s">
        <v>182</v>
      </c>
      <c r="C25" s="165" t="s">
        <v>183</v>
      </c>
      <c r="D25" s="165" t="s">
        <v>184</v>
      </c>
      <c r="E25" s="131" t="s">
        <v>163</v>
      </c>
      <c r="F25" s="166"/>
      <c r="H25" s="124"/>
      <c r="I25" s="124"/>
      <c r="J25" s="124"/>
      <c r="K25" s="124"/>
      <c r="L25" s="124"/>
      <c r="M25" s="124"/>
    </row>
    <row r="26" spans="1:15" ht="91.5" customHeight="1" x14ac:dyDescent="0.2">
      <c r="A26" s="637" t="s">
        <v>185</v>
      </c>
      <c r="B26" s="167" t="s">
        <v>186</v>
      </c>
      <c r="C26" s="133">
        <f>'2a Fase A'!J41</f>
        <v>1.3507</v>
      </c>
      <c r="D26" s="168">
        <v>0.4</v>
      </c>
      <c r="E26" s="137">
        <f>C26*D26</f>
        <v>0.54027999999999998</v>
      </c>
      <c r="F26" s="166"/>
      <c r="G26" s="124"/>
      <c r="H26" s="124"/>
      <c r="I26" s="124"/>
    </row>
    <row r="27" spans="1:15" ht="58.5" customHeight="1" x14ac:dyDescent="0.2">
      <c r="A27" s="638"/>
      <c r="B27" s="167" t="s">
        <v>187</v>
      </c>
      <c r="C27" s="133">
        <f>'2b Fase B en C'!J41</f>
        <v>1.3381000000000001</v>
      </c>
      <c r="D27" s="168">
        <v>0.1</v>
      </c>
      <c r="E27" s="137">
        <f>C27*D27</f>
        <v>0.13381000000000001</v>
      </c>
      <c r="F27" s="124"/>
      <c r="G27" s="124"/>
      <c r="H27" s="124"/>
      <c r="I27" s="124"/>
    </row>
    <row r="28" spans="1:15" ht="84.75" customHeight="1" x14ac:dyDescent="0.2">
      <c r="A28" s="638"/>
      <c r="B28" s="167" t="s">
        <v>188</v>
      </c>
      <c r="C28" s="133" t="e">
        <f>#REF!</f>
        <v>#REF!</v>
      </c>
      <c r="D28" s="168">
        <v>0.4</v>
      </c>
      <c r="E28" s="137" t="e">
        <f t="shared" ref="E28:E29" si="1">C28*D28</f>
        <v>#REF!</v>
      </c>
      <c r="F28" s="124"/>
      <c r="G28" s="124"/>
      <c r="H28" s="124"/>
      <c r="I28" s="124"/>
      <c r="J28" s="124"/>
      <c r="K28" s="124"/>
    </row>
    <row r="29" spans="1:15" ht="66.75" customHeight="1" x14ac:dyDescent="0.2">
      <c r="A29" s="638"/>
      <c r="B29" s="167" t="s">
        <v>189</v>
      </c>
      <c r="C29" s="133" t="e">
        <f>#REF!</f>
        <v>#REF!</v>
      </c>
      <c r="D29" s="168">
        <v>0.1</v>
      </c>
      <c r="E29" s="137" t="e">
        <f t="shared" si="1"/>
        <v>#REF!</v>
      </c>
      <c r="F29" s="157"/>
      <c r="J29" s="124"/>
      <c r="K29" s="124"/>
      <c r="L29" s="124"/>
      <c r="M29" s="124"/>
    </row>
    <row r="30" spans="1:15" ht="55.5" customHeight="1" x14ac:dyDescent="0.2">
      <c r="A30" s="638"/>
      <c r="C30" s="116"/>
      <c r="E30" s="169" t="e">
        <f>ROUND(E26+E27+E28+E29,4)</f>
        <v>#REF!</v>
      </c>
      <c r="F30" s="170" t="s">
        <v>190</v>
      </c>
      <c r="G30" s="124"/>
      <c r="H30" s="124"/>
      <c r="I30" s="124"/>
    </row>
    <row r="31" spans="1:15" ht="57" customHeight="1" x14ac:dyDescent="0.2">
      <c r="A31" s="638"/>
      <c r="B31" s="124"/>
      <c r="C31" s="125"/>
      <c r="D31" s="152"/>
      <c r="E31" s="155" t="s">
        <v>174</v>
      </c>
      <c r="F31" s="157"/>
      <c r="G31" s="124"/>
      <c r="H31" s="124"/>
      <c r="I31" s="124"/>
    </row>
    <row r="32" spans="1:15" ht="3" customHeight="1" x14ac:dyDescent="0.2">
      <c r="A32" s="638"/>
      <c r="B32" s="124"/>
      <c r="C32" s="125"/>
      <c r="D32" s="152"/>
      <c r="E32" s="155"/>
      <c r="F32" s="157"/>
      <c r="J32" s="124"/>
      <c r="K32" s="124"/>
      <c r="L32" s="124"/>
      <c r="M32" s="124"/>
    </row>
    <row r="33" spans="1:15" ht="24.75" customHeight="1" x14ac:dyDescent="0.2">
      <c r="A33" s="171"/>
      <c r="B33" s="124"/>
      <c r="C33" s="125"/>
      <c r="D33" s="152"/>
      <c r="E33" s="155"/>
      <c r="F33" s="157"/>
      <c r="J33" s="124"/>
      <c r="K33" s="124"/>
      <c r="L33" s="124"/>
      <c r="M33" s="124"/>
    </row>
    <row r="34" spans="1:15" ht="31.5" customHeight="1" x14ac:dyDescent="0.2">
      <c r="A34" s="171"/>
      <c r="B34" s="124"/>
      <c r="C34" s="125"/>
      <c r="D34" s="140"/>
      <c r="E34" s="124"/>
      <c r="F34" s="124"/>
      <c r="G34" s="124"/>
      <c r="H34" s="124"/>
      <c r="I34" s="124"/>
      <c r="J34" s="124"/>
      <c r="K34" s="124"/>
      <c r="L34" s="124"/>
      <c r="M34" s="124"/>
      <c r="N34" s="124"/>
      <c r="O34" s="124"/>
    </row>
    <row r="35" spans="1:15" ht="71.25" x14ac:dyDescent="0.2">
      <c r="A35" s="172" t="s">
        <v>191</v>
      </c>
      <c r="B35" s="173"/>
      <c r="C35" s="173"/>
      <c r="D35" s="174"/>
      <c r="E35" s="124"/>
      <c r="G35" s="124"/>
      <c r="H35" s="124"/>
      <c r="I35" s="124"/>
      <c r="J35" s="124"/>
      <c r="K35" s="124"/>
      <c r="L35" s="124"/>
      <c r="M35" s="124"/>
      <c r="N35" s="124"/>
      <c r="O35" s="124"/>
    </row>
    <row r="36" spans="1:15" ht="45.75" customHeight="1" x14ac:dyDescent="0.2">
      <c r="B36" s="175" t="s">
        <v>192</v>
      </c>
      <c r="C36" s="176" t="s">
        <v>193</v>
      </c>
      <c r="D36" s="177" t="s">
        <v>194</v>
      </c>
      <c r="G36" s="124"/>
      <c r="H36" s="124"/>
      <c r="I36" s="124"/>
      <c r="J36" s="124"/>
      <c r="K36" s="124"/>
      <c r="L36" s="124"/>
      <c r="M36" s="124"/>
      <c r="N36" s="124"/>
      <c r="O36" s="124"/>
    </row>
    <row r="37" spans="1:15" ht="43.5" customHeight="1" x14ac:dyDescent="0.2">
      <c r="A37" s="178" t="s">
        <v>195</v>
      </c>
      <c r="B37" s="179">
        <f>G17</f>
        <v>1.8</v>
      </c>
      <c r="C37" s="180">
        <v>0.5</v>
      </c>
      <c r="D37" s="181">
        <f>B37*C37</f>
        <v>0.9</v>
      </c>
      <c r="G37" s="124"/>
      <c r="H37" s="124"/>
      <c r="I37" s="124"/>
      <c r="J37" s="124"/>
      <c r="K37" s="124"/>
      <c r="L37" s="124"/>
      <c r="M37" s="124"/>
      <c r="N37" s="124"/>
      <c r="O37" s="124"/>
    </row>
    <row r="38" spans="1:15" ht="120.75" customHeight="1" x14ac:dyDescent="0.2">
      <c r="A38" s="182" t="s">
        <v>196</v>
      </c>
      <c r="B38" s="183" t="e">
        <f>E30</f>
        <v>#REF!</v>
      </c>
      <c r="C38" s="180">
        <v>0.5</v>
      </c>
      <c r="D38" s="181" t="e">
        <f>B38*C38</f>
        <v>#REF!</v>
      </c>
      <c r="G38" s="124"/>
      <c r="H38" s="124"/>
      <c r="I38" s="124"/>
      <c r="J38" s="124"/>
      <c r="K38" s="124"/>
      <c r="L38" s="124"/>
      <c r="M38" s="124"/>
      <c r="N38" s="124"/>
      <c r="O38" s="124"/>
    </row>
    <row r="39" spans="1:15" ht="104.25" customHeight="1" x14ac:dyDescent="0.25">
      <c r="A39" s="124"/>
      <c r="B39" s="124"/>
      <c r="C39" s="184"/>
      <c r="D39" s="185" t="e">
        <f>D37+D38</f>
        <v>#REF!</v>
      </c>
      <c r="E39" s="186" t="e">
        <f>ROUND(D39,4)</f>
        <v>#REF!</v>
      </c>
      <c r="F39" s="147" t="s">
        <v>197</v>
      </c>
      <c r="G39" s="124"/>
      <c r="H39" s="124"/>
      <c r="I39" s="124"/>
      <c r="J39" s="124"/>
      <c r="K39" s="124"/>
      <c r="L39" s="124"/>
      <c r="M39" s="124"/>
      <c r="N39" s="124"/>
      <c r="O39" s="124"/>
    </row>
    <row r="40" spans="1:15" ht="31.5" customHeight="1" x14ac:dyDescent="0.25">
      <c r="A40" s="124"/>
      <c r="B40" s="124"/>
      <c r="C40" s="125"/>
      <c r="E40" s="157" t="s">
        <v>174</v>
      </c>
      <c r="I40" s="187"/>
    </row>
    <row r="41" spans="1:15" ht="14.25" x14ac:dyDescent="0.2">
      <c r="A41" s="124"/>
      <c r="B41" s="188"/>
      <c r="C41" s="125"/>
      <c r="E41" s="124"/>
    </row>
    <row r="42" spans="1:15" x14ac:dyDescent="0.2">
      <c r="A42" s="124"/>
      <c r="B42" s="189" t="s">
        <v>198</v>
      </c>
      <c r="C42" s="125"/>
      <c r="D42" s="124"/>
    </row>
    <row r="43" spans="1:15" ht="33" customHeight="1" x14ac:dyDescent="0.2">
      <c r="B43" s="190" t="s">
        <v>199</v>
      </c>
      <c r="C43" s="190"/>
      <c r="D43" s="190"/>
      <c r="G43" s="191"/>
    </row>
    <row r="44" spans="1:15" ht="18" customHeight="1" x14ac:dyDescent="0.2">
      <c r="B44" s="140" t="s">
        <v>200</v>
      </c>
      <c r="C44" s="125"/>
      <c r="D44" s="124"/>
      <c r="G44" s="191"/>
    </row>
    <row r="45" spans="1:15" ht="52.5" customHeight="1" x14ac:dyDescent="0.2">
      <c r="B45" s="124"/>
      <c r="C45" s="125"/>
      <c r="D45" s="124"/>
      <c r="E45" s="191"/>
      <c r="G45" s="191"/>
    </row>
    <row r="46" spans="1:15" ht="45" customHeight="1" x14ac:dyDescent="0.2">
      <c r="B46" s="192" t="s">
        <v>201</v>
      </c>
      <c r="C46" s="166" t="s">
        <v>202</v>
      </c>
      <c r="D46" s="124"/>
      <c r="E46" s="124"/>
    </row>
    <row r="47" spans="1:15" ht="39.75" customHeight="1" x14ac:dyDescent="0.2">
      <c r="B47" s="192" t="e">
        <f>2.15-E39</f>
        <v>#REF!</v>
      </c>
      <c r="C47" s="193" t="e">
        <f>IF(C48&lt;0,"knock out",IF(C48&gt;=300,300,C48))</f>
        <v>#REF!</v>
      </c>
      <c r="D47" s="194" t="s">
        <v>203</v>
      </c>
      <c r="E47" s="124"/>
    </row>
    <row r="48" spans="1:15" s="195" customFormat="1" ht="23.25" hidden="1" customHeight="1" x14ac:dyDescent="0.2">
      <c r="B48" s="196"/>
      <c r="C48" s="197" t="e">
        <f>B47*545.4545</f>
        <v>#REF!</v>
      </c>
      <c r="D48" s="198" t="s">
        <v>204</v>
      </c>
      <c r="E48" s="199"/>
    </row>
    <row r="49" spans="1:5" ht="29.25" customHeight="1" x14ac:dyDescent="0.2">
      <c r="A49" s="200"/>
      <c r="B49" s="201"/>
      <c r="C49" s="202"/>
      <c r="D49" s="127"/>
      <c r="E49" s="203"/>
    </row>
    <row r="50" spans="1:5" ht="31.5" customHeight="1" x14ac:dyDescent="0.2">
      <c r="B50" s="124"/>
      <c r="C50" s="633"/>
      <c r="D50" s="633"/>
    </row>
    <row r="51" spans="1:5" ht="38.25" customHeight="1" x14ac:dyDescent="0.2">
      <c r="A51" s="630" t="s">
        <v>205</v>
      </c>
      <c r="B51" s="631"/>
      <c r="C51" s="631"/>
      <c r="D51" s="631"/>
      <c r="E51" s="632"/>
    </row>
    <row r="52" spans="1:5" ht="30" customHeight="1" x14ac:dyDescent="0.2">
      <c r="A52" s="636" t="s">
        <v>206</v>
      </c>
      <c r="B52" s="624" t="s">
        <v>207</v>
      </c>
      <c r="C52" s="625"/>
      <c r="D52" s="124"/>
    </row>
    <row r="53" spans="1:5" ht="33" customHeight="1" thickBot="1" x14ac:dyDescent="0.25">
      <c r="A53" s="635"/>
      <c r="B53" s="626"/>
      <c r="C53" s="627"/>
      <c r="D53" s="203"/>
    </row>
    <row r="54" spans="1:5" ht="20.25" customHeight="1" x14ac:dyDescent="0.2">
      <c r="A54" s="634" t="s">
        <v>208</v>
      </c>
      <c r="B54" s="628" t="s">
        <v>209</v>
      </c>
      <c r="C54" s="629"/>
    </row>
    <row r="55" spans="1:5" ht="66" customHeight="1" thickBot="1" x14ac:dyDescent="0.25">
      <c r="A55" s="635"/>
      <c r="B55" s="626"/>
      <c r="C55" s="627"/>
    </row>
    <row r="56" spans="1:5" ht="69.75" customHeight="1" x14ac:dyDescent="0.2">
      <c r="A56" s="634" t="s">
        <v>210</v>
      </c>
      <c r="B56" s="628" t="s">
        <v>211</v>
      </c>
      <c r="C56" s="629"/>
    </row>
    <row r="57" spans="1:5" ht="72" customHeight="1" thickBot="1" x14ac:dyDescent="0.25">
      <c r="A57" s="635"/>
      <c r="B57" s="626"/>
      <c r="C57" s="627"/>
    </row>
    <row r="58" spans="1:5" ht="91.5" customHeight="1" thickBot="1" x14ac:dyDescent="0.25">
      <c r="A58" s="204" t="s">
        <v>212</v>
      </c>
      <c r="B58" s="622"/>
      <c r="C58" s="623"/>
    </row>
  </sheetData>
  <sheetProtection sheet="1" objects="1" scenarios="1" formatRows="0"/>
  <mergeCells count="15">
    <mergeCell ref="B4:H4"/>
    <mergeCell ref="A11:A16"/>
    <mergeCell ref="D23:E23"/>
    <mergeCell ref="B22:C22"/>
    <mergeCell ref="C3:E3"/>
    <mergeCell ref="C50:D50"/>
    <mergeCell ref="A56:A57"/>
    <mergeCell ref="A54:A55"/>
    <mergeCell ref="A52:A53"/>
    <mergeCell ref="A26:A32"/>
    <mergeCell ref="B58:C58"/>
    <mergeCell ref="B52:C53"/>
    <mergeCell ref="B54:C55"/>
    <mergeCell ref="B56:C57"/>
    <mergeCell ref="A51:E51"/>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sqref="A1:K1"/>
    </sheetView>
  </sheetViews>
  <sheetFormatPr defaultColWidth="9.140625" defaultRowHeight="12.75" x14ac:dyDescent="0.2"/>
  <cols>
    <col min="1" max="1" width="26.140625" style="34" customWidth="1"/>
    <col min="2" max="2" width="12.5703125" style="34" customWidth="1"/>
    <col min="3" max="6" width="10.28515625" style="34" bestFit="1" customWidth="1"/>
    <col min="7" max="7" width="10.85546875" style="34" customWidth="1"/>
    <col min="8" max="11" width="10.28515625" style="34" bestFit="1" customWidth="1"/>
    <col min="12" max="14" width="9.85546875" style="34" bestFit="1" customWidth="1"/>
    <col min="15" max="16384" width="9.140625" style="34"/>
  </cols>
  <sheetData>
    <row r="1" spans="1:15" ht="21.75" customHeight="1" x14ac:dyDescent="0.2">
      <c r="A1" s="437" t="s">
        <v>351</v>
      </c>
      <c r="B1" s="438"/>
      <c r="C1" s="438"/>
      <c r="D1" s="438"/>
      <c r="E1" s="438"/>
      <c r="F1" s="438"/>
      <c r="G1" s="434"/>
      <c r="H1" s="434"/>
      <c r="I1" s="434"/>
      <c r="J1" s="434"/>
      <c r="K1" s="434"/>
    </row>
    <row r="2" spans="1:15" ht="19.5" customHeight="1" x14ac:dyDescent="0.2">
      <c r="A2" s="1"/>
      <c r="B2" s="48"/>
      <c r="C2" s="53"/>
      <c r="D2" s="53"/>
      <c r="E2" s="53"/>
      <c r="F2" s="53"/>
      <c r="G2" s="53"/>
    </row>
    <row r="3" spans="1:15" s="40" customFormat="1" ht="19.5" customHeight="1" x14ac:dyDescent="0.2">
      <c r="A3" s="47" t="str">
        <f>'0 Leeswijzer'!A3</f>
        <v>Tariefstelling 2025</v>
      </c>
      <c r="B3" s="48" t="s">
        <v>317</v>
      </c>
      <c r="C3" s="49"/>
      <c r="D3" s="49"/>
      <c r="E3" s="48"/>
      <c r="F3" s="48"/>
      <c r="G3" s="48" t="s">
        <v>318</v>
      </c>
      <c r="H3" s="48"/>
      <c r="I3" s="48"/>
      <c r="J3" s="48"/>
      <c r="K3" s="48"/>
      <c r="L3" s="48"/>
      <c r="M3" s="48"/>
    </row>
    <row r="4" spans="1:15" s="40" customFormat="1" ht="21" customHeight="1" x14ac:dyDescent="0.25">
      <c r="A4" s="48" t="s">
        <v>269</v>
      </c>
      <c r="B4" s="48" t="s">
        <v>270</v>
      </c>
      <c r="C4" s="48" t="s">
        <v>319</v>
      </c>
      <c r="D4" s="49"/>
      <c r="E4" s="49"/>
      <c r="F4" s="34"/>
      <c r="G4" s="295"/>
      <c r="H4" s="34"/>
      <c r="I4" s="34"/>
      <c r="J4" s="34"/>
      <c r="K4" s="34"/>
      <c r="L4" s="34"/>
      <c r="M4" s="34"/>
      <c r="N4" s="34"/>
      <c r="O4" s="34"/>
    </row>
    <row r="5" spans="1:15" s="44" customFormat="1" x14ac:dyDescent="0.2">
      <c r="A5" s="34"/>
      <c r="B5" s="34"/>
      <c r="C5" s="34"/>
      <c r="D5" s="34"/>
      <c r="E5" s="34"/>
      <c r="F5" s="34"/>
      <c r="G5" s="34"/>
      <c r="H5" s="34"/>
      <c r="I5" s="34"/>
      <c r="J5" s="34"/>
      <c r="K5" s="34"/>
      <c r="L5" s="34"/>
      <c r="M5" s="34"/>
      <c r="N5" s="34"/>
      <c r="O5" s="34"/>
    </row>
    <row r="6" spans="1:15" ht="18" x14ac:dyDescent="0.25">
      <c r="A6" s="252" t="s">
        <v>342</v>
      </c>
      <c r="B6" s="250"/>
      <c r="C6" s="250"/>
      <c r="D6" s="250"/>
    </row>
    <row r="8" spans="1:15" ht="45.75" x14ac:dyDescent="0.2">
      <c r="A8" s="265" t="s">
        <v>231</v>
      </c>
      <c r="B8" s="277">
        <v>1</v>
      </c>
      <c r="C8" s="277">
        <v>2</v>
      </c>
      <c r="D8" s="277">
        <v>3</v>
      </c>
      <c r="E8" s="277">
        <v>4</v>
      </c>
      <c r="F8" s="277">
        <v>5</v>
      </c>
      <c r="G8" s="277">
        <v>6</v>
      </c>
      <c r="H8" s="277">
        <v>7</v>
      </c>
      <c r="I8" s="277">
        <v>8</v>
      </c>
      <c r="J8" s="277">
        <v>9</v>
      </c>
      <c r="K8" s="277">
        <v>10</v>
      </c>
      <c r="L8" s="427">
        <v>11</v>
      </c>
      <c r="M8" s="427">
        <v>12</v>
      </c>
    </row>
    <row r="9" spans="1:15" x14ac:dyDescent="0.2">
      <c r="A9" s="278">
        <v>0</v>
      </c>
      <c r="B9" s="279">
        <v>14.98</v>
      </c>
      <c r="C9" s="279">
        <v>15.77</v>
      </c>
      <c r="D9" s="279">
        <v>16.59</v>
      </c>
      <c r="E9" s="279">
        <v>17.170000000000002</v>
      </c>
      <c r="F9" s="279">
        <v>17.760000000000002</v>
      </c>
      <c r="G9" s="279">
        <v>18.380000000000003</v>
      </c>
      <c r="H9" s="279">
        <v>19.34</v>
      </c>
      <c r="I9" s="279">
        <v>20.810000000000002</v>
      </c>
      <c r="J9" s="279">
        <v>22.34</v>
      </c>
      <c r="K9" s="429">
        <v>21.830000000000002</v>
      </c>
      <c r="L9" s="428">
        <v>25.8</v>
      </c>
      <c r="M9" s="428">
        <v>30.080000000000002</v>
      </c>
    </row>
    <row r="10" spans="1:15" x14ac:dyDescent="0.2">
      <c r="A10" s="278">
        <v>1</v>
      </c>
      <c r="B10" s="279">
        <v>15.24</v>
      </c>
      <c r="C10" s="279">
        <v>16.040000000000003</v>
      </c>
      <c r="D10" s="279">
        <v>16.880000000000003</v>
      </c>
      <c r="E10" s="279">
        <v>17.46</v>
      </c>
      <c r="F10" s="279">
        <v>18.07</v>
      </c>
      <c r="G10" s="279">
        <v>18.690000000000001</v>
      </c>
      <c r="H10" s="279">
        <v>19.790000000000003</v>
      </c>
      <c r="I10" s="279">
        <v>21.32</v>
      </c>
      <c r="J10" s="279">
        <v>22.85</v>
      </c>
      <c r="K10" s="279">
        <v>22.85</v>
      </c>
      <c r="L10" s="428">
        <v>27.830000000000002</v>
      </c>
      <c r="M10" s="428">
        <v>31.21</v>
      </c>
    </row>
    <row r="11" spans="1:15" x14ac:dyDescent="0.2">
      <c r="A11" s="278">
        <v>2</v>
      </c>
      <c r="B11" s="279">
        <v>15.5</v>
      </c>
      <c r="C11" s="279">
        <v>16.310000000000002</v>
      </c>
      <c r="D11" s="279">
        <v>17.170000000000002</v>
      </c>
      <c r="E11" s="279">
        <v>17.760000000000002</v>
      </c>
      <c r="F11" s="279">
        <v>18.380000000000003</v>
      </c>
      <c r="G11" s="279">
        <v>19.010000000000002</v>
      </c>
      <c r="H11" s="279">
        <v>20.3</v>
      </c>
      <c r="I11" s="279">
        <v>21.830000000000002</v>
      </c>
      <c r="J11" s="279">
        <v>23.360000000000003</v>
      </c>
      <c r="K11" s="279">
        <v>24.07</v>
      </c>
      <c r="L11" s="428">
        <v>28.950000000000003</v>
      </c>
      <c r="M11" s="428">
        <v>32.29</v>
      </c>
    </row>
    <row r="12" spans="1:15" x14ac:dyDescent="0.2">
      <c r="A12" s="278">
        <v>3</v>
      </c>
      <c r="B12" s="279">
        <v>15.77</v>
      </c>
      <c r="C12" s="279">
        <v>16.59</v>
      </c>
      <c r="D12" s="279">
        <v>17.46</v>
      </c>
      <c r="E12" s="279">
        <v>18.07</v>
      </c>
      <c r="F12" s="279">
        <v>18.690000000000001</v>
      </c>
      <c r="G12" s="279">
        <v>19.34</v>
      </c>
      <c r="H12" s="279">
        <v>20.810000000000002</v>
      </c>
      <c r="I12" s="279">
        <v>22.34</v>
      </c>
      <c r="J12" s="279">
        <v>24.07</v>
      </c>
      <c r="K12" s="279">
        <v>25.8</v>
      </c>
      <c r="L12" s="428">
        <v>30.080000000000002</v>
      </c>
      <c r="M12" s="428">
        <v>33.419999999999995</v>
      </c>
    </row>
    <row r="13" spans="1:15" x14ac:dyDescent="0.2">
      <c r="A13" s="278">
        <v>4</v>
      </c>
      <c r="B13" s="279">
        <v>16.040000000000003</v>
      </c>
      <c r="C13" s="279">
        <v>16.880000000000003</v>
      </c>
      <c r="D13" s="279">
        <v>17.760000000000002</v>
      </c>
      <c r="E13" s="279">
        <v>18.380000000000003</v>
      </c>
      <c r="F13" s="279">
        <v>19.010000000000002</v>
      </c>
      <c r="G13" s="279">
        <v>19.790000000000003</v>
      </c>
      <c r="H13" s="279">
        <v>21.32</v>
      </c>
      <c r="I13" s="279">
        <v>22.85</v>
      </c>
      <c r="J13" s="279">
        <v>24.880000000000003</v>
      </c>
      <c r="K13" s="279">
        <v>27.830000000000002</v>
      </c>
      <c r="L13" s="428">
        <v>31.21</v>
      </c>
      <c r="M13" s="428">
        <v>34.559999999999995</v>
      </c>
    </row>
    <row r="14" spans="1:15" x14ac:dyDescent="0.2">
      <c r="A14" s="278">
        <v>5</v>
      </c>
      <c r="B14" s="279">
        <v>16.310000000000002</v>
      </c>
      <c r="C14" s="279">
        <v>17.170000000000002</v>
      </c>
      <c r="D14" s="279">
        <v>18.07</v>
      </c>
      <c r="E14" s="279">
        <v>18.690000000000001</v>
      </c>
      <c r="F14" s="279">
        <v>19.34</v>
      </c>
      <c r="G14" s="279">
        <v>20.3</v>
      </c>
      <c r="H14" s="279">
        <v>21.830000000000002</v>
      </c>
      <c r="I14" s="279">
        <v>23.360000000000003</v>
      </c>
      <c r="J14" s="279">
        <v>25.8</v>
      </c>
      <c r="K14" s="279">
        <v>28.950000000000003</v>
      </c>
      <c r="L14" s="428">
        <v>32.29</v>
      </c>
      <c r="M14" s="428">
        <v>36.01</v>
      </c>
    </row>
    <row r="15" spans="1:15" x14ac:dyDescent="0.2">
      <c r="A15" s="278">
        <v>6</v>
      </c>
      <c r="B15" s="279">
        <v>16.59</v>
      </c>
      <c r="C15" s="279">
        <v>17.46</v>
      </c>
      <c r="D15" s="279">
        <v>18.380000000000003</v>
      </c>
      <c r="E15" s="279">
        <v>19.010000000000002</v>
      </c>
      <c r="F15" s="279">
        <v>19.790000000000003</v>
      </c>
      <c r="G15" s="279">
        <v>20.810000000000002</v>
      </c>
      <c r="H15" s="279">
        <v>22.34</v>
      </c>
      <c r="I15" s="279">
        <v>24.07</v>
      </c>
      <c r="J15" s="279">
        <v>26.810000000000002</v>
      </c>
      <c r="K15" s="279">
        <v>30.080000000000002</v>
      </c>
      <c r="L15" s="428">
        <v>33.419999999999995</v>
      </c>
      <c r="M15" s="428">
        <v>37.6</v>
      </c>
    </row>
    <row r="16" spans="1:15" x14ac:dyDescent="0.2">
      <c r="A16" s="278">
        <v>7</v>
      </c>
      <c r="B16" s="279">
        <v>16.880000000000003</v>
      </c>
      <c r="C16" s="279">
        <v>17.760000000000002</v>
      </c>
      <c r="D16" s="279">
        <v>18.690000000000001</v>
      </c>
      <c r="E16" s="279">
        <v>19.34</v>
      </c>
      <c r="F16" s="279">
        <v>20.3</v>
      </c>
      <c r="G16" s="279">
        <v>21.32</v>
      </c>
      <c r="H16" s="279">
        <v>22.85</v>
      </c>
      <c r="I16" s="279">
        <v>24.880000000000003</v>
      </c>
      <c r="J16" s="279">
        <v>27.830000000000002</v>
      </c>
      <c r="K16" s="279">
        <v>31.21</v>
      </c>
      <c r="L16" s="428">
        <v>34.559999999999995</v>
      </c>
      <c r="M16" s="428">
        <v>39.18</v>
      </c>
    </row>
    <row r="17" spans="1:13" x14ac:dyDescent="0.2">
      <c r="A17" s="278">
        <v>8</v>
      </c>
      <c r="B17" s="279">
        <v>17.170000000000002</v>
      </c>
      <c r="C17" s="279">
        <v>18.07</v>
      </c>
      <c r="D17" s="279">
        <v>19.010000000000002</v>
      </c>
      <c r="E17" s="279">
        <v>19.790000000000003</v>
      </c>
      <c r="F17" s="279">
        <v>20.810000000000002</v>
      </c>
      <c r="G17" s="279">
        <v>21.830000000000002</v>
      </c>
      <c r="H17" s="279">
        <v>23.360000000000003</v>
      </c>
      <c r="I17" s="279">
        <v>25.8</v>
      </c>
      <c r="J17" s="279">
        <v>28.950000000000003</v>
      </c>
      <c r="K17" s="279">
        <v>32.29</v>
      </c>
      <c r="L17" s="428">
        <v>36.01</v>
      </c>
      <c r="M17" s="428">
        <v>40.86</v>
      </c>
    </row>
    <row r="18" spans="1:13" ht="12" customHeight="1" x14ac:dyDescent="0.2">
      <c r="A18" s="278">
        <v>9</v>
      </c>
      <c r="B18" s="279">
        <v>17.46</v>
      </c>
      <c r="C18" s="279">
        <v>18.380000000000003</v>
      </c>
      <c r="D18" s="279">
        <v>19.34</v>
      </c>
      <c r="E18" s="279">
        <v>20.3</v>
      </c>
      <c r="F18" s="279">
        <v>21.32</v>
      </c>
      <c r="G18" s="279">
        <v>22.34</v>
      </c>
      <c r="H18" s="279">
        <v>24.07</v>
      </c>
      <c r="I18" s="279">
        <v>26.810000000000002</v>
      </c>
      <c r="J18" s="279">
        <v>30.080000000000002</v>
      </c>
      <c r="K18" s="279">
        <v>33.419999999999995</v>
      </c>
      <c r="L18" s="428">
        <v>37.6</v>
      </c>
      <c r="M18" s="428">
        <v>42.57</v>
      </c>
    </row>
    <row r="19" spans="1:13" x14ac:dyDescent="0.2">
      <c r="A19" s="278">
        <v>10</v>
      </c>
      <c r="B19" s="279">
        <v>17.760000000000002</v>
      </c>
      <c r="C19" s="279">
        <v>18.690000000000001</v>
      </c>
      <c r="D19" s="279">
        <v>19.790000000000003</v>
      </c>
      <c r="E19" s="279">
        <v>20.810000000000002</v>
      </c>
      <c r="F19" s="279">
        <v>21.830000000000002</v>
      </c>
      <c r="G19" s="279">
        <v>22.85</v>
      </c>
      <c r="H19" s="279">
        <v>24.880000000000003</v>
      </c>
      <c r="I19" s="279">
        <v>27.830000000000002</v>
      </c>
      <c r="J19" s="279">
        <v>31.21</v>
      </c>
      <c r="K19" s="279">
        <v>34.559999999999995</v>
      </c>
      <c r="L19" s="428">
        <v>39.18</v>
      </c>
      <c r="M19" s="428">
        <v>44.28</v>
      </c>
    </row>
    <row r="20" spans="1:13" x14ac:dyDescent="0.2">
      <c r="A20" s="382" t="s">
        <v>332</v>
      </c>
    </row>
    <row r="22" spans="1:13" x14ac:dyDescent="0.2">
      <c r="A22" s="34" t="s">
        <v>267</v>
      </c>
    </row>
    <row r="23" spans="1:13" x14ac:dyDescent="0.2">
      <c r="A23" s="34" t="s">
        <v>333</v>
      </c>
    </row>
    <row r="25" spans="1:13" x14ac:dyDescent="0.2">
      <c r="A25" s="50"/>
    </row>
    <row r="26" spans="1:13" x14ac:dyDescent="0.2">
      <c r="A26" s="50"/>
    </row>
  </sheetData>
  <sheetProtection algorithmName="SHA-512" hashValue="GxYO5CEazfrMM2ULxH3urwVUO/j/F8W4h+XbHkQ/iMKjgK5au9BNbNFTmftwWFPk5NZ93ly/x+oJ4HTf3oyZUg==" saltValue="2qDOe4H2GmYQ0uCwj+BOMA==" spinCount="100000" sheet="1" objects="1" scenarios="1"/>
  <mergeCells count="1">
    <mergeCell ref="A1:K1"/>
  </mergeCells>
  <phoneticPr fontId="6"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sqref="A1:K1"/>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34.7109375" style="34" customWidth="1"/>
    <col min="7" max="7" width="11.5703125" style="34" customWidth="1"/>
    <col min="8" max="8" width="12.140625" style="34" customWidth="1"/>
    <col min="9" max="9" width="58" style="34" customWidth="1"/>
    <col min="10" max="10" width="23.140625" style="34" customWidth="1"/>
    <col min="11" max="11" width="20" style="34" customWidth="1"/>
    <col min="12" max="12" width="9.140625" style="34"/>
    <col min="13" max="13" width="27" style="34"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15" ht="30" customHeight="1" x14ac:dyDescent="0.2">
      <c r="A1" s="437" t="s">
        <v>330</v>
      </c>
      <c r="B1" s="438"/>
      <c r="C1" s="438"/>
      <c r="D1" s="438"/>
      <c r="E1" s="438"/>
      <c r="F1" s="438"/>
      <c r="G1" s="434"/>
      <c r="H1" s="434"/>
      <c r="I1" s="434"/>
      <c r="J1" s="434"/>
      <c r="K1" s="434"/>
    </row>
    <row r="2" spans="1:15" ht="14.25" x14ac:dyDescent="0.2">
      <c r="A2" s="1"/>
      <c r="B2" s="53"/>
      <c r="C2" s="53"/>
      <c r="D2" s="53"/>
      <c r="E2" s="53"/>
      <c r="F2" s="53"/>
      <c r="G2" s="53"/>
    </row>
    <row r="3" spans="1:15" s="40" customFormat="1" ht="33.75" customHeight="1" x14ac:dyDescent="0.2">
      <c r="A3" s="297" t="str">
        <f>'0 Leeswijzer'!A3</f>
        <v>Tariefstelling 2025</v>
      </c>
      <c r="B3" s="48" t="s">
        <v>317</v>
      </c>
      <c r="C3" s="49"/>
      <c r="D3" s="49"/>
      <c r="E3" s="48"/>
      <c r="F3" s="48"/>
      <c r="J3" s="48"/>
      <c r="K3" s="48"/>
    </row>
    <row r="4" spans="1:15" s="40" customFormat="1" ht="36" customHeight="1" x14ac:dyDescent="0.2">
      <c r="A4" s="48" t="s">
        <v>269</v>
      </c>
      <c r="B4" s="431" t="s">
        <v>315</v>
      </c>
      <c r="C4" s="474"/>
      <c r="D4" s="48" t="s">
        <v>318</v>
      </c>
      <c r="E4" s="48"/>
      <c r="F4" s="48"/>
      <c r="G4" s="426"/>
      <c r="H4" s="34"/>
      <c r="I4" s="34"/>
      <c r="J4" s="34"/>
      <c r="K4" s="34"/>
      <c r="L4" s="34"/>
      <c r="M4" s="34"/>
      <c r="N4" s="34"/>
      <c r="O4" s="34"/>
    </row>
    <row r="5" spans="1:15" ht="21" customHeight="1" x14ac:dyDescent="0.25">
      <c r="A5" s="251" t="s">
        <v>321</v>
      </c>
      <c r="B5" s="253"/>
      <c r="C5" s="253"/>
      <c r="D5" s="439"/>
      <c r="E5" s="440"/>
      <c r="F5" s="440"/>
    </row>
    <row r="6" spans="1:15" ht="15" customHeight="1" x14ac:dyDescent="0.2">
      <c r="A6" s="470"/>
      <c r="B6" s="470"/>
      <c r="C6" s="470"/>
      <c r="D6" s="470"/>
      <c r="E6" s="470"/>
      <c r="F6" s="470"/>
      <c r="G6" s="470"/>
      <c r="H6" s="470"/>
      <c r="I6" s="470"/>
    </row>
    <row r="7" spans="1:15" ht="27.75" customHeight="1" x14ac:dyDescent="0.2">
      <c r="B7" s="11" t="s">
        <v>10</v>
      </c>
      <c r="C7" s="12"/>
      <c r="I7" s="471" t="s">
        <v>252</v>
      </c>
      <c r="J7" s="472"/>
      <c r="K7" s="473"/>
    </row>
    <row r="8" spans="1:15" ht="32.25" customHeight="1" x14ac:dyDescent="0.2">
      <c r="A8" s="467" t="s">
        <v>331</v>
      </c>
      <c r="B8" s="468"/>
      <c r="C8" s="468"/>
      <c r="D8" s="468"/>
      <c r="E8" s="468"/>
      <c r="F8" s="468"/>
      <c r="G8" s="468"/>
      <c r="H8" s="468"/>
      <c r="I8" s="468"/>
      <c r="J8" s="468"/>
      <c r="K8" s="469"/>
    </row>
    <row r="9" spans="1:15" ht="42" customHeight="1" x14ac:dyDescent="0.2">
      <c r="A9" s="254" t="s">
        <v>12</v>
      </c>
      <c r="B9" s="254" t="s">
        <v>216</v>
      </c>
      <c r="C9" s="254"/>
      <c r="D9" s="254" t="s">
        <v>14</v>
      </c>
      <c r="E9" s="254"/>
      <c r="F9" s="254" t="s">
        <v>15</v>
      </c>
      <c r="G9" s="254" t="s">
        <v>16</v>
      </c>
      <c r="H9" s="254" t="s">
        <v>17</v>
      </c>
      <c r="I9" s="254" t="s">
        <v>18</v>
      </c>
      <c r="J9" s="463"/>
      <c r="K9" s="464"/>
    </row>
    <row r="10" spans="1:15" ht="42" x14ac:dyDescent="0.2">
      <c r="A10" s="14" t="s">
        <v>19</v>
      </c>
      <c r="B10" s="15" t="s">
        <v>20</v>
      </c>
      <c r="C10" s="16"/>
      <c r="D10" s="289">
        <v>1</v>
      </c>
      <c r="E10" s="20">
        <v>100</v>
      </c>
      <c r="F10" s="18" t="s">
        <v>21</v>
      </c>
      <c r="G10" s="20">
        <v>100</v>
      </c>
      <c r="H10" s="20">
        <v>100</v>
      </c>
      <c r="I10" s="264" t="s">
        <v>228</v>
      </c>
      <c r="J10" s="465" t="s">
        <v>23</v>
      </c>
      <c r="K10" s="457"/>
    </row>
    <row r="11" spans="1:15" ht="111.75" customHeight="1" x14ac:dyDescent="0.2">
      <c r="A11" s="14" t="s">
        <v>27</v>
      </c>
      <c r="B11" s="14" t="s">
        <v>28</v>
      </c>
      <c r="C11" s="24" t="s">
        <v>357</v>
      </c>
      <c r="D11" s="273">
        <v>0.10917</v>
      </c>
      <c r="E11" s="20">
        <f>H10</f>
        <v>100</v>
      </c>
      <c r="F11" s="18" t="s">
        <v>240</v>
      </c>
      <c r="G11" s="20">
        <f>D11*E11</f>
        <v>10.917</v>
      </c>
      <c r="H11" s="20"/>
      <c r="I11" s="462" t="s">
        <v>308</v>
      </c>
      <c r="J11" s="457"/>
      <c r="K11" s="457"/>
    </row>
    <row r="12" spans="1:15" ht="114" customHeight="1" x14ac:dyDescent="0.2">
      <c r="A12" s="16"/>
      <c r="B12" s="16"/>
      <c r="C12" s="24" t="s">
        <v>356</v>
      </c>
      <c r="D12" s="273">
        <v>3.0567E-2</v>
      </c>
      <c r="E12" s="20">
        <f>H10</f>
        <v>100</v>
      </c>
      <c r="F12" s="18" t="s">
        <v>240</v>
      </c>
      <c r="G12" s="20">
        <f>D12*E12</f>
        <v>3.0567000000000002</v>
      </c>
      <c r="H12" s="20"/>
      <c r="I12" s="462"/>
      <c r="J12" s="457"/>
      <c r="K12" s="457"/>
    </row>
    <row r="13" spans="1:15" ht="175.5" customHeight="1" x14ac:dyDescent="0.2">
      <c r="A13" s="16"/>
      <c r="B13" s="16"/>
      <c r="C13" s="18" t="s">
        <v>29</v>
      </c>
      <c r="D13" s="273">
        <v>6.0000000000000001E-3</v>
      </c>
      <c r="E13" s="20">
        <f>H10</f>
        <v>100</v>
      </c>
      <c r="F13" s="18" t="s">
        <v>240</v>
      </c>
      <c r="G13" s="20">
        <f>D13*E13</f>
        <v>0.6</v>
      </c>
      <c r="H13" s="20"/>
      <c r="I13" s="462"/>
      <c r="J13" s="457"/>
      <c r="K13" s="457"/>
    </row>
    <row r="14" spans="1:15" ht="24.75" customHeight="1" x14ac:dyDescent="0.2">
      <c r="A14" s="16"/>
      <c r="B14" s="16"/>
      <c r="C14" s="13" t="s">
        <v>30</v>
      </c>
      <c r="D14" s="22">
        <f>SUM(D11:D13)</f>
        <v>0.14573700000000001</v>
      </c>
      <c r="E14" s="23">
        <f>H10</f>
        <v>100</v>
      </c>
      <c r="F14" s="13" t="s">
        <v>25</v>
      </c>
      <c r="G14" s="23">
        <f>SUM(G11:G13)</f>
        <v>14.573700000000001</v>
      </c>
      <c r="H14" s="23">
        <f>H10+G14</f>
        <v>114.5737</v>
      </c>
      <c r="I14" s="17"/>
      <c r="J14" s="457"/>
      <c r="K14" s="457"/>
    </row>
    <row r="15" spans="1:15" ht="75.75" customHeight="1" x14ac:dyDescent="0.2">
      <c r="A15" s="14" t="s">
        <v>31</v>
      </c>
      <c r="B15" s="14" t="s">
        <v>32</v>
      </c>
      <c r="C15" s="18" t="s">
        <v>238</v>
      </c>
      <c r="D15" s="19">
        <v>8.3299999999999999E-2</v>
      </c>
      <c r="E15" s="283">
        <f>H10+G11+G12</f>
        <v>113.97370000000001</v>
      </c>
      <c r="F15" s="18" t="s">
        <v>241</v>
      </c>
      <c r="G15" s="20">
        <f t="shared" ref="G15:G19" si="0">D15*E15</f>
        <v>9.4940092099999998</v>
      </c>
      <c r="H15" s="20">
        <f>H14+G15</f>
        <v>124.06770921</v>
      </c>
      <c r="I15" s="263" t="s">
        <v>229</v>
      </c>
      <c r="J15" s="457"/>
      <c r="K15" s="457"/>
      <c r="M15" s="288"/>
    </row>
    <row r="16" spans="1:15" ht="228" customHeight="1" x14ac:dyDescent="0.2">
      <c r="A16" s="14" t="s">
        <v>35</v>
      </c>
      <c r="B16" s="15" t="s">
        <v>36</v>
      </c>
      <c r="C16" s="26" t="s">
        <v>236</v>
      </c>
      <c r="D16" s="287">
        <v>0</v>
      </c>
      <c r="E16" s="20">
        <f>H15</f>
        <v>124.06770921</v>
      </c>
      <c r="F16" s="18" t="s">
        <v>242</v>
      </c>
      <c r="G16" s="20">
        <f t="shared" si="0"/>
        <v>0</v>
      </c>
      <c r="H16" s="17"/>
      <c r="I16" s="430" t="s">
        <v>363</v>
      </c>
      <c r="J16" s="457"/>
      <c r="K16" s="457"/>
      <c r="N16" s="288"/>
    </row>
    <row r="17" spans="1:13" ht="310.5" customHeight="1" x14ac:dyDescent="0.2">
      <c r="A17" s="16"/>
      <c r="B17" s="16"/>
      <c r="C17" s="24" t="s">
        <v>65</v>
      </c>
      <c r="D17" s="255">
        <v>0</v>
      </c>
      <c r="E17" s="25">
        <f>H15</f>
        <v>124.06770921</v>
      </c>
      <c r="F17" s="24" t="s">
        <v>242</v>
      </c>
      <c r="G17" s="25">
        <f t="shared" si="0"/>
        <v>0</v>
      </c>
      <c r="H17" s="25"/>
      <c r="I17" s="263" t="s">
        <v>309</v>
      </c>
      <c r="J17" s="457"/>
      <c r="K17" s="457"/>
      <c r="M17" s="249"/>
    </row>
    <row r="18" spans="1:13" ht="129.75" customHeight="1" x14ac:dyDescent="0.2">
      <c r="A18" s="16"/>
      <c r="B18" s="52"/>
      <c r="C18" s="24" t="s">
        <v>223</v>
      </c>
      <c r="D18" s="255">
        <v>0</v>
      </c>
      <c r="E18" s="25">
        <f>H15</f>
        <v>124.06770921</v>
      </c>
      <c r="F18" s="24" t="s">
        <v>242</v>
      </c>
      <c r="G18" s="25">
        <f t="shared" si="0"/>
        <v>0</v>
      </c>
      <c r="H18" s="25"/>
      <c r="I18" s="294" t="s">
        <v>343</v>
      </c>
      <c r="J18" s="457"/>
      <c r="K18" s="457"/>
    </row>
    <row r="19" spans="1:13" ht="64.5" customHeight="1" x14ac:dyDescent="0.2">
      <c r="A19" s="16"/>
      <c r="B19" s="16"/>
      <c r="C19" s="24" t="s">
        <v>222</v>
      </c>
      <c r="D19" s="290">
        <v>1.0200000000000001E-2</v>
      </c>
      <c r="E19" s="25">
        <f>H15</f>
        <v>124.06770921</v>
      </c>
      <c r="F19" s="24" t="s">
        <v>242</v>
      </c>
      <c r="G19" s="25">
        <f t="shared" si="0"/>
        <v>1.2654906339420002</v>
      </c>
      <c r="H19" s="25"/>
      <c r="I19" s="21" t="s">
        <v>310</v>
      </c>
      <c r="J19" s="457"/>
      <c r="K19" s="457"/>
    </row>
    <row r="20" spans="1:13" ht="23.25" customHeight="1" x14ac:dyDescent="0.2">
      <c r="A20" s="16"/>
      <c r="B20" s="16"/>
      <c r="C20" s="13" t="s">
        <v>30</v>
      </c>
      <c r="D20" s="22">
        <f>SUM(D16:D19)</f>
        <v>1.0200000000000001E-2</v>
      </c>
      <c r="E20" s="23">
        <f>H15</f>
        <v>124.06770921</v>
      </c>
      <c r="F20" s="13" t="s">
        <v>242</v>
      </c>
      <c r="G20" s="23">
        <f>SUM(G16:G19)</f>
        <v>1.2654906339420002</v>
      </c>
      <c r="H20" s="23">
        <f>H15+G20</f>
        <v>125.333199843942</v>
      </c>
      <c r="I20" s="17"/>
      <c r="J20" s="457"/>
      <c r="K20" s="457"/>
    </row>
    <row r="21" spans="1:13" ht="97.5" customHeight="1" x14ac:dyDescent="0.2">
      <c r="A21" s="16"/>
      <c r="B21" s="15" t="s">
        <v>39</v>
      </c>
      <c r="C21" s="27" t="s">
        <v>40</v>
      </c>
      <c r="D21" s="255">
        <v>0</v>
      </c>
      <c r="E21" s="244">
        <f>H15</f>
        <v>124.06770921</v>
      </c>
      <c r="F21" s="27" t="s">
        <v>242</v>
      </c>
      <c r="G21" s="244">
        <f t="shared" ref="G21" si="1">D21*E21</f>
        <v>0</v>
      </c>
      <c r="H21" s="244"/>
      <c r="I21" s="245" t="s">
        <v>344</v>
      </c>
      <c r="J21" s="457"/>
      <c r="K21" s="457"/>
    </row>
    <row r="22" spans="1:13" ht="47.25" customHeight="1" x14ac:dyDescent="0.2">
      <c r="A22" s="16"/>
      <c r="B22" s="24"/>
      <c r="C22" s="24" t="s">
        <v>41</v>
      </c>
      <c r="D22" s="8">
        <v>0</v>
      </c>
      <c r="E22" s="25">
        <f>H15</f>
        <v>124.06770921</v>
      </c>
      <c r="F22" s="24" t="s">
        <v>242</v>
      </c>
      <c r="G22" s="25">
        <f t="shared" ref="G22:G27" si="2">D22*E22</f>
        <v>0</v>
      </c>
      <c r="H22" s="25"/>
      <c r="I22" s="462" t="s">
        <v>359</v>
      </c>
      <c r="J22" s="457"/>
      <c r="K22" s="457"/>
    </row>
    <row r="23" spans="1:13" ht="44.25" customHeight="1" x14ac:dyDescent="0.2">
      <c r="A23" s="16"/>
      <c r="B23" s="46"/>
      <c r="C23" s="24" t="s">
        <v>225</v>
      </c>
      <c r="D23" s="8">
        <v>0</v>
      </c>
      <c r="E23" s="25">
        <f>H15</f>
        <v>124.06770921</v>
      </c>
      <c r="F23" s="24" t="s">
        <v>242</v>
      </c>
      <c r="G23" s="25">
        <f t="shared" si="2"/>
        <v>0</v>
      </c>
      <c r="H23" s="25"/>
      <c r="I23" s="462"/>
      <c r="J23" s="457"/>
      <c r="K23" s="457"/>
    </row>
    <row r="24" spans="1:13" ht="45.75" customHeight="1" x14ac:dyDescent="0.2">
      <c r="A24" s="16"/>
      <c r="B24" s="24"/>
      <c r="C24" s="24" t="s">
        <v>44</v>
      </c>
      <c r="D24" s="8">
        <v>0</v>
      </c>
      <c r="E24" s="25">
        <f>H15</f>
        <v>124.06770921</v>
      </c>
      <c r="F24" s="24" t="s">
        <v>242</v>
      </c>
      <c r="G24" s="25">
        <f t="shared" si="2"/>
        <v>0</v>
      </c>
      <c r="H24" s="25"/>
      <c r="I24" s="462"/>
      <c r="J24" s="457"/>
      <c r="K24" s="457"/>
    </row>
    <row r="25" spans="1:13" ht="184.5" customHeight="1" x14ac:dyDescent="0.2">
      <c r="A25" s="16"/>
      <c r="B25" s="24"/>
      <c r="C25" s="27" t="s">
        <v>230</v>
      </c>
      <c r="D25" s="8">
        <v>0</v>
      </c>
      <c r="E25" s="25">
        <f>H15</f>
        <v>124.06770921</v>
      </c>
      <c r="F25" s="24" t="s">
        <v>242</v>
      </c>
      <c r="G25" s="25">
        <f t="shared" si="2"/>
        <v>0</v>
      </c>
      <c r="H25" s="25"/>
      <c r="I25" s="462" t="s">
        <v>360</v>
      </c>
      <c r="J25" s="466" t="s">
        <v>296</v>
      </c>
      <c r="K25" s="466"/>
    </row>
    <row r="26" spans="1:13" ht="237.75" customHeight="1" x14ac:dyDescent="0.2">
      <c r="A26" s="16"/>
      <c r="B26" s="24"/>
      <c r="C26" s="24" t="s">
        <v>46</v>
      </c>
      <c r="D26" s="255">
        <v>0</v>
      </c>
      <c r="E26" s="25">
        <f>H15</f>
        <v>124.06770921</v>
      </c>
      <c r="F26" s="24" t="s">
        <v>242</v>
      </c>
      <c r="G26" s="25">
        <f t="shared" si="2"/>
        <v>0</v>
      </c>
      <c r="H26" s="25"/>
      <c r="I26" s="462"/>
      <c r="J26" s="466" t="s">
        <v>295</v>
      </c>
      <c r="K26" s="466"/>
    </row>
    <row r="27" spans="1:13" ht="132" customHeight="1" x14ac:dyDescent="0.2">
      <c r="A27" s="16"/>
      <c r="B27" s="24"/>
      <c r="C27" s="27" t="s">
        <v>221</v>
      </c>
      <c r="D27" s="255">
        <v>0</v>
      </c>
      <c r="E27" s="25">
        <f>H15</f>
        <v>124.06770921</v>
      </c>
      <c r="F27" s="24" t="s">
        <v>242</v>
      </c>
      <c r="G27" s="25">
        <f t="shared" si="2"/>
        <v>0</v>
      </c>
      <c r="H27" s="25"/>
      <c r="I27" s="274" t="s">
        <v>353</v>
      </c>
      <c r="J27" s="456"/>
      <c r="K27" s="457"/>
      <c r="L27" s="51"/>
      <c r="M27" s="51"/>
    </row>
    <row r="28" spans="1:13" ht="22.5" customHeight="1" x14ac:dyDescent="0.2">
      <c r="A28" s="16"/>
      <c r="B28" s="16"/>
      <c r="C28" s="13" t="s">
        <v>30</v>
      </c>
      <c r="D28" s="22">
        <f>SUM(D21:D27)</f>
        <v>0</v>
      </c>
      <c r="E28" s="23">
        <f>H15</f>
        <v>124.06770921</v>
      </c>
      <c r="F28" s="13" t="s">
        <v>242</v>
      </c>
      <c r="G28" s="23">
        <f>SUM(G21:G27)</f>
        <v>0</v>
      </c>
      <c r="H28" s="23">
        <f>H20+G28</f>
        <v>125.333199843942</v>
      </c>
      <c r="I28" s="17"/>
      <c r="J28" s="457"/>
      <c r="K28" s="457"/>
      <c r="L28" s="51"/>
    </row>
    <row r="29" spans="1:13" ht="114" customHeight="1" x14ac:dyDescent="0.2">
      <c r="A29" s="458" t="s">
        <v>48</v>
      </c>
      <c r="B29" s="461" t="s">
        <v>49</v>
      </c>
      <c r="C29" s="424" t="s">
        <v>239</v>
      </c>
      <c r="D29" s="256">
        <v>0</v>
      </c>
      <c r="E29" s="17">
        <f>H28</f>
        <v>125.333199843942</v>
      </c>
      <c r="F29" s="16" t="s">
        <v>244</v>
      </c>
      <c r="G29" s="17">
        <f t="shared" ref="G29:G35" si="3">D29*E29</f>
        <v>0</v>
      </c>
      <c r="H29" s="17"/>
      <c r="I29" s="462" t="s">
        <v>311</v>
      </c>
      <c r="J29" s="457"/>
      <c r="K29" s="457"/>
    </row>
    <row r="30" spans="1:13" ht="18" customHeight="1" x14ac:dyDescent="0.2">
      <c r="A30" s="459"/>
      <c r="B30" s="459"/>
      <c r="C30" s="425" t="s">
        <v>55</v>
      </c>
      <c r="D30" s="269">
        <v>0</v>
      </c>
      <c r="E30" s="17">
        <f>H28</f>
        <v>125.333199843942</v>
      </c>
      <c r="F30" s="16" t="s">
        <v>244</v>
      </c>
      <c r="G30" s="17">
        <f t="shared" si="3"/>
        <v>0</v>
      </c>
      <c r="H30" s="17"/>
      <c r="I30" s="462"/>
      <c r="J30" s="457"/>
      <c r="K30" s="457"/>
    </row>
    <row r="31" spans="1:13" ht="16.5" customHeight="1" x14ac:dyDescent="0.2">
      <c r="A31" s="459"/>
      <c r="B31" s="459"/>
      <c r="C31" s="425" t="s">
        <v>55</v>
      </c>
      <c r="D31" s="269">
        <v>0</v>
      </c>
      <c r="E31" s="17">
        <f>H28</f>
        <v>125.333199843942</v>
      </c>
      <c r="F31" s="16" t="s">
        <v>244</v>
      </c>
      <c r="G31" s="17">
        <f t="shared" si="3"/>
        <v>0</v>
      </c>
      <c r="H31" s="17"/>
      <c r="I31" s="462"/>
      <c r="J31" s="457"/>
      <c r="K31" s="457"/>
    </row>
    <row r="32" spans="1:13" ht="18" customHeight="1" x14ac:dyDescent="0.2">
      <c r="A32" s="459"/>
      <c r="B32" s="459"/>
      <c r="C32" s="425" t="s">
        <v>55</v>
      </c>
      <c r="D32" s="269">
        <v>0</v>
      </c>
      <c r="E32" s="17">
        <f>H28</f>
        <v>125.333199843942</v>
      </c>
      <c r="F32" s="16" t="s">
        <v>244</v>
      </c>
      <c r="G32" s="17">
        <f t="shared" si="3"/>
        <v>0</v>
      </c>
      <c r="H32" s="17"/>
      <c r="I32" s="462"/>
      <c r="J32" s="457"/>
      <c r="K32" s="457"/>
    </row>
    <row r="33" spans="1:12" ht="19.5" customHeight="1" x14ac:dyDescent="0.2">
      <c r="A33" s="459"/>
      <c r="B33" s="459"/>
      <c r="C33" s="425" t="s">
        <v>55</v>
      </c>
      <c r="D33" s="269">
        <v>0</v>
      </c>
      <c r="E33" s="17">
        <f>H28</f>
        <v>125.333199843942</v>
      </c>
      <c r="F33" s="16" t="s">
        <v>244</v>
      </c>
      <c r="G33" s="17">
        <f t="shared" si="3"/>
        <v>0</v>
      </c>
      <c r="H33" s="17"/>
      <c r="I33" s="462"/>
      <c r="J33" s="457"/>
      <c r="K33" s="457"/>
    </row>
    <row r="34" spans="1:12" ht="20.25" customHeight="1" x14ac:dyDescent="0.2">
      <c r="A34" s="459"/>
      <c r="B34" s="459"/>
      <c r="C34" s="425" t="s">
        <v>55</v>
      </c>
      <c r="D34" s="269">
        <v>0</v>
      </c>
      <c r="E34" s="17">
        <f>H28</f>
        <v>125.333199843942</v>
      </c>
      <c r="F34" s="16" t="s">
        <v>244</v>
      </c>
      <c r="G34" s="17">
        <f t="shared" si="3"/>
        <v>0</v>
      </c>
      <c r="H34" s="17"/>
      <c r="I34" s="462"/>
      <c r="J34" s="457"/>
      <c r="K34" s="457"/>
    </row>
    <row r="35" spans="1:12" ht="18" customHeight="1" x14ac:dyDescent="0.2">
      <c r="A35" s="459"/>
      <c r="B35" s="459"/>
      <c r="C35" s="425" t="s">
        <v>55</v>
      </c>
      <c r="D35" s="269">
        <v>0</v>
      </c>
      <c r="E35" s="17">
        <f>H28</f>
        <v>125.333199843942</v>
      </c>
      <c r="F35" s="16" t="s">
        <v>244</v>
      </c>
      <c r="G35" s="17">
        <f t="shared" si="3"/>
        <v>0</v>
      </c>
      <c r="H35" s="17"/>
      <c r="I35" s="462"/>
      <c r="J35" s="457"/>
      <c r="K35" s="457"/>
      <c r="L35" s="50"/>
    </row>
    <row r="36" spans="1:12" ht="23.25" customHeight="1" x14ac:dyDescent="0.2">
      <c r="A36" s="460"/>
      <c r="B36" s="460"/>
      <c r="C36" s="13" t="s">
        <v>56</v>
      </c>
      <c r="D36" s="22">
        <f>SUM(D29:D35)</f>
        <v>0</v>
      </c>
      <c r="E36" s="23">
        <f>H28</f>
        <v>125.333199843942</v>
      </c>
      <c r="F36" s="13" t="s">
        <v>244</v>
      </c>
      <c r="G36" s="23">
        <f>SUM(G29:G35)</f>
        <v>0</v>
      </c>
      <c r="H36" s="23">
        <f>H28+G36</f>
        <v>125.333199843942</v>
      </c>
      <c r="I36" s="17"/>
      <c r="J36" s="441"/>
      <c r="K36" s="442"/>
    </row>
    <row r="37" spans="1:12" ht="153" customHeight="1" x14ac:dyDescent="0.2">
      <c r="A37" s="257" t="s">
        <v>213</v>
      </c>
      <c r="B37" s="298" t="s">
        <v>268</v>
      </c>
      <c r="C37" s="246" t="s">
        <v>30</v>
      </c>
      <c r="D37" s="258">
        <v>8.5000000000000006E-2</v>
      </c>
      <c r="E37" s="259">
        <f>H14*D37</f>
        <v>9.7387645000000003</v>
      </c>
      <c r="F37" s="260" t="s">
        <v>262</v>
      </c>
      <c r="G37" s="259">
        <f>(SUM(D16:D18)+SUM(D21:D27))*E37</f>
        <v>0</v>
      </c>
      <c r="H37" s="259">
        <f>(E37+G37)*(100%+D29)</f>
        <v>9.7387645000000003</v>
      </c>
      <c r="I37" s="291" t="s">
        <v>227</v>
      </c>
      <c r="J37" s="454"/>
      <c r="K37" s="455"/>
    </row>
    <row r="38" spans="1:12" ht="39" customHeight="1" x14ac:dyDescent="0.2">
      <c r="A38" s="246"/>
      <c r="B38" s="247"/>
      <c r="C38" s="261" t="s">
        <v>301</v>
      </c>
      <c r="D38" s="262"/>
      <c r="E38" s="259"/>
      <c r="F38" s="260" t="s">
        <v>364</v>
      </c>
      <c r="G38" s="259"/>
      <c r="H38" s="259">
        <f>H36+H37</f>
        <v>135.071964343942</v>
      </c>
      <c r="I38" s="248"/>
      <c r="J38" s="452"/>
      <c r="K38" s="453"/>
    </row>
    <row r="39" spans="1:12" ht="99.75" customHeight="1" x14ac:dyDescent="0.2">
      <c r="A39" s="29"/>
      <c r="B39" s="29"/>
      <c r="C39" s="29"/>
      <c r="D39" s="29"/>
      <c r="E39" s="29"/>
      <c r="F39" s="54" t="s">
        <v>245</v>
      </c>
      <c r="G39" s="29"/>
      <c r="H39" s="30">
        <f>H38</f>
        <v>135.071964343942</v>
      </c>
      <c r="I39" s="30" t="s">
        <v>57</v>
      </c>
      <c r="J39" s="31">
        <f>ROUND(H39/100,4)</f>
        <v>1.3507</v>
      </c>
    </row>
    <row r="40" spans="1:12" ht="51" x14ac:dyDescent="0.2">
      <c r="A40" s="29"/>
      <c r="B40" s="27" t="s">
        <v>234</v>
      </c>
      <c r="C40" s="29"/>
      <c r="D40" s="29"/>
      <c r="E40" s="29"/>
      <c r="F40" s="29" t="s">
        <v>235</v>
      </c>
      <c r="G40" s="29"/>
      <c r="H40" s="7">
        <v>1</v>
      </c>
      <c r="I40" s="30" t="s">
        <v>307</v>
      </c>
      <c r="J40" s="16"/>
    </row>
    <row r="41" spans="1:12" ht="87.75" x14ac:dyDescent="0.2">
      <c r="A41" s="29"/>
      <c r="B41" s="29"/>
      <c r="C41" s="29"/>
      <c r="D41" s="29"/>
      <c r="E41" s="29"/>
      <c r="F41" s="29" t="s">
        <v>253</v>
      </c>
      <c r="G41" s="29"/>
      <c r="H41" s="30">
        <f>J39*H40</f>
        <v>1.3507</v>
      </c>
      <c r="I41" s="32" t="s">
        <v>59</v>
      </c>
      <c r="J41" s="33">
        <f>ROUND(J39*H40,4)</f>
        <v>1.3507</v>
      </c>
    </row>
    <row r="42" spans="1:12" ht="20.25" customHeight="1" x14ac:dyDescent="0.2">
      <c r="B42" s="35" t="s">
        <v>10</v>
      </c>
      <c r="C42" s="36"/>
    </row>
    <row r="43" spans="1:12" ht="13.5" customHeight="1" x14ac:dyDescent="0.2"/>
    <row r="44" spans="1:12" ht="13.5" customHeight="1" x14ac:dyDescent="0.2"/>
    <row r="45" spans="1:12" ht="13.5" customHeight="1" x14ac:dyDescent="0.2"/>
    <row r="46" spans="1:12" ht="25.5" customHeight="1" x14ac:dyDescent="0.2">
      <c r="A46" s="443" t="s">
        <v>348</v>
      </c>
      <c r="B46" s="444"/>
      <c r="C46" s="444"/>
      <c r="D46" s="444"/>
      <c r="E46" s="444"/>
      <c r="F46" s="444"/>
      <c r="G46" s="444"/>
      <c r="H46" s="444"/>
      <c r="I46" s="444"/>
      <c r="J46" s="445"/>
    </row>
    <row r="47" spans="1:12" ht="91.5" customHeight="1" x14ac:dyDescent="0.2">
      <c r="A47" s="446"/>
      <c r="B47" s="447"/>
      <c r="C47" s="447"/>
      <c r="D47" s="447"/>
      <c r="E47" s="447"/>
      <c r="F47" s="447"/>
      <c r="G47" s="447"/>
      <c r="H47" s="447"/>
      <c r="I47" s="447"/>
      <c r="J47" s="448"/>
    </row>
    <row r="48" spans="1:12" x14ac:dyDescent="0.2">
      <c r="A48" s="446"/>
      <c r="B48" s="447"/>
      <c r="C48" s="447"/>
      <c r="D48" s="447"/>
      <c r="E48" s="447"/>
      <c r="F48" s="447"/>
      <c r="G48" s="447"/>
      <c r="H48" s="447"/>
      <c r="I48" s="447"/>
      <c r="J48" s="448"/>
    </row>
    <row r="49" spans="1:10" ht="7.5" customHeight="1" x14ac:dyDescent="0.2">
      <c r="A49" s="449"/>
      <c r="B49" s="450"/>
      <c r="C49" s="450"/>
      <c r="D49" s="450"/>
      <c r="E49" s="450"/>
      <c r="F49" s="450"/>
      <c r="G49" s="450"/>
      <c r="H49" s="450"/>
      <c r="I49" s="450"/>
      <c r="J49" s="451"/>
    </row>
  </sheetData>
  <sheetProtection algorithmName="SHA-512" hashValue="AbmhRm9mU7CXdrO0lRvqbFG2BLmmn4WKhXjZh3xulBtQWHdsHQacc2wlcKChgvq1b/3/lHCzM2VnOfS0RdbGAg==" saltValue="z+EmQIT1XMZxwItPXagLcQ==" spinCount="100000" sheet="1" objects="1" scenarios="1"/>
  <mergeCells count="21">
    <mergeCell ref="A1:K1"/>
    <mergeCell ref="J27:K35"/>
    <mergeCell ref="A29:A36"/>
    <mergeCell ref="B29:B36"/>
    <mergeCell ref="I29:I35"/>
    <mergeCell ref="J9:K9"/>
    <mergeCell ref="J10:K24"/>
    <mergeCell ref="I11:I13"/>
    <mergeCell ref="I22:I24"/>
    <mergeCell ref="I25:I26"/>
    <mergeCell ref="J25:K25"/>
    <mergeCell ref="J26:K26"/>
    <mergeCell ref="A8:K8"/>
    <mergeCell ref="A6:I6"/>
    <mergeCell ref="I7:K7"/>
    <mergeCell ref="B4:C4"/>
    <mergeCell ref="D5:F5"/>
    <mergeCell ref="J36:K36"/>
    <mergeCell ref="A46:J49"/>
    <mergeCell ref="J38:K38"/>
    <mergeCell ref="J37:K37"/>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sqref="A1:L1"/>
    </sheetView>
  </sheetViews>
  <sheetFormatPr defaultColWidth="9.140625" defaultRowHeight="12.75" x14ac:dyDescent="0.2"/>
  <cols>
    <col min="1" max="1" width="32" style="34" customWidth="1"/>
    <col min="2" max="2" width="30.5703125" style="34" customWidth="1"/>
    <col min="3" max="3" width="37.5703125" style="34" customWidth="1"/>
    <col min="4" max="4" width="17.140625" style="34" customWidth="1"/>
    <col min="5" max="5" width="12.85546875" style="34" customWidth="1"/>
    <col min="6" max="6" width="32.28515625" style="34" customWidth="1"/>
    <col min="7" max="7" width="10.5703125" style="34" customWidth="1"/>
    <col min="8" max="8" width="12.140625" style="34" customWidth="1"/>
    <col min="9" max="9" width="60" style="34" customWidth="1"/>
    <col min="10" max="10" width="19.85546875" style="34" customWidth="1"/>
    <col min="11" max="11" width="23.140625" style="34" customWidth="1"/>
    <col min="12" max="12" width="27" style="34" customWidth="1"/>
    <col min="13" max="13" width="6.85546875" style="34" customWidth="1"/>
    <col min="14" max="14" width="11.7109375" style="34" customWidth="1"/>
    <col min="15" max="15" width="22.140625" style="34" customWidth="1"/>
    <col min="16" max="16" width="21.28515625" style="34" customWidth="1"/>
    <col min="17" max="16384" width="9.140625" style="34"/>
  </cols>
  <sheetData>
    <row r="1" spans="1:15" ht="36.75" customHeight="1" x14ac:dyDescent="0.2">
      <c r="A1" s="437" t="s">
        <v>346</v>
      </c>
      <c r="B1" s="438"/>
      <c r="C1" s="438"/>
      <c r="D1" s="438"/>
      <c r="E1" s="438"/>
      <c r="F1" s="438"/>
      <c r="G1" s="434"/>
      <c r="H1" s="434"/>
      <c r="I1" s="434"/>
      <c r="J1" s="434"/>
      <c r="K1" s="434"/>
      <c r="L1" s="434"/>
    </row>
    <row r="2" spans="1:15" ht="14.25" x14ac:dyDescent="0.2">
      <c r="A2" s="1"/>
      <c r="B2" s="53"/>
      <c r="C2" s="53"/>
      <c r="D2" s="53"/>
      <c r="E2" s="53"/>
      <c r="F2" s="53"/>
      <c r="G2" s="53"/>
    </row>
    <row r="3" spans="1:15" s="40" customFormat="1" ht="36" customHeight="1" x14ac:dyDescent="0.2">
      <c r="A3" s="297" t="str">
        <f>'0 Leeswijzer'!A3</f>
        <v>Tariefstelling 2025</v>
      </c>
      <c r="B3" s="48" t="s">
        <v>317</v>
      </c>
      <c r="C3" s="49"/>
      <c r="D3" s="431" t="s">
        <v>318</v>
      </c>
      <c r="E3" s="474"/>
      <c r="F3" s="434"/>
      <c r="G3" s="434"/>
      <c r="H3" s="434"/>
      <c r="I3" s="434"/>
      <c r="J3" s="434"/>
      <c r="K3" s="434"/>
    </row>
    <row r="4" spans="1:15" s="40" customFormat="1" ht="37.5" customHeight="1" x14ac:dyDescent="0.2">
      <c r="A4" s="48" t="s">
        <v>269</v>
      </c>
      <c r="B4" s="431" t="s">
        <v>315</v>
      </c>
      <c r="C4" s="474"/>
      <c r="E4" s="48"/>
      <c r="F4" s="296"/>
      <c r="G4" s="34"/>
      <c r="H4" s="34"/>
      <c r="I4" s="34"/>
      <c r="J4" s="34"/>
      <c r="K4" s="34"/>
      <c r="L4" s="34"/>
      <c r="M4" s="34"/>
      <c r="N4" s="34"/>
      <c r="O4" s="34"/>
    </row>
    <row r="5" spans="1:15" ht="21" customHeight="1" x14ac:dyDescent="0.2">
      <c r="A5" s="251" t="s">
        <v>321</v>
      </c>
      <c r="B5" s="253"/>
      <c r="C5" s="253"/>
      <c r="D5" s="439"/>
      <c r="E5" s="439"/>
      <c r="F5" s="439"/>
    </row>
    <row r="6" spans="1:15" ht="17.25" customHeight="1" x14ac:dyDescent="0.2">
      <c r="A6" s="470"/>
      <c r="B6" s="470"/>
      <c r="C6" s="470"/>
      <c r="D6" s="470"/>
      <c r="E6" s="470"/>
      <c r="F6" s="470"/>
      <c r="G6" s="470"/>
      <c r="H6" s="470"/>
      <c r="I6" s="470"/>
    </row>
    <row r="7" spans="1:15" ht="29.25" customHeight="1" x14ac:dyDescent="0.2">
      <c r="B7" s="37" t="s">
        <v>10</v>
      </c>
      <c r="C7" s="28"/>
      <c r="I7" s="471" t="s">
        <v>252</v>
      </c>
      <c r="J7" s="472"/>
      <c r="K7" s="473"/>
    </row>
    <row r="8" spans="1:15" ht="28.5" customHeight="1" x14ac:dyDescent="0.2">
      <c r="A8" s="477" t="s">
        <v>345</v>
      </c>
      <c r="B8" s="478"/>
      <c r="C8" s="478"/>
      <c r="D8" s="478"/>
      <c r="E8" s="478"/>
      <c r="F8" s="478"/>
      <c r="G8" s="478"/>
      <c r="H8" s="478"/>
      <c r="I8" s="478"/>
      <c r="J8" s="478"/>
      <c r="K8" s="478"/>
    </row>
    <row r="9" spans="1:15" ht="48" customHeight="1" x14ac:dyDescent="0.2">
      <c r="A9" s="254" t="s">
        <v>12</v>
      </c>
      <c r="B9" s="254" t="s">
        <v>216</v>
      </c>
      <c r="C9" s="254"/>
      <c r="D9" s="254" t="s">
        <v>14</v>
      </c>
      <c r="E9" s="254"/>
      <c r="F9" s="254" t="s">
        <v>15</v>
      </c>
      <c r="G9" s="254" t="s">
        <v>16</v>
      </c>
      <c r="H9" s="254" t="s">
        <v>17</v>
      </c>
      <c r="I9" s="254" t="s">
        <v>18</v>
      </c>
      <c r="J9" s="475"/>
      <c r="K9" s="476"/>
    </row>
    <row r="10" spans="1:15" ht="33" customHeight="1" x14ac:dyDescent="0.2">
      <c r="A10" s="14" t="s">
        <v>19</v>
      </c>
      <c r="B10" s="15" t="s">
        <v>20</v>
      </c>
      <c r="C10" s="16"/>
      <c r="D10" s="289">
        <v>1</v>
      </c>
      <c r="E10" s="20">
        <v>100</v>
      </c>
      <c r="F10" s="18" t="s">
        <v>21</v>
      </c>
      <c r="G10" s="20">
        <v>100</v>
      </c>
      <c r="H10" s="20">
        <v>100</v>
      </c>
      <c r="I10" s="264" t="s">
        <v>228</v>
      </c>
      <c r="J10" s="465" t="s">
        <v>23</v>
      </c>
      <c r="K10" s="457"/>
    </row>
    <row r="11" spans="1:15" ht="112.5" customHeight="1" x14ac:dyDescent="0.2">
      <c r="A11" s="14" t="s">
        <v>27</v>
      </c>
      <c r="B11" s="14" t="s">
        <v>28</v>
      </c>
      <c r="C11" s="24" t="s">
        <v>357</v>
      </c>
      <c r="D11" s="273">
        <v>0.10917</v>
      </c>
      <c r="E11" s="20">
        <f>H10</f>
        <v>100</v>
      </c>
      <c r="F11" s="18" t="s">
        <v>240</v>
      </c>
      <c r="G11" s="20">
        <f>D11*E11</f>
        <v>10.917</v>
      </c>
      <c r="H11" s="20"/>
      <c r="I11" s="462" t="s">
        <v>358</v>
      </c>
      <c r="J11" s="457"/>
      <c r="K11" s="457"/>
    </row>
    <row r="12" spans="1:15" ht="116.25" customHeight="1" x14ac:dyDescent="0.2">
      <c r="A12" s="16"/>
      <c r="B12" s="16"/>
      <c r="C12" s="24" t="s">
        <v>356</v>
      </c>
      <c r="D12" s="273">
        <v>3.0567E-2</v>
      </c>
      <c r="E12" s="20">
        <f>H10</f>
        <v>100</v>
      </c>
      <c r="F12" s="18" t="s">
        <v>240</v>
      </c>
      <c r="G12" s="20">
        <f>D12*E12</f>
        <v>3.0567000000000002</v>
      </c>
      <c r="H12" s="20"/>
      <c r="I12" s="462"/>
      <c r="J12" s="457"/>
      <c r="K12" s="457"/>
    </row>
    <row r="13" spans="1:15" ht="251.25" customHeight="1" x14ac:dyDescent="0.2">
      <c r="A13" s="16"/>
      <c r="B13" s="16"/>
      <c r="C13" s="18" t="s">
        <v>29</v>
      </c>
      <c r="D13" s="273">
        <v>6.0000000000000001E-3</v>
      </c>
      <c r="E13" s="20">
        <f>H10</f>
        <v>100</v>
      </c>
      <c r="F13" s="18" t="s">
        <v>240</v>
      </c>
      <c r="G13" s="20">
        <f>D13*E13</f>
        <v>0.6</v>
      </c>
      <c r="H13" s="20"/>
      <c r="I13" s="462"/>
      <c r="J13" s="457"/>
      <c r="K13" s="457"/>
    </row>
    <row r="14" spans="1:15" ht="29.25" customHeight="1" x14ac:dyDescent="0.2">
      <c r="A14" s="16"/>
      <c r="B14" s="16"/>
      <c r="C14" s="13" t="s">
        <v>30</v>
      </c>
      <c r="D14" s="22">
        <f>SUM(D11:D13)</f>
        <v>0.14573700000000001</v>
      </c>
      <c r="E14" s="23">
        <f>H10</f>
        <v>100</v>
      </c>
      <c r="F14" s="13" t="s">
        <v>240</v>
      </c>
      <c r="G14" s="23">
        <f>SUM(G11:G13)</f>
        <v>14.573700000000001</v>
      </c>
      <c r="H14" s="23">
        <f>H10+G14</f>
        <v>114.5737</v>
      </c>
      <c r="I14" s="17"/>
      <c r="J14" s="457"/>
      <c r="K14" s="457"/>
    </row>
    <row r="15" spans="1:15" ht="72" customHeight="1" x14ac:dyDescent="0.2">
      <c r="A15" s="14" t="s">
        <v>31</v>
      </c>
      <c r="B15" s="14" t="s">
        <v>32</v>
      </c>
      <c r="C15" s="18" t="s">
        <v>238</v>
      </c>
      <c r="D15" s="19">
        <v>8.3299999999999999E-2</v>
      </c>
      <c r="E15" s="283">
        <f>H10+G11+G12</f>
        <v>113.97370000000001</v>
      </c>
      <c r="F15" s="18" t="s">
        <v>241</v>
      </c>
      <c r="G15" s="20">
        <f t="shared" ref="G15:G19" si="0">D15*E15</f>
        <v>9.4940092099999998</v>
      </c>
      <c r="H15" s="20">
        <f>H14+G15</f>
        <v>124.06770921</v>
      </c>
      <c r="I15" s="263" t="s">
        <v>229</v>
      </c>
      <c r="J15" s="457"/>
      <c r="K15" s="457"/>
    </row>
    <row r="16" spans="1:15" ht="58.5" customHeight="1" x14ac:dyDescent="0.2">
      <c r="A16" s="14" t="s">
        <v>35</v>
      </c>
      <c r="B16" s="15" t="s">
        <v>62</v>
      </c>
      <c r="C16" s="41" t="s">
        <v>236</v>
      </c>
      <c r="D16" s="286">
        <v>0</v>
      </c>
      <c r="E16" s="275">
        <f>H15</f>
        <v>124.06770921</v>
      </c>
      <c r="F16" s="276" t="s">
        <v>242</v>
      </c>
      <c r="G16" s="275">
        <f t="shared" si="0"/>
        <v>0</v>
      </c>
      <c r="H16" s="275"/>
      <c r="I16" s="285" t="s">
        <v>248</v>
      </c>
      <c r="J16" s="457"/>
      <c r="K16" s="457"/>
    </row>
    <row r="17" spans="1:12" ht="305.25" customHeight="1" x14ac:dyDescent="0.2">
      <c r="A17" s="16"/>
      <c r="B17" s="16"/>
      <c r="C17" s="24" t="s">
        <v>65</v>
      </c>
      <c r="D17" s="255">
        <v>0</v>
      </c>
      <c r="E17" s="25">
        <f>H15</f>
        <v>124.06770921</v>
      </c>
      <c r="F17" s="24" t="s">
        <v>242</v>
      </c>
      <c r="G17" s="25">
        <f t="shared" si="0"/>
        <v>0</v>
      </c>
      <c r="H17" s="25"/>
      <c r="I17" s="263" t="s">
        <v>251</v>
      </c>
      <c r="J17" s="457"/>
      <c r="K17" s="457"/>
    </row>
    <row r="18" spans="1:12" ht="43.5" customHeight="1" x14ac:dyDescent="0.2">
      <c r="A18" s="16"/>
      <c r="B18" s="16"/>
      <c r="C18" s="38" t="s">
        <v>223</v>
      </c>
      <c r="D18" s="41">
        <v>0</v>
      </c>
      <c r="E18" s="42">
        <f>H15</f>
        <v>124.06770921</v>
      </c>
      <c r="F18" s="43" t="s">
        <v>242</v>
      </c>
      <c r="G18" s="42">
        <f t="shared" si="0"/>
        <v>0</v>
      </c>
      <c r="H18" s="42"/>
      <c r="I18" s="21" t="s">
        <v>249</v>
      </c>
      <c r="J18" s="457"/>
      <c r="K18" s="457"/>
    </row>
    <row r="19" spans="1:12" ht="48" customHeight="1" x14ac:dyDescent="0.2">
      <c r="A19" s="16"/>
      <c r="B19" s="16"/>
      <c r="C19" s="38" t="s">
        <v>68</v>
      </c>
      <c r="D19" s="41">
        <v>0</v>
      </c>
      <c r="E19" s="42">
        <f>H15</f>
        <v>124.06770921</v>
      </c>
      <c r="F19" s="43" t="s">
        <v>243</v>
      </c>
      <c r="G19" s="42">
        <f t="shared" si="0"/>
        <v>0</v>
      </c>
      <c r="H19" s="42"/>
      <c r="I19" s="264" t="s">
        <v>250</v>
      </c>
      <c r="J19" s="457"/>
      <c r="K19" s="457"/>
    </row>
    <row r="20" spans="1:12" ht="21.75" customHeight="1" x14ac:dyDescent="0.2">
      <c r="A20" s="16"/>
      <c r="B20" s="16"/>
      <c r="C20" s="13" t="s">
        <v>30</v>
      </c>
      <c r="D20" s="22">
        <f>SUM(D16:D19)</f>
        <v>0</v>
      </c>
      <c r="E20" s="23">
        <f>H15</f>
        <v>124.06770921</v>
      </c>
      <c r="F20" s="13" t="s">
        <v>242</v>
      </c>
      <c r="G20" s="23">
        <f>SUM(G16:G19)</f>
        <v>0</v>
      </c>
      <c r="H20" s="23">
        <f>H15+G20</f>
        <v>124.06770921</v>
      </c>
      <c r="I20" s="17"/>
      <c r="J20" s="457"/>
      <c r="K20" s="457"/>
    </row>
    <row r="21" spans="1:12" ht="90" customHeight="1" x14ac:dyDescent="0.2">
      <c r="A21" s="16"/>
      <c r="B21" s="15" t="s">
        <v>39</v>
      </c>
      <c r="C21" s="18" t="s">
        <v>40</v>
      </c>
      <c r="D21" s="255">
        <v>0</v>
      </c>
      <c r="E21" s="25">
        <f>H15</f>
        <v>124.06770921</v>
      </c>
      <c r="F21" s="24" t="s">
        <v>242</v>
      </c>
      <c r="G21" s="25">
        <f t="shared" ref="G21:G27" si="1">D21*E21</f>
        <v>0</v>
      </c>
      <c r="H21" s="25"/>
      <c r="I21" s="245" t="s">
        <v>344</v>
      </c>
      <c r="J21" s="457"/>
      <c r="K21" s="457"/>
    </row>
    <row r="22" spans="1:12" ht="40.5" customHeight="1" x14ac:dyDescent="0.2">
      <c r="A22" s="16"/>
      <c r="B22" s="24"/>
      <c r="C22" s="24" t="s">
        <v>41</v>
      </c>
      <c r="D22" s="255">
        <v>0</v>
      </c>
      <c r="E22" s="25">
        <f>H15</f>
        <v>124.06770921</v>
      </c>
      <c r="F22" s="24" t="s">
        <v>242</v>
      </c>
      <c r="G22" s="25">
        <f t="shared" si="1"/>
        <v>0</v>
      </c>
      <c r="H22" s="25"/>
      <c r="I22" s="462" t="s">
        <v>359</v>
      </c>
      <c r="J22" s="457"/>
      <c r="K22" s="457"/>
    </row>
    <row r="23" spans="1:12" ht="45" customHeight="1" x14ac:dyDescent="0.2">
      <c r="A23" s="16"/>
      <c r="B23" s="24"/>
      <c r="C23" s="24" t="s">
        <v>226</v>
      </c>
      <c r="D23" s="255">
        <v>0</v>
      </c>
      <c r="E23" s="25">
        <f>H15</f>
        <v>124.06770921</v>
      </c>
      <c r="F23" s="24" t="s">
        <v>242</v>
      </c>
      <c r="G23" s="25">
        <f t="shared" si="1"/>
        <v>0</v>
      </c>
      <c r="H23" s="25"/>
      <c r="I23" s="462"/>
      <c r="J23" s="457"/>
      <c r="K23" s="457"/>
    </row>
    <row r="24" spans="1:12" ht="49.5" customHeight="1" x14ac:dyDescent="0.2">
      <c r="A24" s="16"/>
      <c r="B24" s="24"/>
      <c r="C24" s="24" t="s">
        <v>44</v>
      </c>
      <c r="D24" s="255">
        <v>0</v>
      </c>
      <c r="E24" s="25">
        <f>H15</f>
        <v>124.06770921</v>
      </c>
      <c r="F24" s="24" t="s">
        <v>242</v>
      </c>
      <c r="G24" s="25">
        <f t="shared" si="1"/>
        <v>0</v>
      </c>
      <c r="H24" s="25"/>
      <c r="I24" s="462"/>
      <c r="J24" s="457"/>
      <c r="K24" s="457"/>
    </row>
    <row r="25" spans="1:12" ht="155.25" customHeight="1" x14ac:dyDescent="0.2">
      <c r="A25" s="16"/>
      <c r="B25" s="24"/>
      <c r="C25" s="27" t="s">
        <v>230</v>
      </c>
      <c r="D25" s="8">
        <v>0</v>
      </c>
      <c r="E25" s="25">
        <f>H15</f>
        <v>124.06770921</v>
      </c>
      <c r="F25" s="24" t="s">
        <v>242</v>
      </c>
      <c r="G25" s="25">
        <f t="shared" si="1"/>
        <v>0</v>
      </c>
      <c r="H25" s="25"/>
      <c r="I25" s="462" t="s">
        <v>361</v>
      </c>
      <c r="J25" s="466" t="s">
        <v>297</v>
      </c>
      <c r="K25" s="466"/>
    </row>
    <row r="26" spans="1:12" ht="249" customHeight="1" x14ac:dyDescent="0.2">
      <c r="A26" s="16"/>
      <c r="B26" s="24"/>
      <c r="C26" s="24" t="s">
        <v>46</v>
      </c>
      <c r="D26" s="255">
        <v>0</v>
      </c>
      <c r="E26" s="25">
        <f>H15</f>
        <v>124.06770921</v>
      </c>
      <c r="F26" s="24" t="s">
        <v>242</v>
      </c>
      <c r="G26" s="25">
        <f t="shared" si="1"/>
        <v>0</v>
      </c>
      <c r="H26" s="25"/>
      <c r="I26" s="462"/>
      <c r="J26" s="466" t="s">
        <v>295</v>
      </c>
      <c r="K26" s="466"/>
    </row>
    <row r="27" spans="1:12" ht="135.75" customHeight="1" x14ac:dyDescent="0.2">
      <c r="A27" s="16"/>
      <c r="B27" s="24"/>
      <c r="C27" s="27" t="s">
        <v>221</v>
      </c>
      <c r="D27" s="255">
        <v>0</v>
      </c>
      <c r="E27" s="25">
        <f>H15</f>
        <v>124.06770921</v>
      </c>
      <c r="F27" s="24" t="s">
        <v>242</v>
      </c>
      <c r="G27" s="25">
        <f t="shared" si="1"/>
        <v>0</v>
      </c>
      <c r="H27" s="25"/>
      <c r="I27" s="274" t="s">
        <v>312</v>
      </c>
      <c r="J27" s="456"/>
      <c r="K27" s="457"/>
    </row>
    <row r="28" spans="1:12" ht="18" customHeight="1" x14ac:dyDescent="0.2">
      <c r="A28" s="16"/>
      <c r="B28" s="16"/>
      <c r="C28" s="13" t="s">
        <v>30</v>
      </c>
      <c r="D28" s="22">
        <f>SUM(D21:D27)</f>
        <v>0</v>
      </c>
      <c r="E28" s="23">
        <f>H15</f>
        <v>124.06770921</v>
      </c>
      <c r="F28" s="13" t="s">
        <v>242</v>
      </c>
      <c r="G28" s="23">
        <f>SUM(G21:G27)</f>
        <v>0</v>
      </c>
      <c r="H28" s="23">
        <f>H20+G28</f>
        <v>124.06770921</v>
      </c>
      <c r="I28" s="17"/>
      <c r="J28" s="457"/>
      <c r="K28" s="457"/>
    </row>
    <row r="29" spans="1:12" ht="111" customHeight="1" x14ac:dyDescent="0.2">
      <c r="A29" s="458" t="s">
        <v>48</v>
      </c>
      <c r="B29" s="461" t="s">
        <v>49</v>
      </c>
      <c r="C29" s="423" t="s">
        <v>239</v>
      </c>
      <c r="D29" s="256">
        <v>0</v>
      </c>
      <c r="E29" s="17">
        <f>H28</f>
        <v>124.06770921</v>
      </c>
      <c r="F29" s="16" t="s">
        <v>244</v>
      </c>
      <c r="G29" s="17">
        <f t="shared" ref="G29:G35" si="2">D29*E29</f>
        <v>0</v>
      </c>
      <c r="H29" s="17"/>
      <c r="I29" s="462" t="s">
        <v>311</v>
      </c>
      <c r="J29" s="457"/>
      <c r="K29" s="457"/>
      <c r="L29" s="51"/>
    </row>
    <row r="30" spans="1:12" ht="21.75" customHeight="1" x14ac:dyDescent="0.2">
      <c r="A30" s="459"/>
      <c r="B30" s="479"/>
      <c r="C30" s="425" t="s">
        <v>55</v>
      </c>
      <c r="D30" s="269">
        <v>0</v>
      </c>
      <c r="E30" s="17">
        <f>H28</f>
        <v>124.06770921</v>
      </c>
      <c r="F30" s="16" t="s">
        <v>244</v>
      </c>
      <c r="G30" s="17">
        <f t="shared" si="2"/>
        <v>0</v>
      </c>
      <c r="H30" s="17"/>
      <c r="I30" s="462"/>
      <c r="J30" s="457"/>
      <c r="K30" s="457"/>
    </row>
    <row r="31" spans="1:12" ht="21" customHeight="1" x14ac:dyDescent="0.2">
      <c r="A31" s="459"/>
      <c r="B31" s="479"/>
      <c r="C31" s="425" t="s">
        <v>55</v>
      </c>
      <c r="D31" s="269">
        <v>0</v>
      </c>
      <c r="E31" s="17">
        <f>H28</f>
        <v>124.06770921</v>
      </c>
      <c r="F31" s="16" t="s">
        <v>244</v>
      </c>
      <c r="G31" s="17">
        <f t="shared" si="2"/>
        <v>0</v>
      </c>
      <c r="H31" s="17"/>
      <c r="I31" s="462"/>
      <c r="J31" s="457"/>
      <c r="K31" s="457"/>
    </row>
    <row r="32" spans="1:12" ht="20.25" customHeight="1" x14ac:dyDescent="0.2">
      <c r="A32" s="459"/>
      <c r="B32" s="479"/>
      <c r="C32" s="425" t="s">
        <v>55</v>
      </c>
      <c r="D32" s="269">
        <v>0</v>
      </c>
      <c r="E32" s="17">
        <f>H28</f>
        <v>124.06770921</v>
      </c>
      <c r="F32" s="16" t="s">
        <v>244</v>
      </c>
      <c r="G32" s="17">
        <f t="shared" si="2"/>
        <v>0</v>
      </c>
      <c r="H32" s="17"/>
      <c r="I32" s="462"/>
      <c r="J32" s="457"/>
      <c r="K32" s="457"/>
    </row>
    <row r="33" spans="1:11" ht="15.75" customHeight="1" x14ac:dyDescent="0.2">
      <c r="A33" s="459"/>
      <c r="B33" s="479"/>
      <c r="C33" s="425" t="s">
        <v>55</v>
      </c>
      <c r="D33" s="269">
        <v>0</v>
      </c>
      <c r="E33" s="17">
        <f>H28</f>
        <v>124.06770921</v>
      </c>
      <c r="F33" s="16" t="s">
        <v>244</v>
      </c>
      <c r="G33" s="17">
        <f t="shared" si="2"/>
        <v>0</v>
      </c>
      <c r="H33" s="17"/>
      <c r="I33" s="462"/>
      <c r="J33" s="457"/>
      <c r="K33" s="457"/>
    </row>
    <row r="34" spans="1:11" ht="18" customHeight="1" x14ac:dyDescent="0.2">
      <c r="A34" s="459"/>
      <c r="B34" s="479"/>
      <c r="C34" s="425" t="s">
        <v>55</v>
      </c>
      <c r="D34" s="269">
        <v>0</v>
      </c>
      <c r="E34" s="17">
        <f>H28</f>
        <v>124.06770921</v>
      </c>
      <c r="F34" s="16" t="s">
        <v>244</v>
      </c>
      <c r="G34" s="17">
        <f t="shared" si="2"/>
        <v>0</v>
      </c>
      <c r="H34" s="17"/>
      <c r="I34" s="462"/>
      <c r="J34" s="457"/>
      <c r="K34" s="457"/>
    </row>
    <row r="35" spans="1:11" ht="15.75" customHeight="1" x14ac:dyDescent="0.2">
      <c r="A35" s="459"/>
      <c r="B35" s="479"/>
      <c r="C35" s="425" t="s">
        <v>55</v>
      </c>
      <c r="D35" s="269">
        <v>0</v>
      </c>
      <c r="E35" s="17">
        <f>H28</f>
        <v>124.06770921</v>
      </c>
      <c r="F35" s="16" t="s">
        <v>244</v>
      </c>
      <c r="G35" s="17">
        <f t="shared" si="2"/>
        <v>0</v>
      </c>
      <c r="H35" s="17"/>
      <c r="I35" s="462"/>
      <c r="J35" s="457"/>
      <c r="K35" s="457"/>
    </row>
    <row r="36" spans="1:11" ht="28.5" customHeight="1" x14ac:dyDescent="0.2">
      <c r="A36" s="460"/>
      <c r="B36" s="480"/>
      <c r="C36" s="13" t="s">
        <v>56</v>
      </c>
      <c r="D36" s="22">
        <f>SUM(D29:D35)</f>
        <v>0</v>
      </c>
      <c r="E36" s="23">
        <f>H28</f>
        <v>124.06770921</v>
      </c>
      <c r="F36" s="13" t="s">
        <v>244</v>
      </c>
      <c r="G36" s="23">
        <f>SUM(G29:G35)</f>
        <v>0</v>
      </c>
      <c r="H36" s="23">
        <f>H28+G36</f>
        <v>124.06770921</v>
      </c>
      <c r="I36" s="17"/>
      <c r="J36" s="441"/>
      <c r="K36" s="442"/>
    </row>
    <row r="37" spans="1:11" ht="151.5" customHeight="1" x14ac:dyDescent="0.2">
      <c r="A37" s="257" t="s">
        <v>213</v>
      </c>
      <c r="B37" s="298" t="s">
        <v>268</v>
      </c>
      <c r="C37" s="246" t="s">
        <v>30</v>
      </c>
      <c r="D37" s="258">
        <v>8.5000000000000006E-2</v>
      </c>
      <c r="E37" s="259">
        <f>H14*D37</f>
        <v>9.7387645000000003</v>
      </c>
      <c r="F37" s="260" t="s">
        <v>263</v>
      </c>
      <c r="G37" s="284">
        <f>(SUM(D16:D18)+SUM(D21:D27))*E37</f>
        <v>0</v>
      </c>
      <c r="H37" s="259">
        <f>(E37+G37)*(100%+D29)</f>
        <v>9.7387645000000003</v>
      </c>
      <c r="I37" s="291" t="s">
        <v>227</v>
      </c>
      <c r="J37" s="454"/>
      <c r="K37" s="455"/>
    </row>
    <row r="38" spans="1:11" ht="39" customHeight="1" x14ac:dyDescent="0.2">
      <c r="A38" s="246"/>
      <c r="B38" s="247"/>
      <c r="C38" s="261" t="s">
        <v>301</v>
      </c>
      <c r="D38" s="262"/>
      <c r="E38" s="259"/>
      <c r="F38" s="260" t="s">
        <v>364</v>
      </c>
      <c r="G38" s="259"/>
      <c r="H38" s="259">
        <f>H36+H37</f>
        <v>133.80647371000001</v>
      </c>
      <c r="I38" s="248"/>
      <c r="J38" s="452"/>
      <c r="K38" s="453"/>
    </row>
    <row r="39" spans="1:11" ht="82.5" customHeight="1" x14ac:dyDescent="0.2">
      <c r="A39" s="29"/>
      <c r="B39" s="29"/>
      <c r="C39" s="29"/>
      <c r="D39" s="29"/>
      <c r="E39" s="29"/>
      <c r="F39" s="29" t="s">
        <v>264</v>
      </c>
      <c r="G39" s="29"/>
      <c r="H39" s="30">
        <f>H38</f>
        <v>133.80647371000001</v>
      </c>
      <c r="I39" s="30" t="s">
        <v>57</v>
      </c>
      <c r="J39" s="31">
        <f>ROUND(H39/100,4)</f>
        <v>1.3381000000000001</v>
      </c>
    </row>
    <row r="40" spans="1:11" ht="63.75" x14ac:dyDescent="0.2">
      <c r="A40" s="29"/>
      <c r="B40" s="27" t="s">
        <v>234</v>
      </c>
      <c r="C40" s="29"/>
      <c r="D40" s="29"/>
      <c r="E40" s="29"/>
      <c r="F40" s="29" t="s">
        <v>265</v>
      </c>
      <c r="G40" s="29"/>
      <c r="H40" s="7">
        <v>1</v>
      </c>
      <c r="I40" s="30" t="s">
        <v>307</v>
      </c>
      <c r="J40" s="39"/>
    </row>
    <row r="41" spans="1:11" ht="99.75" customHeight="1" x14ac:dyDescent="0.2">
      <c r="A41" s="29"/>
      <c r="B41" s="29"/>
      <c r="C41" s="29"/>
      <c r="D41" s="29"/>
      <c r="E41" s="29"/>
      <c r="F41" s="29" t="s">
        <v>266</v>
      </c>
      <c r="G41" s="29"/>
      <c r="H41" s="30">
        <f>J39*H40</f>
        <v>1.3381000000000001</v>
      </c>
      <c r="I41" s="32" t="s">
        <v>59</v>
      </c>
      <c r="J41" s="33">
        <f>ROUND(J39*H40,4)</f>
        <v>1.3381000000000001</v>
      </c>
    </row>
    <row r="42" spans="1:11" ht="18.75" customHeight="1" x14ac:dyDescent="0.2">
      <c r="B42" s="35" t="s">
        <v>10</v>
      </c>
      <c r="C42" s="36"/>
    </row>
    <row r="43" spans="1:11" ht="13.5" customHeight="1" x14ac:dyDescent="0.2"/>
    <row r="44" spans="1:11" ht="13.5" customHeight="1" x14ac:dyDescent="0.2"/>
    <row r="46" spans="1:11" ht="93" customHeight="1" x14ac:dyDescent="0.2">
      <c r="A46" s="481" t="s">
        <v>349</v>
      </c>
      <c r="B46" s="482"/>
      <c r="C46" s="482"/>
      <c r="D46" s="482"/>
      <c r="E46" s="483"/>
      <c r="F46" s="483"/>
      <c r="G46" s="483"/>
      <c r="H46" s="483"/>
      <c r="I46" s="484"/>
    </row>
    <row r="47" spans="1:11" ht="33" customHeight="1" x14ac:dyDescent="0.2">
      <c r="A47" s="485"/>
      <c r="B47" s="486"/>
      <c r="C47" s="486"/>
      <c r="D47" s="486"/>
      <c r="E47" s="486"/>
      <c r="F47" s="486"/>
      <c r="G47" s="486"/>
      <c r="H47" s="486"/>
      <c r="I47" s="487"/>
    </row>
    <row r="48" spans="1:11" ht="11.25" customHeight="1" x14ac:dyDescent="0.2">
      <c r="A48" s="485"/>
      <c r="B48" s="486"/>
      <c r="C48" s="486"/>
      <c r="D48" s="486"/>
      <c r="E48" s="486"/>
      <c r="F48" s="486"/>
      <c r="G48" s="486"/>
      <c r="H48" s="486"/>
      <c r="I48" s="487"/>
    </row>
    <row r="49" spans="1:9" ht="7.5" customHeight="1" x14ac:dyDescent="0.2">
      <c r="A49" s="488"/>
      <c r="B49" s="489"/>
      <c r="C49" s="489"/>
      <c r="D49" s="489"/>
      <c r="E49" s="489"/>
      <c r="F49" s="489"/>
      <c r="G49" s="489"/>
      <c r="H49" s="489"/>
      <c r="I49" s="490"/>
    </row>
  </sheetData>
  <sheetProtection algorithmName="SHA-512" hashValue="cKSm2Tm9PJo1OGYoxxs+a/B20KhHbWT9BoWEn8MUNgOsHtQnGAfjEWlkBf+SyS5Eje+0mKzJD8B1WAk1bsZzhA==" saltValue="JVhKi2P+Mi+/WWu31q59BA==" spinCount="100000" sheet="1" objects="1" scenarios="1"/>
  <mergeCells count="22">
    <mergeCell ref="J27:K35"/>
    <mergeCell ref="A29:A36"/>
    <mergeCell ref="B29:B36"/>
    <mergeCell ref="I29:I35"/>
    <mergeCell ref="A46:I49"/>
    <mergeCell ref="J38:K38"/>
    <mergeCell ref="J36:K36"/>
    <mergeCell ref="J37:K37"/>
    <mergeCell ref="J10:K24"/>
    <mergeCell ref="I11:I13"/>
    <mergeCell ref="I22:I24"/>
    <mergeCell ref="I25:I26"/>
    <mergeCell ref="J25:K25"/>
    <mergeCell ref="J26:K26"/>
    <mergeCell ref="A1:L1"/>
    <mergeCell ref="J9:K9"/>
    <mergeCell ref="A8:K8"/>
    <mergeCell ref="A6:I6"/>
    <mergeCell ref="I7:K7"/>
    <mergeCell ref="D5:F5"/>
    <mergeCell ref="B4:C4"/>
    <mergeCell ref="D3:K3"/>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selection sqref="A1:K1"/>
    </sheetView>
  </sheetViews>
  <sheetFormatPr defaultColWidth="9.140625" defaultRowHeight="12.75" x14ac:dyDescent="0.2"/>
  <cols>
    <col min="1" max="1" width="95.85546875" style="299" customWidth="1"/>
    <col min="2" max="2" width="70" style="299" customWidth="1"/>
    <col min="3" max="3" width="28.5703125" style="352" customWidth="1"/>
    <col min="4" max="4" width="25.7109375" style="299" customWidth="1"/>
    <col min="5" max="5" width="34" style="299" customWidth="1"/>
    <col min="6" max="6" width="17.85546875" style="299" customWidth="1"/>
    <col min="7" max="7" width="15.42578125" style="299" customWidth="1"/>
    <col min="8" max="8" width="13.7109375" style="299" customWidth="1"/>
    <col min="9" max="9" width="17.5703125" style="299" customWidth="1"/>
    <col min="10" max="10" width="9.140625" style="299"/>
    <col min="11" max="11" width="5.5703125" style="299" customWidth="1"/>
    <col min="12" max="16384" width="9.140625" style="299"/>
  </cols>
  <sheetData>
    <row r="1" spans="1:15" ht="26.25" customHeight="1" x14ac:dyDescent="0.2">
      <c r="A1" s="497" t="s">
        <v>246</v>
      </c>
      <c r="B1" s="498"/>
      <c r="C1" s="498"/>
      <c r="D1" s="498"/>
      <c r="E1" s="498"/>
      <c r="F1" s="498"/>
      <c r="G1" s="499"/>
      <c r="H1" s="499"/>
      <c r="I1" s="499"/>
      <c r="J1" s="499"/>
      <c r="K1" s="499"/>
    </row>
    <row r="2" spans="1:15" ht="14.25" x14ac:dyDescent="0.2">
      <c r="A2" s="300"/>
      <c r="B2" s="301"/>
      <c r="C2" s="302"/>
      <c r="D2" s="302"/>
      <c r="E2" s="302"/>
      <c r="F2" s="301"/>
      <c r="G2" s="301"/>
      <c r="H2" s="302"/>
      <c r="I2" s="302"/>
      <c r="J2" s="302"/>
      <c r="K2" s="302"/>
    </row>
    <row r="3" spans="1:15" s="307" customFormat="1" ht="18" x14ac:dyDescent="0.2">
      <c r="A3" s="303" t="str">
        <f>'0 Leeswijzer'!A3</f>
        <v>Tariefstelling 2025</v>
      </c>
      <c r="B3" s="359" t="s">
        <v>324</v>
      </c>
      <c r="C3" s="305" t="s">
        <v>318</v>
      </c>
      <c r="D3" s="305"/>
      <c r="E3" s="305"/>
      <c r="F3" s="306"/>
      <c r="G3" s="500"/>
      <c r="H3" s="499"/>
      <c r="I3" s="499"/>
      <c r="J3" s="499"/>
      <c r="K3" s="499"/>
    </row>
    <row r="4" spans="1:15" s="307" customFormat="1" ht="15" x14ac:dyDescent="0.2">
      <c r="A4" s="304" t="s">
        <v>323</v>
      </c>
      <c r="B4" s="304" t="s">
        <v>315</v>
      </c>
      <c r="C4" s="302"/>
      <c r="D4" s="302"/>
      <c r="E4" s="302"/>
      <c r="F4" s="302"/>
      <c r="G4" s="302"/>
      <c r="H4" s="302"/>
      <c r="I4" s="302"/>
      <c r="J4" s="302"/>
      <c r="K4" s="302"/>
    </row>
    <row r="5" spans="1:15" s="310" customFormat="1" ht="18" x14ac:dyDescent="0.2">
      <c r="A5" s="308"/>
      <c r="B5" s="309"/>
      <c r="C5" s="302"/>
      <c r="D5" s="302"/>
      <c r="E5" s="306"/>
      <c r="F5" s="306"/>
    </row>
    <row r="6" spans="1:15" s="310" customFormat="1" ht="18" x14ac:dyDescent="0.25">
      <c r="A6" s="251" t="s">
        <v>321</v>
      </c>
      <c r="B6" s="311"/>
      <c r="C6" s="311"/>
      <c r="D6" s="501"/>
      <c r="E6" s="502"/>
      <c r="F6" s="502"/>
      <c r="G6" s="302"/>
      <c r="H6" s="302"/>
      <c r="I6" s="302"/>
      <c r="J6" s="302"/>
      <c r="K6" s="302"/>
    </row>
    <row r="7" spans="1:15" ht="21.75" customHeight="1" x14ac:dyDescent="0.2">
      <c r="A7" s="305" t="s">
        <v>322</v>
      </c>
      <c r="B7" s="305"/>
      <c r="C7" s="305"/>
      <c r="D7" s="305"/>
      <c r="E7" s="305"/>
      <c r="F7" s="305"/>
      <c r="G7" s="305"/>
      <c r="H7" s="305"/>
      <c r="I7" s="305"/>
      <c r="J7" s="305"/>
      <c r="K7" s="312"/>
      <c r="L7" s="312"/>
      <c r="M7" s="312"/>
      <c r="N7" s="312"/>
      <c r="O7" s="312"/>
    </row>
    <row r="8" spans="1:15" ht="14.25" x14ac:dyDescent="0.2">
      <c r="A8" s="313"/>
      <c r="B8" s="314"/>
      <c r="C8" s="315"/>
      <c r="D8" s="314"/>
      <c r="E8" s="314"/>
      <c r="F8" s="314"/>
      <c r="G8" s="314"/>
      <c r="H8" s="314"/>
      <c r="I8" s="314"/>
      <c r="J8" s="314"/>
      <c r="K8" s="312"/>
      <c r="L8" s="312"/>
      <c r="M8" s="312"/>
      <c r="N8" s="312"/>
      <c r="O8" s="312"/>
    </row>
    <row r="9" spans="1:15" ht="51" x14ac:dyDescent="0.2">
      <c r="A9" s="354" t="s">
        <v>326</v>
      </c>
      <c r="B9" s="355" t="s">
        <v>183</v>
      </c>
      <c r="C9" s="355" t="s">
        <v>214</v>
      </c>
      <c r="D9" s="356" t="s">
        <v>220</v>
      </c>
      <c r="E9" s="316"/>
      <c r="G9" s="312"/>
      <c r="H9" s="312"/>
      <c r="I9" s="312"/>
      <c r="J9" s="312"/>
      <c r="K9" s="312"/>
      <c r="L9" s="312"/>
    </row>
    <row r="10" spans="1:15" ht="43.5" customHeight="1" x14ac:dyDescent="0.2">
      <c r="A10" s="317" t="s">
        <v>347</v>
      </c>
      <c r="B10" s="318">
        <f>'2a Fase A'!J41</f>
        <v>1.3507</v>
      </c>
      <c r="C10" s="319">
        <v>0.77</v>
      </c>
      <c r="D10" s="320">
        <f>B10*C10</f>
        <v>1.0400389999999999</v>
      </c>
      <c r="E10" s="321"/>
      <c r="F10" s="312"/>
      <c r="G10" s="312"/>
      <c r="H10" s="312"/>
    </row>
    <row r="11" spans="1:15" ht="43.5" customHeight="1" x14ac:dyDescent="0.2">
      <c r="A11" s="317" t="s">
        <v>325</v>
      </c>
      <c r="B11" s="318">
        <f>'2b Fase B en C'!J41</f>
        <v>1.3381000000000001</v>
      </c>
      <c r="C11" s="319">
        <v>0.23</v>
      </c>
      <c r="D11" s="320">
        <f>B11*C11</f>
        <v>0.30776300000000001</v>
      </c>
      <c r="E11" s="322"/>
      <c r="F11" s="312"/>
      <c r="G11" s="312"/>
      <c r="H11" s="312"/>
    </row>
    <row r="12" spans="1:15" ht="48.75" customHeight="1" x14ac:dyDescent="0.2">
      <c r="A12" s="323"/>
      <c r="C12" s="324"/>
      <c r="D12" s="353">
        <f>ROUND(D10+D11,4)</f>
        <v>1.3478000000000001</v>
      </c>
      <c r="E12" s="325" t="s">
        <v>261</v>
      </c>
      <c r="F12" s="312"/>
      <c r="G12" s="312"/>
      <c r="H12" s="312"/>
    </row>
    <row r="13" spans="1:15" ht="14.25" x14ac:dyDescent="0.2">
      <c r="A13" s="323"/>
      <c r="C13" s="324"/>
      <c r="D13" s="326"/>
      <c r="E13" s="326"/>
      <c r="F13" s="326"/>
      <c r="G13" s="312"/>
      <c r="H13" s="312"/>
    </row>
    <row r="14" spans="1:15" s="327" customFormat="1" x14ac:dyDescent="0.2"/>
    <row r="15" spans="1:15" x14ac:dyDescent="0.2">
      <c r="A15" s="312"/>
      <c r="B15" s="328" t="s">
        <v>198</v>
      </c>
      <c r="C15" s="503"/>
      <c r="D15" s="503"/>
      <c r="E15" s="503"/>
      <c r="F15" s="503"/>
      <c r="G15" s="503"/>
    </row>
    <row r="16" spans="1:15" ht="16.5" customHeight="1" x14ac:dyDescent="0.2">
      <c r="A16" s="329"/>
      <c r="B16" s="330" t="s">
        <v>327</v>
      </c>
      <c r="C16" s="330"/>
      <c r="D16" s="330"/>
      <c r="F16" s="331"/>
      <c r="G16" s="326"/>
    </row>
    <row r="17" spans="1:8" ht="18.75" customHeight="1" x14ac:dyDescent="0.2">
      <c r="B17" s="330" t="s">
        <v>328</v>
      </c>
      <c r="C17" s="332"/>
      <c r="D17" s="333"/>
      <c r="E17" s="324"/>
      <c r="F17" s="331"/>
      <c r="G17" s="326"/>
    </row>
    <row r="18" spans="1:8" ht="14.25" x14ac:dyDescent="0.2">
      <c r="B18" s="334"/>
      <c r="C18" s="335"/>
      <c r="D18" s="312"/>
      <c r="E18" s="329"/>
      <c r="F18" s="331"/>
      <c r="G18" s="326"/>
    </row>
    <row r="19" spans="1:8" ht="14.25" x14ac:dyDescent="0.2">
      <c r="B19" s="312"/>
      <c r="C19" s="335"/>
      <c r="D19" s="336"/>
      <c r="E19" s="329"/>
      <c r="F19" s="331"/>
      <c r="G19" s="326"/>
    </row>
    <row r="20" spans="1:8" ht="34.5" x14ac:dyDescent="0.2">
      <c r="B20" s="337" t="s">
        <v>201</v>
      </c>
      <c r="C20" s="316" t="s">
        <v>202</v>
      </c>
      <c r="F20" s="331"/>
    </row>
    <row r="21" spans="1:8" ht="25.5" customHeight="1" x14ac:dyDescent="0.2">
      <c r="A21" s="331"/>
      <c r="B21" s="337">
        <f>2.1-D12</f>
        <v>0.75219999999999998</v>
      </c>
      <c r="C21" s="357">
        <f>IF(C22&lt;0,"knock out",IF(C22&gt;=250,250,C22))</f>
        <v>250</v>
      </c>
      <c r="D21" s="338" t="s">
        <v>215</v>
      </c>
      <c r="E21" s="339"/>
      <c r="F21" s="331"/>
      <c r="G21" s="331"/>
      <c r="H21" s="331"/>
    </row>
    <row r="22" spans="1:8" s="340" customFormat="1" ht="20.25" hidden="1" customHeight="1" x14ac:dyDescent="0.2">
      <c r="B22" s="341"/>
      <c r="C22" s="358">
        <f>B21*1785.7143</f>
        <v>1343.21429646</v>
      </c>
      <c r="D22" s="342" t="s">
        <v>329</v>
      </c>
      <c r="E22" s="343"/>
      <c r="F22" s="344"/>
      <c r="G22" s="344"/>
      <c r="H22" s="344"/>
    </row>
    <row r="23" spans="1:8" s="340" customFormat="1" x14ac:dyDescent="0.2">
      <c r="B23" s="341"/>
      <c r="C23" s="341"/>
      <c r="D23" s="342"/>
      <c r="E23" s="343"/>
      <c r="F23" s="344"/>
      <c r="G23" s="344"/>
      <c r="H23" s="344"/>
    </row>
    <row r="24" spans="1:8" s="340" customFormat="1" ht="12" customHeight="1" x14ac:dyDescent="0.2">
      <c r="B24" s="341"/>
      <c r="C24" s="341"/>
      <c r="D24" s="342"/>
      <c r="E24" s="343"/>
      <c r="F24" s="344"/>
      <c r="G24" s="344"/>
      <c r="H24" s="344"/>
    </row>
    <row r="25" spans="1:8" s="340" customFormat="1" hidden="1" x14ac:dyDescent="0.2">
      <c r="B25" s="341"/>
      <c r="C25" s="341"/>
      <c r="D25" s="342"/>
      <c r="E25" s="343"/>
      <c r="F25" s="344"/>
      <c r="G25" s="344"/>
      <c r="H25" s="344"/>
    </row>
    <row r="26" spans="1:8" ht="18" x14ac:dyDescent="0.25">
      <c r="A26" s="303"/>
      <c r="B26" s="345"/>
      <c r="C26" s="345"/>
      <c r="D26" s="346"/>
      <c r="E26" s="346"/>
    </row>
    <row r="27" spans="1:8" ht="44.25" customHeight="1" x14ac:dyDescent="0.2">
      <c r="A27" s="504" t="s">
        <v>232</v>
      </c>
      <c r="B27" s="505"/>
      <c r="C27" s="506"/>
      <c r="D27" s="347"/>
      <c r="E27" s="347"/>
    </row>
    <row r="28" spans="1:8" x14ac:dyDescent="0.2">
      <c r="A28" s="491" t="s">
        <v>206</v>
      </c>
      <c r="B28" s="493"/>
      <c r="C28" s="494"/>
      <c r="D28" s="312"/>
    </row>
    <row r="29" spans="1:8" ht="34.5" customHeight="1" thickBot="1" x14ac:dyDescent="0.25">
      <c r="A29" s="492"/>
      <c r="B29" s="495"/>
      <c r="C29" s="496"/>
      <c r="D29" s="348"/>
    </row>
    <row r="30" spans="1:8" x14ac:dyDescent="0.2">
      <c r="A30" s="507" t="s">
        <v>208</v>
      </c>
      <c r="B30" s="508"/>
      <c r="C30" s="509"/>
    </row>
    <row r="31" spans="1:8" ht="41.25" customHeight="1" thickBot="1" x14ac:dyDescent="0.25">
      <c r="A31" s="492"/>
      <c r="B31" s="495"/>
      <c r="C31" s="496"/>
    </row>
    <row r="32" spans="1:8" x14ac:dyDescent="0.2">
      <c r="A32" s="507" t="s">
        <v>210</v>
      </c>
      <c r="B32" s="508"/>
      <c r="C32" s="509"/>
    </row>
    <row r="33" spans="1:5" s="349" customFormat="1" ht="45" customHeight="1" thickBot="1" x14ac:dyDescent="0.25">
      <c r="A33" s="492"/>
      <c r="B33" s="495"/>
      <c r="C33" s="496"/>
      <c r="D33" s="299"/>
      <c r="E33" s="299"/>
    </row>
    <row r="34" spans="1:5" s="349" customFormat="1" ht="108" customHeight="1" thickBot="1" x14ac:dyDescent="0.25">
      <c r="A34" s="350" t="s">
        <v>212</v>
      </c>
      <c r="B34" s="510"/>
      <c r="C34" s="511"/>
      <c r="D34" s="299"/>
      <c r="E34" s="299"/>
    </row>
    <row r="35" spans="1:5" s="349" customFormat="1" x14ac:dyDescent="0.2">
      <c r="C35" s="351"/>
    </row>
    <row r="36" spans="1:5" s="349" customFormat="1" x14ac:dyDescent="0.2">
      <c r="C36" s="351"/>
    </row>
    <row r="37" spans="1:5" s="349" customFormat="1" x14ac:dyDescent="0.2">
      <c r="C37" s="351"/>
    </row>
    <row r="38" spans="1:5" s="349" customFormat="1" x14ac:dyDescent="0.2">
      <c r="C38" s="351"/>
    </row>
    <row r="39" spans="1:5" s="349" customFormat="1" x14ac:dyDescent="0.2">
      <c r="C39" s="351"/>
    </row>
    <row r="40" spans="1:5" s="349" customFormat="1" x14ac:dyDescent="0.2">
      <c r="C40" s="351"/>
    </row>
    <row r="41" spans="1:5" s="349" customFormat="1" x14ac:dyDescent="0.2">
      <c r="C41" s="351"/>
    </row>
    <row r="42" spans="1:5" s="349" customFormat="1" x14ac:dyDescent="0.2">
      <c r="C42" s="351"/>
    </row>
    <row r="43" spans="1:5" s="349" customFormat="1" x14ac:dyDescent="0.2">
      <c r="C43" s="351"/>
    </row>
    <row r="44" spans="1:5" s="349" customFormat="1" x14ac:dyDescent="0.2">
      <c r="C44" s="351"/>
    </row>
    <row r="45" spans="1:5" s="349" customFormat="1" x14ac:dyDescent="0.2">
      <c r="C45" s="351"/>
    </row>
    <row r="46" spans="1:5" s="349" customFormat="1" x14ac:dyDescent="0.2">
      <c r="C46" s="351"/>
    </row>
    <row r="47" spans="1:5" x14ac:dyDescent="0.2">
      <c r="A47" s="349"/>
      <c r="B47" s="349"/>
      <c r="C47" s="351"/>
      <c r="D47" s="349"/>
      <c r="E47" s="349"/>
    </row>
    <row r="48" spans="1:5" x14ac:dyDescent="0.2">
      <c r="A48" s="349"/>
      <c r="B48" s="349"/>
      <c r="C48" s="351"/>
      <c r="D48" s="349"/>
      <c r="E48" s="349"/>
    </row>
  </sheetData>
  <sheetProtection algorithmName="SHA-512" hashValue="RMudCHO0NRkfIivo3OrusOHt/AL6+WwGIRgIWz1gcE0aIK/oZsW8O/MHAfU7TJcWPfl+8jLT5RtwBVZuTfyt2A==" saltValue="hUUlbA1f9Wx+kCyq1PasRA==" spinCount="100000" sheet="1" objects="1" scenarios="1"/>
  <mergeCells count="12">
    <mergeCell ref="A30:A31"/>
    <mergeCell ref="B30:C31"/>
    <mergeCell ref="A32:A33"/>
    <mergeCell ref="B32:C33"/>
    <mergeCell ref="B34:C34"/>
    <mergeCell ref="A28:A29"/>
    <mergeCell ref="B28:C29"/>
    <mergeCell ref="A1:K1"/>
    <mergeCell ref="G3:K3"/>
    <mergeCell ref="D6:F6"/>
    <mergeCell ref="C15:G15"/>
    <mergeCell ref="A27:C27"/>
  </mergeCells>
  <pageMargins left="0.70866141732283472" right="0.70866141732283472" top="0.74803149606299213"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zoomScaleNormal="100" workbookViewId="0">
      <selection activeCell="M81" sqref="M81"/>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19.28515625" style="34" bestFit="1" customWidth="1"/>
    <col min="7" max="7" width="11.5703125" style="34" customWidth="1"/>
    <col min="8" max="8" width="12.140625" style="34" customWidth="1"/>
    <col min="9" max="9" width="14.7109375" style="34" bestFit="1" customWidth="1"/>
    <col min="10" max="10" width="11" style="34" bestFit="1" customWidth="1"/>
    <col min="11" max="11" width="19.28515625" style="34" bestFit="1" customWidth="1"/>
    <col min="12" max="12" width="11.5703125" style="34" customWidth="1"/>
    <col min="13" max="13" width="11.28515625" style="34" bestFit="1"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20" ht="18" x14ac:dyDescent="0.2">
      <c r="A1" s="437" t="s">
        <v>271</v>
      </c>
      <c r="B1" s="438"/>
      <c r="C1" s="438"/>
      <c r="D1" s="438"/>
      <c r="E1" s="438"/>
      <c r="F1" s="438"/>
      <c r="G1" s="434"/>
      <c r="H1" s="434"/>
      <c r="I1" s="434"/>
      <c r="J1" s="434"/>
      <c r="K1" s="434"/>
    </row>
    <row r="2" spans="1:20" ht="14.25" x14ac:dyDescent="0.2">
      <c r="A2" s="1"/>
      <c r="B2" s="53"/>
      <c r="C2" s="53"/>
      <c r="D2" s="53"/>
      <c r="E2" s="53"/>
      <c r="F2" s="53"/>
      <c r="G2" s="53"/>
    </row>
    <row r="3" spans="1:20" s="40" customFormat="1" ht="15" x14ac:dyDescent="0.2">
      <c r="A3" s="297" t="str">
        <f>'0 Leeswijzer'!A3</f>
        <v>Tariefstelling 2025</v>
      </c>
      <c r="B3" s="48" t="s">
        <v>317</v>
      </c>
      <c r="C3" s="49"/>
      <c r="D3" s="517" t="s">
        <v>318</v>
      </c>
      <c r="E3" s="517"/>
      <c r="F3" s="517"/>
      <c r="G3" s="517"/>
      <c r="H3" s="517"/>
      <c r="I3" s="517"/>
      <c r="J3" s="422"/>
      <c r="K3" s="422"/>
    </row>
    <row r="4" spans="1:20" s="40" customFormat="1" ht="15" x14ac:dyDescent="0.2">
      <c r="A4" s="48" t="s">
        <v>269</v>
      </c>
      <c r="B4" s="431" t="s">
        <v>315</v>
      </c>
      <c r="C4" s="474"/>
      <c r="J4" s="34"/>
      <c r="K4" s="34"/>
      <c r="L4" s="34"/>
      <c r="M4" s="34"/>
      <c r="N4" s="34"/>
      <c r="O4" s="34"/>
    </row>
    <row r="5" spans="1:20" s="40" customFormat="1" ht="15" x14ac:dyDescent="0.2">
      <c r="A5" s="48"/>
      <c r="B5" s="363"/>
      <c r="C5" s="364"/>
      <c r="D5" s="389"/>
      <c r="E5" s="389"/>
      <c r="F5" s="389"/>
      <c r="G5" s="389"/>
      <c r="H5" s="389"/>
      <c r="I5" s="389"/>
      <c r="J5" s="34"/>
      <c r="K5" s="34"/>
      <c r="L5" s="34"/>
      <c r="M5" s="34"/>
      <c r="N5" s="34"/>
      <c r="O5" s="34"/>
    </row>
    <row r="6" spans="1:20" s="40" customFormat="1" ht="30" customHeight="1" x14ac:dyDescent="0.2">
      <c r="A6" s="519" t="s">
        <v>299</v>
      </c>
      <c r="B6" s="519"/>
      <c r="C6" s="519"/>
      <c r="D6" s="519"/>
      <c r="E6" s="519"/>
      <c r="F6" s="519"/>
      <c r="G6" s="519"/>
      <c r="H6" s="519"/>
      <c r="I6" s="519"/>
      <c r="J6" s="34"/>
      <c r="K6" s="34"/>
      <c r="L6" s="34"/>
      <c r="M6" s="34"/>
      <c r="N6" s="34"/>
      <c r="O6" s="34"/>
    </row>
    <row r="7" spans="1:20" ht="26.25" customHeight="1" x14ac:dyDescent="0.2">
      <c r="A7" s="365"/>
      <c r="B7" s="365"/>
      <c r="C7" s="365"/>
      <c r="D7" s="365"/>
      <c r="E7" s="365"/>
      <c r="F7" s="365"/>
      <c r="G7" s="365"/>
      <c r="H7" s="365"/>
      <c r="I7" s="365"/>
      <c r="O7" s="386"/>
      <c r="P7" s="361"/>
      <c r="Q7" s="361"/>
      <c r="R7" s="361"/>
      <c r="S7" s="361"/>
      <c r="T7" s="361"/>
    </row>
    <row r="8" spans="1:20" s="302" customFormat="1" ht="39" customHeight="1" x14ac:dyDescent="0.2">
      <c r="A8" s="521" t="s">
        <v>285</v>
      </c>
      <c r="B8" s="522"/>
      <c r="C8" s="522"/>
      <c r="D8" s="522"/>
      <c r="E8" s="522"/>
      <c r="F8" s="522"/>
      <c r="G8" s="522"/>
      <c r="H8" s="522"/>
      <c r="I8" s="522"/>
      <c r="J8" s="522"/>
      <c r="K8" s="522"/>
      <c r="L8" s="522"/>
      <c r="M8" s="522"/>
      <c r="O8" s="419"/>
      <c r="P8" s="420"/>
      <c r="Q8" s="420"/>
      <c r="R8" s="420"/>
    </row>
    <row r="9" spans="1:20" s="302" customFormat="1" x14ac:dyDescent="0.2">
      <c r="A9" s="523" t="s">
        <v>273</v>
      </c>
      <c r="B9" s="524"/>
      <c r="C9" s="412"/>
      <c r="D9" s="412"/>
      <c r="E9" s="412"/>
      <c r="F9" s="412"/>
      <c r="G9" s="412"/>
      <c r="H9" s="412"/>
      <c r="I9" s="412"/>
      <c r="J9" s="412"/>
      <c r="K9" s="412"/>
      <c r="L9" s="412"/>
      <c r="M9" s="412"/>
      <c r="O9" s="421"/>
      <c r="P9" s="420"/>
      <c r="Q9" s="420"/>
      <c r="R9" s="420"/>
    </row>
    <row r="10" spans="1:20" ht="32.25" customHeight="1" x14ac:dyDescent="0.2">
      <c r="A10" s="413"/>
      <c r="B10" s="414"/>
      <c r="C10" s="414"/>
      <c r="D10" s="518" t="s">
        <v>288</v>
      </c>
      <c r="E10" s="518"/>
      <c r="F10" s="518"/>
      <c r="G10" s="518"/>
      <c r="H10" s="518"/>
      <c r="I10" s="525" t="s">
        <v>289</v>
      </c>
      <c r="J10" s="525"/>
      <c r="K10" s="525"/>
      <c r="L10" s="525"/>
      <c r="M10" s="526"/>
      <c r="O10" s="388"/>
      <c r="P10" s="390"/>
      <c r="Q10" s="390"/>
      <c r="R10" s="390"/>
      <c r="S10" s="390"/>
    </row>
    <row r="11" spans="1:20" ht="42" customHeight="1" x14ac:dyDescent="0.2">
      <c r="A11" s="391" t="s">
        <v>12</v>
      </c>
      <c r="B11" s="391" t="s">
        <v>216</v>
      </c>
      <c r="C11" s="391"/>
      <c r="D11" s="392" t="s">
        <v>14</v>
      </c>
      <c r="E11" s="392"/>
      <c r="F11" s="392" t="s">
        <v>15</v>
      </c>
      <c r="G11" s="392" t="s">
        <v>16</v>
      </c>
      <c r="H11" s="392" t="s">
        <v>17</v>
      </c>
      <c r="I11" s="394" t="s">
        <v>14</v>
      </c>
      <c r="J11" s="394"/>
      <c r="K11" s="394" t="s">
        <v>15</v>
      </c>
      <c r="L11" s="394" t="s">
        <v>16</v>
      </c>
      <c r="M11" s="394" t="s">
        <v>17</v>
      </c>
    </row>
    <row r="12" spans="1:20" ht="25.5" x14ac:dyDescent="0.2">
      <c r="A12" s="14" t="s">
        <v>19</v>
      </c>
      <c r="B12" s="15" t="s">
        <v>20</v>
      </c>
      <c r="C12" s="362"/>
      <c r="D12" s="366">
        <f>'2a Fase A'!D10</f>
        <v>1</v>
      </c>
      <c r="E12" s="367">
        <v>100</v>
      </c>
      <c r="F12" s="368" t="s">
        <v>21</v>
      </c>
      <c r="G12" s="367">
        <v>100</v>
      </c>
      <c r="H12" s="367">
        <v>100</v>
      </c>
      <c r="I12" s="395">
        <f>'2b Fase B en C'!D10</f>
        <v>1</v>
      </c>
      <c r="J12" s="396">
        <v>100</v>
      </c>
      <c r="K12" s="397" t="s">
        <v>21</v>
      </c>
      <c r="L12" s="396">
        <v>100</v>
      </c>
      <c r="M12" s="396">
        <v>100</v>
      </c>
      <c r="O12" s="382"/>
    </row>
    <row r="13" spans="1:20" ht="51" x14ac:dyDescent="0.2">
      <c r="A13" s="14" t="s">
        <v>35</v>
      </c>
      <c r="B13" s="15" t="s">
        <v>36</v>
      </c>
      <c r="C13" s="369" t="s">
        <v>236</v>
      </c>
      <c r="D13" s="366">
        <f>'2a Fase A'!D16</f>
        <v>0</v>
      </c>
      <c r="E13" s="367">
        <f>H12</f>
        <v>100</v>
      </c>
      <c r="F13" s="368" t="s">
        <v>242</v>
      </c>
      <c r="G13" s="367">
        <f>D13*E13</f>
        <v>0</v>
      </c>
      <c r="H13" s="370"/>
      <c r="I13" s="398"/>
      <c r="J13" s="398"/>
      <c r="K13" s="398"/>
      <c r="L13" s="398"/>
      <c r="M13" s="399"/>
      <c r="N13" s="288"/>
      <c r="O13" s="386"/>
      <c r="P13" s="393"/>
      <c r="Q13" s="393"/>
      <c r="R13" s="393"/>
    </row>
    <row r="14" spans="1:20" x14ac:dyDescent="0.2">
      <c r="A14" s="362"/>
      <c r="B14" s="362"/>
      <c r="C14" s="371" t="s">
        <v>366</v>
      </c>
      <c r="D14" s="366">
        <v>0.08</v>
      </c>
      <c r="E14" s="372">
        <f>H12</f>
        <v>100</v>
      </c>
      <c r="F14" s="373" t="s">
        <v>242</v>
      </c>
      <c r="G14" s="372">
        <f>D14*E14</f>
        <v>8</v>
      </c>
      <c r="H14" s="372"/>
      <c r="I14" s="395">
        <v>0.08</v>
      </c>
      <c r="J14" s="400">
        <f>M12</f>
        <v>100</v>
      </c>
      <c r="K14" s="401" t="s">
        <v>242</v>
      </c>
      <c r="L14" s="400">
        <f>I14*J14</f>
        <v>8</v>
      </c>
      <c r="M14" s="400"/>
      <c r="N14" s="417"/>
    </row>
    <row r="15" spans="1:20" x14ac:dyDescent="0.2">
      <c r="A15" s="362"/>
      <c r="B15" s="52"/>
      <c r="C15" s="371" t="s">
        <v>223</v>
      </c>
      <c r="D15" s="377">
        <f>'2a Fase A'!D18</f>
        <v>0</v>
      </c>
      <c r="E15" s="372">
        <f>H12</f>
        <v>100</v>
      </c>
      <c r="F15" s="373" t="s">
        <v>242</v>
      </c>
      <c r="G15" s="372">
        <f>D15*E15</f>
        <v>0</v>
      </c>
      <c r="H15" s="372"/>
      <c r="I15" s="398"/>
      <c r="J15" s="398"/>
      <c r="K15" s="398"/>
      <c r="L15" s="398"/>
      <c r="M15" s="400"/>
    </row>
    <row r="16" spans="1:20" ht="23.25" customHeight="1" x14ac:dyDescent="0.2">
      <c r="A16" s="362"/>
      <c r="B16" s="362"/>
      <c r="C16" s="13" t="s">
        <v>30</v>
      </c>
      <c r="D16" s="374">
        <f>SUM(D13:D15)</f>
        <v>0.08</v>
      </c>
      <c r="E16" s="375">
        <f>H12</f>
        <v>100</v>
      </c>
      <c r="F16" s="376" t="s">
        <v>242</v>
      </c>
      <c r="G16" s="375">
        <f>SUM(G13:G15)</f>
        <v>8</v>
      </c>
      <c r="H16" s="375">
        <f>H12+G16</f>
        <v>108</v>
      </c>
      <c r="I16" s="406">
        <f>SUM(I13:I15)</f>
        <v>0.08</v>
      </c>
      <c r="J16" s="402">
        <f>M12</f>
        <v>100</v>
      </c>
      <c r="K16" s="403" t="s">
        <v>242</v>
      </c>
      <c r="L16" s="402">
        <f>SUM(L13:L15)</f>
        <v>8</v>
      </c>
      <c r="M16" s="402">
        <f>M12+L16</f>
        <v>108</v>
      </c>
    </row>
    <row r="17" spans="1:13" ht="25.5" x14ac:dyDescent="0.2">
      <c r="A17" s="362"/>
      <c r="B17" s="15" t="s">
        <v>39</v>
      </c>
      <c r="C17" s="371" t="s">
        <v>40</v>
      </c>
      <c r="D17" s="377">
        <f>'2a Fase A'!D21</f>
        <v>0</v>
      </c>
      <c r="E17" s="372">
        <f>H12</f>
        <v>100</v>
      </c>
      <c r="F17" s="373" t="s">
        <v>242</v>
      </c>
      <c r="G17" s="372">
        <f t="shared" ref="G17:G23" si="0">D17*E17</f>
        <v>0</v>
      </c>
      <c r="H17" s="372"/>
      <c r="I17" s="407">
        <f>'2b Fase B en C'!D21</f>
        <v>0</v>
      </c>
      <c r="J17" s="400">
        <f>M12</f>
        <v>100</v>
      </c>
      <c r="K17" s="401" t="s">
        <v>242</v>
      </c>
      <c r="L17" s="400">
        <f t="shared" ref="L17:L23" si="1">I17*J17</f>
        <v>0</v>
      </c>
      <c r="M17" s="400"/>
    </row>
    <row r="18" spans="1:13" x14ac:dyDescent="0.2">
      <c r="A18" s="362"/>
      <c r="B18" s="24"/>
      <c r="C18" s="371" t="s">
        <v>41</v>
      </c>
      <c r="D18" s="366">
        <f>'2a Fase A'!D22</f>
        <v>0</v>
      </c>
      <c r="E18" s="372">
        <f>H12</f>
        <v>100</v>
      </c>
      <c r="F18" s="373" t="s">
        <v>242</v>
      </c>
      <c r="G18" s="372">
        <f t="shared" si="0"/>
        <v>0</v>
      </c>
      <c r="H18" s="372"/>
      <c r="I18" s="395">
        <f>'2b Fase B en C'!D22</f>
        <v>0</v>
      </c>
      <c r="J18" s="400">
        <f>M12</f>
        <v>100</v>
      </c>
      <c r="K18" s="401" t="s">
        <v>242</v>
      </c>
      <c r="L18" s="400">
        <f t="shared" si="1"/>
        <v>0</v>
      </c>
      <c r="M18" s="400"/>
    </row>
    <row r="19" spans="1:13" x14ac:dyDescent="0.2">
      <c r="A19" s="362"/>
      <c r="B19" s="46"/>
      <c r="C19" s="371" t="s">
        <v>225</v>
      </c>
      <c r="D19" s="366">
        <f>'2a Fase A'!D23</f>
        <v>0</v>
      </c>
      <c r="E19" s="372">
        <f>H12</f>
        <v>100</v>
      </c>
      <c r="F19" s="373" t="s">
        <v>242</v>
      </c>
      <c r="G19" s="372">
        <f t="shared" si="0"/>
        <v>0</v>
      </c>
      <c r="H19" s="372"/>
      <c r="I19" s="395">
        <f>'2b Fase B en C'!D23</f>
        <v>0</v>
      </c>
      <c r="J19" s="400">
        <f>M12</f>
        <v>100</v>
      </c>
      <c r="K19" s="401" t="s">
        <v>242</v>
      </c>
      <c r="L19" s="400">
        <f t="shared" si="1"/>
        <v>0</v>
      </c>
      <c r="M19" s="400"/>
    </row>
    <row r="20" spans="1:13" x14ac:dyDescent="0.2">
      <c r="A20" s="362"/>
      <c r="B20" s="24"/>
      <c r="C20" s="371" t="s">
        <v>44</v>
      </c>
      <c r="D20" s="366">
        <f>'2a Fase A'!D24</f>
        <v>0</v>
      </c>
      <c r="E20" s="372">
        <f>H12</f>
        <v>100</v>
      </c>
      <c r="F20" s="373" t="s">
        <v>242</v>
      </c>
      <c r="G20" s="372">
        <f t="shared" si="0"/>
        <v>0</v>
      </c>
      <c r="H20" s="372"/>
      <c r="I20" s="395">
        <f>'2b Fase B en C'!D24</f>
        <v>0</v>
      </c>
      <c r="J20" s="400">
        <f>M12</f>
        <v>100</v>
      </c>
      <c r="K20" s="401" t="s">
        <v>242</v>
      </c>
      <c r="L20" s="400">
        <f t="shared" si="1"/>
        <v>0</v>
      </c>
      <c r="M20" s="400"/>
    </row>
    <row r="21" spans="1:13" x14ac:dyDescent="0.2">
      <c r="A21" s="362"/>
      <c r="B21" s="24"/>
      <c r="C21" s="371" t="s">
        <v>274</v>
      </c>
      <c r="D21" s="366">
        <f>'2a Fase A'!D25</f>
        <v>0</v>
      </c>
      <c r="E21" s="372">
        <f>H12</f>
        <v>100</v>
      </c>
      <c r="F21" s="373" t="s">
        <v>242</v>
      </c>
      <c r="G21" s="372">
        <f t="shared" si="0"/>
        <v>0</v>
      </c>
      <c r="H21" s="372"/>
      <c r="I21" s="395">
        <f>'2b Fase B en C'!D25</f>
        <v>0</v>
      </c>
      <c r="J21" s="400">
        <f>M12</f>
        <v>100</v>
      </c>
      <c r="K21" s="401" t="s">
        <v>242</v>
      </c>
      <c r="L21" s="400">
        <f t="shared" si="1"/>
        <v>0</v>
      </c>
      <c r="M21" s="400"/>
    </row>
    <row r="22" spans="1:13" x14ac:dyDescent="0.2">
      <c r="A22" s="362"/>
      <c r="B22" s="24"/>
      <c r="C22" s="371" t="s">
        <v>275</v>
      </c>
      <c r="D22" s="366">
        <f>'2a Fase A'!D26</f>
        <v>0</v>
      </c>
      <c r="E22" s="372">
        <f>H12</f>
        <v>100</v>
      </c>
      <c r="F22" s="373" t="s">
        <v>242</v>
      </c>
      <c r="G22" s="372">
        <f t="shared" si="0"/>
        <v>0</v>
      </c>
      <c r="H22" s="372"/>
      <c r="I22" s="395">
        <f>'2b Fase B en C'!D26</f>
        <v>0</v>
      </c>
      <c r="J22" s="400">
        <f>M12</f>
        <v>100</v>
      </c>
      <c r="K22" s="401" t="s">
        <v>242</v>
      </c>
      <c r="L22" s="400">
        <f t="shared" si="1"/>
        <v>0</v>
      </c>
      <c r="M22" s="400"/>
    </row>
    <row r="23" spans="1:13" x14ac:dyDescent="0.2">
      <c r="A23" s="362"/>
      <c r="B23" s="24"/>
      <c r="C23" s="371" t="s">
        <v>276</v>
      </c>
      <c r="D23" s="366">
        <f>'2a Fase A'!D27</f>
        <v>0</v>
      </c>
      <c r="E23" s="372">
        <f>H12</f>
        <v>100</v>
      </c>
      <c r="F23" s="373" t="s">
        <v>242</v>
      </c>
      <c r="G23" s="372">
        <f t="shared" si="0"/>
        <v>0</v>
      </c>
      <c r="H23" s="372"/>
      <c r="I23" s="395">
        <f>'2b Fase B en C'!D27</f>
        <v>0</v>
      </c>
      <c r="J23" s="400">
        <f>M12</f>
        <v>100</v>
      </c>
      <c r="K23" s="401" t="s">
        <v>242</v>
      </c>
      <c r="L23" s="400">
        <f t="shared" si="1"/>
        <v>0</v>
      </c>
      <c r="M23" s="400"/>
    </row>
    <row r="24" spans="1:13" ht="22.5" customHeight="1" x14ac:dyDescent="0.2">
      <c r="A24" s="362"/>
      <c r="B24" s="362"/>
      <c r="C24" s="13" t="s">
        <v>30</v>
      </c>
      <c r="D24" s="374">
        <f>SUM(D17:D23)</f>
        <v>0</v>
      </c>
      <c r="E24" s="375">
        <f>H12</f>
        <v>100</v>
      </c>
      <c r="F24" s="376" t="s">
        <v>242</v>
      </c>
      <c r="G24" s="375">
        <f>SUM(G17:G23)</f>
        <v>0</v>
      </c>
      <c r="H24" s="375">
        <f>H16+G24</f>
        <v>108</v>
      </c>
      <c r="I24" s="406">
        <f>SUM(I17:I23)</f>
        <v>0</v>
      </c>
      <c r="J24" s="402">
        <f>M12</f>
        <v>100</v>
      </c>
      <c r="K24" s="403" t="s">
        <v>242</v>
      </c>
      <c r="L24" s="402">
        <f>SUM(L17:L23)</f>
        <v>0</v>
      </c>
      <c r="M24" s="402">
        <f>M16+L24</f>
        <v>108</v>
      </c>
    </row>
    <row r="25" spans="1:13" ht="25.5" x14ac:dyDescent="0.2">
      <c r="A25" s="14" t="s">
        <v>213</v>
      </c>
      <c r="B25" s="15" t="s">
        <v>354</v>
      </c>
      <c r="D25" s="366">
        <v>2E-3</v>
      </c>
      <c r="E25" s="372">
        <f>H24</f>
        <v>108</v>
      </c>
      <c r="F25" s="373" t="s">
        <v>362</v>
      </c>
      <c r="G25" s="372">
        <f>E25*D25</f>
        <v>0.216</v>
      </c>
      <c r="H25" s="372">
        <f>H24+G25</f>
        <v>108.21599999999999</v>
      </c>
      <c r="I25" s="395">
        <v>2E-3</v>
      </c>
      <c r="J25" s="400">
        <f>M24</f>
        <v>108</v>
      </c>
      <c r="K25" s="401" t="s">
        <v>362</v>
      </c>
      <c r="L25" s="400">
        <f>J25*I25</f>
        <v>0.216</v>
      </c>
      <c r="M25" s="400">
        <f>M24+L25</f>
        <v>108.21599999999999</v>
      </c>
    </row>
    <row r="26" spans="1:13" ht="22.5" customHeight="1" x14ac:dyDescent="0.2">
      <c r="A26" s="362"/>
      <c r="B26" s="362"/>
      <c r="C26" s="13"/>
      <c r="D26" s="374"/>
      <c r="E26" s="375"/>
      <c r="F26" s="376"/>
      <c r="G26" s="375"/>
      <c r="H26" s="375"/>
      <c r="I26" s="406"/>
      <c r="J26" s="402"/>
      <c r="K26" s="403"/>
      <c r="L26" s="402"/>
      <c r="M26" s="402"/>
    </row>
    <row r="27" spans="1:13" ht="39" customHeight="1" x14ac:dyDescent="0.2">
      <c r="A27" s="246"/>
      <c r="B27" s="247"/>
      <c r="C27" s="246" t="s">
        <v>277</v>
      </c>
      <c r="D27" s="378"/>
      <c r="E27" s="379"/>
      <c r="F27" s="380"/>
      <c r="G27" s="379"/>
      <c r="H27" s="379">
        <f>ROUND(H25/100,4)</f>
        <v>1.0822000000000001</v>
      </c>
      <c r="I27" s="408"/>
      <c r="J27" s="404"/>
      <c r="K27" s="405"/>
      <c r="L27" s="404"/>
      <c r="M27" s="404">
        <f>ROUND(H25/100,4)</f>
        <v>1.0822000000000001</v>
      </c>
    </row>
    <row r="28" spans="1:13" s="382" customFormat="1" x14ac:dyDescent="0.2">
      <c r="A28" s="382" t="s">
        <v>287</v>
      </c>
    </row>
    <row r="29" spans="1:13" hidden="1" x14ac:dyDescent="0.2">
      <c r="G29" s="50">
        <v>0.77</v>
      </c>
      <c r="H29" s="381">
        <f>H27</f>
        <v>1.0822000000000001</v>
      </c>
    </row>
    <row r="30" spans="1:13" hidden="1" x14ac:dyDescent="0.2">
      <c r="G30" s="50">
        <v>0.23</v>
      </c>
      <c r="H30" s="381">
        <f>M27</f>
        <v>1.0822000000000001</v>
      </c>
    </row>
    <row r="32" spans="1:13" ht="42" customHeight="1" x14ac:dyDescent="0.2">
      <c r="C32" s="413" t="s">
        <v>302</v>
      </c>
      <c r="D32" s="415">
        <f>SUMPRODUCT(G29:G30,H29:H30)/SUM(G29:G30)</f>
        <v>1.0822000000000001</v>
      </c>
      <c r="F32" s="382"/>
      <c r="G32" s="382"/>
      <c r="H32" s="382"/>
      <c r="I32" s="382"/>
      <c r="J32" s="382"/>
      <c r="K32" s="382"/>
      <c r="L32" s="382"/>
      <c r="M32" s="382"/>
    </row>
    <row r="33" spans="1:22" ht="45.75" customHeight="1" x14ac:dyDescent="0.2">
      <c r="C33" s="512" t="s">
        <v>298</v>
      </c>
      <c r="D33" s="513"/>
      <c r="E33" s="514"/>
      <c r="F33" s="515"/>
      <c r="G33" s="516"/>
      <c r="H33" s="516"/>
      <c r="I33" s="516"/>
      <c r="J33" s="516"/>
      <c r="K33" s="516"/>
      <c r="L33" s="516"/>
      <c r="M33" s="393"/>
    </row>
    <row r="36" spans="1:22" ht="32.25" customHeight="1" x14ac:dyDescent="0.2">
      <c r="A36" s="521" t="s">
        <v>286</v>
      </c>
      <c r="B36" s="522"/>
      <c r="C36" s="522"/>
      <c r="D36" s="522"/>
      <c r="E36" s="522"/>
      <c r="F36" s="522"/>
      <c r="G36" s="522"/>
      <c r="H36" s="522"/>
      <c r="I36" s="522"/>
      <c r="J36" s="522"/>
      <c r="K36" s="522"/>
      <c r="L36" s="522"/>
      <c r="M36" s="522"/>
    </row>
    <row r="37" spans="1:22" ht="32.25" customHeight="1" x14ac:dyDescent="0.2">
      <c r="A37" s="413"/>
      <c r="B37" s="414"/>
      <c r="C37" s="414"/>
      <c r="D37" s="518" t="s">
        <v>288</v>
      </c>
      <c r="E37" s="518"/>
      <c r="F37" s="518"/>
      <c r="G37" s="518"/>
      <c r="H37" s="518"/>
      <c r="I37" s="525" t="s">
        <v>289</v>
      </c>
      <c r="J37" s="525"/>
      <c r="K37" s="525"/>
      <c r="L37" s="525"/>
      <c r="M37" s="526"/>
    </row>
    <row r="38" spans="1:22" ht="42" customHeight="1" x14ac:dyDescent="0.2">
      <c r="A38" s="391" t="s">
        <v>12</v>
      </c>
      <c r="B38" s="391" t="s">
        <v>216</v>
      </c>
      <c r="C38" s="391"/>
      <c r="D38" s="392" t="s">
        <v>14</v>
      </c>
      <c r="E38" s="392"/>
      <c r="F38" s="392" t="s">
        <v>15</v>
      </c>
      <c r="G38" s="392" t="s">
        <v>16</v>
      </c>
      <c r="H38" s="392" t="s">
        <v>17</v>
      </c>
      <c r="I38" s="394" t="s">
        <v>14</v>
      </c>
      <c r="J38" s="394"/>
      <c r="K38" s="394" t="s">
        <v>15</v>
      </c>
      <c r="L38" s="394" t="s">
        <v>16</v>
      </c>
      <c r="M38" s="394" t="s">
        <v>17</v>
      </c>
    </row>
    <row r="39" spans="1:22" ht="25.5" x14ac:dyDescent="0.2">
      <c r="A39" s="14" t="s">
        <v>19</v>
      </c>
      <c r="B39" s="15" t="s">
        <v>20</v>
      </c>
      <c r="C39" s="362"/>
      <c r="D39" s="366">
        <f>'2a Fase A'!D10</f>
        <v>1</v>
      </c>
      <c r="E39" s="367">
        <v>100</v>
      </c>
      <c r="F39" s="368" t="s">
        <v>21</v>
      </c>
      <c r="G39" s="367">
        <v>100</v>
      </c>
      <c r="H39" s="367">
        <v>100</v>
      </c>
      <c r="I39" s="395">
        <f>'2b Fase B en C'!D10</f>
        <v>1</v>
      </c>
      <c r="J39" s="396">
        <v>100</v>
      </c>
      <c r="K39" s="397" t="s">
        <v>21</v>
      </c>
      <c r="L39" s="396">
        <v>100</v>
      </c>
      <c r="M39" s="396">
        <v>100</v>
      </c>
    </row>
    <row r="40" spans="1:22" ht="58.5" customHeight="1" x14ac:dyDescent="0.2">
      <c r="A40" s="14" t="s">
        <v>27</v>
      </c>
      <c r="B40" s="14" t="s">
        <v>28</v>
      </c>
      <c r="C40" s="371" t="s">
        <v>278</v>
      </c>
      <c r="D40" s="383">
        <f>'2a Fase A'!D11</f>
        <v>0.10917</v>
      </c>
      <c r="E40" s="367">
        <f>H39</f>
        <v>100</v>
      </c>
      <c r="F40" s="368" t="s">
        <v>240</v>
      </c>
      <c r="G40" s="367">
        <f>D40*E40</f>
        <v>10.917</v>
      </c>
      <c r="H40" s="367">
        <f>H39+G40</f>
        <v>110.917</v>
      </c>
      <c r="I40" s="409">
        <f>'2b Fase B en C'!D11</f>
        <v>0.10917</v>
      </c>
      <c r="J40" s="396">
        <f>M39</f>
        <v>100</v>
      </c>
      <c r="K40" s="397" t="s">
        <v>240</v>
      </c>
      <c r="L40" s="396">
        <f>I40*J40</f>
        <v>10.917</v>
      </c>
      <c r="M40" s="396">
        <f>M39+L40</f>
        <v>110.917</v>
      </c>
      <c r="O40" s="387"/>
      <c r="P40" s="393"/>
      <c r="Q40" s="393"/>
      <c r="R40" s="393"/>
      <c r="S40" s="393"/>
    </row>
    <row r="41" spans="1:22" ht="51" x14ac:dyDescent="0.2">
      <c r="A41" s="14" t="s">
        <v>35</v>
      </c>
      <c r="B41" s="15" t="s">
        <v>36</v>
      </c>
      <c r="C41" s="369" t="s">
        <v>236</v>
      </c>
      <c r="D41" s="383">
        <f>'2a Fase A'!D16</f>
        <v>0</v>
      </c>
      <c r="E41" s="367">
        <f>H40</f>
        <v>110.917</v>
      </c>
      <c r="F41" s="368" t="s">
        <v>242</v>
      </c>
      <c r="G41" s="367">
        <f>D41*E41</f>
        <v>0</v>
      </c>
      <c r="H41" s="370"/>
      <c r="I41" s="398"/>
      <c r="J41" s="398"/>
      <c r="K41" s="398"/>
      <c r="L41" s="398"/>
      <c r="M41" s="399"/>
      <c r="N41" s="288"/>
    </row>
    <row r="42" spans="1:22" x14ac:dyDescent="0.2">
      <c r="A42" s="362"/>
      <c r="B42" s="362"/>
      <c r="C42" s="371" t="s">
        <v>366</v>
      </c>
      <c r="D42" s="383">
        <f>D14</f>
        <v>0.08</v>
      </c>
      <c r="E42" s="372">
        <f>H40</f>
        <v>110.917</v>
      </c>
      <c r="F42" s="373" t="s">
        <v>242</v>
      </c>
      <c r="G42" s="372">
        <f>D42*E42</f>
        <v>8.8733599999999999</v>
      </c>
      <c r="H42" s="372"/>
      <c r="I42" s="409">
        <f>I14</f>
        <v>0.08</v>
      </c>
      <c r="J42" s="400">
        <f>M40</f>
        <v>110.917</v>
      </c>
      <c r="K42" s="401" t="s">
        <v>242</v>
      </c>
      <c r="L42" s="400">
        <f>I42*J42</f>
        <v>8.8733599999999999</v>
      </c>
      <c r="M42" s="400"/>
      <c r="N42" s="417"/>
      <c r="P42" s="418"/>
      <c r="Q42" s="418"/>
      <c r="R42" s="418"/>
      <c r="S42" s="418"/>
      <c r="T42" s="418"/>
      <c r="U42" s="418"/>
      <c r="V42" s="418"/>
    </row>
    <row r="43" spans="1:22" x14ac:dyDescent="0.2">
      <c r="A43" s="362"/>
      <c r="B43" s="52"/>
      <c r="C43" s="371" t="s">
        <v>223</v>
      </c>
      <c r="D43" s="383">
        <f>'2a Fase A'!D18</f>
        <v>0</v>
      </c>
      <c r="E43" s="372">
        <f>H40</f>
        <v>110.917</v>
      </c>
      <c r="F43" s="373" t="s">
        <v>242</v>
      </c>
      <c r="G43" s="372">
        <f>D43*E43</f>
        <v>0</v>
      </c>
      <c r="H43" s="372"/>
      <c r="I43" s="398"/>
      <c r="J43" s="398"/>
      <c r="K43" s="398"/>
      <c r="L43" s="398"/>
      <c r="M43" s="400"/>
    </row>
    <row r="44" spans="1:22" ht="23.25" customHeight="1" x14ac:dyDescent="0.2">
      <c r="A44" s="362"/>
      <c r="B44" s="362"/>
      <c r="C44" s="13" t="s">
        <v>30</v>
      </c>
      <c r="D44" s="374">
        <f>SUM(D41:D43)</f>
        <v>0.08</v>
      </c>
      <c r="E44" s="375">
        <f>H40</f>
        <v>110.917</v>
      </c>
      <c r="F44" s="376" t="s">
        <v>242</v>
      </c>
      <c r="G44" s="375">
        <f>SUM(G41:G43)</f>
        <v>8.8733599999999999</v>
      </c>
      <c r="H44" s="375">
        <f>H40+G44</f>
        <v>119.79036000000001</v>
      </c>
      <c r="I44" s="406">
        <f>SUM(I41:I43)</f>
        <v>0.08</v>
      </c>
      <c r="J44" s="402">
        <f>M40</f>
        <v>110.917</v>
      </c>
      <c r="K44" s="403" t="s">
        <v>242</v>
      </c>
      <c r="L44" s="402">
        <f>SUM(L41:L43)</f>
        <v>8.8733599999999999</v>
      </c>
      <c r="M44" s="402">
        <f>M40+L44</f>
        <v>119.79036000000001</v>
      </c>
    </row>
    <row r="45" spans="1:22" ht="25.5" x14ac:dyDescent="0.2">
      <c r="A45" s="362"/>
      <c r="B45" s="15" t="s">
        <v>39</v>
      </c>
      <c r="C45" s="371" t="s">
        <v>40</v>
      </c>
      <c r="D45" s="377">
        <f>'2a Fase A'!D21</f>
        <v>0</v>
      </c>
      <c r="E45" s="372">
        <f>H40</f>
        <v>110.917</v>
      </c>
      <c r="F45" s="373" t="s">
        <v>242</v>
      </c>
      <c r="G45" s="372">
        <f t="shared" ref="G45:G50" si="2">D45*E45</f>
        <v>0</v>
      </c>
      <c r="H45" s="372"/>
      <c r="I45" s="407">
        <f>'2b Fase B en C'!D21</f>
        <v>0</v>
      </c>
      <c r="J45" s="400">
        <f>M40</f>
        <v>110.917</v>
      </c>
      <c r="K45" s="401" t="s">
        <v>242</v>
      </c>
      <c r="L45" s="400">
        <f t="shared" ref="L45:L50" si="3">I45*J45</f>
        <v>0</v>
      </c>
      <c r="M45" s="400"/>
    </row>
    <row r="46" spans="1:22" x14ac:dyDescent="0.2">
      <c r="A46" s="362"/>
      <c r="B46" s="24"/>
      <c r="C46" s="371" t="s">
        <v>41</v>
      </c>
      <c r="D46" s="377">
        <f>'2a Fase A'!D22</f>
        <v>0</v>
      </c>
      <c r="E46" s="372">
        <f>H40</f>
        <v>110.917</v>
      </c>
      <c r="F46" s="373" t="s">
        <v>242</v>
      </c>
      <c r="G46" s="372">
        <f t="shared" si="2"/>
        <v>0</v>
      </c>
      <c r="H46" s="372"/>
      <c r="I46" s="407">
        <f>'2b Fase B en C'!D22</f>
        <v>0</v>
      </c>
      <c r="J46" s="400">
        <f>M40</f>
        <v>110.917</v>
      </c>
      <c r="K46" s="401" t="s">
        <v>242</v>
      </c>
      <c r="L46" s="400">
        <f t="shared" si="3"/>
        <v>0</v>
      </c>
      <c r="M46" s="400"/>
    </row>
    <row r="47" spans="1:22" x14ac:dyDescent="0.2">
      <c r="A47" s="362"/>
      <c r="B47" s="46"/>
      <c r="C47" s="371" t="s">
        <v>225</v>
      </c>
      <c r="D47" s="377">
        <f>'2a Fase A'!D23</f>
        <v>0</v>
      </c>
      <c r="E47" s="372">
        <f>H40</f>
        <v>110.917</v>
      </c>
      <c r="F47" s="373" t="s">
        <v>242</v>
      </c>
      <c r="G47" s="372">
        <f t="shared" si="2"/>
        <v>0</v>
      </c>
      <c r="H47" s="372"/>
      <c r="I47" s="407">
        <f>'2b Fase B en C'!D23</f>
        <v>0</v>
      </c>
      <c r="J47" s="400">
        <f>M40</f>
        <v>110.917</v>
      </c>
      <c r="K47" s="401" t="s">
        <v>242</v>
      </c>
      <c r="L47" s="400">
        <f t="shared" si="3"/>
        <v>0</v>
      </c>
      <c r="M47" s="400"/>
    </row>
    <row r="48" spans="1:22" x14ac:dyDescent="0.2">
      <c r="A48" s="362"/>
      <c r="B48" s="24"/>
      <c r="C48" s="371" t="s">
        <v>44</v>
      </c>
      <c r="D48" s="377">
        <f>'2a Fase A'!D24</f>
        <v>0</v>
      </c>
      <c r="E48" s="372">
        <f>H40</f>
        <v>110.917</v>
      </c>
      <c r="F48" s="373" t="s">
        <v>242</v>
      </c>
      <c r="G48" s="372">
        <f t="shared" si="2"/>
        <v>0</v>
      </c>
      <c r="H48" s="372"/>
      <c r="I48" s="407">
        <f>'2b Fase B en C'!D24</f>
        <v>0</v>
      </c>
      <c r="J48" s="400">
        <f>M40</f>
        <v>110.917</v>
      </c>
      <c r="K48" s="401" t="s">
        <v>242</v>
      </c>
      <c r="L48" s="400">
        <f t="shared" si="3"/>
        <v>0</v>
      </c>
      <c r="M48" s="400"/>
    </row>
    <row r="49" spans="1:19" x14ac:dyDescent="0.2">
      <c r="A49" s="362"/>
      <c r="B49" s="24"/>
      <c r="C49" s="371" t="s">
        <v>274</v>
      </c>
      <c r="D49" s="377">
        <f>'2a Fase A'!D25</f>
        <v>0</v>
      </c>
      <c r="E49" s="372">
        <f>H40</f>
        <v>110.917</v>
      </c>
      <c r="F49" s="373" t="s">
        <v>242</v>
      </c>
      <c r="G49" s="372">
        <f t="shared" si="2"/>
        <v>0</v>
      </c>
      <c r="H49" s="372"/>
      <c r="I49" s="407">
        <f>'2b Fase B en C'!D25</f>
        <v>0</v>
      </c>
      <c r="J49" s="400">
        <f>M40</f>
        <v>110.917</v>
      </c>
      <c r="K49" s="401" t="s">
        <v>242</v>
      </c>
      <c r="L49" s="400">
        <f t="shared" si="3"/>
        <v>0</v>
      </c>
      <c r="M49" s="400"/>
    </row>
    <row r="50" spans="1:19" x14ac:dyDescent="0.2">
      <c r="A50" s="362"/>
      <c r="B50" s="24"/>
      <c r="C50" s="371" t="s">
        <v>275</v>
      </c>
      <c r="D50" s="377">
        <f>'2a Fase A'!D26</f>
        <v>0</v>
      </c>
      <c r="E50" s="372">
        <f>H40</f>
        <v>110.917</v>
      </c>
      <c r="F50" s="373" t="s">
        <v>242</v>
      </c>
      <c r="G50" s="372">
        <f t="shared" si="2"/>
        <v>0</v>
      </c>
      <c r="H50" s="372"/>
      <c r="I50" s="407">
        <f>'2b Fase B en C'!D26</f>
        <v>0</v>
      </c>
      <c r="J50" s="400">
        <f>M40</f>
        <v>110.917</v>
      </c>
      <c r="K50" s="401" t="s">
        <v>242</v>
      </c>
      <c r="L50" s="400">
        <f t="shared" si="3"/>
        <v>0</v>
      </c>
      <c r="M50" s="400"/>
    </row>
    <row r="51" spans="1:19" x14ac:dyDescent="0.2">
      <c r="A51" s="362"/>
      <c r="B51" s="24"/>
      <c r="C51" s="371" t="s">
        <v>276</v>
      </c>
      <c r="D51" s="377">
        <f>'2a Fase A'!D27</f>
        <v>0</v>
      </c>
      <c r="E51" s="372">
        <f>H40</f>
        <v>110.917</v>
      </c>
      <c r="F51" s="373" t="s">
        <v>242</v>
      </c>
      <c r="G51" s="372">
        <f>D51*E51</f>
        <v>0</v>
      </c>
      <c r="H51" s="372"/>
      <c r="I51" s="407">
        <f>'2b Fase B en C'!D27</f>
        <v>0</v>
      </c>
      <c r="J51" s="400">
        <f>M40</f>
        <v>110.917</v>
      </c>
      <c r="K51" s="401" t="s">
        <v>242</v>
      </c>
      <c r="L51" s="400">
        <f>I51*J51</f>
        <v>0</v>
      </c>
      <c r="M51" s="400"/>
    </row>
    <row r="52" spans="1:19" x14ac:dyDescent="0.2">
      <c r="A52" s="362"/>
      <c r="B52" s="24"/>
      <c r="C52" s="13" t="s">
        <v>30</v>
      </c>
      <c r="D52" s="374">
        <f>SUM(D45:D51)</f>
        <v>0</v>
      </c>
      <c r="E52" s="375">
        <f>H40</f>
        <v>110.917</v>
      </c>
      <c r="F52" s="376" t="s">
        <v>242</v>
      </c>
      <c r="G52" s="375">
        <f>SUM(G45:G51)</f>
        <v>0</v>
      </c>
      <c r="H52" s="375">
        <f>H44+G52</f>
        <v>119.79036000000001</v>
      </c>
      <c r="I52" s="406">
        <f>SUM(I45:I51)</f>
        <v>0</v>
      </c>
      <c r="J52" s="402">
        <f>M40</f>
        <v>110.917</v>
      </c>
      <c r="K52" s="403" t="s">
        <v>242</v>
      </c>
      <c r="L52" s="402">
        <f>SUM(L45:L51)</f>
        <v>0</v>
      </c>
      <c r="M52" s="402">
        <f>M44+L52</f>
        <v>119.79036000000001</v>
      </c>
    </row>
    <row r="53" spans="1:19" ht="25.5" x14ac:dyDescent="0.2">
      <c r="A53" s="14" t="s">
        <v>48</v>
      </c>
      <c r="B53" s="15" t="s">
        <v>279</v>
      </c>
      <c r="C53" s="371" t="s">
        <v>280</v>
      </c>
      <c r="D53" s="377">
        <f>'2a Fase A'!D29</f>
        <v>0</v>
      </c>
      <c r="E53" s="372">
        <f>H52</f>
        <v>119.79036000000001</v>
      </c>
      <c r="F53" s="373" t="s">
        <v>244</v>
      </c>
      <c r="G53" s="372">
        <f>E53*D53</f>
        <v>0</v>
      </c>
      <c r="H53" s="372">
        <f>H52+G53</f>
        <v>119.79036000000001</v>
      </c>
      <c r="I53" s="407">
        <f>'2b Fase B en C'!D29</f>
        <v>0</v>
      </c>
      <c r="J53" s="400">
        <f>M52</f>
        <v>119.79036000000001</v>
      </c>
      <c r="K53" s="401" t="s">
        <v>244</v>
      </c>
      <c r="L53" s="400">
        <f>J53*I53</f>
        <v>0</v>
      </c>
      <c r="M53" s="400">
        <f>M52+L53</f>
        <v>119.79036000000001</v>
      </c>
    </row>
    <row r="54" spans="1:19" ht="25.5" x14ac:dyDescent="0.2">
      <c r="A54" s="14" t="s">
        <v>213</v>
      </c>
      <c r="B54" s="15" t="s">
        <v>354</v>
      </c>
      <c r="D54" s="366">
        <v>2E-3</v>
      </c>
      <c r="E54" s="372">
        <f>H53</f>
        <v>119.79036000000001</v>
      </c>
      <c r="F54" s="373" t="s">
        <v>362</v>
      </c>
      <c r="G54" s="372">
        <f>E54*D54</f>
        <v>0.23958072000000002</v>
      </c>
      <c r="H54" s="372">
        <f>H53+G54</f>
        <v>120.02994072000001</v>
      </c>
      <c r="I54" s="395">
        <v>2E-3</v>
      </c>
      <c r="J54" s="400">
        <f>M53</f>
        <v>119.79036000000001</v>
      </c>
      <c r="K54" s="401" t="s">
        <v>362</v>
      </c>
      <c r="L54" s="400">
        <f>J54*I54</f>
        <v>0.23958072000000002</v>
      </c>
      <c r="M54" s="400">
        <f>M53+L54</f>
        <v>120.02994072000001</v>
      </c>
    </row>
    <row r="55" spans="1:19" ht="17.25" customHeight="1" x14ac:dyDescent="0.2">
      <c r="A55" s="362"/>
      <c r="B55" s="362"/>
      <c r="C55" s="13"/>
      <c r="D55" s="374"/>
      <c r="E55" s="375"/>
      <c r="F55" s="376"/>
      <c r="G55" s="375"/>
      <c r="H55" s="375"/>
      <c r="I55" s="406"/>
      <c r="J55" s="402"/>
      <c r="K55" s="403"/>
      <c r="L55" s="402"/>
      <c r="M55" s="402"/>
      <c r="O55" s="516"/>
      <c r="P55" s="516"/>
      <c r="Q55" s="516"/>
      <c r="R55" s="516"/>
      <c r="S55" s="516"/>
    </row>
    <row r="56" spans="1:19" ht="35.25" customHeight="1" x14ac:dyDescent="0.2">
      <c r="A56" s="362"/>
      <c r="B56" s="362"/>
      <c r="C56" s="246" t="s">
        <v>277</v>
      </c>
      <c r="D56" s="374"/>
      <c r="E56" s="375"/>
      <c r="F56" s="376"/>
      <c r="G56" s="375"/>
      <c r="H56" s="375">
        <f>ROUND(H54/100,4)</f>
        <v>1.2002999999999999</v>
      </c>
      <c r="I56" s="406"/>
      <c r="J56" s="402"/>
      <c r="K56" s="403"/>
      <c r="L56" s="402"/>
      <c r="M56" s="402">
        <f>ROUND(M54/100,4)</f>
        <v>1.2002999999999999</v>
      </c>
      <c r="O56" s="390"/>
      <c r="P56" s="390"/>
      <c r="Q56" s="390"/>
      <c r="R56" s="390"/>
      <c r="S56" s="390"/>
    </row>
    <row r="57" spans="1:19" s="382" customFormat="1" x14ac:dyDescent="0.2">
      <c r="A57" s="382" t="s">
        <v>287</v>
      </c>
    </row>
    <row r="58" spans="1:19" ht="14.25" hidden="1" customHeight="1" x14ac:dyDescent="0.2">
      <c r="G58" s="50">
        <v>0.77</v>
      </c>
      <c r="H58" s="381">
        <f>H56</f>
        <v>1.2002999999999999</v>
      </c>
    </row>
    <row r="59" spans="1:19" hidden="1" x14ac:dyDescent="0.2">
      <c r="G59" s="50">
        <v>0.23</v>
      </c>
      <c r="H59" s="381">
        <f>M56</f>
        <v>1.2002999999999999</v>
      </c>
    </row>
    <row r="61" spans="1:19" ht="34.5" customHeight="1" x14ac:dyDescent="0.2">
      <c r="C61" s="413" t="s">
        <v>303</v>
      </c>
      <c r="D61" s="415">
        <f>SUMPRODUCT(G58:G59,H58:H59)/SUM(G58:G59)</f>
        <v>1.2002999999999999</v>
      </c>
      <c r="F61" s="382"/>
      <c r="G61" s="382"/>
      <c r="H61" s="382"/>
      <c r="I61" s="382"/>
      <c r="J61" s="382"/>
      <c r="K61" s="382"/>
      <c r="L61" s="382"/>
      <c r="M61" s="382"/>
    </row>
    <row r="62" spans="1:19" ht="47.25" customHeight="1" x14ac:dyDescent="0.2">
      <c r="C62" s="512" t="s">
        <v>298</v>
      </c>
      <c r="D62" s="513"/>
      <c r="E62" s="514"/>
      <c r="F62" s="515"/>
      <c r="G62" s="516"/>
      <c r="H62" s="516"/>
      <c r="I62" s="516"/>
      <c r="J62" s="516"/>
      <c r="K62" s="393"/>
      <c r="L62" s="393"/>
      <c r="M62" s="393"/>
    </row>
    <row r="66" spans="1:14" ht="32.25" customHeight="1" x14ac:dyDescent="0.2">
      <c r="A66" s="521" t="s">
        <v>281</v>
      </c>
      <c r="B66" s="527"/>
      <c r="C66" s="527"/>
      <c r="D66" s="527"/>
      <c r="E66" s="527"/>
      <c r="F66" s="527"/>
      <c r="G66" s="527"/>
      <c r="H66" s="527"/>
      <c r="I66" s="527"/>
      <c r="J66" s="527"/>
      <c r="K66" s="527"/>
      <c r="L66" s="527"/>
      <c r="M66" s="527"/>
    </row>
    <row r="67" spans="1:14" ht="32.25" customHeight="1" x14ac:dyDescent="0.2">
      <c r="A67" s="413"/>
      <c r="B67" s="413"/>
      <c r="C67" s="414"/>
      <c r="D67" s="518" t="s">
        <v>288</v>
      </c>
      <c r="E67" s="518"/>
      <c r="F67" s="518"/>
      <c r="G67" s="518"/>
      <c r="H67" s="518"/>
      <c r="I67" s="525" t="s">
        <v>289</v>
      </c>
      <c r="J67" s="525"/>
      <c r="K67" s="525"/>
      <c r="L67" s="525"/>
      <c r="M67" s="526"/>
    </row>
    <row r="68" spans="1:14" ht="42" customHeight="1" x14ac:dyDescent="0.2">
      <c r="A68" s="391" t="s">
        <v>12</v>
      </c>
      <c r="B68" s="391" t="s">
        <v>216</v>
      </c>
      <c r="C68" s="391"/>
      <c r="D68" s="392" t="s">
        <v>14</v>
      </c>
      <c r="E68" s="392"/>
      <c r="F68" s="392" t="s">
        <v>15</v>
      </c>
      <c r="G68" s="392" t="s">
        <v>16</v>
      </c>
      <c r="H68" s="392" t="s">
        <v>17</v>
      </c>
      <c r="I68" s="394" t="s">
        <v>14</v>
      </c>
      <c r="J68" s="394"/>
      <c r="K68" s="394" t="s">
        <v>15</v>
      </c>
      <c r="L68" s="394" t="s">
        <v>16</v>
      </c>
      <c r="M68" s="394" t="s">
        <v>17</v>
      </c>
    </row>
    <row r="69" spans="1:14" ht="25.5" x14ac:dyDescent="0.2">
      <c r="A69" s="14" t="s">
        <v>19</v>
      </c>
      <c r="B69" s="15" t="s">
        <v>20</v>
      </c>
      <c r="C69" s="362"/>
      <c r="D69" s="366">
        <f>'2a Fase A'!D10</f>
        <v>1</v>
      </c>
      <c r="E69" s="367">
        <v>100</v>
      </c>
      <c r="F69" s="368" t="s">
        <v>21</v>
      </c>
      <c r="G69" s="367">
        <v>100</v>
      </c>
      <c r="H69" s="367">
        <v>100</v>
      </c>
      <c r="I69" s="395">
        <f>'2b Fase B en C'!D10</f>
        <v>1</v>
      </c>
      <c r="J69" s="396">
        <v>100</v>
      </c>
      <c r="K69" s="397" t="s">
        <v>21</v>
      </c>
      <c r="L69" s="396">
        <v>100</v>
      </c>
      <c r="M69" s="396">
        <v>100</v>
      </c>
    </row>
    <row r="70" spans="1:14" ht="51" x14ac:dyDescent="0.2">
      <c r="A70" s="14" t="s">
        <v>35</v>
      </c>
      <c r="B70" s="15" t="s">
        <v>36</v>
      </c>
      <c r="C70" s="369" t="s">
        <v>236</v>
      </c>
      <c r="D70" s="366">
        <f>'2a Fase A'!D16</f>
        <v>0</v>
      </c>
      <c r="E70" s="367">
        <f>H69</f>
        <v>100</v>
      </c>
      <c r="F70" s="368" t="s">
        <v>242</v>
      </c>
      <c r="G70" s="367">
        <f>D70*E70</f>
        <v>0</v>
      </c>
      <c r="H70" s="370"/>
      <c r="I70" s="398"/>
      <c r="J70" s="398"/>
      <c r="K70" s="398"/>
      <c r="L70" s="398"/>
      <c r="M70" s="399"/>
      <c r="N70" s="288"/>
    </row>
    <row r="71" spans="1:14" x14ac:dyDescent="0.2">
      <c r="A71" s="362"/>
      <c r="B71" s="362"/>
      <c r="C71" s="371" t="s">
        <v>366</v>
      </c>
      <c r="D71" s="366">
        <f>D14</f>
        <v>0.08</v>
      </c>
      <c r="E71" s="372">
        <f>H69</f>
        <v>100</v>
      </c>
      <c r="F71" s="373" t="s">
        <v>242</v>
      </c>
      <c r="G71" s="372">
        <f>D71*E71</f>
        <v>8</v>
      </c>
      <c r="H71" s="372"/>
      <c r="I71" s="395">
        <f>I14</f>
        <v>0.08</v>
      </c>
      <c r="J71" s="400">
        <f>M69</f>
        <v>100</v>
      </c>
      <c r="K71" s="401" t="s">
        <v>242</v>
      </c>
      <c r="L71" s="400">
        <f>I71*J71</f>
        <v>8</v>
      </c>
      <c r="M71" s="400"/>
      <c r="N71" s="417"/>
    </row>
    <row r="72" spans="1:14" x14ac:dyDescent="0.2">
      <c r="A72" s="362"/>
      <c r="B72" s="52"/>
      <c r="C72" s="371" t="s">
        <v>223</v>
      </c>
      <c r="D72" s="377">
        <f>'2a Fase A'!D18</f>
        <v>0</v>
      </c>
      <c r="E72" s="372">
        <f>H69</f>
        <v>100</v>
      </c>
      <c r="F72" s="373" t="s">
        <v>242</v>
      </c>
      <c r="G72" s="372">
        <f>D72*E72</f>
        <v>0</v>
      </c>
      <c r="H72" s="372"/>
      <c r="I72" s="398"/>
      <c r="J72" s="398"/>
      <c r="K72" s="398"/>
      <c r="L72" s="398"/>
      <c r="M72" s="400"/>
    </row>
    <row r="73" spans="1:14" ht="23.25" customHeight="1" x14ac:dyDescent="0.2">
      <c r="A73" s="362"/>
      <c r="B73" s="362"/>
      <c r="C73" s="13" t="s">
        <v>30</v>
      </c>
      <c r="D73" s="374">
        <f>SUM(D70:D72)</f>
        <v>0.08</v>
      </c>
      <c r="E73" s="375">
        <f>H69</f>
        <v>100</v>
      </c>
      <c r="F73" s="376" t="s">
        <v>242</v>
      </c>
      <c r="G73" s="375">
        <f>SUM(G70:G72)</f>
        <v>8</v>
      </c>
      <c r="H73" s="375">
        <f>H69+G73</f>
        <v>108</v>
      </c>
      <c r="I73" s="406">
        <f>SUM(I70:I72)</f>
        <v>0.08</v>
      </c>
      <c r="J73" s="402">
        <f>M69</f>
        <v>100</v>
      </c>
      <c r="K73" s="403" t="s">
        <v>242</v>
      </c>
      <c r="L73" s="402">
        <f>SUM(L70:L72)</f>
        <v>8</v>
      </c>
      <c r="M73" s="402">
        <f>M69+L73</f>
        <v>108</v>
      </c>
    </row>
    <row r="74" spans="1:14" ht="25.5" x14ac:dyDescent="0.2">
      <c r="A74" s="362"/>
      <c r="B74" s="15" t="s">
        <v>39</v>
      </c>
      <c r="C74" s="371" t="s">
        <v>40</v>
      </c>
      <c r="D74" s="377">
        <f>'2a Fase A'!D21</f>
        <v>0</v>
      </c>
      <c r="E74" s="372">
        <f>H69</f>
        <v>100</v>
      </c>
      <c r="F74" s="373" t="s">
        <v>242</v>
      </c>
      <c r="G74" s="372">
        <f t="shared" ref="G74:G79" si="4">D74*E74</f>
        <v>0</v>
      </c>
      <c r="H74" s="372"/>
      <c r="I74" s="407">
        <f>'2b Fase B en C'!D21</f>
        <v>0</v>
      </c>
      <c r="J74" s="400">
        <f>M69</f>
        <v>100</v>
      </c>
      <c r="K74" s="401" t="s">
        <v>242</v>
      </c>
      <c r="L74" s="400">
        <f t="shared" ref="L74:L79" si="5">I74*J74</f>
        <v>0</v>
      </c>
      <c r="M74" s="400"/>
    </row>
    <row r="75" spans="1:14" x14ac:dyDescent="0.2">
      <c r="A75" s="362"/>
      <c r="B75" s="24"/>
      <c r="C75" s="371" t="s">
        <v>41</v>
      </c>
      <c r="D75" s="377">
        <f>'2a Fase A'!D22</f>
        <v>0</v>
      </c>
      <c r="E75" s="372">
        <f>H69</f>
        <v>100</v>
      </c>
      <c r="F75" s="373" t="s">
        <v>242</v>
      </c>
      <c r="G75" s="372">
        <f t="shared" si="4"/>
        <v>0</v>
      </c>
      <c r="H75" s="372"/>
      <c r="I75" s="407">
        <f>'2b Fase B en C'!D22</f>
        <v>0</v>
      </c>
      <c r="J75" s="400">
        <f>M69</f>
        <v>100</v>
      </c>
      <c r="K75" s="401" t="s">
        <v>242</v>
      </c>
      <c r="L75" s="400">
        <f t="shared" si="5"/>
        <v>0</v>
      </c>
      <c r="M75" s="400"/>
    </row>
    <row r="76" spans="1:14" x14ac:dyDescent="0.2">
      <c r="A76" s="362"/>
      <c r="B76" s="46"/>
      <c r="C76" s="371" t="s">
        <v>225</v>
      </c>
      <c r="D76" s="377">
        <f>'2a Fase A'!D23</f>
        <v>0</v>
      </c>
      <c r="E76" s="372">
        <f>H69</f>
        <v>100</v>
      </c>
      <c r="F76" s="373" t="s">
        <v>242</v>
      </c>
      <c r="G76" s="372">
        <f t="shared" si="4"/>
        <v>0</v>
      </c>
      <c r="H76" s="372"/>
      <c r="I76" s="407">
        <f>'2b Fase B en C'!D23</f>
        <v>0</v>
      </c>
      <c r="J76" s="400">
        <f>M69</f>
        <v>100</v>
      </c>
      <c r="K76" s="401" t="s">
        <v>242</v>
      </c>
      <c r="L76" s="400">
        <f t="shared" si="5"/>
        <v>0</v>
      </c>
      <c r="M76" s="400"/>
    </row>
    <row r="77" spans="1:14" x14ac:dyDescent="0.2">
      <c r="A77" s="362"/>
      <c r="B77" s="24"/>
      <c r="C77" s="371" t="s">
        <v>44</v>
      </c>
      <c r="D77" s="377">
        <f>'2a Fase A'!D24</f>
        <v>0</v>
      </c>
      <c r="E77" s="372">
        <f>H69</f>
        <v>100</v>
      </c>
      <c r="F77" s="373" t="s">
        <v>242</v>
      </c>
      <c r="G77" s="372">
        <f t="shared" si="4"/>
        <v>0</v>
      </c>
      <c r="H77" s="372"/>
      <c r="I77" s="407">
        <f>'2b Fase B en C'!D24</f>
        <v>0</v>
      </c>
      <c r="J77" s="400">
        <f>M69</f>
        <v>100</v>
      </c>
      <c r="K77" s="401" t="s">
        <v>242</v>
      </c>
      <c r="L77" s="400">
        <f t="shared" si="5"/>
        <v>0</v>
      </c>
      <c r="M77" s="400"/>
    </row>
    <row r="78" spans="1:14" x14ac:dyDescent="0.2">
      <c r="A78" s="362"/>
      <c r="B78" s="24"/>
      <c r="C78" s="371" t="s">
        <v>274</v>
      </c>
      <c r="D78" s="377">
        <f>'2a Fase A'!D25</f>
        <v>0</v>
      </c>
      <c r="E78" s="372">
        <f>H69</f>
        <v>100</v>
      </c>
      <c r="F78" s="373" t="s">
        <v>242</v>
      </c>
      <c r="G78" s="372">
        <f t="shared" si="4"/>
        <v>0</v>
      </c>
      <c r="H78" s="372"/>
      <c r="I78" s="407">
        <f>'2b Fase B en C'!D25</f>
        <v>0</v>
      </c>
      <c r="J78" s="400">
        <f>M69</f>
        <v>100</v>
      </c>
      <c r="K78" s="401" t="s">
        <v>242</v>
      </c>
      <c r="L78" s="400">
        <f t="shared" si="5"/>
        <v>0</v>
      </c>
      <c r="M78" s="400"/>
    </row>
    <row r="79" spans="1:14" x14ac:dyDescent="0.2">
      <c r="A79" s="362"/>
      <c r="B79" s="24"/>
      <c r="C79" s="371" t="s">
        <v>275</v>
      </c>
      <c r="D79" s="377">
        <f>'2a Fase A'!D26</f>
        <v>0</v>
      </c>
      <c r="E79" s="372">
        <f>H69</f>
        <v>100</v>
      </c>
      <c r="F79" s="373" t="s">
        <v>242</v>
      </c>
      <c r="G79" s="372">
        <f t="shared" si="4"/>
        <v>0</v>
      </c>
      <c r="H79" s="372"/>
      <c r="I79" s="407">
        <f>'2b Fase B en C'!D26</f>
        <v>0</v>
      </c>
      <c r="J79" s="400">
        <f>M69</f>
        <v>100</v>
      </c>
      <c r="K79" s="401" t="s">
        <v>242</v>
      </c>
      <c r="L79" s="400">
        <f t="shared" si="5"/>
        <v>0</v>
      </c>
      <c r="M79" s="400"/>
    </row>
    <row r="80" spans="1:14" ht="22.5" customHeight="1" x14ac:dyDescent="0.2">
      <c r="A80" s="362"/>
      <c r="B80" s="362"/>
      <c r="C80" s="13" t="s">
        <v>30</v>
      </c>
      <c r="D80" s="374">
        <f>SUM(D74:D79)</f>
        <v>0</v>
      </c>
      <c r="E80" s="375">
        <f>H69</f>
        <v>100</v>
      </c>
      <c r="F80" s="376" t="s">
        <v>242</v>
      </c>
      <c r="G80" s="375">
        <f>SUM(G74:G79)</f>
        <v>0</v>
      </c>
      <c r="H80" s="375">
        <f>H73+G80</f>
        <v>108</v>
      </c>
      <c r="I80" s="406">
        <f>SUM(I74:I79)</f>
        <v>0</v>
      </c>
      <c r="J80" s="402">
        <f>M69</f>
        <v>100</v>
      </c>
      <c r="K80" s="403" t="s">
        <v>242</v>
      </c>
      <c r="L80" s="402">
        <f>SUM(L74:L79)</f>
        <v>0</v>
      </c>
      <c r="M80" s="402">
        <f>M73+L80</f>
        <v>108</v>
      </c>
    </row>
    <row r="81" spans="1:19" ht="28.5" customHeight="1" x14ac:dyDescent="0.2">
      <c r="A81" s="13" t="s">
        <v>282</v>
      </c>
      <c r="B81" s="13" t="s">
        <v>283</v>
      </c>
      <c r="C81" s="384" t="s">
        <v>284</v>
      </c>
      <c r="D81" s="385">
        <v>0.05</v>
      </c>
      <c r="E81" s="370">
        <f>H80</f>
        <v>108</v>
      </c>
      <c r="F81" s="373" t="s">
        <v>244</v>
      </c>
      <c r="G81" s="370">
        <f>D81*E81</f>
        <v>5.4</v>
      </c>
      <c r="H81" s="370">
        <f>H80+G81</f>
        <v>113.4</v>
      </c>
      <c r="I81" s="411">
        <v>0.05</v>
      </c>
      <c r="J81" s="399">
        <f>M80</f>
        <v>108</v>
      </c>
      <c r="K81" s="410" t="s">
        <v>367</v>
      </c>
      <c r="L81" s="399">
        <f>J81*I81</f>
        <v>5.4</v>
      </c>
      <c r="M81" s="399">
        <f>M80+L81</f>
        <v>113.4</v>
      </c>
      <c r="O81" s="520"/>
      <c r="P81" s="520"/>
      <c r="Q81" s="520"/>
      <c r="R81" s="520"/>
      <c r="S81" s="520"/>
    </row>
    <row r="82" spans="1:19" x14ac:dyDescent="0.2">
      <c r="A82" s="362"/>
      <c r="B82" s="362"/>
      <c r="C82" s="13"/>
      <c r="D82" s="374"/>
      <c r="E82" s="375"/>
      <c r="F82" s="376"/>
      <c r="G82" s="375"/>
      <c r="H82" s="375"/>
      <c r="I82" s="406"/>
      <c r="J82" s="402"/>
      <c r="K82" s="403"/>
      <c r="L82" s="402"/>
      <c r="M82" s="402"/>
      <c r="O82" s="516"/>
      <c r="P82" s="516"/>
      <c r="Q82" s="516"/>
      <c r="R82" s="516"/>
      <c r="S82" s="516"/>
    </row>
    <row r="83" spans="1:19" ht="39" customHeight="1" x14ac:dyDescent="0.2">
      <c r="A83" s="246"/>
      <c r="B83" s="247"/>
      <c r="C83" s="246" t="s">
        <v>277</v>
      </c>
      <c r="D83" s="378"/>
      <c r="E83" s="379"/>
      <c r="F83" s="380"/>
      <c r="G83" s="379"/>
      <c r="H83" s="379">
        <f>ROUND(H81/100,4)</f>
        <v>1.1339999999999999</v>
      </c>
      <c r="I83" s="408"/>
      <c r="J83" s="404"/>
      <c r="K83" s="405"/>
      <c r="L83" s="404"/>
      <c r="M83" s="404">
        <f>ROUND(M81/100,4)</f>
        <v>1.1339999999999999</v>
      </c>
    </row>
    <row r="84" spans="1:19" s="382" customFormat="1" x14ac:dyDescent="0.2">
      <c r="A84" s="382" t="s">
        <v>287</v>
      </c>
    </row>
    <row r="85" spans="1:19" hidden="1" x14ac:dyDescent="0.2">
      <c r="G85" s="50">
        <v>0.77</v>
      </c>
      <c r="H85" s="381">
        <f>H83</f>
        <v>1.1339999999999999</v>
      </c>
    </row>
    <row r="86" spans="1:19" hidden="1" x14ac:dyDescent="0.2">
      <c r="G86" s="50">
        <v>0.23</v>
      </c>
      <c r="H86" s="381">
        <f>M83</f>
        <v>1.1339999999999999</v>
      </c>
    </row>
    <row r="88" spans="1:19" ht="34.5" customHeight="1" x14ac:dyDescent="0.2">
      <c r="C88" s="413" t="s">
        <v>304</v>
      </c>
      <c r="D88" s="415">
        <f>AVERAGE(H83:M83)</f>
        <v>1.1339999999999999</v>
      </c>
      <c r="F88" s="382"/>
      <c r="G88" s="382"/>
      <c r="H88" s="382"/>
      <c r="I88" s="382"/>
      <c r="J88" s="382"/>
      <c r="K88" s="382"/>
      <c r="L88" s="382"/>
      <c r="M88" s="382"/>
    </row>
    <row r="89" spans="1:19" ht="47.25" customHeight="1" x14ac:dyDescent="0.2">
      <c r="C89" s="512" t="s">
        <v>298</v>
      </c>
      <c r="D89" s="513"/>
      <c r="E89" s="514"/>
      <c r="F89" s="515"/>
      <c r="G89" s="516"/>
      <c r="H89" s="516"/>
      <c r="I89" s="516"/>
      <c r="J89" s="516"/>
      <c r="K89" s="393"/>
      <c r="L89" s="393"/>
      <c r="M89" s="393"/>
    </row>
    <row r="92" spans="1:19" ht="26.25" customHeight="1" x14ac:dyDescent="0.2"/>
    <row r="102" spans="1:1" x14ac:dyDescent="0.2">
      <c r="A102" s="416"/>
    </row>
  </sheetData>
  <sheetProtection algorithmName="SHA-512" hashValue="kieL/zTgD/YMCUEwVXlK6eI4/ikn6laJmrNql962yxhRNTP+2mqXWbayD6LP4rPOmVjTZOXTXHrTxz8TfywahA==" saltValue="gJSbS6xIT4twd/mwhJCxXw==" spinCount="100000" sheet="1" objects="1" scenarios="1"/>
  <mergeCells count="22">
    <mergeCell ref="O81:S82"/>
    <mergeCell ref="D67:H67"/>
    <mergeCell ref="A8:M8"/>
    <mergeCell ref="A9:B9"/>
    <mergeCell ref="I10:M10"/>
    <mergeCell ref="C33:E33"/>
    <mergeCell ref="F33:L33"/>
    <mergeCell ref="A36:M36"/>
    <mergeCell ref="I37:M37"/>
    <mergeCell ref="O55:S55"/>
    <mergeCell ref="C62:E62"/>
    <mergeCell ref="F62:J62"/>
    <mergeCell ref="A66:M66"/>
    <mergeCell ref="I67:M67"/>
    <mergeCell ref="C89:E89"/>
    <mergeCell ref="F89:J89"/>
    <mergeCell ref="A1:K1"/>
    <mergeCell ref="B4:C4"/>
    <mergeCell ref="D3:I3"/>
    <mergeCell ref="D10:H10"/>
    <mergeCell ref="D37:H37"/>
    <mergeCell ref="A6:I6"/>
  </mergeCells>
  <pageMargins left="0.23622047244094491" right="0.23622047244094491" top="0.74803149606299213" bottom="0.74803149606299213" header="0.31496062992125984" footer="0.31496062992125984"/>
  <pageSetup paperSize="9" scale="55" orientation="landscape" r:id="rId1"/>
  <ignoredErrors>
    <ignoredError sqref="H8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6" customWidth="1"/>
    <col min="2" max="2" width="32.140625" style="56" customWidth="1"/>
    <col min="3" max="3" width="38.42578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33.75" customHeight="1" x14ac:dyDescent="0.2">
      <c r="A1" s="552" t="s">
        <v>70</v>
      </c>
      <c r="B1" s="532"/>
      <c r="C1" s="532"/>
      <c r="D1" s="532"/>
      <c r="E1" s="532"/>
      <c r="F1" s="532"/>
      <c r="G1" s="553"/>
      <c r="H1" s="553"/>
      <c r="I1" s="553"/>
    </row>
    <row r="2" spans="1:11" s="59" customFormat="1" ht="19.5" customHeight="1" x14ac:dyDescent="0.2">
      <c r="A2" s="57" t="s">
        <v>71</v>
      </c>
      <c r="B2" s="57" t="s">
        <v>8</v>
      </c>
      <c r="C2" s="58"/>
      <c r="D2" s="58"/>
      <c r="E2" s="58"/>
      <c r="F2" s="58"/>
    </row>
    <row r="3" spans="1:11" s="59" customFormat="1" ht="31.5" customHeight="1" x14ac:dyDescent="0.2">
      <c r="B3" s="556" t="s">
        <v>0</v>
      </c>
      <c r="C3" s="557"/>
      <c r="D3" s="557"/>
      <c r="E3" s="557"/>
      <c r="F3" s="557"/>
      <c r="G3" s="557"/>
      <c r="H3" s="557"/>
    </row>
    <row r="4" spans="1:11" ht="33.75" customHeight="1" x14ac:dyDescent="0.2">
      <c r="A4" s="60" t="s">
        <v>72</v>
      </c>
      <c r="B4" s="59"/>
      <c r="C4" s="59"/>
      <c r="D4" s="552" t="s">
        <v>73</v>
      </c>
      <c r="E4" s="553"/>
      <c r="F4" s="553"/>
    </row>
    <row r="5" spans="1:11" ht="82.5" customHeight="1" x14ac:dyDescent="0.2">
      <c r="A5" s="556" t="s">
        <v>74</v>
      </c>
      <c r="B5" s="553"/>
      <c r="C5" s="553"/>
      <c r="D5" s="553"/>
      <c r="E5" s="553"/>
      <c r="F5" s="553"/>
      <c r="G5" s="553"/>
      <c r="H5" s="553"/>
      <c r="I5" s="553"/>
      <c r="J5" s="553"/>
    </row>
    <row r="6" spans="1:11" ht="18.75" customHeight="1" x14ac:dyDescent="0.25">
      <c r="A6" s="554"/>
      <c r="B6" s="555"/>
      <c r="C6" s="555"/>
      <c r="D6" s="555"/>
      <c r="E6" s="555"/>
      <c r="F6" s="555"/>
      <c r="G6" s="555"/>
      <c r="H6" s="555"/>
      <c r="I6" s="555"/>
    </row>
    <row r="7" spans="1:11" ht="27.75" customHeight="1" x14ac:dyDescent="0.2">
      <c r="B7" s="61" t="s">
        <v>10</v>
      </c>
      <c r="C7" s="62"/>
      <c r="I7" s="558" t="s">
        <v>11</v>
      </c>
      <c r="J7" s="559"/>
      <c r="K7" s="560"/>
    </row>
    <row r="8" spans="1:11" ht="32.25" customHeight="1" x14ac:dyDescent="0.2">
      <c r="A8" s="549" t="s">
        <v>75</v>
      </c>
      <c r="B8" s="550"/>
      <c r="C8" s="550"/>
      <c r="D8" s="550"/>
      <c r="E8" s="550"/>
      <c r="F8" s="550"/>
      <c r="G8" s="550"/>
      <c r="H8" s="550"/>
      <c r="I8" s="550"/>
      <c r="J8" s="550"/>
      <c r="K8" s="551"/>
    </row>
    <row r="9" spans="1:11" ht="42" customHeight="1" x14ac:dyDescent="0.2">
      <c r="A9" s="63" t="s">
        <v>12</v>
      </c>
      <c r="B9" s="63" t="s">
        <v>13</v>
      </c>
      <c r="C9" s="63"/>
      <c r="D9" s="63" t="s">
        <v>14</v>
      </c>
      <c r="E9" s="63"/>
      <c r="F9" s="63" t="s">
        <v>15</v>
      </c>
      <c r="G9" s="63" t="s">
        <v>16</v>
      </c>
      <c r="H9" s="63" t="s">
        <v>17</v>
      </c>
      <c r="I9" s="63" t="s">
        <v>18</v>
      </c>
      <c r="J9" s="537"/>
      <c r="K9" s="538"/>
    </row>
    <row r="10" spans="1:11" ht="25.5" x14ac:dyDescent="0.2">
      <c r="A10" s="64" t="s">
        <v>19</v>
      </c>
      <c r="B10" s="65" t="s">
        <v>20</v>
      </c>
      <c r="C10" s="66"/>
      <c r="D10" s="67">
        <v>1</v>
      </c>
      <c r="E10" s="68">
        <v>100</v>
      </c>
      <c r="F10" s="66" t="s">
        <v>21</v>
      </c>
      <c r="G10" s="68">
        <v>100</v>
      </c>
      <c r="H10" s="68">
        <v>100</v>
      </c>
      <c r="I10" s="69" t="s">
        <v>22</v>
      </c>
      <c r="J10" s="537" t="s">
        <v>23</v>
      </c>
      <c r="K10" s="538"/>
    </row>
    <row r="11" spans="1:11" ht="42" x14ac:dyDescent="0.2">
      <c r="A11" s="66"/>
      <c r="B11" s="64" t="s">
        <v>24</v>
      </c>
      <c r="C11" s="70"/>
      <c r="D11" s="71">
        <v>7.1000000000000004E-3</v>
      </c>
      <c r="E11" s="72">
        <v>100</v>
      </c>
      <c r="F11" s="70" t="s">
        <v>25</v>
      </c>
      <c r="G11" s="72">
        <f>D11*E11</f>
        <v>0.71000000000000008</v>
      </c>
      <c r="H11" s="72">
        <f>H10+G11</f>
        <v>100.71</v>
      </c>
      <c r="I11" s="73" t="s">
        <v>26</v>
      </c>
      <c r="J11" s="538"/>
      <c r="K11" s="538"/>
    </row>
    <row r="12" spans="1:11" ht="86.25" customHeight="1" x14ac:dyDescent="0.2">
      <c r="A12" s="64" t="s">
        <v>27</v>
      </c>
      <c r="B12" s="64" t="s">
        <v>28</v>
      </c>
      <c r="C12" s="55" t="s">
        <v>76</v>
      </c>
      <c r="D12" s="74">
        <v>0</v>
      </c>
      <c r="E12" s="72">
        <f>H11</f>
        <v>100.71</v>
      </c>
      <c r="F12" s="70" t="s">
        <v>25</v>
      </c>
      <c r="G12" s="72">
        <f>D12*E12</f>
        <v>0</v>
      </c>
      <c r="H12" s="72"/>
      <c r="I12" s="544" t="s">
        <v>77</v>
      </c>
      <c r="J12" s="538"/>
      <c r="K12" s="538"/>
    </row>
    <row r="13" spans="1:11" ht="204.75" customHeight="1" x14ac:dyDescent="0.2">
      <c r="A13" s="66"/>
      <c r="B13" s="66"/>
      <c r="C13" s="55" t="s">
        <v>78</v>
      </c>
      <c r="D13" s="75">
        <v>0</v>
      </c>
      <c r="E13" s="72">
        <f>H11</f>
        <v>100.71</v>
      </c>
      <c r="F13" s="70" t="s">
        <v>25</v>
      </c>
      <c r="G13" s="72">
        <f>D13*E13</f>
        <v>0</v>
      </c>
      <c r="H13" s="72"/>
      <c r="I13" s="545"/>
      <c r="J13" s="538"/>
      <c r="K13" s="538"/>
    </row>
    <row r="14" spans="1:11" ht="232.5" customHeight="1" x14ac:dyDescent="0.2">
      <c r="A14" s="66"/>
      <c r="B14" s="66"/>
      <c r="C14" s="70" t="s">
        <v>29</v>
      </c>
      <c r="D14" s="71">
        <v>6.0000000000000001E-3</v>
      </c>
      <c r="E14" s="72">
        <f>H11</f>
        <v>100.71</v>
      </c>
      <c r="F14" s="70" t="s">
        <v>25</v>
      </c>
      <c r="G14" s="72">
        <f>D14*E14</f>
        <v>0.60426000000000002</v>
      </c>
      <c r="H14" s="72"/>
      <c r="I14" s="545"/>
      <c r="J14" s="538"/>
      <c r="K14" s="538"/>
    </row>
    <row r="15" spans="1:11" ht="24.75" customHeight="1" x14ac:dyDescent="0.2">
      <c r="A15" s="66"/>
      <c r="B15" s="66"/>
      <c r="C15" s="63" t="s">
        <v>30</v>
      </c>
      <c r="D15" s="76">
        <f>SUM(D12:D14)</f>
        <v>6.0000000000000001E-3</v>
      </c>
      <c r="E15" s="77">
        <f>H11</f>
        <v>100.71</v>
      </c>
      <c r="F15" s="63" t="s">
        <v>25</v>
      </c>
      <c r="G15" s="77">
        <f>SUM(G12:G14)</f>
        <v>0.60426000000000002</v>
      </c>
      <c r="H15" s="77">
        <f>H11+G15</f>
        <v>101.31425999999999</v>
      </c>
      <c r="I15" s="68"/>
      <c r="J15" s="538"/>
      <c r="K15" s="538"/>
    </row>
    <row r="16" spans="1:11" ht="37.5" customHeight="1" x14ac:dyDescent="0.2">
      <c r="A16" s="63" t="s">
        <v>31</v>
      </c>
      <c r="B16" s="64" t="s">
        <v>32</v>
      </c>
      <c r="C16" s="70"/>
      <c r="D16" s="71">
        <v>0.08</v>
      </c>
      <c r="E16" s="72">
        <f>H11+G12+G13</f>
        <v>100.71</v>
      </c>
      <c r="F16" s="70" t="s">
        <v>33</v>
      </c>
      <c r="G16" s="72">
        <f t="shared" ref="G16:G20" si="0">D16*E16</f>
        <v>8.0567999999999991</v>
      </c>
      <c r="H16" s="72">
        <f>H15+G16</f>
        <v>109.37105999999999</v>
      </c>
      <c r="I16" s="73" t="s">
        <v>34</v>
      </c>
      <c r="J16" s="538"/>
      <c r="K16" s="538"/>
    </row>
    <row r="17" spans="1:13" ht="199.5" x14ac:dyDescent="0.2">
      <c r="A17" s="64" t="s">
        <v>35</v>
      </c>
      <c r="B17" s="65" t="s">
        <v>36</v>
      </c>
      <c r="C17" s="55" t="s">
        <v>79</v>
      </c>
      <c r="D17" s="74">
        <v>0</v>
      </c>
      <c r="E17" s="72">
        <f>H16</f>
        <v>109.37105999999999</v>
      </c>
      <c r="F17" s="70" t="s">
        <v>37</v>
      </c>
      <c r="G17" s="72">
        <f t="shared" si="0"/>
        <v>0</v>
      </c>
      <c r="H17" s="68"/>
      <c r="I17" s="73" t="s">
        <v>69</v>
      </c>
      <c r="J17" s="538"/>
      <c r="K17" s="538"/>
    </row>
    <row r="18" spans="1:13" ht="241.5" x14ac:dyDescent="0.2">
      <c r="A18" s="66"/>
      <c r="B18" s="66"/>
      <c r="C18" s="55" t="s">
        <v>65</v>
      </c>
      <c r="D18" s="78">
        <v>0</v>
      </c>
      <c r="E18" s="79">
        <f>H16</f>
        <v>109.37105999999999</v>
      </c>
      <c r="F18" s="55" t="s">
        <v>37</v>
      </c>
      <c r="G18" s="79">
        <f t="shared" si="0"/>
        <v>0</v>
      </c>
      <c r="H18" s="79"/>
      <c r="I18" s="73" t="s">
        <v>80</v>
      </c>
      <c r="J18" s="538"/>
      <c r="K18" s="538"/>
    </row>
    <row r="19" spans="1:13" ht="63" x14ac:dyDescent="0.2">
      <c r="A19" s="66"/>
      <c r="B19" s="66"/>
      <c r="C19" s="55" t="s">
        <v>81</v>
      </c>
      <c r="D19" s="80">
        <v>1E-3</v>
      </c>
      <c r="E19" s="79">
        <f>H16</f>
        <v>109.37105999999999</v>
      </c>
      <c r="F19" s="55" t="s">
        <v>37</v>
      </c>
      <c r="G19" s="79">
        <f t="shared" si="0"/>
        <v>0.10937105999999999</v>
      </c>
      <c r="H19" s="79"/>
      <c r="I19" s="73" t="s">
        <v>82</v>
      </c>
      <c r="J19" s="538"/>
      <c r="K19" s="538"/>
    </row>
    <row r="20" spans="1:13" ht="52.5" x14ac:dyDescent="0.2">
      <c r="A20" s="66"/>
      <c r="B20" s="66"/>
      <c r="C20" s="55" t="s">
        <v>68</v>
      </c>
      <c r="D20" s="81">
        <v>1.0200000000000001E-2</v>
      </c>
      <c r="E20" s="79">
        <f>H16</f>
        <v>109.37105999999999</v>
      </c>
      <c r="F20" s="55" t="s">
        <v>37</v>
      </c>
      <c r="G20" s="79">
        <f t="shared" si="0"/>
        <v>1.115584812</v>
      </c>
      <c r="H20" s="79"/>
      <c r="I20" s="73" t="s">
        <v>38</v>
      </c>
      <c r="J20" s="538"/>
      <c r="K20" s="538"/>
    </row>
    <row r="21" spans="1:13" ht="15" customHeight="1" x14ac:dyDescent="0.2">
      <c r="A21" s="66"/>
      <c r="B21" s="66"/>
      <c r="C21" s="63" t="s">
        <v>30</v>
      </c>
      <c r="D21" s="76">
        <f>SUM(D17:D20)</f>
        <v>1.1200000000000002E-2</v>
      </c>
      <c r="E21" s="77">
        <f>H16</f>
        <v>109.37105999999999</v>
      </c>
      <c r="F21" s="63" t="s">
        <v>37</v>
      </c>
      <c r="G21" s="77">
        <f>SUM(G17:G20)</f>
        <v>1.224955872</v>
      </c>
      <c r="H21" s="77">
        <f>H16+G21</f>
        <v>110.59601587199998</v>
      </c>
      <c r="I21" s="68"/>
      <c r="J21" s="538"/>
      <c r="K21" s="538"/>
    </row>
    <row r="22" spans="1:13" ht="231" x14ac:dyDescent="0.2">
      <c r="A22" s="66"/>
      <c r="B22" s="65" t="s">
        <v>39</v>
      </c>
      <c r="C22" s="55" t="s">
        <v>83</v>
      </c>
      <c r="D22" s="81">
        <v>2.5600000000000001E-2</v>
      </c>
      <c r="E22" s="79">
        <f>H16</f>
        <v>109.37105999999999</v>
      </c>
      <c r="F22" s="55" t="s">
        <v>37</v>
      </c>
      <c r="G22" s="79">
        <f t="shared" ref="G22:G28" si="1">D22*E22</f>
        <v>2.7998991359999996</v>
      </c>
      <c r="H22" s="79"/>
      <c r="I22" s="73" t="s">
        <v>84</v>
      </c>
      <c r="J22" s="538"/>
      <c r="K22" s="538"/>
    </row>
    <row r="23" spans="1:13" x14ac:dyDescent="0.2">
      <c r="A23" s="66"/>
      <c r="B23" s="55"/>
      <c r="C23" s="55" t="s">
        <v>41</v>
      </c>
      <c r="D23" s="81">
        <v>6.9599999999999995E-2</v>
      </c>
      <c r="E23" s="79">
        <f>H16</f>
        <v>109.37105999999999</v>
      </c>
      <c r="F23" s="55" t="s">
        <v>37</v>
      </c>
      <c r="G23" s="79">
        <f t="shared" si="1"/>
        <v>7.6122257759999981</v>
      </c>
      <c r="H23" s="79"/>
      <c r="I23" s="544" t="s">
        <v>42</v>
      </c>
      <c r="J23" s="538"/>
      <c r="K23" s="538"/>
    </row>
    <row r="24" spans="1:13" x14ac:dyDescent="0.2">
      <c r="A24" s="66"/>
      <c r="B24" s="55"/>
      <c r="C24" s="55" t="s">
        <v>43</v>
      </c>
      <c r="D24" s="81">
        <v>6.9500000000000006E-2</v>
      </c>
      <c r="E24" s="79">
        <f>H16</f>
        <v>109.37105999999999</v>
      </c>
      <c r="F24" s="55" t="s">
        <v>37</v>
      </c>
      <c r="G24" s="79">
        <f t="shared" si="1"/>
        <v>7.6012886699999997</v>
      </c>
      <c r="H24" s="79"/>
      <c r="I24" s="544"/>
      <c r="J24" s="538"/>
      <c r="K24" s="538"/>
    </row>
    <row r="25" spans="1:13" ht="39.75" customHeight="1" x14ac:dyDescent="0.2">
      <c r="A25" s="66"/>
      <c r="B25" s="55"/>
      <c r="C25" s="55" t="s">
        <v>44</v>
      </c>
      <c r="D25" s="81">
        <v>3.5999999999999997E-2</v>
      </c>
      <c r="E25" s="79">
        <f>H16</f>
        <v>109.37105999999999</v>
      </c>
      <c r="F25" s="55" t="s">
        <v>37</v>
      </c>
      <c r="G25" s="79">
        <f t="shared" si="1"/>
        <v>3.9373581599999992</v>
      </c>
      <c r="H25" s="79"/>
      <c r="I25" s="544"/>
      <c r="J25" s="538"/>
      <c r="K25" s="538"/>
    </row>
    <row r="26" spans="1:13" ht="184.5" customHeight="1" x14ac:dyDescent="0.2">
      <c r="A26" s="66"/>
      <c r="B26" s="55"/>
      <c r="C26" s="82" t="s">
        <v>45</v>
      </c>
      <c r="D26" s="78">
        <v>0</v>
      </c>
      <c r="E26" s="79">
        <f>H16</f>
        <v>109.37105999999999</v>
      </c>
      <c r="F26" s="55" t="s">
        <v>37</v>
      </c>
      <c r="G26" s="79">
        <f t="shared" si="1"/>
        <v>0</v>
      </c>
      <c r="H26" s="79"/>
      <c r="I26" s="544" t="s">
        <v>85</v>
      </c>
      <c r="J26" s="546" t="s">
        <v>86</v>
      </c>
      <c r="K26" s="547"/>
    </row>
    <row r="27" spans="1:13" ht="197.25" customHeight="1" x14ac:dyDescent="0.2">
      <c r="A27" s="66"/>
      <c r="B27" s="55"/>
      <c r="C27" s="55" t="s">
        <v>46</v>
      </c>
      <c r="D27" s="78">
        <v>0</v>
      </c>
      <c r="E27" s="79">
        <f>H16</f>
        <v>109.37105999999999</v>
      </c>
      <c r="F27" s="55" t="s">
        <v>37</v>
      </c>
      <c r="G27" s="79">
        <f t="shared" si="1"/>
        <v>0</v>
      </c>
      <c r="H27" s="79"/>
      <c r="I27" s="544"/>
      <c r="J27" s="548" t="s">
        <v>87</v>
      </c>
      <c r="K27" s="548"/>
    </row>
    <row r="28" spans="1:13" ht="111.75" customHeight="1" x14ac:dyDescent="0.2">
      <c r="A28" s="66"/>
      <c r="B28" s="55"/>
      <c r="C28" s="82" t="s">
        <v>88</v>
      </c>
      <c r="D28" s="78">
        <v>0</v>
      </c>
      <c r="E28" s="79">
        <f>H16</f>
        <v>109.37105999999999</v>
      </c>
      <c r="F28" s="55" t="s">
        <v>37</v>
      </c>
      <c r="G28" s="79">
        <f t="shared" si="1"/>
        <v>0</v>
      </c>
      <c r="H28" s="79"/>
      <c r="I28" s="73" t="s">
        <v>89</v>
      </c>
      <c r="J28" s="539"/>
      <c r="K28" s="538"/>
      <c r="L28" s="83"/>
      <c r="M28" s="83"/>
    </row>
    <row r="29" spans="1:13" x14ac:dyDescent="0.2">
      <c r="A29" s="66"/>
      <c r="B29" s="66"/>
      <c r="C29" s="63" t="s">
        <v>30</v>
      </c>
      <c r="D29" s="76">
        <f>SUM(D22:D28)</f>
        <v>0.20070000000000002</v>
      </c>
      <c r="E29" s="77">
        <f>H16</f>
        <v>109.37105999999999</v>
      </c>
      <c r="F29" s="63" t="s">
        <v>37</v>
      </c>
      <c r="G29" s="77">
        <f>SUM(G22:G28)</f>
        <v>21.950771741999997</v>
      </c>
      <c r="H29" s="77">
        <f>H21+G29</f>
        <v>132.54678761399998</v>
      </c>
      <c r="I29" s="68"/>
      <c r="J29" s="538"/>
      <c r="K29" s="538"/>
      <c r="L29" s="83"/>
    </row>
    <row r="30" spans="1:13" x14ac:dyDescent="0.2">
      <c r="A30" s="543" t="s">
        <v>48</v>
      </c>
      <c r="B30" s="540" t="s">
        <v>49</v>
      </c>
      <c r="C30" s="84"/>
      <c r="D30" s="85">
        <v>0</v>
      </c>
      <c r="E30" s="68">
        <f>H29</f>
        <v>132.54678761399998</v>
      </c>
      <c r="F30" s="66" t="s">
        <v>51</v>
      </c>
      <c r="G30" s="68">
        <f t="shared" ref="G30:G36" si="2">D30*E30</f>
        <v>0</v>
      </c>
      <c r="H30" s="68"/>
      <c r="I30" s="544" t="s">
        <v>90</v>
      </c>
      <c r="J30" s="538"/>
      <c r="K30" s="538"/>
    </row>
    <row r="31" spans="1:13" x14ac:dyDescent="0.2">
      <c r="A31" s="541"/>
      <c r="B31" s="541"/>
      <c r="C31" s="84" t="s">
        <v>55</v>
      </c>
      <c r="D31" s="85">
        <v>0</v>
      </c>
      <c r="E31" s="68">
        <f>H29</f>
        <v>132.54678761399998</v>
      </c>
      <c r="F31" s="66" t="s">
        <v>51</v>
      </c>
      <c r="G31" s="68">
        <f t="shared" si="2"/>
        <v>0</v>
      </c>
      <c r="H31" s="68"/>
      <c r="I31" s="544"/>
      <c r="J31" s="538"/>
      <c r="K31" s="538"/>
    </row>
    <row r="32" spans="1:13" x14ac:dyDescent="0.2">
      <c r="A32" s="541"/>
      <c r="B32" s="541"/>
      <c r="C32" s="84" t="s">
        <v>55</v>
      </c>
      <c r="D32" s="85">
        <v>0</v>
      </c>
      <c r="E32" s="68">
        <f>H29</f>
        <v>132.54678761399998</v>
      </c>
      <c r="F32" s="66" t="s">
        <v>51</v>
      </c>
      <c r="G32" s="68">
        <f t="shared" si="2"/>
        <v>0</v>
      </c>
      <c r="H32" s="68"/>
      <c r="I32" s="544"/>
      <c r="J32" s="538"/>
      <c r="K32" s="538"/>
    </row>
    <row r="33" spans="1:11" x14ac:dyDescent="0.2">
      <c r="A33" s="541"/>
      <c r="B33" s="541"/>
      <c r="C33" s="84" t="s">
        <v>55</v>
      </c>
      <c r="D33" s="85">
        <v>0</v>
      </c>
      <c r="E33" s="68">
        <f>H29</f>
        <v>132.54678761399998</v>
      </c>
      <c r="F33" s="66" t="s">
        <v>51</v>
      </c>
      <c r="G33" s="68">
        <f t="shared" si="2"/>
        <v>0</v>
      </c>
      <c r="H33" s="68"/>
      <c r="I33" s="544"/>
      <c r="J33" s="538"/>
      <c r="K33" s="538"/>
    </row>
    <row r="34" spans="1:11" x14ac:dyDescent="0.2">
      <c r="A34" s="541"/>
      <c r="B34" s="541"/>
      <c r="C34" s="84" t="s">
        <v>55</v>
      </c>
      <c r="D34" s="85">
        <v>0</v>
      </c>
      <c r="E34" s="68">
        <f>H29</f>
        <v>132.54678761399998</v>
      </c>
      <c r="F34" s="66" t="s">
        <v>51</v>
      </c>
      <c r="G34" s="68">
        <f t="shared" si="2"/>
        <v>0</v>
      </c>
      <c r="H34" s="68"/>
      <c r="I34" s="544"/>
      <c r="J34" s="538"/>
      <c r="K34" s="538"/>
    </row>
    <row r="35" spans="1:11" x14ac:dyDescent="0.2">
      <c r="A35" s="541"/>
      <c r="B35" s="541"/>
      <c r="C35" s="84" t="s">
        <v>55</v>
      </c>
      <c r="D35" s="85">
        <v>0</v>
      </c>
      <c r="E35" s="68">
        <f>H29</f>
        <v>132.54678761399998</v>
      </c>
      <c r="F35" s="66" t="s">
        <v>51</v>
      </c>
      <c r="G35" s="68">
        <f t="shared" si="2"/>
        <v>0</v>
      </c>
      <c r="H35" s="68"/>
      <c r="I35" s="544"/>
      <c r="J35" s="538"/>
      <c r="K35" s="538"/>
    </row>
    <row r="36" spans="1:11" ht="57.75" customHeight="1" x14ac:dyDescent="0.2">
      <c r="A36" s="541"/>
      <c r="B36" s="541"/>
      <c r="C36" s="84" t="s">
        <v>55</v>
      </c>
      <c r="D36" s="85">
        <v>0</v>
      </c>
      <c r="E36" s="68">
        <f>H29</f>
        <v>132.54678761399998</v>
      </c>
      <c r="F36" s="66" t="s">
        <v>51</v>
      </c>
      <c r="G36" s="68">
        <f t="shared" si="2"/>
        <v>0</v>
      </c>
      <c r="H36" s="68"/>
      <c r="I36" s="544"/>
      <c r="J36" s="538"/>
      <c r="K36" s="538"/>
    </row>
    <row r="37" spans="1:11" ht="23.25" customHeight="1" x14ac:dyDescent="0.2">
      <c r="A37" s="542"/>
      <c r="B37" s="542"/>
      <c r="C37" s="63" t="s">
        <v>56</v>
      </c>
      <c r="D37" s="76">
        <f>SUM(D30:D36)</f>
        <v>0</v>
      </c>
      <c r="E37" s="77">
        <f>H29</f>
        <v>132.54678761399998</v>
      </c>
      <c r="F37" s="63" t="s">
        <v>51</v>
      </c>
      <c r="G37" s="77">
        <f>SUM(G30:G36)</f>
        <v>0</v>
      </c>
      <c r="H37" s="77">
        <f>H29+G37</f>
        <v>132.54678761399998</v>
      </c>
      <c r="I37" s="68"/>
      <c r="J37" s="68"/>
      <c r="K37" s="63"/>
    </row>
    <row r="38" spans="1:11" ht="127.5" customHeight="1" x14ac:dyDescent="0.2">
      <c r="A38" s="86"/>
      <c r="B38" s="86"/>
      <c r="C38" s="86"/>
      <c r="D38" s="86"/>
      <c r="E38" s="86"/>
      <c r="F38" s="86" t="s">
        <v>91</v>
      </c>
      <c r="G38" s="86"/>
      <c r="H38" s="87">
        <f>H37</f>
        <v>132.54678761399998</v>
      </c>
      <c r="I38" s="87" t="s">
        <v>57</v>
      </c>
      <c r="J38" s="88">
        <f>ROUND(H38/100,4)</f>
        <v>1.3254999999999999</v>
      </c>
      <c r="K38" s="66"/>
    </row>
    <row r="39" spans="1:11" ht="69.75" customHeight="1" x14ac:dyDescent="0.2">
      <c r="A39" s="86"/>
      <c r="B39" s="82" t="s">
        <v>92</v>
      </c>
      <c r="C39" s="86"/>
      <c r="D39" s="86"/>
      <c r="E39" s="86"/>
      <c r="F39" s="86" t="s">
        <v>93</v>
      </c>
      <c r="G39" s="86"/>
      <c r="H39" s="89">
        <v>1</v>
      </c>
      <c r="I39" s="87" t="s">
        <v>58</v>
      </c>
      <c r="J39" s="66"/>
      <c r="K39" s="66"/>
    </row>
    <row r="40" spans="1:11" ht="127.5" x14ac:dyDescent="0.2">
      <c r="A40" s="86"/>
      <c r="B40" s="86"/>
      <c r="C40" s="86"/>
      <c r="D40" s="86"/>
      <c r="E40" s="86"/>
      <c r="F40" s="86" t="s">
        <v>94</v>
      </c>
      <c r="G40" s="86"/>
      <c r="H40" s="87">
        <f>J38*H39</f>
        <v>1.3254999999999999</v>
      </c>
      <c r="I40" s="87" t="s">
        <v>95</v>
      </c>
      <c r="J40" s="90">
        <f>ROUND(J38*H39,4)</f>
        <v>1.3254999999999999</v>
      </c>
      <c r="K40" s="66"/>
    </row>
    <row r="41" spans="1:11" x14ac:dyDescent="0.2">
      <c r="B41" s="91" t="s">
        <v>10</v>
      </c>
      <c r="C41" s="92"/>
    </row>
    <row r="42" spans="1:11" ht="12.75" customHeight="1" x14ac:dyDescent="0.2">
      <c r="B42" s="93"/>
      <c r="C42" s="94"/>
    </row>
    <row r="44" spans="1:11" ht="25.5" customHeight="1" x14ac:dyDescent="0.2">
      <c r="A44" s="528" t="s">
        <v>96</v>
      </c>
      <c r="B44" s="529"/>
      <c r="C44" s="529"/>
      <c r="D44" s="529"/>
      <c r="E44" s="529"/>
      <c r="F44" s="529"/>
      <c r="G44" s="529"/>
      <c r="H44" s="529"/>
      <c r="I44" s="529"/>
      <c r="J44" s="530"/>
    </row>
    <row r="45" spans="1:11" ht="91.5" customHeight="1" x14ac:dyDescent="0.2">
      <c r="A45" s="531"/>
      <c r="B45" s="532"/>
      <c r="C45" s="532"/>
      <c r="D45" s="532"/>
      <c r="E45" s="532"/>
      <c r="F45" s="532"/>
      <c r="G45" s="532"/>
      <c r="H45" s="532"/>
      <c r="I45" s="532"/>
      <c r="J45" s="533"/>
    </row>
    <row r="46" spans="1:11" x14ac:dyDescent="0.2">
      <c r="A46" s="531"/>
      <c r="B46" s="532"/>
      <c r="C46" s="532"/>
      <c r="D46" s="532"/>
      <c r="E46" s="532"/>
      <c r="F46" s="532"/>
      <c r="G46" s="532"/>
      <c r="H46" s="532"/>
      <c r="I46" s="532"/>
      <c r="J46" s="533"/>
    </row>
    <row r="47" spans="1:11" ht="7.5" customHeight="1" x14ac:dyDescent="0.2">
      <c r="A47" s="534"/>
      <c r="B47" s="535"/>
      <c r="C47" s="535"/>
      <c r="D47" s="535"/>
      <c r="E47" s="535"/>
      <c r="F47" s="535"/>
      <c r="G47" s="535"/>
      <c r="H47" s="535"/>
      <c r="I47" s="535"/>
      <c r="J47" s="536"/>
    </row>
  </sheetData>
  <sheetProtection sheet="1" objects="1" scenarios="1" formatRows="0"/>
  <mergeCells count="19">
    <mergeCell ref="A8:K8"/>
    <mergeCell ref="A1:I1"/>
    <mergeCell ref="A6:I6"/>
    <mergeCell ref="B3:H3"/>
    <mergeCell ref="I7:K7"/>
    <mergeCell ref="A5:J5"/>
    <mergeCell ref="D4:F4"/>
    <mergeCell ref="A44:J47"/>
    <mergeCell ref="J9:K9"/>
    <mergeCell ref="J10:K25"/>
    <mergeCell ref="J28:K36"/>
    <mergeCell ref="B30:B37"/>
    <mergeCell ref="A30:A37"/>
    <mergeCell ref="I12:I14"/>
    <mergeCell ref="I23:I25"/>
    <mergeCell ref="I26:I27"/>
    <mergeCell ref="I30:I36"/>
    <mergeCell ref="J26:K26"/>
    <mergeCell ref="J27:K27"/>
  </mergeCells>
  <phoneticPr fontId="6"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6" customWidth="1"/>
    <col min="2" max="2" width="30.5703125" style="116" customWidth="1"/>
    <col min="3" max="3" width="38.140625" style="116" customWidth="1"/>
    <col min="4" max="4" width="15" style="116" customWidth="1"/>
    <col min="5" max="5" width="14.42578125" style="116" customWidth="1"/>
    <col min="6" max="6" width="32.28515625" style="116" customWidth="1"/>
    <col min="7" max="7" width="10.5703125" style="116" customWidth="1"/>
    <col min="8" max="8" width="12.140625" style="116" customWidth="1"/>
    <col min="9" max="9" width="58.28515625" style="205" customWidth="1"/>
    <col min="10" max="10" width="24" style="116" bestFit="1" customWidth="1"/>
    <col min="11" max="11" width="13.140625" style="116" bestFit="1" customWidth="1"/>
    <col min="12" max="12" width="9.140625" style="116"/>
    <col min="13" max="13" width="27" style="116" customWidth="1"/>
    <col min="14" max="14" width="6.85546875" style="116" customWidth="1"/>
    <col min="15" max="15" width="11.7109375" style="116" customWidth="1"/>
    <col min="16" max="16" width="22.140625" style="116" customWidth="1"/>
    <col min="17" max="17" width="21.28515625" style="116" customWidth="1"/>
    <col min="18" max="16384" width="9.140625" style="116"/>
  </cols>
  <sheetData>
    <row r="1" spans="1:11" ht="30" customHeight="1" x14ac:dyDescent="0.2">
      <c r="A1" s="564" t="s">
        <v>97</v>
      </c>
      <c r="B1" s="565"/>
      <c r="C1" s="565"/>
      <c r="D1" s="565"/>
      <c r="E1" s="565"/>
      <c r="F1" s="565"/>
    </row>
    <row r="2" spans="1:11" s="119" customFormat="1" ht="19.5" customHeight="1" x14ac:dyDescent="0.2">
      <c r="A2" s="117" t="s">
        <v>71</v>
      </c>
      <c r="B2" s="117" t="s">
        <v>8</v>
      </c>
      <c r="C2" s="118"/>
      <c r="D2" s="118"/>
      <c r="E2" s="118"/>
      <c r="F2" s="118"/>
    </row>
    <row r="3" spans="1:11" s="119" customFormat="1" ht="31.5" customHeight="1" x14ac:dyDescent="0.2">
      <c r="B3" s="575" t="s">
        <v>0</v>
      </c>
      <c r="C3" s="576"/>
      <c r="D3" s="576"/>
      <c r="E3" s="576"/>
      <c r="F3" s="576"/>
      <c r="G3" s="576"/>
      <c r="H3" s="576"/>
    </row>
    <row r="4" spans="1:11" s="114" customFormat="1" ht="36.75" customHeight="1" x14ac:dyDescent="0.2">
      <c r="A4" s="120" t="s">
        <v>98</v>
      </c>
      <c r="B4" s="119"/>
      <c r="C4" s="119"/>
      <c r="D4" s="564" t="s">
        <v>73</v>
      </c>
      <c r="E4" s="582"/>
      <c r="F4" s="582"/>
    </row>
    <row r="5" spans="1:11" s="114" customFormat="1" ht="62.25" customHeight="1" x14ac:dyDescent="0.2">
      <c r="A5" s="575" t="s">
        <v>74</v>
      </c>
      <c r="B5" s="582"/>
      <c r="C5" s="582"/>
      <c r="D5" s="582"/>
      <c r="E5" s="582"/>
      <c r="F5" s="582"/>
      <c r="G5" s="582"/>
      <c r="H5" s="582"/>
      <c r="I5" s="582"/>
      <c r="J5" s="582"/>
    </row>
    <row r="6" spans="1:11" ht="31.5" customHeight="1" x14ac:dyDescent="0.25">
      <c r="A6" s="577"/>
      <c r="B6" s="578"/>
      <c r="C6" s="578"/>
      <c r="D6" s="578"/>
      <c r="E6" s="578"/>
      <c r="F6" s="578"/>
      <c r="G6" s="578"/>
      <c r="H6" s="578"/>
      <c r="I6" s="578"/>
    </row>
    <row r="7" spans="1:11" ht="30" customHeight="1" x14ac:dyDescent="0.25">
      <c r="A7" s="115"/>
      <c r="B7" s="206" t="s">
        <v>10</v>
      </c>
      <c r="C7" s="207"/>
      <c r="I7" s="579" t="s">
        <v>11</v>
      </c>
      <c r="J7" s="580"/>
      <c r="K7" s="581"/>
    </row>
    <row r="8" spans="1:11" ht="24.75" customHeight="1" x14ac:dyDescent="0.2">
      <c r="A8" s="567" t="s">
        <v>99</v>
      </c>
      <c r="B8" s="568"/>
      <c r="C8" s="568"/>
      <c r="D8" s="568"/>
      <c r="E8" s="568"/>
      <c r="F8" s="568"/>
      <c r="G8" s="568"/>
      <c r="H8" s="568"/>
      <c r="I8" s="568"/>
      <c r="J8" s="568"/>
      <c r="K8" s="562"/>
    </row>
    <row r="9" spans="1:11" x14ac:dyDescent="0.2">
      <c r="A9" s="208" t="s">
        <v>12</v>
      </c>
      <c r="B9" s="208" t="s">
        <v>13</v>
      </c>
      <c r="C9" s="208"/>
      <c r="D9" s="208" t="s">
        <v>14</v>
      </c>
      <c r="E9" s="208"/>
      <c r="F9" s="208" t="s">
        <v>15</v>
      </c>
      <c r="G9" s="208" t="s">
        <v>16</v>
      </c>
      <c r="H9" s="208" t="s">
        <v>17</v>
      </c>
      <c r="I9" s="209" t="s">
        <v>18</v>
      </c>
      <c r="J9" s="561"/>
      <c r="K9" s="562"/>
    </row>
    <row r="10" spans="1:11" ht="26.25" customHeight="1" x14ac:dyDescent="0.2">
      <c r="A10" s="209" t="s">
        <v>19</v>
      </c>
      <c r="B10" s="210" t="s">
        <v>20</v>
      </c>
      <c r="C10" s="211"/>
      <c r="D10" s="212">
        <v>1</v>
      </c>
      <c r="E10" s="213">
        <v>100</v>
      </c>
      <c r="F10" s="211" t="s">
        <v>21</v>
      </c>
      <c r="G10" s="213">
        <v>100</v>
      </c>
      <c r="H10" s="213">
        <v>100</v>
      </c>
      <c r="I10" s="214" t="s">
        <v>22</v>
      </c>
      <c r="J10" s="561" t="s">
        <v>23</v>
      </c>
      <c r="K10" s="594"/>
    </row>
    <row r="11" spans="1:11" ht="86.25" customHeight="1" x14ac:dyDescent="0.2">
      <c r="A11" s="211"/>
      <c r="B11" s="209" t="s">
        <v>24</v>
      </c>
      <c r="C11" s="215"/>
      <c r="D11" s="216">
        <v>0</v>
      </c>
      <c r="E11" s="217">
        <v>100</v>
      </c>
      <c r="F11" s="215" t="s">
        <v>25</v>
      </c>
      <c r="G11" s="217">
        <f>D11*E11</f>
        <v>0</v>
      </c>
      <c r="H11" s="217">
        <f>H10+G11</f>
        <v>100</v>
      </c>
      <c r="I11" s="218" t="s">
        <v>60</v>
      </c>
      <c r="J11" s="594"/>
      <c r="K11" s="594"/>
    </row>
    <row r="12" spans="1:11" ht="69.75" customHeight="1" x14ac:dyDescent="0.2">
      <c r="A12" s="209" t="s">
        <v>27</v>
      </c>
      <c r="B12" s="209" t="s">
        <v>28</v>
      </c>
      <c r="C12" s="219" t="s">
        <v>76</v>
      </c>
      <c r="D12" s="216">
        <v>0.1087</v>
      </c>
      <c r="E12" s="217">
        <f>H11</f>
        <v>100</v>
      </c>
      <c r="F12" s="215" t="s">
        <v>25</v>
      </c>
      <c r="G12" s="217">
        <f>D12*E12</f>
        <v>10.870000000000001</v>
      </c>
      <c r="H12" s="217"/>
      <c r="I12" s="593" t="s">
        <v>100</v>
      </c>
      <c r="J12" s="594"/>
      <c r="K12" s="594"/>
    </row>
    <row r="13" spans="1:11" ht="69" customHeight="1" x14ac:dyDescent="0.2">
      <c r="A13" s="211"/>
      <c r="B13" s="211"/>
      <c r="C13" s="219" t="s">
        <v>78</v>
      </c>
      <c r="D13" s="220">
        <v>2.6100000000000002E-2</v>
      </c>
      <c r="E13" s="217">
        <f>H11</f>
        <v>100</v>
      </c>
      <c r="F13" s="215" t="s">
        <v>25</v>
      </c>
      <c r="G13" s="217">
        <f>D13*E13</f>
        <v>2.6100000000000003</v>
      </c>
      <c r="H13" s="217"/>
      <c r="I13" s="593"/>
      <c r="J13" s="594"/>
      <c r="K13" s="594"/>
    </row>
    <row r="14" spans="1:11" ht="358.5" customHeight="1" x14ac:dyDescent="0.2">
      <c r="A14" s="211"/>
      <c r="B14" s="211"/>
      <c r="C14" s="215" t="s">
        <v>29</v>
      </c>
      <c r="D14" s="221">
        <v>6.0000000000000001E-3</v>
      </c>
      <c r="E14" s="217">
        <f>H11</f>
        <v>100</v>
      </c>
      <c r="F14" s="215" t="s">
        <v>25</v>
      </c>
      <c r="G14" s="217">
        <f>D14*E14</f>
        <v>0.6</v>
      </c>
      <c r="H14" s="217"/>
      <c r="I14" s="593"/>
      <c r="J14" s="594"/>
      <c r="K14" s="594"/>
    </row>
    <row r="15" spans="1:11" ht="33.75" customHeight="1" x14ac:dyDescent="0.2">
      <c r="A15" s="211"/>
      <c r="B15" s="211"/>
      <c r="C15" s="208" t="s">
        <v>30</v>
      </c>
      <c r="D15" s="222">
        <f>SUM(D12:D14)</f>
        <v>0.14080000000000001</v>
      </c>
      <c r="E15" s="181">
        <f>H11</f>
        <v>100</v>
      </c>
      <c r="F15" s="208" t="s">
        <v>25</v>
      </c>
      <c r="G15" s="181">
        <f>SUM(G12:G14)</f>
        <v>14.08</v>
      </c>
      <c r="H15" s="181">
        <f>H11+G15</f>
        <v>114.08</v>
      </c>
      <c r="I15" s="217"/>
      <c r="J15" s="594"/>
      <c r="K15" s="594"/>
    </row>
    <row r="16" spans="1:11" ht="48.75" customHeight="1" x14ac:dyDescent="0.2">
      <c r="A16" s="209" t="s">
        <v>31</v>
      </c>
      <c r="B16" s="209" t="s">
        <v>32</v>
      </c>
      <c r="C16" s="215"/>
      <c r="D16" s="221">
        <v>0.08</v>
      </c>
      <c r="E16" s="217">
        <f>H11+G12+G13</f>
        <v>113.48</v>
      </c>
      <c r="F16" s="215" t="s">
        <v>33</v>
      </c>
      <c r="G16" s="217">
        <f t="shared" ref="G16:G20" si="0">D16*E16</f>
        <v>9.0784000000000002</v>
      </c>
      <c r="H16" s="217">
        <f>H15+G16</f>
        <v>123.1584</v>
      </c>
      <c r="I16" s="218" t="s">
        <v>34</v>
      </c>
      <c r="J16" s="594"/>
      <c r="K16" s="594"/>
    </row>
    <row r="17" spans="1:13" ht="52.5" customHeight="1" x14ac:dyDescent="0.2">
      <c r="A17" s="209" t="s">
        <v>35</v>
      </c>
      <c r="B17" s="210" t="s">
        <v>36</v>
      </c>
      <c r="C17" s="223" t="s">
        <v>63</v>
      </c>
      <c r="D17" s="224">
        <v>0</v>
      </c>
      <c r="E17" s="217">
        <f>H16</f>
        <v>123.1584</v>
      </c>
      <c r="F17" s="215" t="s">
        <v>37</v>
      </c>
      <c r="G17" s="217">
        <f t="shared" si="0"/>
        <v>0</v>
      </c>
      <c r="H17" s="213"/>
      <c r="I17" s="218" t="s">
        <v>101</v>
      </c>
      <c r="J17" s="594"/>
      <c r="K17" s="594"/>
    </row>
    <row r="18" spans="1:13" ht="237.75" customHeight="1" x14ac:dyDescent="0.2">
      <c r="A18" s="211"/>
      <c r="B18" s="211"/>
      <c r="C18" s="219" t="s">
        <v>65</v>
      </c>
      <c r="D18" s="216">
        <v>1.9199999999999998E-2</v>
      </c>
      <c r="E18" s="225">
        <f>H16</f>
        <v>123.1584</v>
      </c>
      <c r="F18" s="219" t="s">
        <v>37</v>
      </c>
      <c r="G18" s="225">
        <f t="shared" si="0"/>
        <v>2.3646412799999998</v>
      </c>
      <c r="H18" s="225"/>
      <c r="I18" s="218" t="s">
        <v>102</v>
      </c>
      <c r="J18" s="594"/>
      <c r="K18" s="594"/>
    </row>
    <row r="19" spans="1:13" ht="63" x14ac:dyDescent="0.2">
      <c r="A19" s="211"/>
      <c r="B19" s="211"/>
      <c r="C19" s="219" t="s">
        <v>103</v>
      </c>
      <c r="D19" s="226">
        <v>1E-3</v>
      </c>
      <c r="E19" s="225">
        <f>H16</f>
        <v>123.1584</v>
      </c>
      <c r="F19" s="219" t="s">
        <v>37</v>
      </c>
      <c r="G19" s="225">
        <f t="shared" si="0"/>
        <v>0.1231584</v>
      </c>
      <c r="H19" s="225"/>
      <c r="I19" s="218" t="s">
        <v>104</v>
      </c>
      <c r="J19" s="594"/>
      <c r="K19" s="594"/>
    </row>
    <row r="20" spans="1:13" ht="56.25" customHeight="1" x14ac:dyDescent="0.2">
      <c r="A20" s="211"/>
      <c r="B20" s="211"/>
      <c r="C20" s="219" t="s">
        <v>68</v>
      </c>
      <c r="D20" s="226">
        <v>1.0200000000000001E-2</v>
      </c>
      <c r="E20" s="225">
        <f>H16</f>
        <v>123.1584</v>
      </c>
      <c r="F20" s="219" t="s">
        <v>37</v>
      </c>
      <c r="G20" s="225">
        <f t="shared" si="0"/>
        <v>1.2562156800000002</v>
      </c>
      <c r="H20" s="225"/>
      <c r="I20" s="218" t="s">
        <v>38</v>
      </c>
      <c r="J20" s="594"/>
      <c r="K20" s="594"/>
    </row>
    <row r="21" spans="1:13" ht="21" customHeight="1" x14ac:dyDescent="0.2">
      <c r="A21" s="211"/>
      <c r="B21" s="211"/>
      <c r="C21" s="208" t="s">
        <v>30</v>
      </c>
      <c r="D21" s="222">
        <f>SUM(D17:D20)</f>
        <v>3.04E-2</v>
      </c>
      <c r="E21" s="181">
        <f>H16</f>
        <v>123.1584</v>
      </c>
      <c r="F21" s="208" t="s">
        <v>37</v>
      </c>
      <c r="G21" s="181">
        <f>SUM(G17:G20)</f>
        <v>3.7440153599999997</v>
      </c>
      <c r="H21" s="181">
        <f>H16+G21</f>
        <v>126.90241536000001</v>
      </c>
      <c r="I21" s="217"/>
      <c r="J21" s="594"/>
      <c r="K21" s="594"/>
    </row>
    <row r="22" spans="1:13" ht="229.5" customHeight="1" x14ac:dyDescent="0.2">
      <c r="A22" s="211"/>
      <c r="B22" s="210" t="s">
        <v>39</v>
      </c>
      <c r="C22" s="219" t="s">
        <v>105</v>
      </c>
      <c r="D22" s="227">
        <v>1.09E-2</v>
      </c>
      <c r="E22" s="225">
        <f>H16</f>
        <v>123.1584</v>
      </c>
      <c r="F22" s="219" t="s">
        <v>37</v>
      </c>
      <c r="G22" s="225">
        <f t="shared" ref="G22:G28" si="1">D22*E22</f>
        <v>1.34242656</v>
      </c>
      <c r="H22" s="225"/>
      <c r="I22" s="218" t="s">
        <v>106</v>
      </c>
      <c r="J22" s="594"/>
      <c r="K22" s="594"/>
    </row>
    <row r="23" spans="1:13" ht="12.75" customHeight="1" x14ac:dyDescent="0.2">
      <c r="A23" s="211"/>
      <c r="B23" s="219"/>
      <c r="C23" s="219" t="s">
        <v>41</v>
      </c>
      <c r="D23" s="226">
        <v>6.9599999999999995E-2</v>
      </c>
      <c r="E23" s="225">
        <f>H16</f>
        <v>123.1584</v>
      </c>
      <c r="F23" s="219" t="s">
        <v>37</v>
      </c>
      <c r="G23" s="225">
        <f t="shared" si="1"/>
        <v>8.5718246399999991</v>
      </c>
      <c r="H23" s="225"/>
      <c r="I23" s="593" t="s">
        <v>42</v>
      </c>
      <c r="J23" s="594"/>
      <c r="K23" s="594"/>
    </row>
    <row r="24" spans="1:13" x14ac:dyDescent="0.2">
      <c r="A24" s="211"/>
      <c r="B24" s="219"/>
      <c r="C24" s="219" t="s">
        <v>43</v>
      </c>
      <c r="D24" s="226">
        <v>6.9500000000000006E-2</v>
      </c>
      <c r="E24" s="225">
        <f>H16</f>
        <v>123.1584</v>
      </c>
      <c r="F24" s="219" t="s">
        <v>37</v>
      </c>
      <c r="G24" s="225">
        <f t="shared" si="1"/>
        <v>8.5595088000000015</v>
      </c>
      <c r="H24" s="225"/>
      <c r="I24" s="593"/>
      <c r="J24" s="594"/>
      <c r="K24" s="594"/>
    </row>
    <row r="25" spans="1:13" ht="47.25" customHeight="1" x14ac:dyDescent="0.2">
      <c r="A25" s="211"/>
      <c r="B25" s="219"/>
      <c r="C25" s="219" t="s">
        <v>44</v>
      </c>
      <c r="D25" s="226">
        <v>3.5999999999999997E-2</v>
      </c>
      <c r="E25" s="225">
        <f>H16</f>
        <v>123.1584</v>
      </c>
      <c r="F25" s="219" t="s">
        <v>37</v>
      </c>
      <c r="G25" s="225">
        <f t="shared" si="1"/>
        <v>4.4337023999999996</v>
      </c>
      <c r="H25" s="225"/>
      <c r="I25" s="593"/>
      <c r="J25" s="594"/>
      <c r="K25" s="594"/>
    </row>
    <row r="26" spans="1:13" ht="153" customHeight="1" x14ac:dyDescent="0.2">
      <c r="A26" s="211"/>
      <c r="B26" s="219"/>
      <c r="C26" s="228" t="s">
        <v>45</v>
      </c>
      <c r="D26" s="227">
        <f>2.25%/2</f>
        <v>1.125E-2</v>
      </c>
      <c r="E26" s="225">
        <f>H16</f>
        <v>123.1584</v>
      </c>
      <c r="F26" s="219" t="s">
        <v>37</v>
      </c>
      <c r="G26" s="225">
        <f t="shared" si="1"/>
        <v>1.385532</v>
      </c>
      <c r="H26" s="225"/>
      <c r="I26" s="593" t="s">
        <v>107</v>
      </c>
      <c r="J26" s="566" t="s">
        <v>108</v>
      </c>
      <c r="K26" s="566"/>
    </row>
    <row r="27" spans="1:13" ht="228.75" customHeight="1" x14ac:dyDescent="0.2">
      <c r="A27" s="211"/>
      <c r="B27" s="219"/>
      <c r="C27" s="219" t="s">
        <v>46</v>
      </c>
      <c r="D27" s="227">
        <v>1.72E-2</v>
      </c>
      <c r="E27" s="225">
        <f>H16</f>
        <v>123.1584</v>
      </c>
      <c r="F27" s="219" t="s">
        <v>37</v>
      </c>
      <c r="G27" s="225">
        <f t="shared" si="1"/>
        <v>2.1183244800000001</v>
      </c>
      <c r="H27" s="225"/>
      <c r="I27" s="593"/>
      <c r="J27" s="566" t="s">
        <v>47</v>
      </c>
      <c r="K27" s="566"/>
    </row>
    <row r="28" spans="1:13" ht="134.25" customHeight="1" x14ac:dyDescent="0.2">
      <c r="A28" s="211"/>
      <c r="B28" s="219"/>
      <c r="C28" s="228" t="s">
        <v>88</v>
      </c>
      <c r="D28" s="227">
        <v>8.0000000000000002E-3</v>
      </c>
      <c r="E28" s="225">
        <f>H16</f>
        <v>123.1584</v>
      </c>
      <c r="F28" s="219" t="s">
        <v>37</v>
      </c>
      <c r="G28" s="225">
        <f t="shared" si="1"/>
        <v>0.98526720000000001</v>
      </c>
      <c r="H28" s="225"/>
      <c r="I28" s="218" t="s">
        <v>109</v>
      </c>
      <c r="J28" s="563"/>
      <c r="K28" s="562"/>
    </row>
    <row r="29" spans="1:13" x14ac:dyDescent="0.2">
      <c r="A29" s="211"/>
      <c r="B29" s="211"/>
      <c r="C29" s="208" t="s">
        <v>30</v>
      </c>
      <c r="D29" s="222">
        <f>SUM(D22:D28)</f>
        <v>0.22245000000000001</v>
      </c>
      <c r="E29" s="181">
        <f>H16</f>
        <v>123.1584</v>
      </c>
      <c r="F29" s="208" t="s">
        <v>37</v>
      </c>
      <c r="G29" s="181">
        <f>SUM(G22:G28)</f>
        <v>27.396586080000002</v>
      </c>
      <c r="H29" s="181">
        <f>H21+G29</f>
        <v>154.29900144000001</v>
      </c>
      <c r="I29" s="217"/>
      <c r="J29" s="562"/>
      <c r="K29" s="562"/>
    </row>
    <row r="30" spans="1:13" ht="25.5" customHeight="1" x14ac:dyDescent="0.2">
      <c r="A30" s="572" t="s">
        <v>48</v>
      </c>
      <c r="B30" s="569" t="s">
        <v>49</v>
      </c>
      <c r="C30" s="229" t="s">
        <v>50</v>
      </c>
      <c r="D30" s="230">
        <v>4.02E-2</v>
      </c>
      <c r="E30" s="213">
        <f>H29</f>
        <v>154.29900144000001</v>
      </c>
      <c r="F30" s="211" t="s">
        <v>51</v>
      </c>
      <c r="G30" s="213">
        <f t="shared" ref="G30:G36" si="2">D30*E30</f>
        <v>6.2028198578880005</v>
      </c>
      <c r="H30" s="213"/>
      <c r="I30" s="593" t="s">
        <v>110</v>
      </c>
      <c r="J30" s="562"/>
      <c r="K30" s="562"/>
      <c r="L30" s="231"/>
      <c r="M30" s="231"/>
    </row>
    <row r="31" spans="1:13" ht="12.75" customHeight="1" x14ac:dyDescent="0.2">
      <c r="A31" s="573"/>
      <c r="B31" s="570"/>
      <c r="C31" s="229" t="s">
        <v>52</v>
      </c>
      <c r="D31" s="230">
        <v>0</v>
      </c>
      <c r="E31" s="213">
        <f>H29</f>
        <v>154.29900144000001</v>
      </c>
      <c r="F31" s="211" t="s">
        <v>51</v>
      </c>
      <c r="G31" s="213">
        <f t="shared" si="2"/>
        <v>0</v>
      </c>
      <c r="H31" s="213"/>
      <c r="I31" s="593"/>
      <c r="J31" s="562"/>
      <c r="K31" s="562"/>
      <c r="L31" s="231"/>
    </row>
    <row r="32" spans="1:13" ht="12.75" customHeight="1" x14ac:dyDescent="0.2">
      <c r="A32" s="573"/>
      <c r="B32" s="570"/>
      <c r="C32" s="229" t="s">
        <v>53</v>
      </c>
      <c r="D32" s="230">
        <v>3.0000000000000001E-3</v>
      </c>
      <c r="E32" s="213">
        <f>H29</f>
        <v>154.29900144000001</v>
      </c>
      <c r="F32" s="211" t="s">
        <v>51</v>
      </c>
      <c r="G32" s="213">
        <f t="shared" si="2"/>
        <v>0.46289700432000003</v>
      </c>
      <c r="H32" s="213"/>
      <c r="I32" s="593"/>
      <c r="J32" s="562"/>
      <c r="K32" s="562"/>
    </row>
    <row r="33" spans="1:11" x14ac:dyDescent="0.2">
      <c r="A33" s="573"/>
      <c r="B33" s="570"/>
      <c r="C33" s="229" t="s">
        <v>54</v>
      </c>
      <c r="D33" s="230">
        <v>0</v>
      </c>
      <c r="E33" s="213">
        <f>H29</f>
        <v>154.29900144000001</v>
      </c>
      <c r="F33" s="211" t="s">
        <v>51</v>
      </c>
      <c r="G33" s="213">
        <f t="shared" si="2"/>
        <v>0</v>
      </c>
      <c r="H33" s="213"/>
      <c r="I33" s="593"/>
      <c r="J33" s="562"/>
      <c r="K33" s="562"/>
    </row>
    <row r="34" spans="1:11" x14ac:dyDescent="0.2">
      <c r="A34" s="573"/>
      <c r="B34" s="570"/>
      <c r="C34" s="229" t="s">
        <v>55</v>
      </c>
      <c r="D34" s="230">
        <v>0</v>
      </c>
      <c r="E34" s="213">
        <f>H29</f>
        <v>154.29900144000001</v>
      </c>
      <c r="F34" s="211" t="s">
        <v>51</v>
      </c>
      <c r="G34" s="213">
        <f t="shared" si="2"/>
        <v>0</v>
      </c>
      <c r="H34" s="213"/>
      <c r="I34" s="593"/>
      <c r="J34" s="562"/>
      <c r="K34" s="562"/>
    </row>
    <row r="35" spans="1:11" x14ac:dyDescent="0.2">
      <c r="A35" s="573"/>
      <c r="B35" s="570"/>
      <c r="C35" s="229" t="s">
        <v>55</v>
      </c>
      <c r="D35" s="230">
        <v>0</v>
      </c>
      <c r="E35" s="213">
        <f>H29</f>
        <v>154.29900144000001</v>
      </c>
      <c r="F35" s="211" t="s">
        <v>51</v>
      </c>
      <c r="G35" s="213">
        <f t="shared" si="2"/>
        <v>0</v>
      </c>
      <c r="H35" s="213"/>
      <c r="I35" s="593"/>
      <c r="J35" s="562"/>
      <c r="K35" s="562"/>
    </row>
    <row r="36" spans="1:11" ht="61.5" customHeight="1" x14ac:dyDescent="0.2">
      <c r="A36" s="573"/>
      <c r="B36" s="570"/>
      <c r="C36" s="229" t="s">
        <v>55</v>
      </c>
      <c r="D36" s="230">
        <v>0</v>
      </c>
      <c r="E36" s="213">
        <f>H29</f>
        <v>154.29900144000001</v>
      </c>
      <c r="F36" s="211" t="s">
        <v>51</v>
      </c>
      <c r="G36" s="213">
        <f t="shared" si="2"/>
        <v>0</v>
      </c>
      <c r="H36" s="213"/>
      <c r="I36" s="593"/>
      <c r="J36" s="562"/>
      <c r="K36" s="562"/>
    </row>
    <row r="37" spans="1:11" x14ac:dyDescent="0.2">
      <c r="A37" s="574"/>
      <c r="B37" s="571"/>
      <c r="C37" s="208" t="s">
        <v>56</v>
      </c>
      <c r="D37" s="222">
        <f>SUM(D30:D36)</f>
        <v>4.3200000000000002E-2</v>
      </c>
      <c r="E37" s="181">
        <f>H29</f>
        <v>154.29900144000001</v>
      </c>
      <c r="F37" s="208" t="s">
        <v>51</v>
      </c>
      <c r="G37" s="181">
        <f>SUM(G30:G36)</f>
        <v>6.6657168622080007</v>
      </c>
      <c r="H37" s="181">
        <f>H29+G37</f>
        <v>160.96471830220801</v>
      </c>
      <c r="I37" s="217"/>
      <c r="J37" s="213"/>
      <c r="K37" s="232"/>
    </row>
    <row r="38" spans="1:11" ht="101.25" customHeight="1" x14ac:dyDescent="0.2">
      <c r="A38" s="233"/>
      <c r="B38" s="233"/>
      <c r="C38" s="233"/>
      <c r="D38" s="233"/>
      <c r="E38" s="233"/>
      <c r="F38" s="233" t="s">
        <v>111</v>
      </c>
      <c r="G38" s="233"/>
      <c r="H38" s="234">
        <f>H37</f>
        <v>160.96471830220801</v>
      </c>
      <c r="I38" s="234" t="s">
        <v>57</v>
      </c>
      <c r="J38" s="235">
        <f>ROUND(H38/100,4)</f>
        <v>1.6095999999999999</v>
      </c>
      <c r="K38" s="236"/>
    </row>
    <row r="39" spans="1:11" ht="63.75" x14ac:dyDescent="0.2">
      <c r="A39" s="233"/>
      <c r="B39" s="228" t="s">
        <v>112</v>
      </c>
      <c r="C39" s="233"/>
      <c r="D39" s="233"/>
      <c r="E39" s="233"/>
      <c r="F39" s="233" t="s">
        <v>113</v>
      </c>
      <c r="G39" s="233"/>
      <c r="H39" s="237">
        <v>1.1183000000000001</v>
      </c>
      <c r="I39" s="234" t="s">
        <v>58</v>
      </c>
      <c r="J39" s="238"/>
      <c r="K39" s="236"/>
    </row>
    <row r="40" spans="1:11" ht="99.75" customHeight="1" x14ac:dyDescent="0.2">
      <c r="A40" s="233"/>
      <c r="B40" s="233"/>
      <c r="C40" s="233"/>
      <c r="D40" s="233"/>
      <c r="E40" s="233"/>
      <c r="F40" s="233" t="s">
        <v>114</v>
      </c>
      <c r="G40" s="233"/>
      <c r="H40" s="234">
        <f>J38*H39</f>
        <v>1.80001568</v>
      </c>
      <c r="I40" s="234" t="s">
        <v>95</v>
      </c>
      <c r="J40" s="239">
        <f>ROUND(J38*H39,4)</f>
        <v>1.8</v>
      </c>
      <c r="K40" s="236"/>
    </row>
    <row r="41" spans="1:11" x14ac:dyDescent="0.2">
      <c r="A41" s="114"/>
      <c r="B41" s="240" t="s">
        <v>10</v>
      </c>
      <c r="C41" s="241"/>
      <c r="D41" s="114"/>
      <c r="E41" s="114"/>
      <c r="F41" s="114"/>
      <c r="G41" s="114"/>
      <c r="H41" s="114"/>
      <c r="I41" s="119"/>
      <c r="J41" s="114"/>
    </row>
    <row r="42" spans="1:11" x14ac:dyDescent="0.2">
      <c r="A42" s="114"/>
      <c r="B42" s="242"/>
      <c r="C42" s="243"/>
      <c r="D42" s="114"/>
      <c r="E42" s="114"/>
      <c r="F42" s="114"/>
      <c r="G42" s="114"/>
      <c r="H42" s="114"/>
      <c r="I42" s="119"/>
      <c r="J42" s="114"/>
    </row>
    <row r="43" spans="1:11" ht="12.75" customHeight="1" x14ac:dyDescent="0.2">
      <c r="A43" s="114"/>
      <c r="B43" s="114"/>
      <c r="C43" s="114"/>
      <c r="D43" s="114"/>
      <c r="E43" s="114"/>
      <c r="F43" s="114"/>
      <c r="G43" s="114"/>
      <c r="H43" s="114"/>
      <c r="I43" s="119"/>
      <c r="J43" s="114"/>
    </row>
    <row r="44" spans="1:11" ht="89.25" customHeight="1" x14ac:dyDescent="0.2">
      <c r="A44" s="583" t="s">
        <v>115</v>
      </c>
      <c r="B44" s="584"/>
      <c r="C44" s="584"/>
      <c r="D44" s="584"/>
      <c r="E44" s="585"/>
      <c r="F44" s="585"/>
      <c r="G44" s="585"/>
      <c r="H44" s="585"/>
      <c r="I44" s="585"/>
      <c r="J44" s="586"/>
    </row>
    <row r="45" spans="1:11" ht="29.25" customHeight="1" x14ac:dyDescent="0.2">
      <c r="A45" s="587"/>
      <c r="B45" s="588"/>
      <c r="C45" s="588"/>
      <c r="D45" s="588"/>
      <c r="E45" s="588"/>
      <c r="F45" s="588"/>
      <c r="G45" s="588"/>
      <c r="H45" s="588"/>
      <c r="I45" s="588"/>
      <c r="J45" s="589"/>
    </row>
    <row r="46" spans="1:11" ht="13.5" customHeight="1" x14ac:dyDescent="0.2">
      <c r="A46" s="587"/>
      <c r="B46" s="588"/>
      <c r="C46" s="588"/>
      <c r="D46" s="588"/>
      <c r="E46" s="588"/>
      <c r="F46" s="588"/>
      <c r="G46" s="588"/>
      <c r="H46" s="588"/>
      <c r="I46" s="588"/>
      <c r="J46" s="589"/>
    </row>
    <row r="47" spans="1:11" ht="21" customHeight="1" x14ac:dyDescent="0.2">
      <c r="A47" s="590"/>
      <c r="B47" s="591"/>
      <c r="C47" s="591"/>
      <c r="D47" s="591"/>
      <c r="E47" s="591"/>
      <c r="F47" s="591"/>
      <c r="G47" s="591"/>
      <c r="H47" s="591"/>
      <c r="I47" s="591"/>
      <c r="J47" s="592"/>
    </row>
    <row r="48" spans="1:11" x14ac:dyDescent="0.2">
      <c r="A48" s="114"/>
      <c r="B48" s="114"/>
      <c r="C48" s="114"/>
      <c r="D48" s="114"/>
      <c r="E48" s="114"/>
      <c r="F48" s="114"/>
      <c r="G48" s="114"/>
      <c r="H48" s="114"/>
      <c r="I48" s="119"/>
      <c r="J48" s="114"/>
    </row>
    <row r="49" spans="1:10" ht="19.5" customHeight="1" x14ac:dyDescent="0.2">
      <c r="A49" s="114"/>
      <c r="B49" s="114"/>
      <c r="C49" s="114"/>
      <c r="D49" s="114"/>
      <c r="E49" s="114"/>
      <c r="F49" s="114"/>
      <c r="G49" s="114"/>
      <c r="H49" s="114"/>
      <c r="I49" s="119"/>
      <c r="J49" s="114"/>
    </row>
    <row r="50" spans="1:10" x14ac:dyDescent="0.2">
      <c r="A50" s="114"/>
      <c r="B50" s="114"/>
      <c r="C50" s="114"/>
      <c r="D50" s="114"/>
      <c r="E50" s="114"/>
      <c r="F50" s="114"/>
      <c r="G50" s="114"/>
      <c r="H50" s="114"/>
      <c r="I50" s="119"/>
      <c r="J50" s="114"/>
    </row>
    <row r="51" spans="1:10" x14ac:dyDescent="0.2">
      <c r="A51" s="114"/>
      <c r="B51" s="114"/>
      <c r="C51" s="114"/>
      <c r="D51" s="114"/>
      <c r="E51" s="114"/>
      <c r="F51" s="114"/>
      <c r="G51" s="114"/>
      <c r="H51" s="114"/>
      <c r="I51" s="119"/>
      <c r="J51" s="114"/>
    </row>
  </sheetData>
  <sheetProtection formatRows="0"/>
  <mergeCells count="19">
    <mergeCell ref="A44:J47"/>
    <mergeCell ref="I12:I14"/>
    <mergeCell ref="I23:I25"/>
    <mergeCell ref="I26:I27"/>
    <mergeCell ref="I30:I36"/>
    <mergeCell ref="J10:K25"/>
    <mergeCell ref="J9:K9"/>
    <mergeCell ref="J28:K36"/>
    <mergeCell ref="A1:F1"/>
    <mergeCell ref="J26:K26"/>
    <mergeCell ref="J27:K27"/>
    <mergeCell ref="A8:K8"/>
    <mergeCell ref="B30:B37"/>
    <mergeCell ref="A30:A37"/>
    <mergeCell ref="B3:H3"/>
    <mergeCell ref="A6:I6"/>
    <mergeCell ref="I7:K7"/>
    <mergeCell ref="A5:J5"/>
    <mergeCell ref="D4:F4"/>
  </mergeCells>
  <pageMargins left="0.51181102362204722" right="0.51181102362204722" top="0.55118110236220474" bottom="0.55118110236220474" header="0.31496062992125984" footer="0.31496062992125984"/>
  <pageSetup paperSize="8"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6" customWidth="1"/>
    <col min="2" max="2" width="30.5703125" style="56" customWidth="1"/>
    <col min="3" max="3" width="38.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52" t="s">
        <v>116</v>
      </c>
      <c r="B1" s="532"/>
      <c r="C1" s="532"/>
      <c r="D1" s="532"/>
      <c r="E1" s="532"/>
      <c r="F1" s="532"/>
      <c r="G1" s="557"/>
    </row>
    <row r="2" spans="1:11" s="59" customFormat="1" ht="19.5" customHeight="1" x14ac:dyDescent="0.2">
      <c r="A2" s="57" t="s">
        <v>71</v>
      </c>
      <c r="B2" s="57" t="s">
        <v>8</v>
      </c>
      <c r="C2" s="58"/>
      <c r="D2" s="58"/>
      <c r="E2" s="58"/>
      <c r="F2" s="58"/>
    </row>
    <row r="3" spans="1:11" s="59" customFormat="1" ht="24" customHeight="1" x14ac:dyDescent="0.2">
      <c r="B3" s="556" t="s">
        <v>0</v>
      </c>
      <c r="C3" s="557"/>
      <c r="D3" s="557"/>
      <c r="E3" s="557"/>
      <c r="F3" s="557"/>
      <c r="G3" s="557"/>
      <c r="H3" s="557"/>
    </row>
    <row r="4" spans="1:11" ht="21" customHeight="1" x14ac:dyDescent="0.2">
      <c r="A4" s="60" t="s">
        <v>72</v>
      </c>
      <c r="B4" s="59"/>
      <c r="C4" s="59"/>
      <c r="D4" s="552" t="s">
        <v>73</v>
      </c>
      <c r="E4" s="553"/>
      <c r="F4" s="553"/>
    </row>
    <row r="5" spans="1:11" ht="15.75" customHeight="1" x14ac:dyDescent="0.2">
      <c r="A5" s="60"/>
      <c r="B5" s="59"/>
      <c r="C5" s="59"/>
      <c r="D5" s="107"/>
      <c r="E5" s="107"/>
    </row>
    <row r="6" spans="1:11" ht="63" customHeight="1" x14ac:dyDescent="0.2">
      <c r="A6" s="556" t="s">
        <v>117</v>
      </c>
      <c r="B6" s="553"/>
      <c r="C6" s="553"/>
      <c r="D6" s="553"/>
      <c r="E6" s="553"/>
      <c r="F6" s="553"/>
      <c r="G6" s="553"/>
      <c r="H6" s="553"/>
      <c r="I6" s="553"/>
      <c r="J6" s="553"/>
    </row>
    <row r="7" spans="1:11" ht="21" customHeight="1" x14ac:dyDescent="0.25">
      <c r="A7" s="554"/>
      <c r="B7" s="555"/>
      <c r="C7" s="555"/>
      <c r="D7" s="555"/>
      <c r="E7" s="555"/>
      <c r="F7" s="555"/>
      <c r="G7" s="555"/>
      <c r="H7" s="555"/>
      <c r="I7" s="555"/>
    </row>
    <row r="8" spans="1:11" ht="30.75" customHeight="1" x14ac:dyDescent="0.2">
      <c r="B8" s="98" t="s">
        <v>10</v>
      </c>
      <c r="C8" s="99"/>
      <c r="I8" s="558" t="s">
        <v>11</v>
      </c>
      <c r="J8" s="559"/>
      <c r="K8" s="560"/>
    </row>
    <row r="9" spans="1:11" ht="18.75" customHeight="1" x14ac:dyDescent="0.2">
      <c r="A9" s="606" t="s">
        <v>118</v>
      </c>
      <c r="B9" s="607"/>
      <c r="C9" s="607"/>
      <c r="D9" s="607"/>
      <c r="E9" s="607"/>
      <c r="F9" s="607"/>
      <c r="G9" s="607"/>
      <c r="H9" s="607"/>
      <c r="I9" s="538"/>
      <c r="J9" s="538"/>
      <c r="K9" s="538"/>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7" t="s">
        <v>23</v>
      </c>
      <c r="K11" s="538"/>
    </row>
    <row r="12" spans="1:11" ht="95.25" customHeight="1" x14ac:dyDescent="0.2">
      <c r="A12" s="66"/>
      <c r="B12" s="64" t="s">
        <v>24</v>
      </c>
      <c r="C12" s="70"/>
      <c r="D12" s="75">
        <v>0</v>
      </c>
      <c r="E12" s="72">
        <v>100</v>
      </c>
      <c r="F12" s="70" t="s">
        <v>25</v>
      </c>
      <c r="G12" s="72">
        <f>D12*E12</f>
        <v>0</v>
      </c>
      <c r="H12" s="72">
        <f>H11+G12</f>
        <v>100</v>
      </c>
      <c r="I12" s="73" t="s">
        <v>60</v>
      </c>
      <c r="J12" s="538"/>
      <c r="K12" s="538"/>
    </row>
    <row r="13" spans="1:11" ht="71.25" customHeight="1" x14ac:dyDescent="0.2">
      <c r="A13" s="64" t="s">
        <v>27</v>
      </c>
      <c r="B13" s="64" t="s">
        <v>28</v>
      </c>
      <c r="C13" s="70" t="s">
        <v>61</v>
      </c>
      <c r="D13" s="75">
        <v>0.1087</v>
      </c>
      <c r="E13" s="72">
        <f>H12</f>
        <v>100</v>
      </c>
      <c r="F13" s="70" t="s">
        <v>25</v>
      </c>
      <c r="G13" s="72">
        <f>D13*E13</f>
        <v>10.870000000000001</v>
      </c>
      <c r="H13" s="72"/>
      <c r="I13" s="544" t="s">
        <v>119</v>
      </c>
      <c r="J13" s="538"/>
      <c r="K13" s="538"/>
    </row>
    <row r="14" spans="1:11" ht="83.25" customHeight="1" x14ac:dyDescent="0.2">
      <c r="A14" s="66"/>
      <c r="B14" s="66"/>
      <c r="C14" s="55" t="s">
        <v>120</v>
      </c>
      <c r="D14" s="75">
        <v>2.6100000000000002E-2</v>
      </c>
      <c r="E14" s="72">
        <f>H12</f>
        <v>100</v>
      </c>
      <c r="F14" s="70" t="s">
        <v>25</v>
      </c>
      <c r="G14" s="72">
        <f>D14*E14</f>
        <v>2.6100000000000003</v>
      </c>
      <c r="H14" s="72"/>
      <c r="I14" s="544"/>
      <c r="J14" s="538"/>
      <c r="K14" s="538"/>
    </row>
    <row r="15" spans="1:11" ht="408.75" customHeight="1" x14ac:dyDescent="0.2">
      <c r="A15" s="66"/>
      <c r="B15" s="66"/>
      <c r="C15" s="70" t="s">
        <v>29</v>
      </c>
      <c r="D15" s="108">
        <v>6.0000000000000001E-3</v>
      </c>
      <c r="E15" s="72">
        <f>H12</f>
        <v>100</v>
      </c>
      <c r="F15" s="70" t="s">
        <v>25</v>
      </c>
      <c r="G15" s="72">
        <f>D15*E15</f>
        <v>0.6</v>
      </c>
      <c r="H15" s="72"/>
      <c r="I15" s="544"/>
      <c r="J15" s="538"/>
      <c r="K15" s="538"/>
    </row>
    <row r="16" spans="1:11" ht="29.25" customHeight="1" x14ac:dyDescent="0.2">
      <c r="A16" s="66"/>
      <c r="B16" s="66"/>
      <c r="C16" s="63" t="s">
        <v>30</v>
      </c>
      <c r="D16" s="76">
        <f>SUM(D13:D15)</f>
        <v>0.14080000000000001</v>
      </c>
      <c r="E16" s="77">
        <f>H12</f>
        <v>100</v>
      </c>
      <c r="F16" s="63" t="s">
        <v>25</v>
      </c>
      <c r="G16" s="77">
        <f>SUM(G13:G15)</f>
        <v>14.08</v>
      </c>
      <c r="H16" s="77">
        <f>H12+G16</f>
        <v>114.08</v>
      </c>
      <c r="I16" s="68"/>
      <c r="J16" s="538"/>
      <c r="K16" s="538"/>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38"/>
      <c r="K17" s="538"/>
    </row>
    <row r="18" spans="1:12" ht="39.75" customHeight="1" x14ac:dyDescent="0.2">
      <c r="A18" s="64" t="s">
        <v>35</v>
      </c>
      <c r="B18" s="65" t="s">
        <v>62</v>
      </c>
      <c r="C18" s="101" t="s">
        <v>63</v>
      </c>
      <c r="D18" s="102">
        <v>0</v>
      </c>
      <c r="E18" s="72">
        <f>H17</f>
        <v>123.1584</v>
      </c>
      <c r="F18" s="70" t="s">
        <v>37</v>
      </c>
      <c r="G18" s="72">
        <f t="shared" si="0"/>
        <v>0</v>
      </c>
      <c r="H18" s="72"/>
      <c r="I18" s="73" t="s">
        <v>64</v>
      </c>
      <c r="J18" s="538"/>
      <c r="K18" s="538"/>
    </row>
    <row r="19" spans="1:12" ht="136.5" customHeight="1" x14ac:dyDescent="0.2">
      <c r="A19" s="66"/>
      <c r="B19" s="66"/>
      <c r="C19" s="55" t="s">
        <v>65</v>
      </c>
      <c r="D19" s="78">
        <v>5.8999999999999997E-2</v>
      </c>
      <c r="E19" s="79">
        <f>H17</f>
        <v>123.1584</v>
      </c>
      <c r="F19" s="55" t="s">
        <v>37</v>
      </c>
      <c r="G19" s="79">
        <f t="shared" si="0"/>
        <v>7.2663455999999993</v>
      </c>
      <c r="H19" s="79"/>
      <c r="I19" s="73" t="s">
        <v>66</v>
      </c>
      <c r="J19" s="538"/>
      <c r="K19" s="538"/>
    </row>
    <row r="20" spans="1:12" ht="28.5" customHeight="1" x14ac:dyDescent="0.2">
      <c r="A20" s="66"/>
      <c r="B20" s="66"/>
      <c r="C20" s="101" t="s">
        <v>67</v>
      </c>
      <c r="D20" s="109">
        <v>0</v>
      </c>
      <c r="E20" s="79">
        <f>H17</f>
        <v>123.1584</v>
      </c>
      <c r="F20" s="55" t="s">
        <v>37</v>
      </c>
      <c r="G20" s="79">
        <f t="shared" si="0"/>
        <v>0</v>
      </c>
      <c r="H20" s="79"/>
      <c r="I20" s="73" t="s">
        <v>121</v>
      </c>
      <c r="J20" s="538"/>
      <c r="K20" s="538"/>
    </row>
    <row r="21" spans="1:12" ht="28.5" customHeight="1" x14ac:dyDescent="0.2">
      <c r="A21" s="66"/>
      <c r="B21" s="66"/>
      <c r="C21" s="101" t="s">
        <v>68</v>
      </c>
      <c r="D21" s="109">
        <v>0</v>
      </c>
      <c r="E21" s="79">
        <f>H17</f>
        <v>123.1584</v>
      </c>
      <c r="F21" s="55" t="s">
        <v>37</v>
      </c>
      <c r="G21" s="79">
        <f t="shared" si="0"/>
        <v>0</v>
      </c>
      <c r="H21" s="79"/>
      <c r="I21" s="73" t="s">
        <v>121</v>
      </c>
      <c r="J21" s="538"/>
      <c r="K21" s="538"/>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38"/>
      <c r="K22" s="538"/>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38"/>
      <c r="K23" s="538"/>
    </row>
    <row r="24" spans="1:12" ht="12.75" customHeight="1" x14ac:dyDescent="0.2">
      <c r="A24" s="66"/>
      <c r="B24" s="55"/>
      <c r="C24" s="55" t="s">
        <v>41</v>
      </c>
      <c r="D24" s="81">
        <v>6.9599999999999995E-2</v>
      </c>
      <c r="E24" s="79">
        <f>H17</f>
        <v>123.1584</v>
      </c>
      <c r="F24" s="55" t="s">
        <v>37</v>
      </c>
      <c r="G24" s="79">
        <f t="shared" si="1"/>
        <v>8.5718246399999991</v>
      </c>
      <c r="H24" s="79"/>
      <c r="I24" s="544" t="s">
        <v>42</v>
      </c>
      <c r="J24" s="538"/>
      <c r="K24" s="538"/>
    </row>
    <row r="25" spans="1:12" x14ac:dyDescent="0.2">
      <c r="A25" s="66"/>
      <c r="B25" s="55"/>
      <c r="C25" s="55" t="s">
        <v>43</v>
      </c>
      <c r="D25" s="81">
        <v>6.9500000000000006E-2</v>
      </c>
      <c r="E25" s="79">
        <f>H17</f>
        <v>123.1584</v>
      </c>
      <c r="F25" s="55" t="s">
        <v>37</v>
      </c>
      <c r="G25" s="79">
        <f t="shared" si="1"/>
        <v>8.5595088000000015</v>
      </c>
      <c r="H25" s="79"/>
      <c r="I25" s="544"/>
      <c r="J25" s="538"/>
      <c r="K25" s="538"/>
    </row>
    <row r="26" spans="1:12" ht="42.75" customHeight="1" x14ac:dyDescent="0.2">
      <c r="A26" s="66"/>
      <c r="B26" s="55"/>
      <c r="C26" s="55" t="s">
        <v>44</v>
      </c>
      <c r="D26" s="81">
        <v>3.5999999999999997E-2</v>
      </c>
      <c r="E26" s="79">
        <f>H17</f>
        <v>123.1584</v>
      </c>
      <c r="F26" s="55" t="s">
        <v>37</v>
      </c>
      <c r="G26" s="79">
        <f t="shared" si="1"/>
        <v>4.4337023999999996</v>
      </c>
      <c r="H26" s="79"/>
      <c r="I26" s="544"/>
      <c r="J26" s="538"/>
      <c r="K26" s="538"/>
    </row>
    <row r="27" spans="1:12" ht="155.25" customHeight="1" x14ac:dyDescent="0.2">
      <c r="A27" s="66"/>
      <c r="B27" s="55"/>
      <c r="C27" s="82" t="s">
        <v>45</v>
      </c>
      <c r="D27" s="75">
        <f>'2b NVT Detacheren fase A - Rg I'!D26</f>
        <v>1.125E-2</v>
      </c>
      <c r="E27" s="79">
        <f>H17</f>
        <v>123.1584</v>
      </c>
      <c r="F27" s="55" t="s">
        <v>37</v>
      </c>
      <c r="G27" s="79">
        <f t="shared" si="1"/>
        <v>1.385532</v>
      </c>
      <c r="H27" s="79"/>
      <c r="I27" s="544" t="s">
        <v>85</v>
      </c>
      <c r="J27" s="548" t="s">
        <v>108</v>
      </c>
      <c r="K27" s="548"/>
    </row>
    <row r="28" spans="1:12" ht="231" customHeight="1" x14ac:dyDescent="0.2">
      <c r="A28" s="66"/>
      <c r="B28" s="55"/>
      <c r="C28" s="55" t="s">
        <v>46</v>
      </c>
      <c r="D28" s="75">
        <f>'2b NVT Detacheren fase A - Rg I'!D27</f>
        <v>1.72E-2</v>
      </c>
      <c r="E28" s="79">
        <f>H17</f>
        <v>123.1584</v>
      </c>
      <c r="F28" s="55" t="s">
        <v>37</v>
      </c>
      <c r="G28" s="79">
        <f t="shared" si="1"/>
        <v>2.1183244800000001</v>
      </c>
      <c r="H28" s="79"/>
      <c r="I28" s="544"/>
      <c r="J28" s="548" t="s">
        <v>47</v>
      </c>
      <c r="K28" s="548"/>
    </row>
    <row r="29" spans="1:12" ht="144" customHeight="1" x14ac:dyDescent="0.2">
      <c r="A29" s="66"/>
      <c r="B29" s="55"/>
      <c r="C29" s="82" t="s">
        <v>88</v>
      </c>
      <c r="D29" s="78">
        <v>8.2000000000000007E-3</v>
      </c>
      <c r="E29" s="79">
        <f>H17</f>
        <v>123.1584</v>
      </c>
      <c r="F29" s="55" t="s">
        <v>37</v>
      </c>
      <c r="G29" s="79">
        <f t="shared" si="1"/>
        <v>1.0098988800000002</v>
      </c>
      <c r="H29" s="79"/>
      <c r="I29" s="73" t="s">
        <v>123</v>
      </c>
      <c r="J29" s="539"/>
      <c r="K29" s="538"/>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38"/>
      <c r="K30" s="538"/>
    </row>
    <row r="31" spans="1:12" ht="25.5" customHeight="1" x14ac:dyDescent="0.2">
      <c r="A31" s="543" t="s">
        <v>48</v>
      </c>
      <c r="B31" s="540" t="s">
        <v>49</v>
      </c>
      <c r="C31" s="84" t="s">
        <v>50</v>
      </c>
      <c r="D31" s="85">
        <v>4.02E-2</v>
      </c>
      <c r="E31" s="68">
        <f>H30</f>
        <v>157.84596335999998</v>
      </c>
      <c r="F31" s="66" t="s">
        <v>51</v>
      </c>
      <c r="G31" s="68">
        <f t="shared" ref="G31:G37" si="2">D31*E31</f>
        <v>6.3454077270719997</v>
      </c>
      <c r="H31" s="68"/>
      <c r="I31" s="544" t="s">
        <v>90</v>
      </c>
      <c r="J31" s="538"/>
      <c r="K31" s="538"/>
      <c r="L31" s="83"/>
    </row>
    <row r="32" spans="1:12" ht="12.75" customHeight="1" x14ac:dyDescent="0.2">
      <c r="A32" s="541"/>
      <c r="B32" s="604"/>
      <c r="C32" s="84" t="s">
        <v>52</v>
      </c>
      <c r="D32" s="85">
        <v>1.18E-2</v>
      </c>
      <c r="E32" s="68">
        <f>H30</f>
        <v>157.84596335999998</v>
      </c>
      <c r="F32" s="66" t="s">
        <v>51</v>
      </c>
      <c r="G32" s="68">
        <f t="shared" si="2"/>
        <v>1.8625823676479998</v>
      </c>
      <c r="H32" s="68"/>
      <c r="I32" s="544"/>
      <c r="J32" s="538"/>
      <c r="K32" s="538"/>
    </row>
    <row r="33" spans="1:11" ht="12.75" customHeight="1" x14ac:dyDescent="0.2">
      <c r="A33" s="541"/>
      <c r="B33" s="604"/>
      <c r="C33" s="84" t="s">
        <v>53</v>
      </c>
      <c r="D33" s="85">
        <v>3.0000000000000001E-3</v>
      </c>
      <c r="E33" s="68">
        <f>H30</f>
        <v>157.84596335999998</v>
      </c>
      <c r="F33" s="66" t="s">
        <v>51</v>
      </c>
      <c r="G33" s="68">
        <f t="shared" si="2"/>
        <v>0.47353789007999997</v>
      </c>
      <c r="H33" s="68"/>
      <c r="I33" s="544"/>
      <c r="J33" s="538"/>
      <c r="K33" s="538"/>
    </row>
    <row r="34" spans="1:11" x14ac:dyDescent="0.2">
      <c r="A34" s="541"/>
      <c r="B34" s="604"/>
      <c r="C34" s="84" t="s">
        <v>54</v>
      </c>
      <c r="D34" s="85">
        <v>0</v>
      </c>
      <c r="E34" s="68">
        <f>H30</f>
        <v>157.84596335999998</v>
      </c>
      <c r="F34" s="66" t="s">
        <v>51</v>
      </c>
      <c r="G34" s="68">
        <f t="shared" si="2"/>
        <v>0</v>
      </c>
      <c r="H34" s="68"/>
      <c r="I34" s="544"/>
      <c r="J34" s="538"/>
      <c r="K34" s="538"/>
    </row>
    <row r="35" spans="1:11" x14ac:dyDescent="0.2">
      <c r="A35" s="541"/>
      <c r="B35" s="604"/>
      <c r="C35" s="84" t="s">
        <v>55</v>
      </c>
      <c r="D35" s="85">
        <v>0</v>
      </c>
      <c r="E35" s="68">
        <f>H30</f>
        <v>157.84596335999998</v>
      </c>
      <c r="F35" s="66" t="s">
        <v>51</v>
      </c>
      <c r="G35" s="68">
        <f t="shared" si="2"/>
        <v>0</v>
      </c>
      <c r="H35" s="68"/>
      <c r="I35" s="544"/>
      <c r="J35" s="538"/>
      <c r="K35" s="538"/>
    </row>
    <row r="36" spans="1:11" x14ac:dyDescent="0.2">
      <c r="A36" s="541"/>
      <c r="B36" s="604"/>
      <c r="C36" s="84" t="s">
        <v>55</v>
      </c>
      <c r="D36" s="85">
        <v>0</v>
      </c>
      <c r="E36" s="68">
        <f>H30</f>
        <v>157.84596335999998</v>
      </c>
      <c r="F36" s="66" t="s">
        <v>51</v>
      </c>
      <c r="G36" s="68">
        <f t="shared" si="2"/>
        <v>0</v>
      </c>
      <c r="H36" s="68"/>
      <c r="I36" s="544"/>
      <c r="J36" s="538"/>
      <c r="K36" s="538"/>
    </row>
    <row r="37" spans="1:11" ht="44.25" customHeight="1" x14ac:dyDescent="0.2">
      <c r="A37" s="541"/>
      <c r="B37" s="604"/>
      <c r="C37" s="84" t="s">
        <v>55</v>
      </c>
      <c r="D37" s="85">
        <v>0</v>
      </c>
      <c r="E37" s="68">
        <f>H30</f>
        <v>157.84596335999998</v>
      </c>
      <c r="F37" s="66" t="s">
        <v>51</v>
      </c>
      <c r="G37" s="68">
        <f t="shared" si="2"/>
        <v>0</v>
      </c>
      <c r="H37" s="68"/>
      <c r="I37" s="544"/>
      <c r="J37" s="538"/>
      <c r="K37" s="538"/>
    </row>
    <row r="38" spans="1:11" x14ac:dyDescent="0.2">
      <c r="A38" s="542"/>
      <c r="B38" s="605"/>
      <c r="C38" s="63" t="s">
        <v>56</v>
      </c>
      <c r="D38" s="76">
        <f>SUM(D31:D37)</f>
        <v>5.5E-2</v>
      </c>
      <c r="E38" s="77">
        <f>H30</f>
        <v>157.84596335999998</v>
      </c>
      <c r="F38" s="63" t="s">
        <v>51</v>
      </c>
      <c r="G38" s="77">
        <f>SUM(G31:G37)</f>
        <v>8.6815279847999989</v>
      </c>
      <c r="H38" s="77">
        <f>H30+G38</f>
        <v>166.52749134479998</v>
      </c>
      <c r="I38" s="68"/>
      <c r="J38" s="68"/>
      <c r="K38" s="63"/>
    </row>
    <row r="39" spans="1:11" ht="117" customHeight="1" x14ac:dyDescent="0.2">
      <c r="A39" s="86"/>
      <c r="B39" s="86"/>
      <c r="C39" s="86"/>
      <c r="D39" s="86"/>
      <c r="E39" s="86"/>
      <c r="F39" s="86" t="s">
        <v>124</v>
      </c>
      <c r="G39" s="86"/>
      <c r="H39" s="87">
        <f>H38</f>
        <v>166.52749134479998</v>
      </c>
      <c r="I39" s="87" t="s">
        <v>57</v>
      </c>
      <c r="J39" s="88">
        <f>ROUND(H39/100,4)</f>
        <v>1.6653</v>
      </c>
      <c r="K39" s="66"/>
    </row>
    <row r="40" spans="1:11" ht="72.75" customHeight="1" x14ac:dyDescent="0.2">
      <c r="A40" s="86"/>
      <c r="B40" s="82" t="s">
        <v>125</v>
      </c>
      <c r="C40" s="86"/>
      <c r="D40" s="86"/>
      <c r="E40" s="86"/>
      <c r="F40" s="86" t="s">
        <v>126</v>
      </c>
      <c r="G40" s="86"/>
      <c r="H40" s="89">
        <v>1.0809</v>
      </c>
      <c r="I40" s="87" t="s">
        <v>58</v>
      </c>
      <c r="J40" s="106"/>
      <c r="K40" s="66"/>
    </row>
    <row r="41" spans="1:11" ht="114.75" customHeight="1" x14ac:dyDescent="0.2">
      <c r="A41" s="86"/>
      <c r="B41" s="86"/>
      <c r="C41" s="86"/>
      <c r="D41" s="86"/>
      <c r="E41" s="86"/>
      <c r="F41" s="86" t="s">
        <v>127</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28" t="s">
        <v>128</v>
      </c>
      <c r="B45" s="595"/>
      <c r="C45" s="595"/>
      <c r="D45" s="595"/>
      <c r="E45" s="596"/>
      <c r="F45" s="596"/>
      <c r="G45" s="596"/>
      <c r="H45" s="596"/>
      <c r="I45" s="597"/>
    </row>
    <row r="46" spans="1:11" ht="33" customHeight="1" x14ac:dyDescent="0.2">
      <c r="A46" s="598"/>
      <c r="B46" s="599"/>
      <c r="C46" s="599"/>
      <c r="D46" s="599"/>
      <c r="E46" s="599"/>
      <c r="F46" s="599"/>
      <c r="G46" s="599"/>
      <c r="H46" s="599"/>
      <c r="I46" s="600"/>
    </row>
    <row r="47" spans="1:11" ht="11.25" customHeight="1" x14ac:dyDescent="0.2">
      <c r="A47" s="598"/>
      <c r="B47" s="599"/>
      <c r="C47" s="599"/>
      <c r="D47" s="599"/>
      <c r="E47" s="599"/>
      <c r="F47" s="599"/>
      <c r="G47" s="599"/>
      <c r="H47" s="599"/>
      <c r="I47" s="600"/>
    </row>
    <row r="48" spans="1:11" ht="23.25" hidden="1" customHeight="1" x14ac:dyDescent="0.2">
      <c r="A48" s="601"/>
      <c r="B48" s="602"/>
      <c r="C48" s="602"/>
      <c r="D48" s="602"/>
      <c r="E48" s="602"/>
      <c r="F48" s="602"/>
      <c r="G48" s="602"/>
      <c r="H48" s="602"/>
      <c r="I48" s="603"/>
    </row>
  </sheetData>
  <sheetProtection sheet="1" objects="1" scenarios="1" formatRows="0"/>
  <mergeCells count="18">
    <mergeCell ref="I13:I15"/>
    <mergeCell ref="I24:I26"/>
    <mergeCell ref="A9:K9"/>
    <mergeCell ref="J11:K26"/>
    <mergeCell ref="A1:G1"/>
    <mergeCell ref="B3:H3"/>
    <mergeCell ref="A7:I7"/>
    <mergeCell ref="I8:K8"/>
    <mergeCell ref="A6:J6"/>
    <mergeCell ref="D4:F4"/>
    <mergeCell ref="A45:I48"/>
    <mergeCell ref="I27:I28"/>
    <mergeCell ref="I31:I37"/>
    <mergeCell ref="J27:K27"/>
    <mergeCell ref="J28:K28"/>
    <mergeCell ref="J29:K37"/>
    <mergeCell ref="B31:B38"/>
    <mergeCell ref="A31:A38"/>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3.xml><?xml version="1.0" encoding="utf-8"?>
<ds:datastoreItem xmlns:ds="http://schemas.openxmlformats.org/officeDocument/2006/customXml" ds:itemID="{28E71A39-8744-411A-AD08-1446EB6D5695}">
  <ds:schemaRefs>
    <ds:schemaRef ds:uri="http://purl.org/dc/elements/1.1/"/>
    <ds:schemaRef ds:uri="http://schemas.microsoft.com/office/2006/metadata/properties"/>
    <ds:schemaRef ds:uri="586d9e74-91af-427c-b321-d04c74341d15"/>
    <ds:schemaRef ds:uri="http://purl.org/dc/terms/"/>
    <ds:schemaRef ds:uri="http://schemas.openxmlformats.org/package/2006/metadata/core-properties"/>
    <ds:schemaRef ds:uri="dc5dceac-8e71-43a2-a130-7571f4da97b3"/>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0 Leeswijzer</vt:lpstr>
      <vt:lpstr>1. cao Rijk bruto Uurloon</vt:lpstr>
      <vt:lpstr>2a Fase A</vt:lpstr>
      <vt:lpstr>2b Fase B en C</vt:lpstr>
      <vt:lpstr>3. Gewogen gemiddelde ORF </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Alting, Niels</cp:lastModifiedBy>
  <cp:revision/>
  <cp:lastPrinted>2024-10-21T08:34:11Z</cp:lastPrinted>
  <dcterms:created xsi:type="dcterms:W3CDTF">2012-02-07T16:40:05Z</dcterms:created>
  <dcterms:modified xsi:type="dcterms:W3CDTF">2024-10-28T11:29:12Z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