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4-013 Enterprise search appliance\04 - BESCHRIJVENDE DOCUMENTEN\01 Actuele werkversie\03 Prijzenformulier\"/>
    </mc:Choice>
  </mc:AlternateContent>
  <xr:revisionPtr revIDLastSave="0" documentId="13_ncr:1_{8BA65E96-250B-4102-823C-5583814EAAB5}" xr6:coauthVersionLast="47" xr6:coauthVersionMax="47" xr10:uidLastSave="{00000000-0000-0000-0000-000000000000}"/>
  <workbookProtection workbookAlgorithmName="SHA-512" workbookHashValue="/R8GXlSrAFLuRX7dsW56W8NwTTWm26TvUTKqsFPkYnjS3AW7tlFDgAysDAqk1etmm3JvaGawBb21ITn6tnQ3jQ==" workbookSaltValue="qierRIGWroMzTZjxJXkpkg==" workbookSpinCount="100000" lockStructure="1"/>
  <bookViews>
    <workbookView xWindow="-110" yWindow="-110" windowWidth="38620" windowHeight="21220" tabRatio="771" xr2:uid="{00000000-000D-0000-FFFF-FFFF00000000}"/>
  </bookViews>
  <sheets>
    <sheet name="Samenvatting" sheetId="4" r:id="rId1"/>
    <sheet name="1. Appliance" sheetId="5" r:id="rId2"/>
    <sheet name="2. Additionele diensten" sheetId="6" r:id="rId3"/>
    <sheet name="BPK-Grafiek" sheetId="7" r:id="rId4"/>
    <sheet name="DATA" sheetId="8" state="hidden" r:id="rId5"/>
  </sheets>
  <externalReferences>
    <externalReference r:id="rId6"/>
    <externalReference r:id="rId7"/>
    <externalReference r:id="rId8"/>
    <externalReference r:id="rId9"/>
  </externalReferences>
  <definedNames>
    <definedName name="_AMO_UniqueIdentifier" hidden="1">"'a8b43c25-150a-4d84-a538-779f9bcc13c1'"</definedName>
    <definedName name="LAQ" localSheetId="1">[1]Superformule!$K$22</definedName>
    <definedName name="LAQ" localSheetId="2">[2]Superformule!$K$22</definedName>
    <definedName name="LAQ">[3]Superformule!$K$22</definedName>
    <definedName name="Maximaal" localSheetId="1">'[1]HULP-velden'!$L$20</definedName>
    <definedName name="Maximaal">'[3]HULP-velden'!$L$20</definedName>
    <definedName name="Percentage_Qeisen" localSheetId="1">'[1]HULP-velden'!$J$80</definedName>
    <definedName name="Percentage_Qeisen">'[3]HULP-velden'!$J$80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D33" i="5"/>
  <c r="C33" i="5"/>
  <c r="G18" i="6"/>
  <c r="F83" i="7"/>
  <c r="F20" i="7"/>
  <c r="G20" i="7" s="1"/>
  <c r="F19" i="7"/>
  <c r="F21" i="7" s="1"/>
  <c r="G21" i="7" s="1"/>
  <c r="E16" i="7"/>
  <c r="G13" i="7"/>
  <c r="F12" i="7"/>
  <c r="F14" i="7" s="1"/>
  <c r="D7" i="8" s="1"/>
  <c r="F7" i="8" s="1"/>
  <c r="G19" i="7" l="1"/>
  <c r="G12" i="7"/>
  <c r="G14" i="7" s="1"/>
  <c r="D17" i="4" l="1"/>
  <c r="G17" i="6"/>
  <c r="C16" i="4"/>
  <c r="M33" i="5"/>
  <c r="L33" i="5"/>
  <c r="K33" i="5"/>
  <c r="J33" i="5"/>
  <c r="I33" i="5"/>
  <c r="H33" i="5"/>
  <c r="G33" i="5"/>
  <c r="F33" i="5"/>
  <c r="E33" i="5"/>
  <c r="J8" i="5"/>
  <c r="E11" i="5"/>
  <c r="F11" i="5" s="1"/>
  <c r="G11" i="5" s="1"/>
  <c r="H11" i="5" s="1"/>
  <c r="I11" i="5" s="1"/>
  <c r="J11" i="5" s="1"/>
  <c r="K11" i="5" s="1"/>
  <c r="L11" i="5" s="1"/>
  <c r="M11" i="5" s="1"/>
  <c r="F10" i="5"/>
  <c r="H10" i="5" s="1"/>
  <c r="J10" i="5" s="1"/>
  <c r="L10" i="5" s="1"/>
  <c r="E10" i="5"/>
  <c r="G10" i="5" s="1"/>
  <c r="I10" i="5" s="1"/>
  <c r="K10" i="5" s="1"/>
  <c r="B6" i="5"/>
  <c r="B5" i="5"/>
  <c r="B5" i="6"/>
  <c r="C15" i="4"/>
  <c r="C13" i="4"/>
  <c r="B3" i="6"/>
  <c r="B2" i="6"/>
  <c r="G12" i="6"/>
  <c r="D16" i="4" s="1"/>
  <c r="F19" i="6"/>
  <c r="G21" i="6" l="1"/>
  <c r="F15" i="4" s="1"/>
  <c r="C37" i="5"/>
  <c r="F13" i="4" s="1"/>
  <c r="M10" i="5"/>
  <c r="F19" i="4" l="1"/>
  <c r="F9" i="7" s="1"/>
  <c r="C7" i="8" s="1"/>
  <c r="E7" i="8" s="1"/>
  <c r="F15" i="7" s="1"/>
  <c r="B3" i="5"/>
  <c r="D9" i="5"/>
  <c r="D32" i="5" s="1"/>
  <c r="B2" i="5"/>
  <c r="E9" i="5" l="1"/>
  <c r="E32" i="5" l="1"/>
  <c r="F9" i="5"/>
  <c r="F32" i="5" l="1"/>
  <c r="G9" i="5"/>
  <c r="G32" i="5" l="1"/>
  <c r="H9" i="5"/>
  <c r="H32" i="5" l="1"/>
  <c r="I9" i="5"/>
  <c r="I32" i="5" l="1"/>
  <c r="J9" i="5"/>
  <c r="J32" i="5" l="1"/>
  <c r="K9" i="5"/>
  <c r="L9" i="5" l="1"/>
  <c r="K32" i="5"/>
  <c r="M9" i="5" l="1"/>
  <c r="M32" i="5" s="1"/>
  <c r="L32" i="5"/>
</calcChain>
</file>

<file path=xl/sharedStrings.xml><?xml version="1.0" encoding="utf-8"?>
<sst xmlns="http://schemas.openxmlformats.org/spreadsheetml/2006/main" count="151" uniqueCount="117">
  <si>
    <t>Europese aanbesteding</t>
  </si>
  <si>
    <t xml:space="preserve"> </t>
  </si>
  <si>
    <t>Samenvatting</t>
  </si>
  <si>
    <t xml:space="preserve">Naam inschrijver: </t>
  </si>
  <si>
    <t>2a</t>
  </si>
  <si>
    <t>2b</t>
  </si>
  <si>
    <t>(Prijzen exclusief BTW)</t>
  </si>
  <si>
    <r>
      <t>Vergelijkingswaarde t.b.v. BPK-formule (P</t>
    </r>
    <r>
      <rPr>
        <b/>
        <vertAlign val="subscript"/>
        <sz val="14"/>
        <color theme="1"/>
        <rFont val="Verdana"/>
        <family val="2"/>
      </rPr>
      <t>i</t>
    </r>
    <r>
      <rPr>
        <b/>
        <sz val="14"/>
        <color theme="1"/>
        <rFont val="Verdana"/>
        <family val="2"/>
      </rPr>
      <t>)</t>
    </r>
  </si>
  <si>
    <t>IUC24-013</t>
  </si>
  <si>
    <t>Enterprise Search- en Informatiebeheerplatform</t>
  </si>
  <si>
    <t>Dimensionering</t>
  </si>
  <si>
    <t>Benodigde componenten</t>
  </si>
  <si>
    <t>Artikelnummer</t>
  </si>
  <si>
    <t>Versie</t>
  </si>
  <si>
    <t>Omschrijving</t>
  </si>
  <si>
    <t>N.B. Indien meer regels benodigd zijn, kan een nieuw prijzenblad worden opgevraagd. Graag aangeven hoeveel regels meer nodig zijn.</t>
  </si>
  <si>
    <t>Hulpvelden</t>
  </si>
  <si>
    <t>Totaal</t>
  </si>
  <si>
    <t>Bedrag</t>
  </si>
  <si>
    <t>T.b.v. vergelijkingswaarde</t>
  </si>
  <si>
    <t xml:space="preserve">Productnaam </t>
  </si>
  <si>
    <t xml:space="preserve"> (bedragen zijn exclusief BTW)</t>
  </si>
  <si>
    <t>medior</t>
  </si>
  <si>
    <t>Consultancy</t>
  </si>
  <si>
    <t>Omschrijving / specificatie</t>
  </si>
  <si>
    <t>Indicatie aantal uren</t>
  </si>
  <si>
    <t>Opleiding</t>
  </si>
  <si>
    <t xml:space="preserve">Inclusief Documentatie 
</t>
  </si>
  <si>
    <t>Naam/Omschrijving</t>
  </si>
  <si>
    <t>Basistraining (online)</t>
  </si>
  <si>
    <t>Ten behoeve van Vergelijkingswaarde</t>
  </si>
  <si>
    <t>Aanschaf per locatie *1</t>
  </si>
  <si>
    <t>*1 Additioneel benodige investering per locatie</t>
  </si>
  <si>
    <t>Jaren 1 t/m 11</t>
  </si>
  <si>
    <t>Consultant</t>
  </si>
  <si>
    <t>Appliance</t>
  </si>
  <si>
    <t>Additionele diensten</t>
  </si>
  <si>
    <t>Pagina's internet</t>
  </si>
  <si>
    <t>Pagina's intranet</t>
  </si>
  <si>
    <t>nvt</t>
  </si>
  <si>
    <t>Operationele fase</t>
  </si>
  <si>
    <t>Verlenging Operationele fase (optioneel)</t>
  </si>
  <si>
    <t>Totaalprijs per jaar</t>
  </si>
  <si>
    <t>Prijs per jaar gedurende de Operationele fase</t>
  </si>
  <si>
    <t>Prijs</t>
  </si>
  <si>
    <t xml:space="preserve">Voorbereiding </t>
  </si>
  <si>
    <t>2025*</t>
  </si>
  <si>
    <t>* o.b.v. 6 maanden (dit betreft een indicatie)</t>
  </si>
  <si>
    <t xml:space="preserve">Aantal Gebruikers </t>
  </si>
  <si>
    <t>Europese Aanbesteding</t>
  </si>
  <si>
    <t>ESI</t>
  </si>
  <si>
    <t>BPK-Grafiek</t>
  </si>
  <si>
    <t>Kenmerk: IUC24-013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</si>
  <si>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</si>
  <si>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</si>
  <si>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</si>
  <si>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</si>
  <si>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</si>
  <si>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</si>
  <si>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</si>
  <si>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</si>
  <si>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</si>
  <si>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</si>
  <si>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</si>
  <si>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</si>
  <si>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</si>
  <si>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</si>
  <si>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Hulpdata Grafiek Superformule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</si>
  <si>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</si>
  <si>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</si>
  <si>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</si>
  <si>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</si>
  <si>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</si>
  <si>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</si>
  <si>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</si>
  <si>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</si>
  <si>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</si>
  <si>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</si>
  <si>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</si>
  <si>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</si>
  <si>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</si>
  <si>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</si>
  <si>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</si>
  <si>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</si>
  <si>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</si>
  <si>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</si>
  <si>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</si>
  <si>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</si>
  <si>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</si>
  <si>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</si>
  <si>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</si>
  <si>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</si>
  <si>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</si>
  <si>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</si>
  <si>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</si>
  <si>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</si>
  <si>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</si>
  <si>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</si>
  <si>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</si>
  <si>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</si>
  <si>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</si>
  <si>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</si>
  <si>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</si>
  <si>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</si>
  <si>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</si>
  <si>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</si>
  <si>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</si>
  <si>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</si>
  <si>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</si>
  <si>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Qbonus</t>
  </si>
  <si>
    <t>Naam</t>
  </si>
  <si>
    <t>Appliance incl. Onderhoud en Support</t>
  </si>
  <si>
    <t>Prijs per jaar gedurende de Retransitiefase</t>
  </si>
  <si>
    <t>Prijs per maand gedurende de Implementatiefase</t>
  </si>
  <si>
    <t>Prijs 
per uur</t>
  </si>
  <si>
    <t xml:space="preserve">
 Prijs 
per Opleiding per Gebruiker</t>
  </si>
  <si>
    <t>Retransitiefase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</si>
</sst>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_-;_-* #,##0\-;_-* &quot;-&quot;??_-;_-@_-"/>
    <numFmt numFmtId="169" formatCode="_ * #,##0_ ;_ * \-#,##0_ ;_ * &quot;-&quot;??_ ;_ @_ "/>
    <numFmt numFmtId="170" formatCode="&quot;€&quot;#,##0.00_);\(&quot;€&quot;#,##0.00\)"/>
    <numFmt numFmtId="171" formatCode="0.0"/>
    <numFmt numFmtId="172" formatCode="#,##0.0"/>
    <numFmt numFmtId="173" formatCode="0.000"/>
    <numFmt numFmtId="174" formatCode="_ &quot;€&quot;\ * #,##0_ ;_ &quot;€&quot;\ * \-#,##0_ ;_ &quot;€&quot;\ * &quot;-&quot;??_ ;_ @_ 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b/>
      <vertAlign val="subscript"/>
      <sz val="14"/>
      <color theme="1"/>
      <name val="Verdana"/>
      <family val="2"/>
    </font>
    <font>
      <b/>
      <sz val="18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color theme="1"/>
      <name val="Verdana"/>
      <family val="2"/>
    </font>
    <font>
      <sz val="10"/>
      <color theme="1"/>
      <name val="Verdana "/>
    </font>
    <font>
      <b/>
      <sz val="10"/>
      <color indexed="10"/>
      <name val="Verdana "/>
    </font>
    <font>
      <sz val="10"/>
      <name val="Verdana "/>
    </font>
    <font>
      <b/>
      <i/>
      <sz val="10"/>
      <color theme="1"/>
      <name val="Verdana "/>
    </font>
    <font>
      <sz val="10"/>
      <color indexed="8"/>
      <name val="Verdana "/>
    </font>
    <font>
      <i/>
      <sz val="10"/>
      <name val="Verdana "/>
    </font>
    <font>
      <b/>
      <sz val="12"/>
      <color theme="1"/>
      <name val="Verdana "/>
    </font>
    <font>
      <b/>
      <sz val="10"/>
      <color theme="1"/>
      <name val="Verdana "/>
    </font>
    <font>
      <sz val="10"/>
      <color theme="1"/>
      <name val="Calibri"/>
      <family val="2"/>
      <scheme val="minor"/>
    </font>
    <font>
      <b/>
      <sz val="8"/>
      <color indexed="10"/>
      <name val="RijksoverheidSansWebText Regula"/>
      <family val="2"/>
    </font>
    <font>
      <b/>
      <sz val="12"/>
      <color indexed="10"/>
      <name val="RijksoverheidSansWebText Regula"/>
      <family val="2"/>
    </font>
    <font>
      <b/>
      <sz val="10"/>
      <color theme="1"/>
      <name val="RijksoverheidSansWebText Regula"/>
      <family val="2"/>
    </font>
    <font>
      <sz val="10"/>
      <color theme="1"/>
      <name val="RijksoverheidSansWebText Regula"/>
      <family val="2"/>
    </font>
    <font>
      <sz val="10"/>
      <name val="RijksoverheidSansWebText Regula"/>
      <family val="2"/>
    </font>
    <font>
      <b/>
      <sz val="10"/>
      <name val="RijksoverheidSansWebText Regula"/>
      <family val="2"/>
    </font>
    <font>
      <sz val="10"/>
      <color indexed="9"/>
      <name val="RijksoverheidSansWebText Regula"/>
      <family val="2"/>
    </font>
    <font>
      <b/>
      <sz val="14"/>
      <color theme="1"/>
      <name val="RijksoverheidSansWebText Regula"/>
      <family val="2"/>
    </font>
    <font>
      <sz val="10"/>
      <color indexed="8"/>
      <name val="RijksoverheidSansWebText Regula"/>
      <family val="2"/>
    </font>
    <font>
      <sz val="11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11" fillId="0" borderId="0" xfId="0" applyFont="1" applyAlignment="1" applyProtection="1">
      <protection hidden="1"/>
    </xf>
    <xf numFmtId="0" fontId="10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164" fontId="11" fillId="0" borderId="0" xfId="0" applyNumberFormat="1" applyFont="1" applyAlignment="1" applyProtection="1">
      <protection hidden="1"/>
    </xf>
    <xf numFmtId="44" fontId="11" fillId="0" borderId="0" xfId="1" applyFont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1" fontId="7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Alignment="1" applyProtection="1">
      <alignment horizontal="right"/>
      <protection hidden="1"/>
    </xf>
    <xf numFmtId="164" fontId="6" fillId="2" borderId="3" xfId="0" applyNumberFormat="1" applyFont="1" applyFill="1" applyBorder="1" applyAlignment="1" applyProtection="1">
      <alignment vertical="center"/>
      <protection hidden="1"/>
    </xf>
    <xf numFmtId="164" fontId="6" fillId="2" borderId="4" xfId="0" applyNumberFormat="1" applyFont="1" applyFill="1" applyBorder="1" applyAlignment="1" applyProtection="1">
      <alignment vertical="center"/>
      <protection hidden="1"/>
    </xf>
    <xf numFmtId="44" fontId="7" fillId="5" borderId="2" xfId="1" applyFont="1" applyFill="1" applyBorder="1" applyAlignment="1" applyProtection="1">
      <alignment vertical="center"/>
      <protection hidden="1"/>
    </xf>
    <xf numFmtId="44" fontId="11" fillId="0" borderId="0" xfId="1" applyFont="1" applyFill="1" applyBorder="1" applyAlignment="1" applyProtection="1">
      <alignment horizontal="right" vertical="center"/>
      <protection hidden="1"/>
    </xf>
    <xf numFmtId="0" fontId="11" fillId="0" borderId="0" xfId="0" applyFont="1" applyBorder="1" applyAlignment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14" fillId="3" borderId="0" xfId="0" applyFont="1" applyFill="1" applyBorder="1" applyAlignment="1" applyProtection="1">
      <alignment horizontal="center" vertical="top" wrapText="1"/>
      <protection hidden="1"/>
    </xf>
    <xf numFmtId="44" fontId="7" fillId="0" borderId="0" xfId="1" applyFont="1" applyBorder="1" applyAlignment="1" applyProtection="1">
      <alignment vertical="center"/>
      <protection hidden="1"/>
    </xf>
    <xf numFmtId="0" fontId="11" fillId="5" borderId="6" xfId="0" applyFont="1" applyFill="1" applyBorder="1" applyAlignment="1" applyProtection="1">
      <protection hidden="1"/>
    </xf>
    <xf numFmtId="44" fontId="15" fillId="5" borderId="7" xfId="0" applyNumberFormat="1" applyFont="1" applyFill="1" applyBorder="1" applyAlignment="1" applyProtection="1">
      <alignment vertical="center"/>
      <protection hidden="1"/>
    </xf>
    <xf numFmtId="1" fontId="3" fillId="2" borderId="0" xfId="0" applyNumberFormat="1" applyFont="1" applyFill="1" applyBorder="1" applyAlignment="1" applyProtection="1">
      <alignment horizontal="left"/>
      <protection hidden="1"/>
    </xf>
    <xf numFmtId="1" fontId="11" fillId="0" borderId="0" xfId="0" applyNumberFormat="1" applyFont="1" applyAlignment="1" applyProtection="1">
      <alignment horizontal="center"/>
      <protection hidden="1"/>
    </xf>
    <xf numFmtId="1" fontId="11" fillId="2" borderId="0" xfId="0" applyNumberFormat="1" applyFont="1" applyFill="1" applyAlignment="1" applyProtection="1">
      <alignment horizontal="center"/>
      <protection hidden="1"/>
    </xf>
    <xf numFmtId="1" fontId="7" fillId="0" borderId="1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" fontId="6" fillId="2" borderId="3" xfId="0" applyNumberFormat="1" applyFont="1" applyFill="1" applyBorder="1" applyAlignment="1" applyProtection="1">
      <alignment horizontal="center" vertical="center"/>
      <protection hidden="1"/>
    </xf>
    <xf numFmtId="1" fontId="11" fillId="0" borderId="0" xfId="0" applyNumberFormat="1" applyFont="1" applyBorder="1" applyAlignment="1" applyProtection="1">
      <alignment horizontal="center"/>
      <protection hidden="1"/>
    </xf>
    <xf numFmtId="1" fontId="5" fillId="2" borderId="0" xfId="0" applyNumberFormat="1" applyFont="1" applyFill="1" applyBorder="1" applyAlignment="1" applyProtection="1">
      <alignment horizontal="left"/>
      <protection hidden="1"/>
    </xf>
    <xf numFmtId="1" fontId="6" fillId="2" borderId="0" xfId="0" applyNumberFormat="1" applyFont="1" applyFill="1" applyBorder="1" applyAlignment="1" applyProtection="1">
      <alignment horizontal="left"/>
      <protection hidden="1"/>
    </xf>
    <xf numFmtId="0" fontId="11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" fontId="16" fillId="2" borderId="0" xfId="0" applyNumberFormat="1" applyFont="1" applyFill="1" applyAlignment="1" applyProtection="1">
      <alignment horizontal="left"/>
      <protection hidden="1"/>
    </xf>
    <xf numFmtId="0" fontId="10" fillId="2" borderId="4" xfId="0" applyFont="1" applyFill="1" applyBorder="1" applyAlignment="1" applyProtection="1">
      <alignment horizontal="right" vertical="center"/>
      <protection hidden="1"/>
    </xf>
    <xf numFmtId="0" fontId="6" fillId="5" borderId="5" xfId="0" applyFont="1" applyFill="1" applyBorder="1" applyProtection="1">
      <protection hidden="1"/>
    </xf>
    <xf numFmtId="1" fontId="14" fillId="2" borderId="0" xfId="0" applyNumberFormat="1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1" fontId="3" fillId="2" borderId="0" xfId="0" applyNumberFormat="1" applyFont="1" applyFill="1" applyAlignment="1" applyProtection="1">
      <alignment horizontal="left"/>
      <protection hidden="1"/>
    </xf>
    <xf numFmtId="44" fontId="13" fillId="0" borderId="2" xfId="1" applyFont="1" applyFill="1" applyBorder="1" applyProtection="1">
      <protection hidden="1"/>
    </xf>
    <xf numFmtId="1" fontId="13" fillId="0" borderId="2" xfId="0" applyNumberFormat="1" applyFont="1" applyFill="1" applyBorder="1" applyProtection="1">
      <protection hidden="1"/>
    </xf>
    <xf numFmtId="1" fontId="13" fillId="0" borderId="2" xfId="0" applyNumberFormat="1" applyFont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164" fontId="20" fillId="0" borderId="0" xfId="0" applyNumberFormat="1" applyFont="1" applyProtection="1">
      <protection hidden="1"/>
    </xf>
    <xf numFmtId="0" fontId="21" fillId="2" borderId="0" xfId="0" applyFont="1" applyFill="1" applyProtection="1">
      <protection hidden="1"/>
    </xf>
    <xf numFmtId="164" fontId="21" fillId="2" borderId="0" xfId="0" applyNumberFormat="1" applyFont="1" applyFill="1" applyProtection="1">
      <protection hidden="1"/>
    </xf>
    <xf numFmtId="164" fontId="20" fillId="2" borderId="0" xfId="0" applyNumberFormat="1" applyFont="1" applyFill="1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164" fontId="24" fillId="2" borderId="0" xfId="0" applyNumberFormat="1" applyFont="1" applyFill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Alignment="1" applyProtection="1">
      <alignment vertical="center"/>
      <protection hidden="1"/>
    </xf>
    <xf numFmtId="1" fontId="19" fillId="0" borderId="0" xfId="0" applyNumberFormat="1" applyFont="1" applyProtection="1">
      <protection hidden="1"/>
    </xf>
    <xf numFmtId="1" fontId="28" fillId="0" borderId="0" xfId="0" applyNumberFormat="1" applyFont="1" applyProtection="1"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29" fillId="2" borderId="11" xfId="0" applyFont="1" applyFill="1" applyBorder="1" applyAlignment="1" applyProtection="1">
      <alignment horizontal="left"/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2" borderId="13" xfId="0" applyFont="1" applyFill="1" applyBorder="1" applyAlignment="1" applyProtection="1">
      <alignment horizontal="right"/>
      <protection hidden="1"/>
    </xf>
    <xf numFmtId="0" fontId="3" fillId="2" borderId="14" xfId="0" applyFont="1" applyFill="1" applyBorder="1" applyAlignment="1" applyProtection="1">
      <alignment horizontal="right"/>
      <protection hidden="1"/>
    </xf>
    <xf numFmtId="168" fontId="10" fillId="3" borderId="2" xfId="9" applyNumberFormat="1" applyFont="1" applyFill="1" applyBorder="1" applyAlignment="1" applyProtection="1">
      <alignment vertical="center"/>
      <protection hidden="1"/>
    </xf>
    <xf numFmtId="168" fontId="10" fillId="3" borderId="4" xfId="9" applyNumberFormat="1" applyFont="1" applyFill="1" applyBorder="1" applyAlignment="1" applyProtection="1">
      <alignment vertical="center"/>
      <protection hidden="1"/>
    </xf>
    <xf numFmtId="1" fontId="19" fillId="0" borderId="1" xfId="0" applyNumberFormat="1" applyFont="1" applyBorder="1" applyProtection="1">
      <protection hidden="1"/>
    </xf>
    <xf numFmtId="1" fontId="28" fillId="0" borderId="1" xfId="0" applyNumberFormat="1" applyFont="1" applyBorder="1" applyProtection="1">
      <protection hidden="1"/>
    </xf>
    <xf numFmtId="0" fontId="28" fillId="0" borderId="0" xfId="0" applyFont="1" applyAlignment="1" applyProtection="1">
      <alignment horizontal="right"/>
      <protection hidden="1"/>
    </xf>
    <xf numFmtId="164" fontId="4" fillId="2" borderId="8" xfId="0" applyNumberFormat="1" applyFont="1" applyFill="1" applyBorder="1" applyAlignment="1" applyProtection="1">
      <alignment vertical="center"/>
      <protection hidden="1"/>
    </xf>
    <xf numFmtId="164" fontId="30" fillId="2" borderId="9" xfId="0" applyNumberFormat="1" applyFont="1" applyFill="1" applyBorder="1" applyProtection="1">
      <protection hidden="1"/>
    </xf>
    <xf numFmtId="0" fontId="34" fillId="4" borderId="2" xfId="0" applyFont="1" applyFill="1" applyBorder="1" applyAlignment="1" applyProtection="1">
      <alignment horizontal="left" vertical="center"/>
      <protection locked="0"/>
    </xf>
    <xf numFmtId="0" fontId="34" fillId="4" borderId="2" xfId="9" applyNumberFormat="1" applyFont="1" applyFill="1" applyBorder="1" applyAlignment="1" applyProtection="1">
      <alignment horizontal="left" vertical="center"/>
      <protection locked="0"/>
    </xf>
    <xf numFmtId="1" fontId="35" fillId="0" borderId="1" xfId="0" applyNumberFormat="1" applyFont="1" applyBorder="1" applyProtection="1">
      <protection hidden="1"/>
    </xf>
    <xf numFmtId="1" fontId="32" fillId="0" borderId="1" xfId="0" applyNumberFormat="1" applyFont="1" applyBorder="1" applyProtection="1">
      <protection hidden="1"/>
    </xf>
    <xf numFmtId="0" fontId="38" fillId="3" borderId="0" xfId="0" applyFont="1" applyFill="1" applyAlignment="1" applyProtection="1">
      <alignment horizontal="center"/>
      <protection hidden="1"/>
    </xf>
    <xf numFmtId="0" fontId="31" fillId="0" borderId="0" xfId="0" applyFont="1" applyProtection="1">
      <protection locked="0"/>
    </xf>
    <xf numFmtId="0" fontId="30" fillId="0" borderId="0" xfId="0" applyFont="1" applyProtection="1">
      <protection hidden="1"/>
    </xf>
    <xf numFmtId="44" fontId="25" fillId="0" borderId="0" xfId="0" applyNumberFormat="1" applyFont="1" applyProtection="1">
      <protection hidden="1"/>
    </xf>
    <xf numFmtId="0" fontId="37" fillId="0" borderId="0" xfId="0" applyFont="1" applyProtection="1">
      <protection hidden="1"/>
    </xf>
    <xf numFmtId="0" fontId="36" fillId="2" borderId="3" xfId="0" applyFont="1" applyFill="1" applyBorder="1" applyProtection="1">
      <protection hidden="1"/>
    </xf>
    <xf numFmtId="1" fontId="37" fillId="2" borderId="16" xfId="0" applyNumberFormat="1" applyFont="1" applyFill="1" applyBorder="1" applyAlignment="1" applyProtection="1">
      <alignment horizontal="right"/>
      <protection hidden="1"/>
    </xf>
    <xf numFmtId="1" fontId="37" fillId="2" borderId="4" xfId="0" applyNumberFormat="1" applyFont="1" applyFill="1" applyBorder="1" applyAlignment="1" applyProtection="1">
      <alignment horizontal="right"/>
      <protection hidden="1"/>
    </xf>
    <xf numFmtId="0" fontId="37" fillId="0" borderId="1" xfId="0" applyFont="1" applyBorder="1" applyProtection="1">
      <protection hidden="1"/>
    </xf>
    <xf numFmtId="0" fontId="37" fillId="2" borderId="4" xfId="0" applyFont="1" applyFill="1" applyBorder="1" applyAlignment="1" applyProtection="1">
      <alignment horizontal="right"/>
      <protection hidden="1"/>
    </xf>
    <xf numFmtId="0" fontId="37" fillId="0" borderId="2" xfId="0" applyFont="1" applyBorder="1" applyAlignment="1" applyProtection="1">
      <alignment vertical="center"/>
      <protection hidden="1"/>
    </xf>
    <xf numFmtId="164" fontId="37" fillId="8" borderId="18" xfId="0" applyNumberFormat="1" applyFont="1" applyFill="1" applyBorder="1" applyAlignment="1" applyProtection="1">
      <alignment vertical="center"/>
      <protection hidden="1"/>
    </xf>
    <xf numFmtId="8" fontId="37" fillId="0" borderId="0" xfId="0" applyNumberFormat="1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164" fontId="30" fillId="0" borderId="0" xfId="0" applyNumberFormat="1" applyFont="1" applyProtection="1">
      <protection hidden="1"/>
    </xf>
    <xf numFmtId="0" fontId="39" fillId="0" borderId="0" xfId="2" applyFont="1" applyProtection="1">
      <protection hidden="1"/>
    </xf>
    <xf numFmtId="0" fontId="39" fillId="10" borderId="0" xfId="2" applyFont="1" applyFill="1" applyProtection="1">
      <protection hidden="1"/>
    </xf>
    <xf numFmtId="0" fontId="40" fillId="0" borderId="0" xfId="2" applyFont="1" applyProtection="1">
      <protection hidden="1"/>
    </xf>
    <xf numFmtId="164" fontId="41" fillId="2" borderId="0" xfId="0" applyNumberFormat="1" applyFont="1" applyFill="1" applyProtection="1">
      <protection hidden="1"/>
    </xf>
    <xf numFmtId="164" fontId="42" fillId="2" borderId="0" xfId="0" applyNumberFormat="1" applyFont="1" applyFill="1" applyAlignment="1" applyProtection="1">
      <alignment horizontal="right"/>
      <protection hidden="1"/>
    </xf>
    <xf numFmtId="164" fontId="42" fillId="2" borderId="0" xfId="0" applyNumberFormat="1" applyFont="1" applyFill="1" applyProtection="1">
      <protection hidden="1"/>
    </xf>
    <xf numFmtId="0" fontId="41" fillId="2" borderId="0" xfId="0" applyFont="1" applyFill="1" applyProtection="1">
      <protection hidden="1"/>
    </xf>
    <xf numFmtId="0" fontId="43" fillId="0" borderId="0" xfId="2" applyFont="1" applyProtection="1">
      <protection hidden="1"/>
    </xf>
    <xf numFmtId="0" fontId="42" fillId="2" borderId="0" xfId="0" applyFont="1" applyFill="1" applyProtection="1">
      <protection hidden="1"/>
    </xf>
    <xf numFmtId="164" fontId="41" fillId="2" borderId="0" xfId="0" applyNumberFormat="1" applyFont="1" applyFill="1" applyAlignment="1" applyProtection="1">
      <alignment horizontal="right"/>
      <protection hidden="1"/>
    </xf>
    <xf numFmtId="0" fontId="44" fillId="0" borderId="1" xfId="2" applyFont="1" applyBorder="1" applyProtection="1">
      <protection hidden="1"/>
    </xf>
    <xf numFmtId="164" fontId="43" fillId="0" borderId="1" xfId="2" applyNumberFormat="1" applyFont="1" applyBorder="1" applyProtection="1">
      <protection hidden="1"/>
    </xf>
    <xf numFmtId="168" fontId="45" fillId="0" borderId="1" xfId="3" applyNumberFormat="1" applyFont="1" applyFill="1" applyBorder="1" applyProtection="1">
      <protection hidden="1"/>
    </xf>
    <xf numFmtId="168" fontId="43" fillId="0" borderId="1" xfId="3" applyNumberFormat="1" applyFont="1" applyFill="1" applyBorder="1" applyAlignment="1" applyProtection="1">
      <alignment horizontal="center"/>
      <protection hidden="1"/>
    </xf>
    <xf numFmtId="0" fontId="44" fillId="0" borderId="0" xfId="2" applyFont="1" applyProtection="1">
      <protection hidden="1"/>
    </xf>
    <xf numFmtId="164" fontId="43" fillId="0" borderId="0" xfId="2" applyNumberFormat="1" applyFont="1" applyAlignment="1" applyProtection="1">
      <alignment horizontal="right"/>
      <protection hidden="1"/>
    </xf>
    <xf numFmtId="0" fontId="43" fillId="0" borderId="0" xfId="2" applyFont="1" applyAlignment="1" applyProtection="1">
      <alignment horizontal="right"/>
      <protection hidden="1"/>
    </xf>
    <xf numFmtId="164" fontId="46" fillId="2" borderId="8" xfId="0" applyNumberFormat="1" applyFont="1" applyFill="1" applyBorder="1" applyProtection="1">
      <protection hidden="1"/>
    </xf>
    <xf numFmtId="164" fontId="41" fillId="2" borderId="9" xfId="0" applyNumberFormat="1" applyFont="1" applyFill="1" applyBorder="1" applyProtection="1">
      <protection hidden="1"/>
    </xf>
    <xf numFmtId="164" fontId="41" fillId="2" borderId="10" xfId="0" applyNumberFormat="1" applyFont="1" applyFill="1" applyBorder="1" applyProtection="1">
      <protection hidden="1"/>
    </xf>
    <xf numFmtId="164" fontId="41" fillId="2" borderId="11" xfId="0" applyNumberFormat="1" applyFont="1" applyFill="1" applyBorder="1" applyProtection="1">
      <protection hidden="1"/>
    </xf>
    <xf numFmtId="164" fontId="41" fillId="2" borderId="0" xfId="0" applyNumberFormat="1" applyFont="1" applyFill="1" applyAlignment="1" applyProtection="1">
      <alignment horizontal="right" wrapText="1"/>
      <protection hidden="1"/>
    </xf>
    <xf numFmtId="164" fontId="41" fillId="2" borderId="17" xfId="0" applyNumberFormat="1" applyFont="1" applyFill="1" applyBorder="1" applyAlignment="1" applyProtection="1">
      <alignment horizontal="right" wrapText="1"/>
      <protection hidden="1"/>
    </xf>
    <xf numFmtId="0" fontId="43" fillId="0" borderId="3" xfId="2" quotePrefix="1" applyFont="1" applyBorder="1" applyProtection="1">
      <protection hidden="1"/>
    </xf>
    <xf numFmtId="164" fontId="43" fillId="4" borderId="2" xfId="2" applyNumberFormat="1" applyFont="1" applyFill="1" applyBorder="1" applyAlignment="1" applyProtection="1">
      <alignment horizontal="right"/>
      <protection locked="0"/>
    </xf>
    <xf numFmtId="164" fontId="41" fillId="2" borderId="15" xfId="0" applyNumberFormat="1" applyFont="1" applyFill="1" applyBorder="1" applyAlignment="1" applyProtection="1">
      <alignment horizontal="right"/>
      <protection hidden="1"/>
    </xf>
    <xf numFmtId="169" fontId="42" fillId="0" borderId="2" xfId="9" applyNumberFormat="1" applyFont="1" applyFill="1" applyBorder="1" applyAlignment="1" applyProtection="1">
      <alignment horizontal="center"/>
      <protection hidden="1"/>
    </xf>
    <xf numFmtId="164" fontId="42" fillId="6" borderId="18" xfId="0" applyNumberFormat="1" applyFont="1" applyFill="1" applyBorder="1" applyAlignment="1" applyProtection="1">
      <alignment horizontal="right" vertical="top"/>
      <protection hidden="1"/>
    </xf>
    <xf numFmtId="164" fontId="41" fillId="2" borderId="11" xfId="0" applyNumberFormat="1" applyFont="1" applyFill="1" applyBorder="1" applyAlignment="1" applyProtection="1">
      <alignment wrapText="1"/>
      <protection hidden="1"/>
    </xf>
    <xf numFmtId="0" fontId="43" fillId="2" borderId="0" xfId="2" applyFont="1" applyFill="1" applyProtection="1">
      <protection hidden="1"/>
    </xf>
    <xf numFmtId="0" fontId="43" fillId="2" borderId="17" xfId="2" applyFont="1" applyFill="1" applyBorder="1" applyProtection="1">
      <protection hidden="1"/>
    </xf>
    <xf numFmtId="164" fontId="41" fillId="2" borderId="17" xfId="0" applyNumberFormat="1" applyFont="1" applyFill="1" applyBorder="1" applyAlignment="1" applyProtection="1">
      <alignment horizontal="right"/>
      <protection hidden="1"/>
    </xf>
    <xf numFmtId="0" fontId="43" fillId="3" borderId="2" xfId="2" quotePrefix="1" applyFont="1" applyFill="1" applyBorder="1" applyProtection="1">
      <protection hidden="1"/>
    </xf>
    <xf numFmtId="164" fontId="43" fillId="4" borderId="2" xfId="2" applyNumberFormat="1" applyFont="1" applyFill="1" applyBorder="1" applyProtection="1">
      <protection locked="0"/>
    </xf>
    <xf numFmtId="168" fontId="43" fillId="3" borderId="2" xfId="3" applyNumberFormat="1" applyFont="1" applyFill="1" applyBorder="1" applyAlignment="1" applyProtection="1">
      <alignment horizontal="right"/>
      <protection hidden="1"/>
    </xf>
    <xf numFmtId="164" fontId="43" fillId="0" borderId="0" xfId="2" applyNumberFormat="1" applyFont="1" applyProtection="1">
      <protection hidden="1"/>
    </xf>
    <xf numFmtId="168" fontId="45" fillId="0" borderId="0" xfId="3" applyNumberFormat="1" applyFont="1" applyFill="1" applyBorder="1" applyProtection="1">
      <protection hidden="1"/>
    </xf>
    <xf numFmtId="168" fontId="43" fillId="0" borderId="0" xfId="3" applyNumberFormat="1" applyFont="1" applyFill="1" applyBorder="1" applyAlignment="1" applyProtection="1">
      <alignment horizontal="center"/>
      <protection hidden="1"/>
    </xf>
    <xf numFmtId="7" fontId="44" fillId="5" borderId="18" xfId="2" applyNumberFormat="1" applyFont="1" applyFill="1" applyBorder="1" applyProtection="1">
      <protection hidden="1"/>
    </xf>
    <xf numFmtId="0" fontId="43" fillId="0" borderId="1" xfId="2" applyFont="1" applyBorder="1" applyProtection="1">
      <protection hidden="1"/>
    </xf>
    <xf numFmtId="164" fontId="44" fillId="0" borderId="0" xfId="2" applyNumberFormat="1" applyFont="1" applyProtection="1">
      <protection hidden="1"/>
    </xf>
    <xf numFmtId="164" fontId="47" fillId="0" borderId="0" xfId="2" applyNumberFormat="1" applyFont="1" applyProtection="1">
      <protection hidden="1"/>
    </xf>
    <xf numFmtId="1" fontId="41" fillId="2" borderId="0" xfId="0" applyNumberFormat="1" applyFont="1" applyFill="1" applyProtection="1">
      <protection hidden="1"/>
    </xf>
    <xf numFmtId="1" fontId="27" fillId="2" borderId="0" xfId="0" applyNumberFormat="1" applyFont="1" applyFill="1" applyAlignment="1" applyProtection="1">
      <alignment vertical="center"/>
      <protection hidden="1"/>
    </xf>
    <xf numFmtId="0" fontId="10" fillId="2" borderId="11" xfId="0" applyFont="1" applyFill="1" applyBorder="1" applyAlignment="1" applyProtection="1">
      <alignment horizontal="right" vertical="center"/>
      <protection hidden="1"/>
    </xf>
    <xf numFmtId="0" fontId="10" fillId="2" borderId="14" xfId="0" applyFont="1" applyFill="1" applyBorder="1" applyAlignment="1" applyProtection="1">
      <alignment horizontal="right" vertical="center"/>
      <protection hidden="1"/>
    </xf>
    <xf numFmtId="164" fontId="14" fillId="2" borderId="10" xfId="0" applyNumberFormat="1" applyFont="1" applyFill="1" applyBorder="1" applyAlignment="1" applyProtection="1">
      <alignment horizontal="right" vertical="center"/>
      <protection hidden="1"/>
    </xf>
    <xf numFmtId="168" fontId="10" fillId="3" borderId="13" xfId="9" applyNumberFormat="1" applyFont="1" applyFill="1" applyBorder="1" applyAlignment="1" applyProtection="1">
      <alignment vertical="center"/>
      <protection hidden="1"/>
    </xf>
    <xf numFmtId="168" fontId="10" fillId="3" borderId="15" xfId="9" applyNumberFormat="1" applyFont="1" applyFill="1" applyBorder="1" applyAlignment="1" applyProtection="1">
      <alignment vertical="center"/>
      <protection hidden="1"/>
    </xf>
    <xf numFmtId="164" fontId="14" fillId="2" borderId="10" xfId="0" applyNumberFormat="1" applyFont="1" applyFill="1" applyBorder="1" applyAlignment="1" applyProtection="1">
      <alignment horizontal="center"/>
      <protection hidden="1"/>
    </xf>
    <xf numFmtId="0" fontId="34" fillId="4" borderId="2" xfId="9" applyNumberFormat="1" applyFont="1" applyFill="1" applyBorder="1" applyAlignment="1" applyProtection="1">
      <alignment horizontal="left" vertical="center"/>
      <protection locked="0"/>
    </xf>
    <xf numFmtId="0" fontId="34" fillId="4" borderId="15" xfId="0" applyFont="1" applyFill="1" applyBorder="1" applyAlignment="1" applyProtection="1">
      <alignment horizontal="left" vertical="center"/>
      <protection locked="0"/>
    </xf>
    <xf numFmtId="0" fontId="34" fillId="4" borderId="15" xfId="9" applyNumberFormat="1" applyFont="1" applyFill="1" applyBorder="1" applyAlignment="1" applyProtection="1">
      <alignment horizontal="left" vertical="center"/>
      <protection locked="0"/>
    </xf>
    <xf numFmtId="0" fontId="33" fillId="2" borderId="14" xfId="0" applyFont="1" applyFill="1" applyBorder="1" applyProtection="1">
      <protection hidden="1"/>
    </xf>
    <xf numFmtId="164" fontId="33" fillId="2" borderId="12" xfId="0" applyNumberFormat="1" applyFont="1" applyFill="1" applyBorder="1" applyAlignment="1" applyProtection="1">
      <alignment horizontal="left"/>
      <protection hidden="1"/>
    </xf>
    <xf numFmtId="0" fontId="43" fillId="0" borderId="14" xfId="2" quotePrefix="1" applyFont="1" applyBorder="1" applyProtection="1">
      <protection hidden="1"/>
    </xf>
    <xf numFmtId="164" fontId="43" fillId="4" borderId="15" xfId="2" applyNumberFormat="1" applyFont="1" applyFill="1" applyBorder="1" applyAlignment="1" applyProtection="1">
      <alignment horizontal="right"/>
      <protection locked="0"/>
    </xf>
    <xf numFmtId="0" fontId="36" fillId="2" borderId="8" xfId="0" applyFont="1" applyFill="1" applyBorder="1" applyProtection="1">
      <protection hidden="1"/>
    </xf>
    <xf numFmtId="164" fontId="41" fillId="2" borderId="14" xfId="0" applyNumberFormat="1" applyFont="1" applyFill="1" applyBorder="1" applyProtection="1">
      <protection hidden="1"/>
    </xf>
    <xf numFmtId="164" fontId="41" fillId="2" borderId="13" xfId="0" applyNumberFormat="1" applyFont="1" applyFill="1" applyBorder="1" applyAlignment="1" applyProtection="1">
      <alignment horizontal="right" wrapText="1"/>
      <protection hidden="1"/>
    </xf>
    <xf numFmtId="7" fontId="7" fillId="5" borderId="2" xfId="1" applyNumberFormat="1" applyFont="1" applyFill="1" applyBorder="1" applyAlignment="1" applyProtection="1">
      <alignment vertical="center"/>
      <protection hidden="1"/>
    </xf>
    <xf numFmtId="168" fontId="10" fillId="3" borderId="2" xfId="9" applyNumberFormat="1" applyFont="1" applyFill="1" applyBorder="1" applyAlignment="1" applyProtection="1">
      <alignment horizontal="right" vertical="center"/>
      <protection hidden="1"/>
    </xf>
    <xf numFmtId="164" fontId="30" fillId="7" borderId="19" xfId="0" applyNumberFormat="1" applyFont="1" applyFill="1" applyBorder="1" applyAlignment="1" applyProtection="1">
      <alignment vertical="center"/>
      <protection hidden="1"/>
    </xf>
    <xf numFmtId="0" fontId="30" fillId="3" borderId="15" xfId="0" applyFont="1" applyFill="1" applyBorder="1" applyAlignment="1" applyProtection="1">
      <alignment horizontal="right" vertical="center"/>
      <protection hidden="1"/>
    </xf>
    <xf numFmtId="0" fontId="11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48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49" fillId="2" borderId="0" xfId="0" applyFont="1" applyFill="1" applyProtection="1">
      <protection hidden="1"/>
    </xf>
    <xf numFmtId="0" fontId="50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1" fontId="7" fillId="0" borderId="1" xfId="0" applyNumberFormat="1" applyFont="1" applyBorder="1" applyProtection="1">
      <protection hidden="1"/>
    </xf>
    <xf numFmtId="1" fontId="11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Protection="1">
      <protection hidden="1"/>
    </xf>
    <xf numFmtId="1" fontId="51" fillId="0" borderId="1" xfId="0" applyNumberFormat="1" applyFont="1" applyBorder="1" applyProtection="1">
      <protection hidden="1"/>
    </xf>
    <xf numFmtId="166" fontId="11" fillId="0" borderId="0" xfId="7" applyFont="1" applyAlignment="1" applyProtection="1">
      <alignment horizontal="left"/>
      <protection hidden="1"/>
    </xf>
    <xf numFmtId="0" fontId="48" fillId="0" borderId="0" xfId="0" applyFont="1" applyAlignment="1" applyProtection="1">
      <alignment wrapText="1"/>
      <protection hidden="1"/>
    </xf>
    <xf numFmtId="170" fontId="52" fillId="5" borderId="2" xfId="7" quotePrefix="1" applyNumberFormat="1" applyFont="1" applyFill="1" applyBorder="1" applyAlignment="1" applyProtection="1">
      <alignment horizontal="right" vertical="center" wrapText="1"/>
      <protection hidden="1"/>
    </xf>
    <xf numFmtId="0" fontId="48" fillId="0" borderId="0" xfId="0" applyFont="1" applyProtection="1">
      <protection locked="0"/>
    </xf>
    <xf numFmtId="0" fontId="48" fillId="0" borderId="0" xfId="0" applyFont="1" applyAlignment="1" applyProtection="1">
      <alignment wrapText="1"/>
      <protection locked="0"/>
    </xf>
    <xf numFmtId="0" fontId="50" fillId="2" borderId="4" xfId="0" applyFont="1" applyFill="1" applyBorder="1" applyAlignment="1" applyProtection="1">
      <alignment horizontal="right" vertical="center" wrapText="1"/>
      <protection hidden="1"/>
    </xf>
    <xf numFmtId="3" fontId="52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71" fontId="52" fillId="0" borderId="3" xfId="0" applyNumberFormat="1" applyFont="1" applyBorder="1" applyAlignment="1" applyProtection="1">
      <alignment horizontal="right" vertical="center"/>
      <protection hidden="1"/>
    </xf>
    <xf numFmtId="171" fontId="52" fillId="0" borderId="4" xfId="0" applyNumberFormat="1" applyFont="1" applyBorder="1" applyAlignment="1" applyProtection="1">
      <alignment horizontal="left" vertical="center"/>
      <protection hidden="1"/>
    </xf>
    <xf numFmtId="172" fontId="48" fillId="9" borderId="2" xfId="8" applyNumberFormat="1" applyFont="1" applyFill="1" applyBorder="1" applyAlignment="1" applyProtection="1">
      <alignment horizontal="right" vertical="center" wrapText="1"/>
      <protection locked="0"/>
    </xf>
    <xf numFmtId="0" fontId="48" fillId="0" borderId="3" xfId="0" applyFont="1" applyBorder="1" applyAlignment="1" applyProtection="1">
      <alignment horizontal="center" vertical="center"/>
      <protection hidden="1"/>
    </xf>
    <xf numFmtId="0" fontId="48" fillId="0" borderId="4" xfId="0" applyFont="1" applyBorder="1" applyAlignment="1" applyProtection="1">
      <alignment horizontal="right" vertical="center"/>
      <protection hidden="1"/>
    </xf>
    <xf numFmtId="3" fontId="48" fillId="0" borderId="2" xfId="0" applyNumberFormat="1" applyFont="1" applyBorder="1" applyAlignment="1" applyProtection="1">
      <alignment horizontal="right" vertical="center"/>
      <protection hidden="1"/>
    </xf>
    <xf numFmtId="173" fontId="54" fillId="0" borderId="2" xfId="0" applyNumberFormat="1" applyFont="1" applyBorder="1" applyAlignment="1" applyProtection="1">
      <alignment horizontal="right" vertical="center"/>
      <protection hidden="1"/>
    </xf>
    <xf numFmtId="0" fontId="53" fillId="0" borderId="3" xfId="0" applyFont="1" applyBorder="1" applyAlignment="1" applyProtection="1">
      <alignment horizontal="right" vertical="center"/>
      <protection hidden="1"/>
    </xf>
    <xf numFmtId="0" fontId="14" fillId="0" borderId="16" xfId="6" applyFont="1" applyBorder="1" applyAlignment="1" applyProtection="1">
      <alignment vertical="center"/>
      <protection hidden="1"/>
    </xf>
    <xf numFmtId="0" fontId="52" fillId="0" borderId="4" xfId="6" applyFont="1" applyBorder="1" applyAlignment="1" applyProtection="1">
      <alignment vertical="center"/>
      <protection hidden="1"/>
    </xf>
    <xf numFmtId="0" fontId="52" fillId="0" borderId="11" xfId="6" applyFont="1" applyBorder="1" applyAlignment="1" applyProtection="1">
      <alignment vertical="center"/>
      <protection hidden="1"/>
    </xf>
    <xf numFmtId="0" fontId="52" fillId="0" borderId="0" xfId="6" applyFont="1" applyAlignment="1" applyProtection="1">
      <alignment horizontal="left" vertical="center"/>
      <protection hidden="1"/>
    </xf>
    <xf numFmtId="0" fontId="53" fillId="0" borderId="0" xfId="0" applyFont="1" applyAlignment="1" applyProtection="1">
      <alignment horizontal="right" vertical="center"/>
      <protection hidden="1"/>
    </xf>
    <xf numFmtId="0" fontId="50" fillId="2" borderId="9" xfId="0" applyFont="1" applyFill="1" applyBorder="1" applyAlignment="1" applyProtection="1">
      <alignment horizontal="right" vertical="center" wrapText="1"/>
      <protection hidden="1"/>
    </xf>
    <xf numFmtId="0" fontId="52" fillId="0" borderId="0" xfId="0" applyFont="1" applyProtection="1">
      <protection hidden="1"/>
    </xf>
    <xf numFmtId="3" fontId="48" fillId="0" borderId="9" xfId="0" applyNumberFormat="1" applyFont="1" applyBorder="1" applyAlignment="1" applyProtection="1">
      <alignment horizontal="right" vertical="center"/>
      <protection hidden="1"/>
    </xf>
    <xf numFmtId="171" fontId="52" fillId="0" borderId="9" xfId="0" applyNumberFormat="1" applyFont="1" applyBorder="1" applyAlignment="1" applyProtection="1">
      <alignment horizontal="right" vertical="center"/>
      <protection hidden="1"/>
    </xf>
    <xf numFmtId="171" fontId="52" fillId="0" borderId="9" xfId="0" applyNumberFormat="1" applyFont="1" applyBorder="1" applyAlignment="1" applyProtection="1">
      <alignment horizontal="left" vertical="center"/>
      <protection hidden="1"/>
    </xf>
    <xf numFmtId="0" fontId="50" fillId="2" borderId="11" xfId="0" applyFont="1" applyFill="1" applyBorder="1" applyAlignment="1" applyProtection="1">
      <alignment horizontal="center" vertical="center"/>
      <protection hidden="1"/>
    </xf>
    <xf numFmtId="0" fontId="50" fillId="2" borderId="0" xfId="0" applyFont="1" applyFill="1" applyAlignment="1" applyProtection="1">
      <alignment horizontal="center" vertical="center"/>
      <protection hidden="1"/>
    </xf>
    <xf numFmtId="0" fontId="48" fillId="0" borderId="2" xfId="0" applyFont="1" applyBorder="1" applyAlignment="1" applyProtection="1">
      <alignment horizontal="right" vertical="center"/>
      <protection hidden="1"/>
    </xf>
    <xf numFmtId="0" fontId="52" fillId="0" borderId="3" xfId="10" applyNumberFormat="1" applyFont="1" applyBorder="1" applyAlignment="1" applyProtection="1">
      <alignment vertical="center"/>
      <protection hidden="1"/>
    </xf>
    <xf numFmtId="0" fontId="55" fillId="3" borderId="0" xfId="0" applyFont="1" applyFill="1" applyProtection="1">
      <protection hidden="1"/>
    </xf>
    <xf numFmtId="0" fontId="56" fillId="3" borderId="0" xfId="0" applyFont="1" applyFill="1" applyProtection="1">
      <protection hidden="1"/>
    </xf>
    <xf numFmtId="0" fontId="56" fillId="3" borderId="0" xfId="0" applyFont="1" applyFill="1" applyAlignment="1" applyProtection="1">
      <alignment wrapText="1"/>
      <protection hidden="1"/>
    </xf>
    <xf numFmtId="0" fontId="58" fillId="3" borderId="0" xfId="0" applyFont="1" applyFill="1" applyAlignment="1" applyProtection="1">
      <alignment horizontal="left" vertical="center"/>
      <protection hidden="1"/>
    </xf>
    <xf numFmtId="0" fontId="56" fillId="3" borderId="0" xfId="0" applyFont="1" applyFill="1" applyAlignment="1" applyProtection="1">
      <alignment horizontal="center" vertical="center"/>
      <protection hidden="1"/>
    </xf>
    <xf numFmtId="166" fontId="56" fillId="3" borderId="0" xfId="7" applyFont="1" applyFill="1" applyBorder="1" applyAlignment="1" applyProtection="1">
      <alignment horizontal="right" vertical="center" wrapText="1"/>
      <protection hidden="1"/>
    </xf>
    <xf numFmtId="171" fontId="56" fillId="3" borderId="0" xfId="0" applyNumberFormat="1" applyFont="1" applyFill="1" applyAlignment="1" applyProtection="1">
      <alignment horizontal="right" vertical="center" wrapText="1"/>
      <protection hidden="1"/>
    </xf>
    <xf numFmtId="173" fontId="59" fillId="3" borderId="0" xfId="0" applyNumberFormat="1" applyFont="1" applyFill="1" applyAlignment="1" applyProtection="1">
      <alignment horizontal="right" vertical="center"/>
      <protection hidden="1"/>
    </xf>
    <xf numFmtId="1" fontId="59" fillId="3" borderId="0" xfId="0" applyNumberFormat="1" applyFont="1" applyFill="1" applyAlignment="1" applyProtection="1">
      <alignment horizontal="right" vertical="center"/>
      <protection hidden="1"/>
    </xf>
    <xf numFmtId="0" fontId="60" fillId="3" borderId="0" xfId="0" applyFont="1" applyFill="1" applyAlignment="1" applyProtection="1">
      <alignment vertical="center"/>
      <protection hidden="1"/>
    </xf>
    <xf numFmtId="0" fontId="61" fillId="3" borderId="0" xfId="0" applyFont="1" applyFill="1" applyAlignment="1" applyProtection="1">
      <alignment vertical="center"/>
      <protection hidden="1"/>
    </xf>
    <xf numFmtId="0" fontId="56" fillId="3" borderId="0" xfId="0" applyFont="1" applyFill="1" applyAlignment="1" applyProtection="1">
      <alignment vertical="center"/>
      <protection hidden="1"/>
    </xf>
    <xf numFmtId="0" fontId="58" fillId="3" borderId="0" xfId="0" applyFont="1" applyFill="1" applyAlignment="1" applyProtection="1">
      <alignment horizontal="left" vertical="center"/>
      <protection locked="0"/>
    </xf>
    <xf numFmtId="0" fontId="58" fillId="3" borderId="0" xfId="0" applyFont="1" applyFill="1" applyAlignment="1" applyProtection="1">
      <alignment horizontal="right" vertical="center"/>
      <protection locked="0"/>
    </xf>
    <xf numFmtId="0" fontId="56" fillId="3" borderId="0" xfId="0" applyFont="1" applyFill="1" applyProtection="1">
      <protection locked="0"/>
    </xf>
    <xf numFmtId="0" fontId="59" fillId="3" borderId="0" xfId="0" applyFont="1" applyFill="1" applyAlignment="1" applyProtection="1">
      <alignment horizontal="center" vertical="center"/>
      <protection locked="0"/>
    </xf>
    <xf numFmtId="170" fontId="59" fillId="3" borderId="0" xfId="7" applyNumberFormat="1" applyFont="1" applyFill="1" applyBorder="1" applyAlignment="1" applyProtection="1">
      <alignment horizontal="right" vertical="center"/>
      <protection locked="0"/>
    </xf>
    <xf numFmtId="171" fontId="59" fillId="3" borderId="0" xfId="0" applyNumberFormat="1" applyFont="1" applyFill="1" applyAlignment="1" applyProtection="1">
      <alignment horizontal="right" vertical="center"/>
      <protection locked="0"/>
    </xf>
    <xf numFmtId="173" fontId="59" fillId="3" borderId="0" xfId="0" applyNumberFormat="1" applyFont="1" applyFill="1" applyAlignment="1" applyProtection="1">
      <alignment horizontal="right" vertical="center"/>
      <protection locked="0"/>
    </xf>
    <xf numFmtId="0" fontId="58" fillId="3" borderId="0" xfId="0" applyFont="1" applyFill="1" applyAlignment="1" applyProtection="1">
      <alignment vertical="center"/>
      <protection locked="0"/>
    </xf>
    <xf numFmtId="167" fontId="56" fillId="3" borderId="0" xfId="8" applyFont="1" applyFill="1" applyBorder="1" applyAlignment="1" applyProtection="1">
      <alignment vertical="center"/>
      <protection locked="0"/>
    </xf>
    <xf numFmtId="167" fontId="58" fillId="3" borderId="0" xfId="8" applyFont="1" applyFill="1" applyBorder="1" applyAlignment="1" applyProtection="1">
      <alignment vertical="center"/>
      <protection locked="0"/>
    </xf>
    <xf numFmtId="0" fontId="56" fillId="3" borderId="0" xfId="0" applyFont="1" applyFill="1" applyAlignment="1" applyProtection="1">
      <alignment vertical="center" wrapText="1"/>
      <protection locked="0"/>
    </xf>
    <xf numFmtId="0" fontId="56" fillId="3" borderId="0" xfId="0" applyFont="1" applyFill="1" applyAlignment="1" applyProtection="1">
      <alignment vertical="center"/>
      <protection locked="0"/>
    </xf>
    <xf numFmtId="0" fontId="56" fillId="3" borderId="0" xfId="0" applyFont="1" applyFill="1" applyAlignment="1" applyProtection="1">
      <alignment wrapText="1"/>
      <protection locked="0"/>
    </xf>
    <xf numFmtId="2" fontId="56" fillId="3" borderId="0" xfId="0" applyNumberFormat="1" applyFont="1" applyFill="1" applyProtection="1">
      <protection locked="0"/>
    </xf>
    <xf numFmtId="167" fontId="56" fillId="3" borderId="0" xfId="8" applyFont="1" applyFill="1" applyBorder="1" applyAlignment="1" applyProtection="1">
      <alignment horizontal="right"/>
      <protection locked="0"/>
    </xf>
    <xf numFmtId="0" fontId="55" fillId="3" borderId="0" xfId="0" applyFont="1" applyFill="1" applyProtection="1">
      <protection locked="0"/>
    </xf>
    <xf numFmtId="0" fontId="56" fillId="3" borderId="0" xfId="0" applyFont="1" applyFill="1" applyAlignment="1" applyProtection="1">
      <alignment horizontal="center" vertical="center"/>
      <protection locked="0"/>
    </xf>
    <xf numFmtId="174" fontId="56" fillId="3" borderId="0" xfId="7" applyNumberFormat="1" applyFont="1" applyFill="1" applyBorder="1" applyAlignment="1" applyProtection="1">
      <alignment horizontal="right" vertical="center"/>
      <protection locked="0"/>
    </xf>
    <xf numFmtId="1" fontId="56" fillId="3" borderId="0" xfId="0" applyNumberFormat="1" applyFont="1" applyFill="1" applyAlignment="1" applyProtection="1">
      <alignment horizontal="right" vertical="center"/>
      <protection locked="0"/>
    </xf>
    <xf numFmtId="166" fontId="56" fillId="3" borderId="0" xfId="7" applyFont="1" applyFill="1" applyBorder="1" applyAlignment="1" applyProtection="1">
      <alignment horizontal="center" vertical="center"/>
      <protection locked="0"/>
    </xf>
    <xf numFmtId="0" fontId="56" fillId="3" borderId="0" xfId="0" applyFont="1" applyFill="1" applyAlignment="1" applyProtection="1">
      <alignment horizontal="right" vertical="center"/>
      <protection locked="0"/>
    </xf>
    <xf numFmtId="1" fontId="56" fillId="3" borderId="0" xfId="8" applyNumberFormat="1" applyFont="1" applyFill="1" applyBorder="1" applyAlignment="1" applyProtection="1">
      <alignment horizontal="center" vertical="center"/>
      <protection locked="0"/>
    </xf>
    <xf numFmtId="1" fontId="56" fillId="3" borderId="0" xfId="0" applyNumberFormat="1" applyFont="1" applyFill="1" applyAlignment="1" applyProtection="1">
      <alignment horizontal="center" vertical="center"/>
      <protection locked="0"/>
    </xf>
    <xf numFmtId="166" fontId="56" fillId="3" borderId="0" xfId="7" applyFont="1" applyFill="1" applyBorder="1" applyAlignment="1" applyProtection="1">
      <alignment horizontal="right" vertical="center"/>
      <protection locked="0"/>
    </xf>
    <xf numFmtId="0" fontId="55" fillId="3" borderId="0" xfId="0" applyFont="1" applyFill="1" applyAlignment="1" applyProtection="1">
      <alignment horizontal="center" vertical="center"/>
      <protection locked="0"/>
    </xf>
    <xf numFmtId="0" fontId="56" fillId="3" borderId="0" xfId="0" quotePrefix="1" applyFont="1" applyFill="1" applyAlignment="1" applyProtection="1">
      <alignment vertical="center"/>
      <protection locked="0"/>
    </xf>
    <xf numFmtId="164" fontId="14" fillId="2" borderId="8" xfId="0" applyNumberFormat="1" applyFont="1" applyFill="1" applyBorder="1" applyAlignment="1" applyProtection="1">
      <alignment horizontal="center"/>
      <protection hidden="1"/>
    </xf>
    <xf numFmtId="164" fontId="14" fillId="2" borderId="9" xfId="0" applyNumberFormat="1" applyFont="1" applyFill="1" applyBorder="1" applyAlignment="1" applyProtection="1">
      <alignment horizontal="center"/>
      <protection hidden="1"/>
    </xf>
    <xf numFmtId="164" fontId="14" fillId="2" borderId="10" xfId="0" applyNumberFormat="1" applyFont="1" applyFill="1" applyBorder="1" applyAlignment="1" applyProtection="1">
      <alignment horizontal="center"/>
      <protection hidden="1"/>
    </xf>
    <xf numFmtId="164" fontId="14" fillId="2" borderId="8" xfId="0" applyNumberFormat="1" applyFont="1" applyFill="1" applyBorder="1" applyAlignment="1" applyProtection="1">
      <alignment horizontal="center" vertical="center"/>
      <protection hidden="1"/>
    </xf>
    <xf numFmtId="164" fontId="14" fillId="2" borderId="9" xfId="0" applyNumberFormat="1" applyFont="1" applyFill="1" applyBorder="1" applyAlignment="1" applyProtection="1">
      <alignment horizontal="center" vertical="center"/>
      <protection hidden="1"/>
    </xf>
    <xf numFmtId="164" fontId="14" fillId="2" borderId="10" xfId="0" applyNumberFormat="1" applyFont="1" applyFill="1" applyBorder="1" applyAlignment="1" applyProtection="1">
      <alignment horizontal="center" vertical="center"/>
      <protection hidden="1"/>
    </xf>
    <xf numFmtId="164" fontId="33" fillId="2" borderId="4" xfId="0" applyNumberFormat="1" applyFont="1" applyFill="1" applyBorder="1" applyAlignment="1" applyProtection="1">
      <alignment horizontal="left"/>
      <protection hidden="1"/>
    </xf>
    <xf numFmtId="164" fontId="33" fillId="2" borderId="2" xfId="0" applyNumberFormat="1" applyFont="1" applyFill="1" applyBorder="1" applyAlignment="1" applyProtection="1">
      <alignment horizontal="left"/>
      <protection hidden="1"/>
    </xf>
    <xf numFmtId="0" fontId="34" fillId="4" borderId="15" xfId="9" applyNumberFormat="1" applyFont="1" applyFill="1" applyBorder="1" applyAlignment="1" applyProtection="1">
      <alignment horizontal="left" vertical="center"/>
      <protection locked="0"/>
    </xf>
    <xf numFmtId="0" fontId="34" fillId="4" borderId="2" xfId="9" applyNumberFormat="1" applyFont="1" applyFill="1" applyBorder="1" applyAlignment="1" applyProtection="1">
      <alignment horizontal="left" vertical="center"/>
      <protection locked="0"/>
    </xf>
    <xf numFmtId="0" fontId="41" fillId="0" borderId="3" xfId="0" applyFont="1" applyBorder="1" applyAlignment="1" applyProtection="1">
      <alignment horizontal="right"/>
      <protection hidden="1"/>
    </xf>
    <xf numFmtId="0" fontId="41" fillId="0" borderId="16" xfId="0" applyFont="1" applyBorder="1" applyAlignment="1" applyProtection="1">
      <alignment horizontal="right"/>
      <protection hidden="1"/>
    </xf>
    <xf numFmtId="0" fontId="41" fillId="0" borderId="4" xfId="0" applyFont="1" applyBorder="1" applyAlignment="1" applyProtection="1">
      <alignment horizontal="right"/>
      <protection hidden="1"/>
    </xf>
    <xf numFmtId="0" fontId="50" fillId="0" borderId="9" xfId="0" applyFont="1" applyBorder="1" applyAlignment="1" applyProtection="1">
      <alignment horizontal="right" vertical="center"/>
      <protection hidden="1"/>
    </xf>
    <xf numFmtId="0" fontId="50" fillId="0" borderId="2" xfId="0" applyFont="1" applyBorder="1" applyAlignment="1" applyProtection="1">
      <alignment horizontal="right" vertical="center"/>
      <protection hidden="1"/>
    </xf>
    <xf numFmtId="0" fontId="50" fillId="2" borderId="3" xfId="0" applyFont="1" applyFill="1" applyBorder="1" applyAlignment="1" applyProtection="1">
      <alignment horizontal="left" vertical="center" wrapText="1"/>
      <protection hidden="1"/>
    </xf>
    <xf numFmtId="0" fontId="50" fillId="2" borderId="4" xfId="0" applyFont="1" applyFill="1" applyBorder="1" applyAlignment="1" applyProtection="1">
      <alignment horizontal="left" vertical="center" wrapText="1"/>
      <protection hidden="1"/>
    </xf>
    <xf numFmtId="0" fontId="50" fillId="2" borderId="3" xfId="0" applyFont="1" applyFill="1" applyBorder="1" applyAlignment="1" applyProtection="1">
      <alignment horizontal="right" vertical="center" wrapText="1"/>
      <protection hidden="1"/>
    </xf>
    <xf numFmtId="0" fontId="50" fillId="2" borderId="4" xfId="0" applyFont="1" applyFill="1" applyBorder="1" applyAlignment="1" applyProtection="1">
      <alignment horizontal="right" vertical="center" wrapText="1"/>
      <protection hidden="1"/>
    </xf>
    <xf numFmtId="0" fontId="48" fillId="0" borderId="3" xfId="0" applyFont="1" applyBorder="1" applyAlignment="1" applyProtection="1">
      <alignment horizontal="right" vertical="center"/>
      <protection hidden="1"/>
    </xf>
    <xf numFmtId="0" fontId="48" fillId="0" borderId="4" xfId="0" applyFont="1" applyBorder="1" applyAlignment="1" applyProtection="1">
      <alignment horizontal="right" vertical="center"/>
      <protection hidden="1"/>
    </xf>
    <xf numFmtId="0" fontId="50" fillId="0" borderId="3" xfId="0" applyFont="1" applyBorder="1" applyAlignment="1" applyProtection="1">
      <alignment horizontal="right" vertical="center"/>
      <protection hidden="1"/>
    </xf>
    <xf numFmtId="0" fontId="50" fillId="0" borderId="4" xfId="0" applyFont="1" applyBorder="1" applyAlignment="1" applyProtection="1">
      <alignment horizontal="right" vertical="center"/>
      <protection hidden="1"/>
    </xf>
    <xf numFmtId="0" fontId="57" fillId="3" borderId="0" xfId="0" applyFont="1" applyFill="1" applyAlignment="1" applyProtection="1">
      <alignment vertical="center"/>
      <protection hidden="1"/>
    </xf>
    <xf numFmtId="0" fontId="61" fillId="3" borderId="0" xfId="0" applyFont="1" applyFill="1" applyAlignment="1" applyProtection="1">
      <alignment horizontal="left" vertical="top" wrapText="1"/>
      <protection hidden="1"/>
    </xf>
    <xf numFmtId="0" fontId="9" fillId="4" borderId="2" xfId="0" applyFont="1" applyFill="1" applyBorder="1" applyAlignment="1" applyProtection="1">
      <alignment vertical="center"/>
      <protection locked="0" hidden="1"/>
    </xf>
  </cellXfs>
  <cellStyles count="12">
    <cellStyle name="Komma" xfId="9" builtinId="3"/>
    <cellStyle name="Komma 2" xfId="3" xr:uid="{00000000-0005-0000-0000-000000000000}"/>
    <cellStyle name="Komma 2 2" xfId="5" xr:uid="{00000000-0005-0000-0000-000001000000}"/>
    <cellStyle name="Komma 3" xfId="8" xr:uid="{00000000-0005-0000-0000-000002000000}"/>
    <cellStyle name="Procent" xfId="10" builtinId="5"/>
    <cellStyle name="Procent 2" xfId="4" xr:uid="{00000000-0005-0000-0000-000003000000}"/>
    <cellStyle name="Standaard" xfId="0" builtinId="0"/>
    <cellStyle name="Standaard 3" xfId="6" xr:uid="{00000000-0005-0000-0000-000005000000}"/>
    <cellStyle name="Standaard 4" xfId="2" xr:uid="{00000000-0005-0000-0000-000006000000}"/>
    <cellStyle name="Valuta" xfId="1" builtinId="4"/>
    <cellStyle name="Valuta 2" xfId="7" xr:uid="{00000000-0005-0000-0000-000008000000}"/>
    <cellStyle name="Valuta 3" xfId="11" xr:uid="{0932D1B8-010A-49D0-9204-7D8DCBCF9E09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63.774512179867294</c:v>
                </c:pt>
                <c:pt idx="1">
                  <c:v>64.227330777618945</c:v>
                </c:pt>
                <c:pt idx="2">
                  <c:v>64.680149375370604</c:v>
                </c:pt>
                <c:pt idx="3">
                  <c:v>65.585786570873921</c:v>
                </c:pt>
                <c:pt idx="4">
                  <c:v>67.397060961880555</c:v>
                </c:pt>
                <c:pt idx="5">
                  <c:v>69.20833535288719</c:v>
                </c:pt>
                <c:pt idx="6">
                  <c:v>71.019609743893824</c:v>
                </c:pt>
                <c:pt idx="7">
                  <c:v>72.830884134900458</c:v>
                </c:pt>
                <c:pt idx="8">
                  <c:v>74.642158525907092</c:v>
                </c:pt>
                <c:pt idx="9">
                  <c:v>76.453432916913727</c:v>
                </c:pt>
                <c:pt idx="10">
                  <c:v>78.264707307920361</c:v>
                </c:pt>
                <c:pt idx="11">
                  <c:v>80.075981698927009</c:v>
                </c:pt>
                <c:pt idx="12">
                  <c:v>81.887256089933643</c:v>
                </c:pt>
                <c:pt idx="13">
                  <c:v>83.698530480940292</c:v>
                </c:pt>
                <c:pt idx="14">
                  <c:v>85.509804871946898</c:v>
                </c:pt>
                <c:pt idx="15">
                  <c:v>87.321079262953546</c:v>
                </c:pt>
                <c:pt idx="16">
                  <c:v>89.13235365396018</c:v>
                </c:pt>
                <c:pt idx="17">
                  <c:v>90.943628044966829</c:v>
                </c:pt>
                <c:pt idx="18">
                  <c:v>92.754902435973463</c:v>
                </c:pt>
                <c:pt idx="19">
                  <c:v>94.566176826980083</c:v>
                </c:pt>
                <c:pt idx="20">
                  <c:v>96.377451217986717</c:v>
                </c:pt>
                <c:pt idx="21">
                  <c:v>98.188725608993366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384531.4239204661</c:v>
                </c:pt>
                <c:pt idx="2">
                  <c:v>469177.05292111897</c:v>
                </c:pt>
                <c:pt idx="3">
                  <c:v>571532.08990253275</c:v>
                </c:pt>
                <c:pt idx="4">
                  <c:v>693961.22643526294</c:v>
                </c:pt>
                <c:pt idx="5">
                  <c:v>775293.2758915748</c:v>
                </c:pt>
                <c:pt idx="6">
                  <c:v>837111.85652401822</c:v>
                </c:pt>
                <c:pt idx="7">
                  <c:v>887112.77152883727</c:v>
                </c:pt>
                <c:pt idx="8">
                  <c:v>929036.23590111581</c:v>
                </c:pt>
                <c:pt idx="9">
                  <c:v>965017.26153706515</c:v>
                </c:pt>
                <c:pt idx="10">
                  <c:v>996403.94972761511</c:v>
                </c:pt>
                <c:pt idx="11">
                  <c:v>1024109.0856418571</c:v>
                </c:pt>
                <c:pt idx="12">
                  <c:v>1048783.3272661536</c:v>
                </c:pt>
                <c:pt idx="13">
                  <c:v>1070909.2133689045</c:v>
                </c:pt>
                <c:pt idx="14">
                  <c:v>1090856.0550784208</c:v>
                </c:pt>
                <c:pt idx="15">
                  <c:v>1108913.8692522328</c:v>
                </c:pt>
                <c:pt idx="16">
                  <c:v>1125315.341642082</c:v>
                </c:pt>
                <c:pt idx="17">
                  <c:v>1140250.5903106262</c:v>
                </c:pt>
                <c:pt idx="18">
                  <c:v>1153877.4091750979</c:v>
                </c:pt>
                <c:pt idx="19">
                  <c:v>1166328.5698773898</c:v>
                </c:pt>
                <c:pt idx="20">
                  <c:v>1177717.1492145336</c:v>
                </c:pt>
                <c:pt idx="21">
                  <c:v>1188140.495536875</c:v>
                </c:pt>
                <c:pt idx="22">
                  <c:v>1197683.234834813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24-4C00-A647-3F5F5D4BE44E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73.793457358276953</c:v>
                </c:pt>
                <c:pt idx="1">
                  <c:v>74.121039141298482</c:v>
                </c:pt>
                <c:pt idx="2">
                  <c:v>74.448620924320025</c:v>
                </c:pt>
                <c:pt idx="3">
                  <c:v>75.103784490363097</c:v>
                </c:pt>
                <c:pt idx="4">
                  <c:v>76.414111622449255</c:v>
                </c:pt>
                <c:pt idx="5">
                  <c:v>77.724438754535413</c:v>
                </c:pt>
                <c:pt idx="6">
                  <c:v>79.034765886621557</c:v>
                </c:pt>
                <c:pt idx="7">
                  <c:v>80.345093018707715</c:v>
                </c:pt>
                <c:pt idx="8">
                  <c:v>81.655420150793859</c:v>
                </c:pt>
                <c:pt idx="9">
                  <c:v>82.965747282880002</c:v>
                </c:pt>
                <c:pt idx="10">
                  <c:v>84.276074414966175</c:v>
                </c:pt>
                <c:pt idx="11">
                  <c:v>85.586401547052333</c:v>
                </c:pt>
                <c:pt idx="12">
                  <c:v>86.896728679138477</c:v>
                </c:pt>
                <c:pt idx="13">
                  <c:v>88.207055811224635</c:v>
                </c:pt>
                <c:pt idx="14">
                  <c:v>89.517382943310778</c:v>
                </c:pt>
                <c:pt idx="15">
                  <c:v>90.827710075396922</c:v>
                </c:pt>
                <c:pt idx="16">
                  <c:v>92.13803720748308</c:v>
                </c:pt>
                <c:pt idx="17">
                  <c:v>93.448364339569238</c:v>
                </c:pt>
                <c:pt idx="18">
                  <c:v>94.758691471655396</c:v>
                </c:pt>
                <c:pt idx="19">
                  <c:v>96.069018603741526</c:v>
                </c:pt>
                <c:pt idx="20">
                  <c:v>97.379345735827698</c:v>
                </c:pt>
                <c:pt idx="21">
                  <c:v>98.689672867913842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324987.87633054593</c:v>
                </c:pt>
                <c:pt idx="2">
                  <c:v>396651.72576356638</c:v>
                </c:pt>
                <c:pt idx="3">
                  <c:v>483491.20423729252</c:v>
                </c:pt>
                <c:pt idx="4">
                  <c:v>587810.39233000204</c:v>
                </c:pt>
                <c:pt idx="5">
                  <c:v>657546.59875281085</c:v>
                </c:pt>
                <c:pt idx="6">
                  <c:v>710897.05041600997</c:v>
                </c:pt>
                <c:pt idx="7">
                  <c:v>754342.96295181941</c:v>
                </c:pt>
                <c:pt idx="8">
                  <c:v>791030.79189435893</c:v>
                </c:pt>
                <c:pt idx="9">
                  <c:v>822754.56119834993</c:v>
                </c:pt>
                <c:pt idx="10">
                  <c:v>850645.68538357154</c:v>
                </c:pt>
                <c:pt idx="11">
                  <c:v>875469.22715574666</c:v>
                </c:pt>
                <c:pt idx="12">
                  <c:v>897769.76197715616</c:v>
                </c:pt>
                <c:pt idx="13">
                  <c:v>917950.51840174128</c:v>
                </c:pt>
                <c:pt idx="14">
                  <c:v>936319.56751095667</c:v>
                </c:pt>
                <c:pt idx="15">
                  <c:v>953118.36376036063</c:v>
                </c:pt>
                <c:pt idx="16">
                  <c:v>968540.20942400175</c:v>
                </c:pt>
                <c:pt idx="17">
                  <c:v>982742.66047984001</c:v>
                </c:pt>
                <c:pt idx="18">
                  <c:v>995856.13037948962</c:v>
                </c:pt>
                <c:pt idx="19">
                  <c:v>1007990.0201686184</c:v>
                </c:pt>
                <c:pt idx="20">
                  <c:v>1019237.1889155107</c:v>
                </c:pt>
                <c:pt idx="21">
                  <c:v>1029677.2805128918</c:v>
                </c:pt>
                <c:pt idx="22">
                  <c:v>1039379.2438983637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24-4C00-A647-3F5F5D4BE44E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83.812402536686605</c:v>
                </c:pt>
                <c:pt idx="1">
                  <c:v>84.014747504978018</c:v>
                </c:pt>
                <c:pt idx="2">
                  <c:v>84.217092473269446</c:v>
                </c:pt>
                <c:pt idx="3">
                  <c:v>84.621782409852273</c:v>
                </c:pt>
                <c:pt idx="4">
                  <c:v>85.431162283017954</c:v>
                </c:pt>
                <c:pt idx="5">
                  <c:v>86.240542156183622</c:v>
                </c:pt>
                <c:pt idx="6">
                  <c:v>87.049922029349275</c:v>
                </c:pt>
                <c:pt idx="7">
                  <c:v>87.859301902514943</c:v>
                </c:pt>
                <c:pt idx="8">
                  <c:v>88.668681775680611</c:v>
                </c:pt>
                <c:pt idx="9">
                  <c:v>89.478061648846293</c:v>
                </c:pt>
                <c:pt idx="10">
                  <c:v>90.287441522011974</c:v>
                </c:pt>
                <c:pt idx="11">
                  <c:v>91.096821395177642</c:v>
                </c:pt>
                <c:pt idx="12">
                  <c:v>91.90620126834331</c:v>
                </c:pt>
                <c:pt idx="13">
                  <c:v>92.715581141508963</c:v>
                </c:pt>
                <c:pt idx="14">
                  <c:v>93.524961014674631</c:v>
                </c:pt>
                <c:pt idx="15">
                  <c:v>94.334340887840312</c:v>
                </c:pt>
                <c:pt idx="16">
                  <c:v>95.14372076100598</c:v>
                </c:pt>
                <c:pt idx="17">
                  <c:v>95.953100634171648</c:v>
                </c:pt>
                <c:pt idx="18">
                  <c:v>96.76248050733733</c:v>
                </c:pt>
                <c:pt idx="19">
                  <c:v>97.571860380502983</c:v>
                </c:pt>
                <c:pt idx="20">
                  <c:v>98.381240253668651</c:v>
                </c:pt>
                <c:pt idx="21">
                  <c:v>99.190620126834332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260103.72653966493</c:v>
                </c:pt>
                <c:pt idx="2">
                  <c:v>317585.16587707633</c:v>
                </c:pt>
                <c:pt idx="3">
                  <c:v>387420.97999133164</c:v>
                </c:pt>
                <c:pt idx="4">
                  <c:v>471761.39357179345</c:v>
                </c:pt>
                <c:pt idx="5">
                  <c:v>528574.77355251741</c:v>
                </c:pt>
                <c:pt idx="6">
                  <c:v>572381.32880778541</c:v>
                </c:pt>
                <c:pt idx="7">
                  <c:v>608345.68714966439</c:v>
                </c:pt>
                <c:pt idx="8">
                  <c:v>638971.83325940953</c:v>
                </c:pt>
                <c:pt idx="9">
                  <c:v>665685.56205265725</c:v>
                </c:pt>
                <c:pt idx="10">
                  <c:v>689384.81995489984</c:v>
                </c:pt>
                <c:pt idx="11">
                  <c:v>710675.92297831585</c:v>
                </c:pt>
                <c:pt idx="12">
                  <c:v>729989.79434272216</c:v>
                </c:pt>
                <c:pt idx="13">
                  <c:v>747644.99496569857</c:v>
                </c:pt>
                <c:pt idx="14">
                  <c:v>763884.49000264623</c:v>
                </c:pt>
                <c:pt idx="15">
                  <c:v>778898.35454250674</c:v>
                </c:pt>
                <c:pt idx="16">
                  <c:v>792838.45482101664</c:v>
                </c:pt>
                <c:pt idx="17">
                  <c:v>805828.30671355035</c:v>
                </c:pt>
                <c:pt idx="18">
                  <c:v>817969.90898695064</c:v>
                </c:pt>
                <c:pt idx="19">
                  <c:v>829348.60918608576</c:v>
                </c:pt>
                <c:pt idx="20">
                  <c:v>840036.65009037405</c:v>
                </c:pt>
                <c:pt idx="21">
                  <c:v>850095.80739930598</c:v>
                </c:pt>
                <c:pt idx="22">
                  <c:v>859579.3867574262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24-4C00-A647-3F5F5D4BE44E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93.831347715096285</c:v>
                </c:pt>
                <c:pt idx="1">
                  <c:v>93.908455868657583</c:v>
                </c:pt>
                <c:pt idx="2">
                  <c:v>93.985564022218895</c:v>
                </c:pt>
                <c:pt idx="3">
                  <c:v>94.139780329341477</c:v>
                </c:pt>
                <c:pt idx="4">
                  <c:v>94.448212943586654</c:v>
                </c:pt>
                <c:pt idx="5">
                  <c:v>94.756645557831845</c:v>
                </c:pt>
                <c:pt idx="6">
                  <c:v>95.065078172077037</c:v>
                </c:pt>
                <c:pt idx="7">
                  <c:v>95.373510786322228</c:v>
                </c:pt>
                <c:pt idx="8">
                  <c:v>95.68194340056742</c:v>
                </c:pt>
                <c:pt idx="9">
                  <c:v>95.990376014812583</c:v>
                </c:pt>
                <c:pt idx="10">
                  <c:v>96.298808629057774</c:v>
                </c:pt>
                <c:pt idx="11">
                  <c:v>96.607241243302965</c:v>
                </c:pt>
                <c:pt idx="12">
                  <c:v>96.915673857548128</c:v>
                </c:pt>
                <c:pt idx="13">
                  <c:v>97.22410647179332</c:v>
                </c:pt>
                <c:pt idx="14">
                  <c:v>97.532539086038511</c:v>
                </c:pt>
                <c:pt idx="15">
                  <c:v>97.840971700283703</c:v>
                </c:pt>
                <c:pt idx="16">
                  <c:v>98.14940431452888</c:v>
                </c:pt>
                <c:pt idx="17">
                  <c:v>98.457836928774071</c:v>
                </c:pt>
                <c:pt idx="18">
                  <c:v>98.766269543019263</c:v>
                </c:pt>
                <c:pt idx="19">
                  <c:v>99.074702157264454</c:v>
                </c:pt>
                <c:pt idx="20">
                  <c:v>99.383134771509617</c:v>
                </c:pt>
                <c:pt idx="21">
                  <c:v>99.691567385754809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179027.01689412611</c:v>
                </c:pt>
                <c:pt idx="2">
                  <c:v>218701.83455451677</c:v>
                </c:pt>
                <c:pt idx="3">
                  <c:v>267064.64455269411</c:v>
                </c:pt>
                <c:pt idx="4">
                  <c:v>325866.84852621047</c:v>
                </c:pt>
                <c:pt idx="5">
                  <c:v>365857.48684173706</c:v>
                </c:pt>
                <c:pt idx="6">
                  <c:v>396992.111550792</c:v>
                </c:pt>
                <c:pt idx="7">
                  <c:v>422805.75397480285</c:v>
                </c:pt>
                <c:pt idx="8">
                  <c:v>445009.51511334046</c:v>
                </c:pt>
                <c:pt idx="9">
                  <c:v>464576.13197426789</c:v>
                </c:pt>
                <c:pt idx="10">
                  <c:v>482117.22127260128</c:v>
                </c:pt>
                <c:pt idx="11">
                  <c:v>498045.0796302302</c:v>
                </c:pt>
                <c:pt idx="12">
                  <c:v>512652.24358116928</c:v>
                </c:pt>
                <c:pt idx="13">
                  <c:v>526154.60023288394</c:v>
                </c:pt>
                <c:pt idx="14">
                  <c:v>538716.51626212394</c:v>
                </c:pt>
                <c:pt idx="15">
                  <c:v>550466.34560966154</c:v>
                </c:pt>
                <c:pt idx="16">
                  <c:v>561506.44943132484</c:v>
                </c:pt>
                <c:pt idx="17">
                  <c:v>571919.91976478987</c:v>
                </c:pt>
                <c:pt idx="18">
                  <c:v>581775.23662960611</c:v>
                </c:pt>
                <c:pt idx="19">
                  <c:v>591129.58195327793</c:v>
                </c:pt>
                <c:pt idx="20">
                  <c:v>600031.25318716734</c:v>
                </c:pt>
                <c:pt idx="21">
                  <c:v>608521.45716830576</c:v>
                </c:pt>
                <c:pt idx="22">
                  <c:v>616635.66731196933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24-4C00-A647-3F5F5D4BE44E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69.969969969969966</c:v>
                </c:pt>
                <c:pt idx="1">
                  <c:v>69.969969969969966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2100000.0000000005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124-4C00-A647-3F5F5D4BE44E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2100000.0000000005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124-4C00-A647-3F5F5D4BE44E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81.981981981981974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1050000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124-4C00-A647-3F5F5D4BE44E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1197692.3076923077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124-4C00-A647-3F5F5D4BE44E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124-4C00-A647-3F5F5D4BE44E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124-4C00-A647-3F5F5D4BE44E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333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124-4C00-A647-3F5F5D4BE44E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2100000.0000000005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124-4C00-A647-3F5F5D4BE44E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-3.0030030030030028</c:v>
                </c:pt>
                <c:pt idx="1">
                  <c:v>-3.0030030030030028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2100000.0000000005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124-4C00-A647-3F5F5D4BE44E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124-4C00-A647-3F5F5D4BE44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A124-4C00-A647-3F5F5D4BE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A124-4C00-A647-3F5F5D4BE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2100000.0000000005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05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222885</xdr:colOff>
      <xdr:row>2</xdr:row>
      <xdr:rowOff>57150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638925" y="514350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1196340</xdr:colOff>
      <xdr:row>7</xdr:row>
      <xdr:rowOff>185732</xdr:rowOff>
    </xdr:from>
    <xdr:ext cx="1600200" cy="2314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675" b="22940"/>
        <a:stretch/>
      </xdr:blipFill>
      <xdr:spPr>
        <a:xfrm>
          <a:off x="6248400" y="1785932"/>
          <a:ext cx="1600200" cy="2314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19181</xdr:colOff>
      <xdr:row>1</xdr:row>
      <xdr:rowOff>209550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4559559A-36F2-4873-A920-F6B1FF4B2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7719352" y="405493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344674</xdr:colOff>
      <xdr:row>2</xdr:row>
      <xdr:rowOff>155029</xdr:rowOff>
    </xdr:from>
    <xdr:ext cx="2540041" cy="757936"/>
    <xdr:pic>
      <xdr:nvPicPr>
        <xdr:cNvPr id="3" name="Afbeelding 2">
          <a:extLst>
            <a:ext uri="{FF2B5EF4-FFF2-40B4-BE49-F238E27FC236}">
              <a16:creationId xmlns:a16="http://schemas.microsoft.com/office/drawing/2014/main" id="{18CFDFCC-4E7B-40D1-B62C-4CE16054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0588" y="623115"/>
          <a:ext cx="2540041" cy="75793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2400300</xdr:colOff>
      <xdr:row>4</xdr:row>
      <xdr:rowOff>69745</xdr:rowOff>
    </xdr:from>
    <xdr:to>
      <xdr:col>3</xdr:col>
      <xdr:colOff>577850</xdr:colOff>
      <xdr:row>6</xdr:row>
      <xdr:rowOff>145977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979CE54-48F4-4B39-AB37-ABE8F1A79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1760" y="816505"/>
          <a:ext cx="1972310" cy="45723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</xdr:row>
      <xdr:rowOff>66675</xdr:rowOff>
    </xdr:from>
    <xdr:to>
      <xdr:col>6</xdr:col>
      <xdr:colOff>1219200</xdr:colOff>
      <xdr:row>4</xdr:row>
      <xdr:rowOff>136422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C13FE1-D752-4F62-BB3B-98298ADC4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391275" y="257175"/>
          <a:ext cx="1076325" cy="7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23009</xdr:rowOff>
    </xdr:from>
    <xdr:to>
      <xdr:col>1</xdr:col>
      <xdr:colOff>6344024</xdr:colOff>
      <xdr:row>25</xdr:row>
      <xdr:rowOff>241151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8F6382B4-8344-43C3-9964-37A336645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83DACCD-1B87-45EB-ACE0-6B8F90285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33" y="2548666"/>
          <a:ext cx="1501589" cy="186465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48860317-436E-422D-9DAE-1BCC1E9657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608370" y="1246991"/>
          <a:ext cx="2529854" cy="365934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AANBESTEDINGEN\IUC23-014%20LAK-software\UITGANGSPUNTEN%20-%20IUC23-00x%20-%20UHT%20-%20Laksoftware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3-047%20Data%20Storage%20Platform%20(DSP)\04%20-%20BESCHRIJVENDE%20DOCUMENTEN\UITGANGSPUNTEN%20-%20IUC23-047%20-%20Data%20Storage%20Platform.xlsm" TargetMode="External"/><Relationship Id="rId1" Type="http://schemas.openxmlformats.org/officeDocument/2006/relationships/externalLinkPath" Target="/SSO-CFD/UG_HKT_Inkoop-UNIT/80-INKOOPDOSSIERS-ICT/IUC23-047%20Data%20Storage%20Platform%20(DSP)/04%20-%20BESCHRIJVENDE%20DOCUMENTEN/UITGANGSPUNTEN%20-%20IUC23-047%20-%20Data%20Storage%20Platform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21-002%20Analysetool%20tbv%20audits\07%20Advies%20Gunningsmethodiek\UITGANGSPUNTEN%20-%20Superformule%20-%20IUC21-002%20-%20Analsyetool%20tbv%20Auditing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3-033%20Proces%20Mining\04%20-%20BESCHRIJVENDE%20DOCUMENTEN\Bijlage%20VIII%20-%20Prijsmodel\Bijlage%20VIII%20Prijzenformulier%20v1.0.xlsx" TargetMode="External"/><Relationship Id="rId1" Type="http://schemas.openxmlformats.org/officeDocument/2006/relationships/externalLinkPath" Target="/SSO-CFD/UG_HKT_Inkoop-UNIT/80-INKOOPDOSSIERS-ICT/IUC23-033%20Proces%20Mining/04%20-%20BESCHRIJVENDE%20DOCUMENTEN/Bijlage%20VIII%20-%20Prijsmodel/Bijlage%20VIII%20Prijzenformulier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1.3157894736842106</v>
          </cell>
        </row>
        <row r="80">
          <cell r="J80">
            <v>0.6</v>
          </cell>
        </row>
      </sheetData>
      <sheetData sheetId="7">
        <row r="7">
          <cell r="B7" t="str">
            <v>Uw inschrijving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Uw inschrijving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22">
          <cell r="K22">
            <v>190</v>
          </cell>
        </row>
      </sheetData>
      <sheetData sheetId="2"/>
      <sheetData sheetId="3"/>
      <sheetData sheetId="4"/>
      <sheetData sheetId="5"/>
      <sheetData sheetId="6">
        <row r="20">
          <cell r="L20">
            <v>1.25</v>
          </cell>
        </row>
        <row r="80">
          <cell r="J80">
            <v>0.6</v>
          </cell>
        </row>
      </sheetData>
      <sheetData sheetId="7">
        <row r="7">
          <cell r="B7" t="str">
            <v>Uw inschrijving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Samenvatting"/>
      <sheetName val="1a. Gebruiksrecht Aanschaf"/>
      <sheetName val="1b. Licenties - Subscription"/>
      <sheetName val="1c. Gebruiksrecht Enterprise"/>
      <sheetName val="2. Opleiding"/>
      <sheetName val="3. Additionele diensten"/>
      <sheetName val="BPK-Grafiek"/>
      <sheetName val="DATA"/>
    </sheetNames>
    <sheetDataSet>
      <sheetData sheetId="0"/>
      <sheetData sheetId="1">
        <row r="2">
          <cell r="B2" t="str">
            <v>Europese aanbesteding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1"/>
  <sheetViews>
    <sheetView showGridLines="0" tabSelected="1" topLeftCell="A4" zoomScaleNormal="100" workbookViewId="0">
      <selection activeCell="C26" sqref="C26"/>
    </sheetView>
  </sheetViews>
  <sheetFormatPr defaultColWidth="0" defaultRowHeight="18" customHeight="1"/>
  <cols>
    <col min="1" max="1" width="2.7265625" style="1" customWidth="1"/>
    <col min="2" max="2" width="7.453125" style="25" bestFit="1" customWidth="1"/>
    <col min="3" max="3" width="63.453125" style="1" customWidth="1"/>
    <col min="4" max="4" width="18.1796875" style="1" bestFit="1" customWidth="1"/>
    <col min="5" max="5" width="1.7265625" style="1" customWidth="1"/>
    <col min="6" max="6" width="24.7265625" style="1" customWidth="1"/>
    <col min="7" max="7" width="2.7265625" style="1" customWidth="1"/>
    <col min="8" max="8" width="18.1796875" style="1" hidden="1" customWidth="1"/>
    <col min="9" max="9" width="13.1796875" style="1" hidden="1" customWidth="1"/>
    <col min="10" max="14" width="37.54296875" style="1" hidden="1" customWidth="1"/>
    <col min="15" max="16384" width="19.54296875" style="1" hidden="1"/>
  </cols>
  <sheetData>
    <row r="1" spans="2:10" ht="18" customHeight="1">
      <c r="B1" s="26"/>
      <c r="C1" s="33"/>
      <c r="D1" s="33"/>
      <c r="E1" s="33"/>
      <c r="F1" s="33"/>
    </row>
    <row r="2" spans="2:10" ht="18" customHeight="1">
      <c r="B2" s="31" t="s">
        <v>0</v>
      </c>
      <c r="C2" s="2"/>
      <c r="D2" s="2"/>
      <c r="E2" s="2"/>
      <c r="F2" s="2"/>
    </row>
    <row r="3" spans="2:10" ht="18" customHeight="1">
      <c r="B3" s="32" t="s">
        <v>9</v>
      </c>
      <c r="C3" s="2"/>
      <c r="D3" s="3"/>
      <c r="E3" s="3"/>
      <c r="F3" s="2"/>
    </row>
    <row r="4" spans="2:10" ht="18" customHeight="1">
      <c r="B4" s="35" t="s">
        <v>2</v>
      </c>
      <c r="C4" s="2"/>
      <c r="D4" s="2"/>
      <c r="E4" s="2"/>
      <c r="F4" s="2"/>
    </row>
    <row r="5" spans="2:10" ht="18" customHeight="1">
      <c r="B5" s="40" t="s">
        <v>8</v>
      </c>
      <c r="C5" s="2"/>
      <c r="D5" s="2"/>
      <c r="E5" s="2"/>
      <c r="F5" s="2"/>
    </row>
    <row r="6" spans="2:10" ht="18" customHeight="1">
      <c r="B6" s="38" t="s">
        <v>6</v>
      </c>
      <c r="C6" s="2"/>
      <c r="D6" s="2"/>
      <c r="E6" s="2"/>
      <c r="F6" s="2"/>
    </row>
    <row r="7" spans="2:10" ht="18" customHeight="1">
      <c r="B7" s="24"/>
      <c r="C7" s="2"/>
      <c r="D7" s="2"/>
      <c r="E7" s="2"/>
      <c r="F7" s="2"/>
    </row>
    <row r="8" spans="2:10" ht="18" customHeight="1">
      <c r="B8" s="26"/>
      <c r="C8" s="34" t="s">
        <v>3</v>
      </c>
      <c r="D8" s="33"/>
      <c r="E8" s="33"/>
      <c r="F8" s="2"/>
      <c r="H8" s="4"/>
      <c r="J8" s="5"/>
    </row>
    <row r="9" spans="2:10" ht="18" customHeight="1">
      <c r="B9" s="26"/>
      <c r="C9" s="263"/>
      <c r="D9" s="7"/>
      <c r="E9" s="39"/>
      <c r="F9" s="2"/>
      <c r="H9" s="4"/>
      <c r="J9" s="5"/>
    </row>
    <row r="10" spans="2:10" ht="18" customHeight="1">
      <c r="B10" s="26"/>
      <c r="C10" s="6"/>
      <c r="D10" s="7"/>
      <c r="E10" s="7"/>
      <c r="F10" s="7"/>
      <c r="H10" s="4"/>
      <c r="J10" s="5"/>
    </row>
    <row r="11" spans="2:10" ht="18" customHeight="1" thickBot="1">
      <c r="B11" s="27"/>
      <c r="C11" s="8"/>
      <c r="D11" s="9"/>
      <c r="E11" s="9"/>
      <c r="F11" s="10"/>
    </row>
    <row r="12" spans="2:10" ht="18" customHeight="1">
      <c r="B12" s="28"/>
      <c r="C12" s="11"/>
      <c r="D12" s="12"/>
      <c r="E12" s="12"/>
      <c r="F12" s="13"/>
    </row>
    <row r="13" spans="2:10" ht="18" customHeight="1">
      <c r="B13" s="29">
        <v>1</v>
      </c>
      <c r="C13" s="14" t="str">
        <f>'1. Appliance'!B4</f>
        <v>Appliance</v>
      </c>
      <c r="D13" s="15"/>
      <c r="E13" s="12"/>
      <c r="F13" s="16">
        <f>'1. Appliance'!C37</f>
        <v>0</v>
      </c>
    </row>
    <row r="14" spans="2:10" s="18" customFormat="1" ht="18" customHeight="1">
      <c r="B14" s="30"/>
      <c r="C14" s="11"/>
      <c r="D14" s="11"/>
      <c r="E14" s="12"/>
      <c r="F14" s="17"/>
    </row>
    <row r="15" spans="2:10" ht="18" customHeight="1">
      <c r="B15" s="29">
        <v>2</v>
      </c>
      <c r="C15" s="14" t="str">
        <f>'2. Additionele diensten'!B4</f>
        <v>Additionele diensten</v>
      </c>
      <c r="D15" s="36"/>
      <c r="E15" s="19"/>
      <c r="F15" s="155">
        <f>'2. Additionele diensten'!G21</f>
        <v>0</v>
      </c>
    </row>
    <row r="16" spans="2:10" ht="18" customHeight="1">
      <c r="B16" s="43" t="s">
        <v>4</v>
      </c>
      <c r="C16" s="42" t="str">
        <f>'2. Additionele diensten'!B10</f>
        <v>Consultancy</v>
      </c>
      <c r="D16" s="41">
        <f>'2. Additionele diensten'!G12</f>
        <v>0</v>
      </c>
    </row>
    <row r="17" spans="2:6" ht="18" customHeight="1">
      <c r="B17" s="43" t="s">
        <v>5</v>
      </c>
      <c r="C17" s="42" t="str">
        <f>'2. Additionele diensten'!B15</f>
        <v>Opleiding</v>
      </c>
      <c r="D17" s="41">
        <f>'2. Additionele diensten'!G18</f>
        <v>0</v>
      </c>
    </row>
    <row r="18" spans="2:6" ht="18" customHeight="1" thickBot="1">
      <c r="C18" s="11"/>
      <c r="D18" s="11"/>
      <c r="E18" s="20"/>
      <c r="F18" s="21"/>
    </row>
    <row r="19" spans="2:6" ht="25.15" customHeight="1" thickBot="1">
      <c r="C19" s="37" t="s">
        <v>7</v>
      </c>
      <c r="D19" s="22"/>
      <c r="E19" s="22"/>
      <c r="F19" s="23">
        <f>F13+F15</f>
        <v>0</v>
      </c>
    </row>
    <row r="20" spans="2:6" ht="18" customHeight="1" thickBot="1">
      <c r="B20" s="8"/>
      <c r="C20" s="8"/>
      <c r="D20" s="9"/>
      <c r="E20" s="9"/>
      <c r="F20" s="10"/>
    </row>
    <row r="21" spans="2:6" ht="18" customHeight="1">
      <c r="C21" s="11"/>
      <c r="D21" s="12"/>
      <c r="E21" s="12"/>
      <c r="F21" s="13"/>
    </row>
  </sheetData>
  <sheetProtection algorithmName="SHA-512" hashValue="jgC+BGh0eZzBGN0zC8ujhE4z9BpZ2K68TBaRg/kTydaE+Rt3bte8FbNDavttY7PNszsN1C2ok0zGzbhsP3sPmw==" saltValue="PEvfWm+2Cm+DYdgT/Gva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5926-6471-484C-BF05-61B99E05CBE6}">
  <dimension ref="A1:R39"/>
  <sheetViews>
    <sheetView showGridLines="0" zoomScale="80" zoomScaleNormal="80" workbookViewId="0">
      <selection activeCell="C28" sqref="C28"/>
    </sheetView>
  </sheetViews>
  <sheetFormatPr defaultColWidth="0" defaultRowHeight="0" customHeight="1" zeroHeight="1"/>
  <cols>
    <col min="1" max="1" width="3.7265625" style="46" customWidth="1"/>
    <col min="2" max="2" width="46.453125" style="93" customWidth="1"/>
    <col min="3" max="3" width="20.7265625" style="77" customWidth="1"/>
    <col min="4" max="10" width="20.7265625" style="94" customWidth="1"/>
    <col min="11" max="13" width="20.7265625" style="46" customWidth="1"/>
    <col min="14" max="14" width="6.54296875" style="46" customWidth="1"/>
    <col min="15" max="16" width="23.7265625" style="46" hidden="1" customWidth="1"/>
    <col min="17" max="16384" width="8.81640625" style="46" hidden="1"/>
  </cols>
  <sheetData>
    <row r="1" spans="1:17" ht="15" customHeight="1">
      <c r="A1" s="44"/>
      <c r="B1" s="45"/>
      <c r="C1" s="46"/>
      <c r="D1" s="47"/>
      <c r="E1" s="47"/>
      <c r="F1" s="47"/>
      <c r="G1" s="47"/>
      <c r="H1" s="47"/>
      <c r="I1" s="48"/>
      <c r="J1" s="48"/>
    </row>
    <row r="2" spans="1:17" s="44" customFormat="1" ht="21" customHeight="1">
      <c r="B2" s="31" t="str">
        <f>+'[4]1a. Gebruiksrecht Aanschaf'!B2</f>
        <v>Europese aanbesteding</v>
      </c>
      <c r="C2" s="49"/>
      <c r="D2" s="50"/>
      <c r="E2" s="49"/>
      <c r="F2" s="49"/>
      <c r="G2" s="49"/>
      <c r="H2" s="49"/>
      <c r="I2" s="51"/>
      <c r="J2" s="51"/>
      <c r="K2" s="51"/>
      <c r="L2" s="51"/>
      <c r="M2" s="51"/>
      <c r="N2" s="52"/>
      <c r="O2" s="52"/>
      <c r="P2" s="52"/>
      <c r="Q2" s="52"/>
    </row>
    <row r="3" spans="1:17" s="53" customFormat="1" ht="21" customHeight="1">
      <c r="B3" s="32" t="str">
        <f>Samenvatting!B3</f>
        <v>Enterprise Search- en Informatiebeheerplatform</v>
      </c>
      <c r="C3" s="54"/>
      <c r="D3" s="54"/>
      <c r="E3" s="54"/>
      <c r="F3" s="54"/>
      <c r="G3" s="54"/>
      <c r="H3" s="54"/>
      <c r="I3" s="51"/>
      <c r="J3" s="51"/>
      <c r="K3" s="51"/>
      <c r="L3" s="51"/>
      <c r="M3" s="51"/>
      <c r="N3" s="55"/>
      <c r="O3" s="55"/>
      <c r="P3" s="55"/>
      <c r="Q3" s="55"/>
    </row>
    <row r="4" spans="1:17" s="53" customFormat="1" ht="21" customHeight="1">
      <c r="B4" s="56" t="s">
        <v>35</v>
      </c>
      <c r="C4" s="54"/>
      <c r="D4" s="54"/>
      <c r="E4" s="54"/>
      <c r="F4" s="54"/>
      <c r="G4" s="54"/>
      <c r="H4" s="54"/>
      <c r="I4" s="51"/>
      <c r="J4" s="51"/>
      <c r="K4" s="51"/>
      <c r="L4" s="51"/>
      <c r="M4" s="51"/>
      <c r="N4" s="55"/>
      <c r="O4" s="55"/>
      <c r="P4" s="55"/>
      <c r="Q4" s="55"/>
    </row>
    <row r="5" spans="1:17" s="53" customFormat="1" ht="15.5">
      <c r="B5" s="40" t="str">
        <f>Samenvatting!B5</f>
        <v>IUC24-013</v>
      </c>
      <c r="C5" s="54"/>
      <c r="D5" s="54"/>
      <c r="E5" s="54"/>
      <c r="F5" s="54"/>
      <c r="G5" s="54"/>
      <c r="H5" s="54"/>
      <c r="I5" s="51"/>
      <c r="J5" s="51"/>
      <c r="K5" s="51"/>
      <c r="L5" s="51"/>
      <c r="M5" s="51"/>
      <c r="N5" s="55"/>
      <c r="O5" s="55"/>
      <c r="P5" s="55"/>
      <c r="Q5" s="55"/>
    </row>
    <row r="6" spans="1:17" s="53" customFormat="1" ht="15.5">
      <c r="B6" s="138" t="str">
        <f>Samenvatting!B6</f>
        <v>(Prijzen exclusief BTW)</v>
      </c>
      <c r="C6" s="54"/>
      <c r="D6" s="54"/>
      <c r="E6" s="54"/>
      <c r="F6" s="54"/>
      <c r="G6" s="54"/>
      <c r="H6" s="54"/>
      <c r="I6" s="51"/>
      <c r="J6" s="51"/>
      <c r="K6" s="51"/>
      <c r="L6" s="51"/>
      <c r="M6" s="51"/>
      <c r="N6" s="55"/>
      <c r="O6" s="55"/>
      <c r="P6" s="55"/>
      <c r="Q6" s="55"/>
    </row>
    <row r="7" spans="1:17" s="53" customFormat="1" ht="15" customHeight="1">
      <c r="B7" s="57"/>
      <c r="C7" s="58"/>
      <c r="D7" s="58"/>
      <c r="E7" s="58"/>
      <c r="F7" s="58"/>
      <c r="G7" s="58"/>
      <c r="H7" s="58"/>
      <c r="I7" s="48"/>
      <c r="J7" s="48"/>
      <c r="K7" s="48"/>
      <c r="L7" s="48"/>
      <c r="M7" s="48"/>
      <c r="N7" s="55"/>
      <c r="O7" s="55"/>
      <c r="P7" s="55"/>
      <c r="Q7" s="55"/>
    </row>
    <row r="8" spans="1:17" s="53" customFormat="1" ht="15" customHeight="1">
      <c r="B8" s="59" t="s">
        <v>10</v>
      </c>
      <c r="C8" s="141" t="s">
        <v>45</v>
      </c>
      <c r="D8" s="238" t="s">
        <v>40</v>
      </c>
      <c r="E8" s="239"/>
      <c r="F8" s="240"/>
      <c r="G8" s="241" t="s">
        <v>41</v>
      </c>
      <c r="H8" s="242"/>
      <c r="I8" s="243"/>
      <c r="J8" s="238" t="str">
        <f>G8</f>
        <v>Verlenging Operationele fase (optioneel)</v>
      </c>
      <c r="K8" s="239"/>
      <c r="L8" s="240"/>
      <c r="M8" s="144" t="s">
        <v>116</v>
      </c>
      <c r="N8" s="55"/>
      <c r="O8" s="55"/>
      <c r="P8" s="55"/>
      <c r="Q8" s="55"/>
    </row>
    <row r="9" spans="1:17" s="53" customFormat="1" ht="13.5">
      <c r="B9" s="60"/>
      <c r="C9" s="62">
        <v>2025</v>
      </c>
      <c r="D9" s="61">
        <f>+C9+1</f>
        <v>2026</v>
      </c>
      <c r="E9" s="61">
        <f t="shared" ref="E9:J9" si="0">+D9+1</f>
        <v>2027</v>
      </c>
      <c r="F9" s="62">
        <f t="shared" si="0"/>
        <v>2028</v>
      </c>
      <c r="G9" s="63">
        <f t="shared" si="0"/>
        <v>2029</v>
      </c>
      <c r="H9" s="61">
        <f t="shared" si="0"/>
        <v>2030</v>
      </c>
      <c r="I9" s="62">
        <f t="shared" si="0"/>
        <v>2031</v>
      </c>
      <c r="J9" s="63">
        <f t="shared" si="0"/>
        <v>2032</v>
      </c>
      <c r="K9" s="61">
        <f t="shared" ref="K9" si="1">+J9+1</f>
        <v>2033</v>
      </c>
      <c r="L9" s="62">
        <f t="shared" ref="L9" si="2">+K9+1</f>
        <v>2034</v>
      </c>
      <c r="M9" s="62">
        <f t="shared" ref="M9" si="3">+L9+1</f>
        <v>2035</v>
      </c>
      <c r="N9" s="55"/>
      <c r="O9" s="55"/>
      <c r="P9" s="55"/>
      <c r="Q9" s="55"/>
    </row>
    <row r="10" spans="1:17" s="53" customFormat="1" ht="25" customHeight="1">
      <c r="B10" s="139" t="s">
        <v>37</v>
      </c>
      <c r="C10" s="156" t="s">
        <v>39</v>
      </c>
      <c r="D10" s="64">
        <v>1000000</v>
      </c>
      <c r="E10" s="64">
        <f>D10</f>
        <v>1000000</v>
      </c>
      <c r="F10" s="64">
        <f>D10</f>
        <v>1000000</v>
      </c>
      <c r="G10" s="64">
        <f t="shared" ref="G10:J10" si="4">E10</f>
        <v>1000000</v>
      </c>
      <c r="H10" s="64">
        <f t="shared" si="4"/>
        <v>1000000</v>
      </c>
      <c r="I10" s="64">
        <f t="shared" si="4"/>
        <v>1000000</v>
      </c>
      <c r="J10" s="142">
        <f t="shared" si="4"/>
        <v>1000000</v>
      </c>
      <c r="K10" s="143">
        <f t="shared" ref="K10" si="5">I10</f>
        <v>1000000</v>
      </c>
      <c r="L10" s="143">
        <f t="shared" ref="L10" si="6">J10</f>
        <v>1000000</v>
      </c>
      <c r="M10" s="64">
        <f t="shared" ref="M10" si="7">K10</f>
        <v>1000000</v>
      </c>
      <c r="N10" s="55"/>
      <c r="O10" s="55"/>
      <c r="P10" s="55"/>
      <c r="Q10" s="55"/>
    </row>
    <row r="11" spans="1:17" s="53" customFormat="1" ht="25" customHeight="1">
      <c r="B11" s="140" t="s">
        <v>38</v>
      </c>
      <c r="C11" s="156" t="s">
        <v>39</v>
      </c>
      <c r="D11" s="64">
        <v>500000</v>
      </c>
      <c r="E11" s="64">
        <f>D11</f>
        <v>500000</v>
      </c>
      <c r="F11" s="64">
        <f t="shared" ref="F11:M11" si="8">E11</f>
        <v>500000</v>
      </c>
      <c r="G11" s="64">
        <f t="shared" si="8"/>
        <v>500000</v>
      </c>
      <c r="H11" s="64">
        <f t="shared" si="8"/>
        <v>500000</v>
      </c>
      <c r="I11" s="64">
        <f t="shared" si="8"/>
        <v>500000</v>
      </c>
      <c r="J11" s="65">
        <f t="shared" si="8"/>
        <v>500000</v>
      </c>
      <c r="K11" s="64">
        <f t="shared" si="8"/>
        <v>500000</v>
      </c>
      <c r="L11" s="64">
        <f t="shared" si="8"/>
        <v>500000</v>
      </c>
      <c r="M11" s="64">
        <f t="shared" si="8"/>
        <v>500000</v>
      </c>
      <c r="N11" s="55"/>
      <c r="O11" s="55"/>
      <c r="P11" s="55"/>
      <c r="Q11" s="55"/>
    </row>
    <row r="12" spans="1:17" s="53" customFormat="1" ht="13.5" thickBot="1"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55"/>
      <c r="O12" s="55"/>
      <c r="P12" s="55"/>
      <c r="Q12" s="55"/>
    </row>
    <row r="13" spans="1:17" s="53" customFormat="1" ht="13">
      <c r="B13" s="57"/>
      <c r="C13" s="58"/>
      <c r="D13" s="58"/>
      <c r="E13" s="58"/>
      <c r="F13" s="58"/>
      <c r="G13" s="58"/>
      <c r="H13" s="58"/>
      <c r="I13" s="58"/>
      <c r="J13" s="68"/>
      <c r="K13" s="55"/>
      <c r="L13" s="55"/>
      <c r="M13" s="55"/>
      <c r="N13" s="55"/>
      <c r="O13" s="55"/>
      <c r="P13" s="55"/>
      <c r="Q13" s="55"/>
    </row>
    <row r="14" spans="1:17" s="53" customFormat="1" ht="15">
      <c r="B14" s="69" t="s">
        <v>11</v>
      </c>
      <c r="C14" s="70"/>
      <c r="D14" s="70"/>
      <c r="E14" s="244" t="s">
        <v>14</v>
      </c>
      <c r="F14" s="245"/>
      <c r="G14" s="245"/>
      <c r="H14" s="245"/>
      <c r="I14" s="245"/>
      <c r="J14" s="245"/>
      <c r="K14" s="245"/>
      <c r="L14" s="245"/>
      <c r="M14" s="245"/>
      <c r="N14" s="55"/>
      <c r="O14" s="55"/>
      <c r="P14" s="55"/>
      <c r="Q14" s="55"/>
    </row>
    <row r="15" spans="1:17" s="53" customFormat="1" ht="13">
      <c r="B15" s="148" t="s">
        <v>20</v>
      </c>
      <c r="C15" s="149" t="s">
        <v>12</v>
      </c>
      <c r="D15" s="149" t="s">
        <v>13</v>
      </c>
      <c r="E15" s="244"/>
      <c r="F15" s="245"/>
      <c r="G15" s="245"/>
      <c r="H15" s="245"/>
      <c r="I15" s="245"/>
      <c r="J15" s="245"/>
      <c r="K15" s="245"/>
      <c r="L15" s="245"/>
      <c r="M15" s="245"/>
      <c r="N15" s="55"/>
      <c r="O15" s="55"/>
      <c r="P15" s="55"/>
      <c r="Q15" s="55"/>
    </row>
    <row r="16" spans="1:17" s="53" customFormat="1" ht="25" customHeight="1">
      <c r="B16" s="146"/>
      <c r="C16" s="147"/>
      <c r="D16" s="147"/>
      <c r="E16" s="246"/>
      <c r="F16" s="246"/>
      <c r="G16" s="246"/>
      <c r="H16" s="246"/>
      <c r="I16" s="246"/>
      <c r="J16" s="246"/>
      <c r="K16" s="246"/>
      <c r="L16" s="246"/>
      <c r="M16" s="246"/>
      <c r="N16" s="55"/>
      <c r="O16" s="55"/>
      <c r="P16" s="55"/>
      <c r="Q16" s="55"/>
    </row>
    <row r="17" spans="2:18" s="53" customFormat="1" ht="25" customHeight="1">
      <c r="B17" s="71"/>
      <c r="C17" s="72"/>
      <c r="D17" s="72"/>
      <c r="E17" s="247"/>
      <c r="F17" s="247"/>
      <c r="G17" s="247"/>
      <c r="H17" s="247"/>
      <c r="I17" s="247"/>
      <c r="J17" s="247"/>
      <c r="K17" s="247"/>
      <c r="L17" s="247"/>
      <c r="M17" s="247"/>
      <c r="N17" s="55"/>
      <c r="O17" s="55"/>
      <c r="P17" s="55"/>
      <c r="Q17" s="55"/>
    </row>
    <row r="18" spans="2:18" s="53" customFormat="1" ht="25" customHeight="1">
      <c r="B18" s="71"/>
      <c r="C18" s="72"/>
      <c r="D18" s="72"/>
      <c r="E18" s="247"/>
      <c r="F18" s="247"/>
      <c r="G18" s="247"/>
      <c r="H18" s="247"/>
      <c r="I18" s="247"/>
      <c r="J18" s="247"/>
      <c r="K18" s="247"/>
      <c r="L18" s="247"/>
      <c r="M18" s="247"/>
      <c r="N18" s="55"/>
      <c r="O18" s="55"/>
      <c r="P18" s="55"/>
      <c r="Q18" s="55"/>
    </row>
    <row r="19" spans="2:18" s="53" customFormat="1" ht="25" customHeight="1">
      <c r="B19" s="71"/>
      <c r="C19" s="72"/>
      <c r="D19" s="72"/>
      <c r="E19" s="247"/>
      <c r="F19" s="247"/>
      <c r="G19" s="247"/>
      <c r="H19" s="247"/>
      <c r="I19" s="247"/>
      <c r="J19" s="247"/>
      <c r="K19" s="247"/>
      <c r="L19" s="247"/>
      <c r="M19" s="247"/>
      <c r="N19" s="55"/>
      <c r="O19" s="55"/>
      <c r="P19" s="55"/>
      <c r="Q19" s="55"/>
    </row>
    <row r="20" spans="2:18" s="53" customFormat="1" ht="25" customHeight="1">
      <c r="B20" s="71"/>
      <c r="C20" s="145"/>
      <c r="D20" s="145"/>
      <c r="E20" s="247"/>
      <c r="F20" s="247"/>
      <c r="G20" s="247"/>
      <c r="H20" s="247"/>
      <c r="I20" s="247"/>
      <c r="J20" s="247"/>
      <c r="K20" s="247"/>
      <c r="L20" s="247"/>
      <c r="M20" s="247"/>
      <c r="N20" s="55"/>
      <c r="O20" s="55"/>
      <c r="P20" s="55"/>
      <c r="Q20" s="55"/>
    </row>
    <row r="21" spans="2:18" s="53" customFormat="1" ht="25" customHeight="1">
      <c r="B21" s="71"/>
      <c r="C21" s="72"/>
      <c r="D21" s="72"/>
      <c r="E21" s="247"/>
      <c r="F21" s="247"/>
      <c r="G21" s="247"/>
      <c r="H21" s="247"/>
      <c r="I21" s="247"/>
      <c r="J21" s="247"/>
      <c r="K21" s="247"/>
      <c r="L21" s="247"/>
      <c r="M21" s="247"/>
      <c r="N21" s="55"/>
      <c r="O21" s="55"/>
      <c r="P21" s="55"/>
      <c r="Q21" s="55"/>
    </row>
    <row r="22" spans="2:18" s="53" customFormat="1" ht="25" customHeight="1">
      <c r="B22" s="71"/>
      <c r="C22" s="145"/>
      <c r="D22" s="145"/>
      <c r="E22" s="247"/>
      <c r="F22" s="247"/>
      <c r="G22" s="247"/>
      <c r="H22" s="247"/>
      <c r="I22" s="247"/>
      <c r="J22" s="247"/>
      <c r="K22" s="247"/>
      <c r="L22" s="247"/>
      <c r="M22" s="247"/>
      <c r="N22" s="55"/>
      <c r="O22" s="55"/>
      <c r="P22" s="55"/>
      <c r="Q22" s="55"/>
    </row>
    <row r="23" spans="2:18" s="53" customFormat="1" ht="25" customHeight="1">
      <c r="B23" s="71" t="s">
        <v>1</v>
      </c>
      <c r="C23" s="72"/>
      <c r="D23" s="72"/>
      <c r="E23" s="247"/>
      <c r="F23" s="247"/>
      <c r="G23" s="247"/>
      <c r="H23" s="247"/>
      <c r="I23" s="247"/>
      <c r="J23" s="247"/>
      <c r="K23" s="247"/>
      <c r="L23" s="247"/>
      <c r="M23" s="247"/>
      <c r="N23" s="55"/>
      <c r="O23" s="55"/>
      <c r="P23" s="55"/>
      <c r="Q23" s="55"/>
    </row>
    <row r="24" spans="2:18" s="53" customFormat="1" ht="13.5" thickBot="1">
      <c r="B24" s="73" t="s">
        <v>15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55"/>
      <c r="O24" s="55"/>
      <c r="P24" s="55"/>
      <c r="Q24" s="55"/>
    </row>
    <row r="25" spans="2:18" s="53" customFormat="1" ht="15.5">
      <c r="B25" s="77"/>
      <c r="C25" s="79"/>
      <c r="D25" s="79"/>
      <c r="E25" s="79"/>
      <c r="F25" s="79"/>
      <c r="G25" s="76"/>
      <c r="H25" s="76"/>
      <c r="I25" s="77"/>
      <c r="J25" s="77"/>
      <c r="K25" s="48"/>
      <c r="L25" s="78"/>
      <c r="M25" s="75"/>
      <c r="N25" s="55"/>
      <c r="O25" s="55"/>
      <c r="P25" s="55"/>
      <c r="Q25" s="55"/>
      <c r="R25" s="55"/>
    </row>
    <row r="26" spans="2:18" s="53" customFormat="1" ht="15.5">
      <c r="B26" s="152" t="s">
        <v>111</v>
      </c>
      <c r="C26" s="114"/>
      <c r="D26" s="79"/>
      <c r="E26" s="79"/>
      <c r="F26" s="79"/>
      <c r="G26" s="76"/>
      <c r="H26" s="76"/>
      <c r="I26" s="77"/>
      <c r="J26" s="77"/>
      <c r="K26" s="48"/>
      <c r="L26" s="78"/>
      <c r="M26" s="75"/>
      <c r="N26" s="55"/>
      <c r="O26" s="55"/>
      <c r="P26" s="55"/>
      <c r="Q26" s="55"/>
      <c r="R26" s="55"/>
    </row>
    <row r="27" spans="2:18" s="53" customFormat="1" ht="15.5">
      <c r="B27" s="153" t="s">
        <v>24</v>
      </c>
      <c r="C27" s="154" t="s">
        <v>44</v>
      </c>
      <c r="D27" s="79"/>
      <c r="E27" s="79"/>
      <c r="F27" s="79"/>
      <c r="G27" s="76"/>
      <c r="H27" s="76"/>
      <c r="I27" s="77"/>
      <c r="J27" s="77"/>
      <c r="K27" s="48"/>
      <c r="L27" s="78"/>
      <c r="M27" s="75"/>
      <c r="N27" s="55"/>
      <c r="O27" s="55"/>
      <c r="P27" s="55"/>
      <c r="Q27" s="55"/>
      <c r="R27" s="55"/>
    </row>
    <row r="28" spans="2:18" s="53" customFormat="1" ht="15.5">
      <c r="B28" s="150" t="s">
        <v>113</v>
      </c>
      <c r="C28" s="151"/>
      <c r="D28" s="79"/>
      <c r="E28" s="79"/>
      <c r="F28" s="79"/>
      <c r="G28" s="76"/>
      <c r="H28" s="76"/>
      <c r="I28" s="77"/>
      <c r="J28" s="77"/>
      <c r="K28" s="48"/>
      <c r="L28" s="78"/>
      <c r="M28" s="75"/>
      <c r="N28" s="55"/>
      <c r="O28" s="55"/>
      <c r="P28" s="55"/>
      <c r="Q28" s="55"/>
      <c r="R28" s="55"/>
    </row>
    <row r="29" spans="2:18" s="53" customFormat="1" ht="15.5">
      <c r="B29" s="118" t="s">
        <v>43</v>
      </c>
      <c r="C29" s="119"/>
      <c r="D29" s="79"/>
      <c r="E29" s="79"/>
      <c r="F29" s="79"/>
      <c r="G29" s="76"/>
      <c r="H29" s="76"/>
      <c r="I29" s="77"/>
      <c r="J29" s="77"/>
      <c r="K29" s="48"/>
      <c r="L29" s="78"/>
      <c r="M29" s="75"/>
      <c r="N29" s="55"/>
      <c r="O29" s="55"/>
      <c r="P29" s="55"/>
      <c r="Q29" s="55"/>
      <c r="R29" s="55"/>
    </row>
    <row r="30" spans="2:18" s="53" customFormat="1" ht="15.5">
      <c r="B30" s="118" t="s">
        <v>112</v>
      </c>
      <c r="C30" s="119"/>
      <c r="D30" s="79"/>
      <c r="E30" s="79"/>
      <c r="F30" s="79"/>
      <c r="G30" s="76"/>
      <c r="H30" s="76"/>
      <c r="I30" s="77"/>
      <c r="J30" s="77"/>
      <c r="K30" s="48"/>
      <c r="L30" s="78"/>
      <c r="M30" s="75"/>
      <c r="N30" s="55"/>
      <c r="O30" s="55"/>
      <c r="P30" s="55"/>
      <c r="Q30" s="55"/>
      <c r="R30" s="55"/>
    </row>
    <row r="31" spans="2:18" s="53" customFormat="1" ht="15.5">
      <c r="B31" s="77"/>
      <c r="C31" s="79"/>
      <c r="D31" s="79"/>
      <c r="E31" s="79"/>
      <c r="F31" s="79"/>
      <c r="G31" s="76"/>
      <c r="H31" s="76"/>
      <c r="I31" s="77"/>
      <c r="J31" s="77"/>
      <c r="K31" s="48"/>
      <c r="L31" s="78"/>
      <c r="M31" s="75"/>
      <c r="N31" s="55"/>
      <c r="O31" s="55"/>
      <c r="P31" s="55"/>
      <c r="Q31" s="55"/>
      <c r="R31" s="55"/>
    </row>
    <row r="32" spans="2:18" s="53" customFormat="1" ht="15.5">
      <c r="B32" s="80" t="s">
        <v>111</v>
      </c>
      <c r="C32" s="82" t="s">
        <v>46</v>
      </c>
      <c r="D32" s="81">
        <f t="shared" ref="D32:J32" si="9">+D9</f>
        <v>2026</v>
      </c>
      <c r="E32" s="81">
        <f t="shared" si="9"/>
        <v>2027</v>
      </c>
      <c r="F32" s="82">
        <f t="shared" si="9"/>
        <v>2028</v>
      </c>
      <c r="G32" s="81">
        <f t="shared" si="9"/>
        <v>2029</v>
      </c>
      <c r="H32" s="81">
        <f t="shared" si="9"/>
        <v>2030</v>
      </c>
      <c r="I32" s="82">
        <f t="shared" si="9"/>
        <v>2031</v>
      </c>
      <c r="J32" s="81">
        <f t="shared" si="9"/>
        <v>2032</v>
      </c>
      <c r="K32" s="81">
        <f t="shared" ref="K32:M32" si="10">+K9</f>
        <v>2033</v>
      </c>
      <c r="L32" s="82">
        <f t="shared" si="10"/>
        <v>2034</v>
      </c>
      <c r="M32" s="82">
        <f t="shared" si="10"/>
        <v>2035</v>
      </c>
      <c r="N32" s="55"/>
      <c r="O32" s="55"/>
      <c r="P32" s="55"/>
      <c r="Q32" s="55"/>
      <c r="R32" s="55"/>
    </row>
    <row r="33" spans="2:17" s="53" customFormat="1" ht="25" customHeight="1" thickBot="1">
      <c r="B33" s="158" t="s">
        <v>42</v>
      </c>
      <c r="C33" s="157">
        <f>C28*6</f>
        <v>0</v>
      </c>
      <c r="D33" s="157">
        <f>C29</f>
        <v>0</v>
      </c>
      <c r="E33" s="157">
        <f>C29</f>
        <v>0</v>
      </c>
      <c r="F33" s="157">
        <f>C29</f>
        <v>0</v>
      </c>
      <c r="G33" s="157">
        <f>C29</f>
        <v>0</v>
      </c>
      <c r="H33" s="157">
        <f>C29</f>
        <v>0</v>
      </c>
      <c r="I33" s="157">
        <f>C29</f>
        <v>0</v>
      </c>
      <c r="J33" s="157">
        <f>C29</f>
        <v>0</v>
      </c>
      <c r="K33" s="157">
        <f>C29</f>
        <v>0</v>
      </c>
      <c r="L33" s="157">
        <f>C29</f>
        <v>0</v>
      </c>
      <c r="M33" s="157">
        <f>C30</f>
        <v>0</v>
      </c>
      <c r="N33" s="55"/>
      <c r="O33" s="55"/>
      <c r="P33" s="55"/>
      <c r="Q33" s="55"/>
    </row>
    <row r="34" spans="2:17" s="53" customFormat="1" ht="14" thickTop="1" thickBot="1">
      <c r="B34" s="73" t="s">
        <v>47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55"/>
      <c r="O34" s="55"/>
      <c r="P34" s="55"/>
      <c r="Q34" s="55"/>
    </row>
    <row r="35" spans="2:17" s="53" customFormat="1" ht="13">
      <c r="B35" s="79"/>
      <c r="C35" s="79"/>
      <c r="D35" s="79"/>
      <c r="E35" s="79"/>
      <c r="F35" s="79"/>
      <c r="G35" s="79"/>
      <c r="H35" s="79"/>
      <c r="I35" s="79"/>
      <c r="J35" s="79"/>
      <c r="K35" s="55"/>
      <c r="L35" s="55"/>
      <c r="M35" s="55"/>
      <c r="N35" s="55"/>
      <c r="O35" s="55"/>
      <c r="P35" s="55"/>
      <c r="Q35" s="55"/>
    </row>
    <row r="36" spans="2:17" s="53" customFormat="1" ht="15.5">
      <c r="B36" s="80" t="s">
        <v>17</v>
      </c>
      <c r="C36" s="84" t="s">
        <v>18</v>
      </c>
      <c r="D36" s="79"/>
      <c r="E36" s="79"/>
      <c r="F36" s="79"/>
      <c r="G36" s="79"/>
      <c r="H36" s="79"/>
      <c r="I36" s="79"/>
      <c r="J36" s="79"/>
      <c r="K36" s="55"/>
      <c r="L36" s="55"/>
      <c r="M36" s="55"/>
      <c r="N36" s="55"/>
      <c r="O36" s="55"/>
      <c r="P36" s="55"/>
      <c r="Q36" s="55"/>
    </row>
    <row r="37" spans="2:17" s="91" customFormat="1" ht="25" customHeight="1" thickBot="1">
      <c r="B37" s="85" t="s">
        <v>19</v>
      </c>
      <c r="C37" s="86">
        <f>SUM(C33:M33)</f>
        <v>0</v>
      </c>
      <c r="D37" s="87"/>
      <c r="E37" s="88"/>
      <c r="F37" s="89"/>
      <c r="G37" s="89"/>
      <c r="H37" s="89"/>
      <c r="I37" s="89"/>
      <c r="J37" s="89"/>
      <c r="K37" s="90"/>
      <c r="L37" s="90"/>
      <c r="M37" s="90"/>
      <c r="N37" s="90"/>
      <c r="O37" s="90"/>
      <c r="P37" s="90"/>
      <c r="Q37" s="90"/>
    </row>
    <row r="38" spans="2:17" s="53" customFormat="1" ht="13.5" thickTop="1" thickBot="1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55"/>
      <c r="O38" s="55"/>
      <c r="P38" s="55"/>
      <c r="Q38" s="55"/>
    </row>
    <row r="39" spans="2:17" s="53" customFormat="1" ht="13">
      <c r="B39" s="92"/>
      <c r="C39" s="92"/>
      <c r="D39" s="92"/>
      <c r="E39" s="92"/>
      <c r="F39" s="92"/>
      <c r="G39" s="92"/>
      <c r="H39" s="92"/>
      <c r="I39" s="92"/>
      <c r="J39" s="92"/>
      <c r="L39" s="55"/>
      <c r="M39" s="55"/>
      <c r="N39" s="55"/>
      <c r="O39" s="55"/>
      <c r="P39" s="55"/>
      <c r="Q39" s="55"/>
    </row>
  </sheetData>
  <sheetProtection algorithmName="SHA-512" hashValue="AQbdJpfewX4JikGiSay6pphhCuIN/U87Bf08PGg8e9xOoQIowIyUM7zPQor6Zpg2nafQK1atIti3qSz3t62Qeg==" saltValue="XQMNnVO8dIUWLQVcLJe++Q==" spinCount="100000" sheet="1" objects="1" scenarios="1"/>
  <mergeCells count="12">
    <mergeCell ref="E17:M17"/>
    <mergeCell ref="E18:M18"/>
    <mergeCell ref="E19:M19"/>
    <mergeCell ref="E21:M21"/>
    <mergeCell ref="E23:M23"/>
    <mergeCell ref="E20:M20"/>
    <mergeCell ref="E22:M22"/>
    <mergeCell ref="D8:F8"/>
    <mergeCell ref="G8:I8"/>
    <mergeCell ref="J8:L8"/>
    <mergeCell ref="E14:M15"/>
    <mergeCell ref="E16:M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7162-95CA-4FF3-85B1-6C049136E172}">
  <sheetPr>
    <pageSetUpPr fitToPage="1"/>
  </sheetPr>
  <dimension ref="A1:Q37"/>
  <sheetViews>
    <sheetView showGridLines="0" showZeros="0" zoomScale="90" zoomScaleNormal="90" workbookViewId="0">
      <selection activeCell="E18" sqref="E18"/>
    </sheetView>
  </sheetViews>
  <sheetFormatPr defaultColWidth="0" defaultRowHeight="0" customHeight="1" zeroHeight="1"/>
  <cols>
    <col min="1" max="1" width="3.7265625" style="102" customWidth="1"/>
    <col min="2" max="2" width="39" style="102" customWidth="1"/>
    <col min="3" max="3" width="16.26953125" style="102" customWidth="1"/>
    <col min="4" max="4" width="10.54296875" style="130" customWidth="1"/>
    <col min="5" max="5" width="12.453125" style="130" customWidth="1"/>
    <col min="6" max="6" width="9.1796875" style="130" customWidth="1"/>
    <col min="7" max="7" width="18.7265625" style="102" customWidth="1"/>
    <col min="8" max="8" width="3.7265625" style="102" customWidth="1"/>
    <col min="9" max="10" width="2.7265625" style="102" hidden="1" customWidth="1"/>
    <col min="11" max="17" width="10.7265625" style="102" hidden="1" customWidth="1"/>
    <col min="18" max="16384" width="0" style="102" hidden="1"/>
  </cols>
  <sheetData>
    <row r="1" spans="1:11" s="96" customFormat="1" ht="15" customHeight="1">
      <c r="A1" s="95"/>
      <c r="B1" s="95"/>
      <c r="C1" s="95"/>
      <c r="D1" s="95"/>
      <c r="E1" s="95"/>
      <c r="F1" s="95"/>
      <c r="G1" s="95"/>
    </row>
    <row r="2" spans="1:11" s="97" customFormat="1" ht="23">
      <c r="B2" s="31" t="str">
        <f>Samenvatting!B2</f>
        <v>Europese aanbesteding</v>
      </c>
      <c r="C2" s="98"/>
      <c r="D2" s="99"/>
      <c r="E2" s="100"/>
      <c r="F2" s="100"/>
      <c r="G2" s="99"/>
    </row>
    <row r="3" spans="1:11" s="97" customFormat="1" ht="17.5">
      <c r="B3" s="32" t="str">
        <f>Samenvatting!B3</f>
        <v>Enterprise Search- en Informatiebeheerplatform</v>
      </c>
      <c r="C3" s="98"/>
      <c r="D3" s="99"/>
      <c r="E3" s="100"/>
      <c r="F3" s="100"/>
      <c r="G3" s="99"/>
    </row>
    <row r="4" spans="1:11" s="97" customFormat="1" ht="15">
      <c r="B4" s="35" t="s">
        <v>36</v>
      </c>
      <c r="C4" s="98"/>
      <c r="D4" s="99"/>
      <c r="E4" s="100"/>
      <c r="F4" s="100"/>
      <c r="G4" s="99"/>
    </row>
    <row r="5" spans="1:11" s="97" customFormat="1" ht="15" customHeight="1">
      <c r="B5" s="137" t="str">
        <f>Samenvatting!B5</f>
        <v>IUC24-013</v>
      </c>
      <c r="C5" s="98"/>
      <c r="D5" s="99"/>
      <c r="E5" s="100"/>
      <c r="F5" s="100"/>
      <c r="G5" s="99"/>
    </row>
    <row r="6" spans="1:11" ht="15" customHeight="1">
      <c r="B6" s="103" t="s">
        <v>21</v>
      </c>
      <c r="C6" s="98"/>
      <c r="D6" s="104"/>
      <c r="E6" s="98"/>
      <c r="F6" s="98"/>
      <c r="G6" s="104"/>
    </row>
    <row r="7" spans="1:11" ht="15" customHeight="1">
      <c r="B7" s="101"/>
      <c r="C7" s="104"/>
      <c r="D7" s="104"/>
      <c r="E7" s="104"/>
      <c r="F7" s="104"/>
      <c r="G7" s="104"/>
      <c r="K7" s="102" t="s">
        <v>22</v>
      </c>
    </row>
    <row r="8" spans="1:11" ht="15" customHeight="1" thickBot="1">
      <c r="B8" s="105"/>
      <c r="C8" s="105"/>
      <c r="D8" s="106"/>
      <c r="E8" s="106"/>
      <c r="F8" s="107"/>
      <c r="G8" s="108"/>
    </row>
    <row r="9" spans="1:11" ht="15" customHeight="1">
      <c r="B9" s="109"/>
      <c r="C9" s="110"/>
      <c r="D9" s="110"/>
      <c r="E9" s="110"/>
      <c r="F9" s="110"/>
      <c r="G9" s="111"/>
    </row>
    <row r="10" spans="1:11" ht="18">
      <c r="B10" s="112" t="s">
        <v>23</v>
      </c>
      <c r="C10" s="113"/>
      <c r="D10" s="113"/>
      <c r="E10" s="113"/>
      <c r="F10" s="113"/>
      <c r="G10" s="114"/>
    </row>
    <row r="11" spans="1:11" ht="26">
      <c r="B11" s="115" t="s">
        <v>24</v>
      </c>
      <c r="C11" s="116" t="s">
        <v>114</v>
      </c>
      <c r="D11" s="104" t="s">
        <v>1</v>
      </c>
      <c r="E11" s="116" t="s">
        <v>25</v>
      </c>
      <c r="F11" s="104"/>
      <c r="G11" s="117" t="s">
        <v>33</v>
      </c>
    </row>
    <row r="12" spans="1:11" ht="15" customHeight="1" thickBot="1">
      <c r="B12" s="118" t="s">
        <v>34</v>
      </c>
      <c r="C12" s="119">
        <v>0</v>
      </c>
      <c r="D12" s="120" t="s">
        <v>1</v>
      </c>
      <c r="E12" s="121">
        <v>1000</v>
      </c>
      <c r="F12" s="120"/>
      <c r="G12" s="122">
        <f>+C12*E12</f>
        <v>0</v>
      </c>
    </row>
    <row r="13" spans="1:11" ht="15" customHeight="1" thickTop="1" thickBot="1">
      <c r="B13" s="105"/>
      <c r="C13" s="105"/>
      <c r="D13" s="106"/>
      <c r="E13" s="106"/>
      <c r="F13" s="107"/>
      <c r="G13" s="108"/>
    </row>
    <row r="14" spans="1:11" ht="15" customHeight="1">
      <c r="B14" s="109"/>
      <c r="C14" s="110"/>
      <c r="D14" s="110"/>
      <c r="E14" s="110"/>
      <c r="F14" s="110"/>
      <c r="G14" s="111"/>
    </row>
    <row r="15" spans="1:11" ht="18">
      <c r="B15" s="112" t="s">
        <v>26</v>
      </c>
      <c r="C15" s="113" t="s">
        <v>1</v>
      </c>
      <c r="D15" s="113"/>
      <c r="E15" s="113" t="s">
        <v>1</v>
      </c>
      <c r="F15" s="113" t="s">
        <v>1</v>
      </c>
      <c r="G15" s="114" t="s">
        <v>1</v>
      </c>
    </row>
    <row r="16" spans="1:11" ht="26">
      <c r="B16" s="123" t="s">
        <v>27</v>
      </c>
      <c r="C16" s="124"/>
      <c r="D16" s="124"/>
      <c r="E16" s="124"/>
      <c r="F16" s="124"/>
      <c r="G16" s="125"/>
    </row>
    <row r="17" spans="2:7" ht="52">
      <c r="B17" s="123" t="s">
        <v>28</v>
      </c>
      <c r="C17" s="116" t="s">
        <v>115</v>
      </c>
      <c r="D17" s="124"/>
      <c r="E17" s="116" t="s">
        <v>48</v>
      </c>
      <c r="F17" s="124"/>
      <c r="G17" s="126" t="str">
        <f>G11</f>
        <v>Jaren 1 t/m 11</v>
      </c>
    </row>
    <row r="18" spans="2:7" ht="15" customHeight="1" thickBot="1">
      <c r="B18" s="127" t="s">
        <v>29</v>
      </c>
      <c r="C18" s="128">
        <v>0</v>
      </c>
      <c r="D18" s="124"/>
      <c r="E18" s="129">
        <v>35</v>
      </c>
      <c r="F18" s="124"/>
      <c r="G18" s="122">
        <f>E18*C18</f>
        <v>0</v>
      </c>
    </row>
    <row r="19" spans="2:7" ht="15" customHeight="1" thickTop="1" thickBot="1">
      <c r="B19" s="105"/>
      <c r="C19" s="105"/>
      <c r="D19" s="106"/>
      <c r="E19" s="106"/>
      <c r="F19" s="107">
        <f>20/E18</f>
        <v>0.5714285714285714</v>
      </c>
      <c r="G19" s="108"/>
    </row>
    <row r="20" spans="2:7" ht="15" customHeight="1">
      <c r="B20" s="109"/>
      <c r="C20" s="109"/>
      <c r="F20" s="131"/>
      <c r="G20" s="132"/>
    </row>
    <row r="21" spans="2:7" ht="15" customHeight="1" thickBot="1">
      <c r="B21" s="248" t="s">
        <v>30</v>
      </c>
      <c r="C21" s="249"/>
      <c r="D21" s="249"/>
      <c r="E21" s="249"/>
      <c r="F21" s="250"/>
      <c r="G21" s="133">
        <f>G12+G18</f>
        <v>0</v>
      </c>
    </row>
    <row r="22" spans="2:7" ht="15" customHeight="1" thickTop="1" thickBot="1">
      <c r="B22" s="134"/>
      <c r="C22" s="134"/>
      <c r="D22" s="106"/>
      <c r="E22" s="106"/>
      <c r="F22" s="106"/>
      <c r="G22" s="134"/>
    </row>
    <row r="23" spans="2:7" ht="15" customHeight="1"/>
    <row r="24" spans="2:7" ht="15" hidden="1" customHeight="1"/>
    <row r="25" spans="2:7" ht="15" hidden="1" customHeight="1"/>
    <row r="26" spans="2:7" ht="15" hidden="1" customHeight="1"/>
    <row r="27" spans="2:7" ht="15" hidden="1" customHeight="1"/>
    <row r="28" spans="2:7" ht="15" hidden="1" customHeight="1"/>
    <row r="35" spans="4:9" ht="0" hidden="1" customHeight="1">
      <c r="D35" s="135" t="s">
        <v>31</v>
      </c>
    </row>
    <row r="37" spans="4:9" ht="0" hidden="1" customHeight="1">
      <c r="D37" s="136" t="s">
        <v>32</v>
      </c>
      <c r="G37" s="130"/>
      <c r="H37" s="130"/>
      <c r="I37" s="130"/>
    </row>
  </sheetData>
  <sheetProtection algorithmName="SHA-512" hashValue="U2LNnYlu1lca8FNwv11Muh0opUvLPWo2+zsmF9wWZFUToIyroygmNJqbDOmnIp1vvaYjajwRBkIRBm2+JISE1A==" saltValue="lg0hMe9+sJKmQRQk2shs6Q==" spinCount="100000" sheet="1" objects="1" scenarios="1"/>
  <mergeCells count="1">
    <mergeCell ref="B21:F21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92F6-D849-4B4C-A291-AABEB2E6391C}">
  <sheetPr>
    <tabColor theme="0" tint="-0.499984740745262"/>
    <pageSetUpPr fitToPage="1"/>
  </sheetPr>
  <dimension ref="A1:P95"/>
  <sheetViews>
    <sheetView showGridLines="0" zoomScaleNormal="100" workbookViewId="0">
      <selection activeCell="F14" sqref="F14"/>
    </sheetView>
  </sheetViews>
  <sheetFormatPr defaultColWidth="0" defaultRowHeight="0" customHeight="1" zeroHeight="1"/>
  <cols>
    <col min="1" max="1" width="3.7265625" style="46" customWidth="1"/>
    <col min="2" max="2" width="95.7265625" style="46" customWidth="1"/>
    <col min="3" max="3" width="1.7265625" style="46" customWidth="1"/>
    <col min="4" max="4" width="4" style="46" customWidth="1"/>
    <col min="5" max="5" width="54.54296875" style="46" customWidth="1"/>
    <col min="6" max="6" width="20.7265625" style="46" customWidth="1"/>
    <col min="7" max="7" width="11.26953125" style="46" customWidth="1"/>
    <col min="8" max="8" width="4.26953125" style="46" customWidth="1"/>
    <col min="9" max="9" width="3.7265625" style="46" customWidth="1"/>
    <col min="10" max="16384" width="9.26953125" style="46" hidden="1"/>
  </cols>
  <sheetData>
    <row r="1" spans="1:10" s="160" customFormat="1" ht="21" customHeight="1">
      <c r="A1" s="159"/>
      <c r="B1" s="159"/>
      <c r="C1" s="159"/>
      <c r="D1" s="159"/>
      <c r="E1" s="159"/>
      <c r="F1" s="159"/>
      <c r="G1" s="159"/>
      <c r="H1" s="159"/>
    </row>
    <row r="2" spans="1:10" s="160" customFormat="1" ht="21" customHeight="1">
      <c r="A2" s="159"/>
      <c r="B2" s="161" t="s">
        <v>49</v>
      </c>
      <c r="C2" s="2"/>
      <c r="D2" s="2"/>
      <c r="E2" s="2"/>
      <c r="F2" s="2"/>
      <c r="G2" s="162"/>
      <c r="H2" s="162"/>
    </row>
    <row r="3" spans="1:10" s="160" customFormat="1" ht="21" customHeight="1">
      <c r="A3" s="159"/>
      <c r="B3" s="163" t="s">
        <v>50</v>
      </c>
      <c r="C3" s="2"/>
      <c r="D3" s="2"/>
      <c r="E3" s="2"/>
      <c r="F3" s="2"/>
      <c r="G3" s="162"/>
      <c r="H3" s="162"/>
    </row>
    <row r="4" spans="1:10" s="160" customFormat="1" ht="24.5">
      <c r="A4" s="159"/>
      <c r="B4" s="164" t="s">
        <v>51</v>
      </c>
      <c r="C4" s="2"/>
      <c r="D4" s="2"/>
      <c r="E4" s="2"/>
      <c r="F4" s="2"/>
      <c r="G4" s="162"/>
      <c r="H4" s="162"/>
    </row>
    <row r="5" spans="1:10" s="160" customFormat="1" ht="21" customHeight="1">
      <c r="A5" s="159"/>
      <c r="B5" s="165" t="s">
        <v>52</v>
      </c>
      <c r="C5" s="2"/>
      <c r="D5" s="2"/>
      <c r="E5" s="2"/>
      <c r="F5" s="2"/>
      <c r="G5" s="162"/>
      <c r="H5" s="162"/>
    </row>
    <row r="6" spans="1:10" s="160" customFormat="1" ht="21" customHeight="1">
      <c r="A6" s="159"/>
      <c r="B6" s="166" t="s">
        <v>6</v>
      </c>
      <c r="C6" s="2"/>
      <c r="D6" s="2"/>
      <c r="E6" s="2"/>
      <c r="F6" s="2"/>
      <c r="G6" s="162"/>
      <c r="H6" s="162"/>
    </row>
    <row r="7" spans="1:10" s="159" customFormat="1" ht="15" customHeight="1" thickBot="1">
      <c r="B7" s="167"/>
      <c r="C7" s="168"/>
      <c r="D7" s="168"/>
      <c r="E7" s="168"/>
      <c r="F7" s="169"/>
      <c r="G7" s="170"/>
      <c r="H7" s="170"/>
      <c r="J7" s="171"/>
    </row>
    <row r="8" spans="1:10" s="160" customFormat="1" ht="15" customHeight="1">
      <c r="A8" s="159"/>
    </row>
    <row r="9" spans="1:10" s="160" customFormat="1" ht="28.15" customHeight="1">
      <c r="A9" s="172"/>
      <c r="B9" s="172"/>
      <c r="D9" s="252" t="s">
        <v>53</v>
      </c>
      <c r="E9" s="252"/>
      <c r="F9" s="173">
        <f>Samenvatting!F19</f>
        <v>0</v>
      </c>
    </row>
    <row r="10" spans="1:10" s="160" customFormat="1" ht="12.75" customHeight="1">
      <c r="B10" s="172"/>
      <c r="C10" s="172"/>
    </row>
    <row r="11" spans="1:10" s="160" customFormat="1" ht="28.15" customHeight="1">
      <c r="A11" s="174"/>
      <c r="B11" s="175"/>
      <c r="C11" s="175"/>
      <c r="D11" s="253" t="s">
        <v>54</v>
      </c>
      <c r="E11" s="254"/>
      <c r="F11" s="176" t="s">
        <v>55</v>
      </c>
      <c r="G11" s="255" t="s">
        <v>56</v>
      </c>
      <c r="H11" s="256"/>
    </row>
    <row r="12" spans="1:10" s="160" customFormat="1" ht="28.15" customHeight="1">
      <c r="A12" s="174"/>
      <c r="B12" s="175"/>
      <c r="C12" s="175"/>
      <c r="D12" s="257" t="s">
        <v>57</v>
      </c>
      <c r="E12" s="258"/>
      <c r="F12" s="177">
        <f>+DATA!G41</f>
        <v>233</v>
      </c>
      <c r="G12" s="178">
        <f>+F12/DATA!$G$40*100</f>
        <v>69.969969969969966</v>
      </c>
      <c r="H12" s="179" t="s">
        <v>58</v>
      </c>
    </row>
    <row r="13" spans="1:10" s="160" customFormat="1" ht="28.15" customHeight="1">
      <c r="A13" s="174"/>
      <c r="B13" s="175"/>
      <c r="C13" s="175"/>
      <c r="D13" s="257" t="s">
        <v>59</v>
      </c>
      <c r="E13" s="258"/>
      <c r="F13" s="180">
        <v>0</v>
      </c>
      <c r="G13" s="178">
        <f>+F13/DATA!$G$40*100</f>
        <v>0</v>
      </c>
      <c r="H13" s="179" t="s">
        <v>58</v>
      </c>
    </row>
    <row r="14" spans="1:10" s="160" customFormat="1" ht="28.15" customHeight="1">
      <c r="A14" s="174"/>
      <c r="B14" s="174"/>
      <c r="C14" s="175"/>
      <c r="D14" s="181"/>
      <c r="E14" s="182" t="s">
        <v>60</v>
      </c>
      <c r="F14" s="183">
        <f>SUM(F12:F13)</f>
        <v>233</v>
      </c>
      <c r="G14" s="178">
        <f>SUM(G12:G13)</f>
        <v>69.969969969969966</v>
      </c>
      <c r="H14" s="179" t="s">
        <v>58</v>
      </c>
    </row>
    <row r="15" spans="1:10" s="160" customFormat="1" ht="28.15" customHeight="1">
      <c r="A15" s="174"/>
      <c r="B15" s="174"/>
      <c r="C15" s="175"/>
      <c r="D15" s="259" t="s">
        <v>61</v>
      </c>
      <c r="E15" s="260"/>
      <c r="F15" s="184">
        <f>+DATA!E7</f>
        <v>0.93816257420538041</v>
      </c>
    </row>
    <row r="16" spans="1:10" s="160" customFormat="1" ht="28.15" customHeight="1">
      <c r="A16" s="174"/>
      <c r="B16" s="175"/>
      <c r="C16" s="175"/>
      <c r="D16" s="185" t="s">
        <v>62</v>
      </c>
      <c r="E16" s="186" t="str">
        <f>"Eigen inschatting door Inschrijver. Waarde tussen 0 en "&amp;F20&amp;" punten."</f>
        <v>Eigen inschatting door Inschrijver. Waarde tussen 0 en 100 punten.</v>
      </c>
      <c r="F16" s="187"/>
      <c r="G16" s="188"/>
      <c r="H16" s="189"/>
    </row>
    <row r="17" spans="1:12" s="160" customFormat="1" ht="28.15" customHeight="1">
      <c r="A17" s="174"/>
      <c r="B17" s="174"/>
      <c r="C17" s="175"/>
      <c r="D17" s="190"/>
      <c r="E17" s="189"/>
      <c r="F17" s="189"/>
      <c r="G17" s="189"/>
    </row>
    <row r="18" spans="1:12" s="160" customFormat="1" ht="28.15" customHeight="1">
      <c r="A18" s="174"/>
      <c r="B18" s="174"/>
      <c r="C18" s="175"/>
      <c r="D18" s="253" t="s">
        <v>63</v>
      </c>
      <c r="E18" s="254"/>
      <c r="F18" s="191" t="s">
        <v>64</v>
      </c>
      <c r="G18" s="255" t="s">
        <v>56</v>
      </c>
      <c r="H18" s="256"/>
    </row>
    <row r="19" spans="1:12" s="160" customFormat="1" ht="28.15" customHeight="1">
      <c r="A19" s="174"/>
      <c r="B19" s="174"/>
      <c r="C19" s="175"/>
      <c r="D19" s="252" t="s">
        <v>65</v>
      </c>
      <c r="E19" s="252"/>
      <c r="F19" s="183">
        <f>DATA!G41</f>
        <v>233</v>
      </c>
      <c r="G19" s="178">
        <f>+F19/DATA!$G$40*100</f>
        <v>69.969969969969966</v>
      </c>
      <c r="H19" s="179" t="s">
        <v>58</v>
      </c>
    </row>
    <row r="20" spans="1:12" s="160" customFormat="1" ht="28.15" customHeight="1">
      <c r="A20" s="174"/>
      <c r="B20" s="174"/>
      <c r="C20" s="175"/>
      <c r="D20" s="252" t="s">
        <v>66</v>
      </c>
      <c r="E20" s="252"/>
      <c r="F20" s="183">
        <f>DATA!G42</f>
        <v>100</v>
      </c>
      <c r="G20" s="178">
        <f>+F20/DATA!$G$40*100</f>
        <v>30.03003003003003</v>
      </c>
      <c r="H20" s="179" t="s">
        <v>58</v>
      </c>
      <c r="J20" s="192"/>
      <c r="K20" s="192"/>
      <c r="L20" s="192"/>
    </row>
    <row r="21" spans="1:12" s="160" customFormat="1" ht="28.15" customHeight="1">
      <c r="A21" s="174"/>
      <c r="B21" s="175"/>
      <c r="C21" s="175"/>
      <c r="D21" s="252" t="s">
        <v>17</v>
      </c>
      <c r="E21" s="252"/>
      <c r="F21" s="183">
        <f>SUM(F19:F20)</f>
        <v>333</v>
      </c>
      <c r="G21" s="178">
        <f>+F21/DATA!$G$40*100</f>
        <v>100</v>
      </c>
      <c r="H21" s="179" t="s">
        <v>58</v>
      </c>
    </row>
    <row r="22" spans="1:12" s="160" customFormat="1" ht="28.15" customHeight="1">
      <c r="A22" s="174"/>
      <c r="B22" s="175"/>
      <c r="C22" s="175"/>
      <c r="D22" s="251"/>
      <c r="E22" s="251"/>
      <c r="F22" s="193"/>
      <c r="G22" s="194"/>
      <c r="H22" s="195"/>
    </row>
    <row r="23" spans="1:12" s="160" customFormat="1" ht="28.15" customHeight="1">
      <c r="A23" s="174"/>
      <c r="B23" s="175"/>
      <c r="C23" s="175"/>
      <c r="D23" s="172"/>
      <c r="E23" s="172"/>
      <c r="F23" s="172"/>
      <c r="G23" s="172"/>
      <c r="H23" s="172"/>
    </row>
    <row r="24" spans="1:12" s="160" customFormat="1" ht="28.15" customHeight="1">
      <c r="A24" s="174"/>
      <c r="B24" s="175"/>
      <c r="C24" s="175"/>
      <c r="D24" s="172"/>
      <c r="E24" s="172"/>
      <c r="F24" s="172"/>
      <c r="G24" s="172"/>
      <c r="H24" s="172"/>
    </row>
    <row r="25" spans="1:12" s="160" customFormat="1" ht="28.15" customHeight="1">
      <c r="A25" s="174"/>
      <c r="B25" s="175"/>
      <c r="C25" s="175"/>
      <c r="D25" s="172"/>
      <c r="E25" s="172"/>
      <c r="F25" s="172"/>
      <c r="G25" s="172"/>
      <c r="H25" s="172"/>
    </row>
    <row r="26" spans="1:12" s="160" customFormat="1" ht="28.15" customHeight="1">
      <c r="A26" s="174"/>
      <c r="B26" s="175"/>
      <c r="C26" s="175"/>
      <c r="D26" s="172"/>
      <c r="E26" s="172"/>
      <c r="F26" s="172"/>
      <c r="G26" s="172"/>
      <c r="H26" s="172"/>
    </row>
    <row r="27" spans="1:12" s="160" customFormat="1" ht="27.75" customHeight="1">
      <c r="A27" s="159"/>
      <c r="B27" s="175"/>
      <c r="C27" s="175"/>
      <c r="D27" s="172"/>
      <c r="E27" s="172"/>
      <c r="F27" s="172"/>
      <c r="G27" s="172"/>
      <c r="H27" s="172"/>
    </row>
    <row r="28" spans="1:12" s="160" customFormat="1" ht="15" customHeight="1" thickBot="1">
      <c r="A28" s="159"/>
      <c r="B28" s="167"/>
      <c r="C28" s="168"/>
      <c r="D28" s="168"/>
      <c r="E28" s="168"/>
      <c r="F28" s="169"/>
      <c r="G28" s="170"/>
      <c r="H28" s="170"/>
    </row>
    <row r="29" spans="1:12" s="160" customFormat="1" ht="15" customHeight="1"/>
    <row r="30" spans="1:12" s="160" customFormat="1" ht="28.15" hidden="1" customHeight="1">
      <c r="B30" s="172"/>
    </row>
    <row r="31" spans="1:12" s="160" customFormat="1" ht="28.15" hidden="1" customHeight="1">
      <c r="B31" s="172"/>
    </row>
    <row r="32" spans="1:12" s="160" customFormat="1" ht="28.15" hidden="1" customHeight="1">
      <c r="B32" s="172"/>
    </row>
    <row r="33" spans="2:16" s="160" customFormat="1" ht="28.15" hidden="1" customHeight="1">
      <c r="B33" s="172"/>
    </row>
    <row r="34" spans="2:16" s="160" customFormat="1" ht="28.15" hidden="1" customHeight="1">
      <c r="B34" s="172"/>
    </row>
    <row r="35" spans="2:16" s="160" customFormat="1" ht="28.15" hidden="1" customHeight="1">
      <c r="B35" s="172"/>
      <c r="P35" s="160" t="s">
        <v>1</v>
      </c>
    </row>
    <row r="36" spans="2:16" s="160" customFormat="1" ht="28.15" hidden="1" customHeight="1">
      <c r="B36" s="172"/>
    </row>
    <row r="37" spans="2:16" s="160" customFormat="1" ht="28.15" hidden="1" customHeight="1">
      <c r="B37" s="172"/>
      <c r="G37" s="46"/>
    </row>
    <row r="38" spans="2:16" s="160" customFormat="1" ht="28.15" hidden="1" customHeight="1">
      <c r="B38" s="172"/>
      <c r="G38" s="46"/>
    </row>
    <row r="39" spans="2:16" s="160" customFormat="1" ht="28.15" hidden="1" customHeight="1">
      <c r="D39" s="46"/>
      <c r="E39" s="46"/>
      <c r="F39" s="46"/>
      <c r="G39" s="46"/>
    </row>
    <row r="40" spans="2:16" ht="15" hidden="1" customHeight="1"/>
    <row r="41" spans="2:16" ht="15" hidden="1" customHeight="1"/>
    <row r="42" spans="2:16" ht="15" hidden="1" customHeight="1"/>
    <row r="43" spans="2:16" ht="15" hidden="1" customHeight="1"/>
    <row r="44" spans="2:16" ht="15" hidden="1" customHeight="1"/>
    <row r="45" spans="2:16" ht="15" hidden="1" customHeight="1"/>
    <row r="46" spans="2:16" ht="15" hidden="1" customHeight="1"/>
    <row r="47" spans="2:16" ht="15" hidden="1" customHeight="1"/>
    <row r="48" spans="2:16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spans="3:7" ht="15" hidden="1" customHeight="1"/>
    <row r="82" spans="3:7" ht="15" hidden="1" customHeight="1"/>
    <row r="83" spans="3:7" ht="15" hidden="1" customHeight="1">
      <c r="C83" s="196" t="s">
        <v>60</v>
      </c>
      <c r="D83" s="197"/>
      <c r="E83" s="198">
        <v>1650</v>
      </c>
      <c r="F83" s="199" t="e">
        <f>+E83/Qmax*100</f>
        <v>#NAME?</v>
      </c>
      <c r="G83" s="179" t="s">
        <v>58</v>
      </c>
    </row>
    <row r="84" spans="3:7" ht="15" hidden="1" customHeight="1"/>
    <row r="85" spans="3:7" ht="15" hidden="1" customHeight="1"/>
    <row r="86" spans="3:7" ht="15" hidden="1" customHeight="1"/>
    <row r="87" spans="3:7" ht="15" hidden="1" customHeight="1"/>
    <row r="88" spans="3:7" ht="15" hidden="1" customHeight="1"/>
    <row r="89" spans="3:7" ht="15" hidden="1" customHeight="1"/>
    <row r="90" spans="3:7" ht="15" hidden="1" customHeight="1"/>
    <row r="91" spans="3:7" ht="15" hidden="1" customHeight="1"/>
    <row r="92" spans="3:7" ht="15" hidden="1" customHeight="1"/>
    <row r="93" spans="3:7" ht="15" hidden="1" customHeight="1"/>
    <row r="94" spans="3:7" ht="15" hidden="1" customHeight="1"/>
    <row r="95" spans="3:7" ht="15" hidden="1" customHeight="1"/>
  </sheetData>
  <sheetProtection algorithmName="SHA-512" hashValue="pudptDckWmwj2DtckdXWG20wtrBBRtERuM9ck/n0yNdScWJLhMqV8fiBwxfMPpMRZhgkkzY7+Y4SRiZ49m3+yg==" saltValue="ijEXBKi4OtTfAmXoLUilfw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6CCD-C4A6-444B-9BEE-F55A8B14D99A}">
  <dimension ref="A1:AE80"/>
  <sheetViews>
    <sheetView showGridLines="0" topLeftCell="A15" zoomScaleNormal="100" workbookViewId="0">
      <selection activeCell="F13" sqref="F13"/>
    </sheetView>
  </sheetViews>
  <sheetFormatPr defaultColWidth="0" defaultRowHeight="14.5" zeroHeight="1"/>
  <cols>
    <col min="1" max="1" width="3.7265625" style="200" customWidth="1"/>
    <col min="2" max="27" width="21.7265625" style="200" customWidth="1"/>
    <col min="28" max="28" width="3.7265625" style="200" customWidth="1"/>
    <col min="29" max="31" width="21.7265625" style="200" hidden="1" customWidth="1"/>
    <col min="32" max="16384" width="9.26953125" style="200" hidden="1"/>
  </cols>
  <sheetData>
    <row r="1" spans="2:28" ht="21" customHeight="1">
      <c r="AB1" s="201"/>
    </row>
    <row r="2" spans="2:28" s="201" customFormat="1" ht="21" customHeight="1">
      <c r="B2" s="261" t="s">
        <v>67</v>
      </c>
      <c r="C2" s="261"/>
      <c r="D2" s="261"/>
      <c r="E2" s="261"/>
    </row>
    <row r="3" spans="2:28" s="201" customFormat="1" ht="21" customHeight="1">
      <c r="B3" s="261"/>
      <c r="C3" s="261"/>
      <c r="D3" s="261"/>
      <c r="E3" s="261"/>
    </row>
    <row r="4" spans="2:28" s="201" customFormat="1" ht="21" customHeight="1">
      <c r="B4" s="261"/>
      <c r="C4" s="261"/>
      <c r="D4" s="261"/>
      <c r="E4" s="261"/>
    </row>
    <row r="5" spans="2:28" s="201" customFormat="1" ht="21" customHeight="1">
      <c r="B5" s="202"/>
    </row>
    <row r="6" spans="2:28" s="201" customFormat="1" ht="28.15" customHeight="1">
      <c r="B6" s="203" t="s">
        <v>16</v>
      </c>
    </row>
    <row r="7" spans="2:28" s="201" customFormat="1" ht="28.15" customHeight="1">
      <c r="B7" s="204" t="s">
        <v>68</v>
      </c>
      <c r="C7" s="205">
        <f>+'BPK-Grafiek'!$F$9</f>
        <v>0</v>
      </c>
      <c r="D7" s="206">
        <f>+'BPK-Grafiek'!$F$14</f>
        <v>233</v>
      </c>
      <c r="E7" s="207">
        <f>IFERROR((0.5*($C$7/$G$38)^$F$38+0.5*(2-$D$7/$H$38)^$F$38)^(1/$F$38),0)</f>
        <v>0.93816257420538041</v>
      </c>
      <c r="F7" s="208">
        <f>+D7/G40*100</f>
        <v>69.969969969969966</v>
      </c>
    </row>
    <row r="8" spans="2:28" s="201" customFormat="1" ht="28.15" customHeight="1"/>
    <row r="9" spans="2:28" s="211" customFormat="1" ht="28.15" customHeight="1">
      <c r="B9" s="209" t="s">
        <v>69</v>
      </c>
      <c r="C9" s="262" t="s">
        <v>70</v>
      </c>
      <c r="D9" s="262"/>
      <c r="E9" s="262"/>
      <c r="F9" s="262"/>
      <c r="G9" s="262"/>
      <c r="H9" s="262"/>
      <c r="I9" s="262"/>
      <c r="J9" s="262"/>
      <c r="K9" s="210"/>
      <c r="L9" s="210"/>
    </row>
    <row r="10" spans="2:28" s="211" customFormat="1" ht="28.15" customHeight="1">
      <c r="C10" s="262"/>
      <c r="D10" s="262"/>
      <c r="E10" s="262"/>
      <c r="F10" s="262"/>
      <c r="G10" s="262"/>
      <c r="H10" s="262"/>
      <c r="I10" s="262"/>
      <c r="J10" s="262"/>
    </row>
    <row r="11" spans="2:28" s="201" customFormat="1" ht="28.15" customHeight="1">
      <c r="B11" s="212" t="s">
        <v>71</v>
      </c>
      <c r="C11" s="213" t="s">
        <v>72</v>
      </c>
      <c r="D11" s="213" t="s">
        <v>73</v>
      </c>
      <c r="E11" s="213" t="s">
        <v>74</v>
      </c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2:28" s="201" customFormat="1" ht="28.15" customHeight="1">
      <c r="B12" s="215" t="s">
        <v>75</v>
      </c>
      <c r="C12" s="216">
        <v>1050000</v>
      </c>
      <c r="D12" s="217">
        <v>273</v>
      </c>
      <c r="E12" s="218">
        <v>1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2:28" s="201" customFormat="1" ht="28.15" customHeight="1">
      <c r="B13" s="215" t="s">
        <v>76</v>
      </c>
      <c r="C13" s="216">
        <v>1197692.3076923077</v>
      </c>
      <c r="D13" s="217">
        <v>333</v>
      </c>
      <c r="E13" s="218">
        <v>1.0000059688767624</v>
      </c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2:28" s="201" customFormat="1" ht="28.15" customHeight="1">
      <c r="B14" s="215" t="s">
        <v>77</v>
      </c>
      <c r="C14" s="216">
        <v>0</v>
      </c>
      <c r="D14" s="217">
        <v>212.36912555895807</v>
      </c>
      <c r="E14" s="218">
        <v>1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2:28" s="201" customFormat="1" ht="28.15" customHeight="1"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2:28" s="201" customFormat="1" ht="28.15" customHeight="1">
      <c r="B16" s="219" t="s">
        <v>78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2:27" s="201" customFormat="1" ht="28.15" customHeight="1">
      <c r="B17" s="214"/>
      <c r="C17" s="213" t="s">
        <v>79</v>
      </c>
      <c r="D17" s="220">
        <v>0</v>
      </c>
      <c r="E17" s="220">
        <v>1.2500000000000001E-2</v>
      </c>
      <c r="F17" s="220">
        <v>2.5000000000000001E-2</v>
      </c>
      <c r="G17" s="220">
        <v>0.05</v>
      </c>
      <c r="H17" s="220">
        <v>0.1</v>
      </c>
      <c r="I17" s="220">
        <v>0.15</v>
      </c>
      <c r="J17" s="220">
        <v>0.2</v>
      </c>
      <c r="K17" s="220">
        <v>0.25</v>
      </c>
      <c r="L17" s="220">
        <v>0.3</v>
      </c>
      <c r="M17" s="220">
        <v>0.35</v>
      </c>
      <c r="N17" s="220">
        <v>0.4</v>
      </c>
      <c r="O17" s="220">
        <v>0.45</v>
      </c>
      <c r="P17" s="220">
        <v>0.5</v>
      </c>
      <c r="Q17" s="220">
        <v>0.55000000000000004</v>
      </c>
      <c r="R17" s="220">
        <v>0.6</v>
      </c>
      <c r="S17" s="220">
        <v>0.65</v>
      </c>
      <c r="T17" s="220">
        <v>0.7</v>
      </c>
      <c r="U17" s="220">
        <v>0.75</v>
      </c>
      <c r="V17" s="220">
        <v>0.8</v>
      </c>
      <c r="W17" s="220">
        <v>0.85</v>
      </c>
      <c r="X17" s="220">
        <v>0.9</v>
      </c>
      <c r="Y17" s="220">
        <v>0.95</v>
      </c>
      <c r="Z17" s="220">
        <v>1</v>
      </c>
      <c r="AA17" s="221">
        <v>0</v>
      </c>
    </row>
    <row r="18" spans="2:27" s="201" customFormat="1" ht="28.15" customHeight="1">
      <c r="B18" s="222" t="s">
        <v>80</v>
      </c>
      <c r="C18" s="220">
        <v>212.36912555895807</v>
      </c>
      <c r="D18" s="220">
        <v>212.36912555895807</v>
      </c>
      <c r="E18" s="220">
        <v>213.8770114894711</v>
      </c>
      <c r="F18" s="220">
        <v>215.38489741998413</v>
      </c>
      <c r="G18" s="220">
        <v>218.40066928101018</v>
      </c>
      <c r="H18" s="220">
        <v>224.43221300306226</v>
      </c>
      <c r="I18" s="220">
        <v>230.46375672511437</v>
      </c>
      <c r="J18" s="220">
        <v>236.49530044716647</v>
      </c>
      <c r="K18" s="220">
        <v>242.52684416921855</v>
      </c>
      <c r="L18" s="220">
        <v>248.55838789127066</v>
      </c>
      <c r="M18" s="220">
        <v>254.58993161332273</v>
      </c>
      <c r="N18" s="220">
        <v>260.62147533537484</v>
      </c>
      <c r="O18" s="220">
        <v>266.65301905742695</v>
      </c>
      <c r="P18" s="220">
        <v>272.68456277947905</v>
      </c>
      <c r="Q18" s="220">
        <v>278.71610650153116</v>
      </c>
      <c r="R18" s="220">
        <v>284.74765022358321</v>
      </c>
      <c r="S18" s="220">
        <v>290.77919394563531</v>
      </c>
      <c r="T18" s="220">
        <v>296.81073766768742</v>
      </c>
      <c r="U18" s="220">
        <v>302.84228138973953</v>
      </c>
      <c r="V18" s="220">
        <v>308.87382511179163</v>
      </c>
      <c r="W18" s="220">
        <v>314.90536883384368</v>
      </c>
      <c r="X18" s="220">
        <v>320.93691255589579</v>
      </c>
      <c r="Y18" s="220">
        <v>326.96845627794789</v>
      </c>
      <c r="Z18" s="220">
        <v>333</v>
      </c>
      <c r="AA18" s="220" t="s">
        <v>74</v>
      </c>
    </row>
    <row r="19" spans="2:27" s="201" customFormat="1" ht="28.15" customHeight="1">
      <c r="B19" s="222" t="s">
        <v>81</v>
      </c>
      <c r="C19" s="220"/>
      <c r="D19" s="220">
        <v>0</v>
      </c>
      <c r="E19" s="220">
        <v>384531.4239204661</v>
      </c>
      <c r="F19" s="220">
        <v>469177.05292111897</v>
      </c>
      <c r="G19" s="220">
        <v>571532.08990253275</v>
      </c>
      <c r="H19" s="220">
        <v>693961.22643526294</v>
      </c>
      <c r="I19" s="220">
        <v>775293.2758915748</v>
      </c>
      <c r="J19" s="220">
        <v>837111.85652401822</v>
      </c>
      <c r="K19" s="220">
        <v>887112.77152883727</v>
      </c>
      <c r="L19" s="220">
        <v>929036.23590111581</v>
      </c>
      <c r="M19" s="220">
        <v>965017.26153706515</v>
      </c>
      <c r="N19" s="220">
        <v>996403.94972761511</v>
      </c>
      <c r="O19" s="220">
        <v>1024109.0856418571</v>
      </c>
      <c r="P19" s="220">
        <v>1048783.3272661536</v>
      </c>
      <c r="Q19" s="220">
        <v>1070909.2133689045</v>
      </c>
      <c r="R19" s="220">
        <v>1090856.0550784208</v>
      </c>
      <c r="S19" s="220">
        <v>1108913.8692522328</v>
      </c>
      <c r="T19" s="220">
        <v>1125315.341642082</v>
      </c>
      <c r="U19" s="220">
        <v>1140250.5903106262</v>
      </c>
      <c r="V19" s="220">
        <v>1153877.4091750979</v>
      </c>
      <c r="W19" s="220">
        <v>1166328.5698773898</v>
      </c>
      <c r="X19" s="220">
        <v>1177717.1492145336</v>
      </c>
      <c r="Y19" s="220">
        <v>1188140.495536875</v>
      </c>
      <c r="Z19" s="220">
        <v>1197683.234834813</v>
      </c>
      <c r="AA19" s="220">
        <v>1</v>
      </c>
    </row>
    <row r="20" spans="2:27" s="201" customFormat="1" ht="28.15" customHeight="1">
      <c r="B20" s="223"/>
      <c r="C20" s="220"/>
      <c r="D20" s="220">
        <v>63.774512179867294</v>
      </c>
      <c r="E20" s="220">
        <v>64.227330777618945</v>
      </c>
      <c r="F20" s="220">
        <v>64.680149375370604</v>
      </c>
      <c r="G20" s="220">
        <v>65.585786570873921</v>
      </c>
      <c r="H20" s="220">
        <v>67.397060961880555</v>
      </c>
      <c r="I20" s="220">
        <v>69.20833535288719</v>
      </c>
      <c r="J20" s="220">
        <v>71.019609743893824</v>
      </c>
      <c r="K20" s="220">
        <v>72.830884134900458</v>
      </c>
      <c r="L20" s="220">
        <v>74.642158525907092</v>
      </c>
      <c r="M20" s="220">
        <v>76.453432916913727</v>
      </c>
      <c r="N20" s="220">
        <v>78.264707307920361</v>
      </c>
      <c r="O20" s="220">
        <v>80.075981698927009</v>
      </c>
      <c r="P20" s="220">
        <v>81.887256089933643</v>
      </c>
      <c r="Q20" s="220">
        <v>83.698530480940292</v>
      </c>
      <c r="R20" s="220">
        <v>85.509804871946898</v>
      </c>
      <c r="S20" s="220">
        <v>87.321079262953546</v>
      </c>
      <c r="T20" s="220">
        <v>89.13235365396018</v>
      </c>
      <c r="U20" s="220">
        <v>90.943628044966829</v>
      </c>
      <c r="V20" s="220">
        <v>92.754902435973463</v>
      </c>
      <c r="W20" s="220">
        <v>94.566176826980083</v>
      </c>
      <c r="X20" s="220">
        <v>96.377451217986717</v>
      </c>
      <c r="Y20" s="220">
        <v>98.188725608993366</v>
      </c>
      <c r="Z20" s="220">
        <v>100</v>
      </c>
      <c r="AA20" s="220">
        <v>0</v>
      </c>
    </row>
    <row r="21" spans="2:27" s="201" customFormat="1" ht="28.15" customHeight="1">
      <c r="B21" s="222" t="s">
        <v>82</v>
      </c>
      <c r="C21" s="220">
        <v>245.73221300306224</v>
      </c>
      <c r="D21" s="220">
        <v>245.73221300306224</v>
      </c>
      <c r="E21" s="220">
        <v>246.82306034052397</v>
      </c>
      <c r="F21" s="220">
        <v>247.91390767798569</v>
      </c>
      <c r="G21" s="220">
        <v>250.09560235290914</v>
      </c>
      <c r="H21" s="220">
        <v>254.45899170275601</v>
      </c>
      <c r="I21" s="220">
        <v>258.82238105260291</v>
      </c>
      <c r="J21" s="220">
        <v>263.1857704024498</v>
      </c>
      <c r="K21" s="220">
        <v>267.5491597522967</v>
      </c>
      <c r="L21" s="220">
        <v>271.91254910214354</v>
      </c>
      <c r="M21" s="220">
        <v>276.27593845199044</v>
      </c>
      <c r="N21" s="220">
        <v>280.63932780183734</v>
      </c>
      <c r="O21" s="220">
        <v>285.00271715168424</v>
      </c>
      <c r="P21" s="220">
        <v>289.36610650153114</v>
      </c>
      <c r="Q21" s="220">
        <v>293.72949585137803</v>
      </c>
      <c r="R21" s="220">
        <v>298.09288520122487</v>
      </c>
      <c r="S21" s="220">
        <v>302.45627455107177</v>
      </c>
      <c r="T21" s="220">
        <v>306.81966390091867</v>
      </c>
      <c r="U21" s="220">
        <v>311.18305325076557</v>
      </c>
      <c r="V21" s="220">
        <v>315.54644260061247</v>
      </c>
      <c r="W21" s="220">
        <v>319.90983195045931</v>
      </c>
      <c r="X21" s="220">
        <v>324.2732213003062</v>
      </c>
      <c r="Y21" s="220">
        <v>328.6366106501531</v>
      </c>
      <c r="Z21" s="220">
        <v>333</v>
      </c>
      <c r="AA21" s="220" t="s">
        <v>74</v>
      </c>
    </row>
    <row r="22" spans="2:27" s="201" customFormat="1" ht="28.15" customHeight="1">
      <c r="B22" s="222" t="s">
        <v>83</v>
      </c>
      <c r="C22" s="220"/>
      <c r="D22" s="220">
        <v>0</v>
      </c>
      <c r="E22" s="220">
        <v>324987.87633054593</v>
      </c>
      <c r="F22" s="220">
        <v>396651.72576356638</v>
      </c>
      <c r="G22" s="220">
        <v>483491.20423729252</v>
      </c>
      <c r="H22" s="220">
        <v>587810.39233000204</v>
      </c>
      <c r="I22" s="220">
        <v>657546.59875281085</v>
      </c>
      <c r="J22" s="220">
        <v>710897.05041600997</v>
      </c>
      <c r="K22" s="220">
        <v>754342.96295181941</v>
      </c>
      <c r="L22" s="220">
        <v>791030.79189435893</v>
      </c>
      <c r="M22" s="220">
        <v>822754.56119834993</v>
      </c>
      <c r="N22" s="220">
        <v>850645.68538357154</v>
      </c>
      <c r="O22" s="220">
        <v>875469.22715574666</v>
      </c>
      <c r="P22" s="220">
        <v>897769.76197715616</v>
      </c>
      <c r="Q22" s="220">
        <v>917950.51840174128</v>
      </c>
      <c r="R22" s="220">
        <v>936319.56751095667</v>
      </c>
      <c r="S22" s="220">
        <v>953118.36376036063</v>
      </c>
      <c r="T22" s="220">
        <v>968540.20942400175</v>
      </c>
      <c r="U22" s="220">
        <v>982742.66047984001</v>
      </c>
      <c r="V22" s="220">
        <v>995856.13037948962</v>
      </c>
      <c r="W22" s="220">
        <v>1007990.0201686184</v>
      </c>
      <c r="X22" s="220">
        <v>1019237.1889155107</v>
      </c>
      <c r="Y22" s="220">
        <v>1029677.2805128918</v>
      </c>
      <c r="Z22" s="220">
        <v>1039379.2438983637</v>
      </c>
      <c r="AA22" s="220">
        <v>0.9</v>
      </c>
    </row>
    <row r="23" spans="2:27" s="201" customFormat="1" ht="28.15" customHeight="1">
      <c r="B23" s="223"/>
      <c r="C23" s="220"/>
      <c r="D23" s="220">
        <v>73.793457358276953</v>
      </c>
      <c r="E23" s="220">
        <v>74.121039141298482</v>
      </c>
      <c r="F23" s="220">
        <v>74.448620924320025</v>
      </c>
      <c r="G23" s="220">
        <v>75.103784490363097</v>
      </c>
      <c r="H23" s="220">
        <v>76.414111622449255</v>
      </c>
      <c r="I23" s="220">
        <v>77.724438754535413</v>
      </c>
      <c r="J23" s="220">
        <v>79.034765886621557</v>
      </c>
      <c r="K23" s="220">
        <v>80.345093018707715</v>
      </c>
      <c r="L23" s="220">
        <v>81.655420150793859</v>
      </c>
      <c r="M23" s="220">
        <v>82.965747282880002</v>
      </c>
      <c r="N23" s="220">
        <v>84.276074414966175</v>
      </c>
      <c r="O23" s="220">
        <v>85.586401547052333</v>
      </c>
      <c r="P23" s="220">
        <v>86.896728679138477</v>
      </c>
      <c r="Q23" s="220">
        <v>88.207055811224635</v>
      </c>
      <c r="R23" s="220">
        <v>89.517382943310778</v>
      </c>
      <c r="S23" s="220">
        <v>90.827710075396922</v>
      </c>
      <c r="T23" s="220">
        <v>92.13803720748308</v>
      </c>
      <c r="U23" s="220">
        <v>93.448364339569238</v>
      </c>
      <c r="V23" s="220">
        <v>94.758691471655396</v>
      </c>
      <c r="W23" s="220">
        <v>96.069018603741526</v>
      </c>
      <c r="X23" s="220">
        <v>97.379345735827698</v>
      </c>
      <c r="Y23" s="220">
        <v>98.689672867913842</v>
      </c>
      <c r="Z23" s="220">
        <v>100</v>
      </c>
      <c r="AA23" s="220">
        <v>0</v>
      </c>
    </row>
    <row r="24" spans="2:27" s="201" customFormat="1" ht="28.15" customHeight="1">
      <c r="B24" s="222" t="s">
        <v>84</v>
      </c>
      <c r="C24" s="220">
        <v>279.09530044716638</v>
      </c>
      <c r="D24" s="220">
        <v>279.09530044716638</v>
      </c>
      <c r="E24" s="220">
        <v>279.76910919157677</v>
      </c>
      <c r="F24" s="220">
        <v>280.44291793598723</v>
      </c>
      <c r="G24" s="220">
        <v>281.79053542480807</v>
      </c>
      <c r="H24" s="220">
        <v>284.48577040244976</v>
      </c>
      <c r="I24" s="220">
        <v>287.18100538009145</v>
      </c>
      <c r="J24" s="220">
        <v>289.87624035773308</v>
      </c>
      <c r="K24" s="220">
        <v>292.57147533537477</v>
      </c>
      <c r="L24" s="220">
        <v>295.26671031301646</v>
      </c>
      <c r="M24" s="220">
        <v>297.96194529065815</v>
      </c>
      <c r="N24" s="220">
        <v>300.65718026829984</v>
      </c>
      <c r="O24" s="220">
        <v>303.35241524594153</v>
      </c>
      <c r="P24" s="220">
        <v>306.04765022358322</v>
      </c>
      <c r="Q24" s="220">
        <v>308.74288520122485</v>
      </c>
      <c r="R24" s="220">
        <v>311.43812017886654</v>
      </c>
      <c r="S24" s="220">
        <v>314.13335515650823</v>
      </c>
      <c r="T24" s="220">
        <v>316.82859013414992</v>
      </c>
      <c r="U24" s="220">
        <v>319.52382511179161</v>
      </c>
      <c r="V24" s="220">
        <v>322.2190600894333</v>
      </c>
      <c r="W24" s="220">
        <v>324.91429506707493</v>
      </c>
      <c r="X24" s="220">
        <v>327.60953004471662</v>
      </c>
      <c r="Y24" s="220">
        <v>330.30476502235831</v>
      </c>
      <c r="Z24" s="220">
        <v>333</v>
      </c>
      <c r="AA24" s="220" t="s">
        <v>74</v>
      </c>
    </row>
    <row r="25" spans="2:27" s="201" customFormat="1" ht="28.15" customHeight="1">
      <c r="B25" s="222" t="s">
        <v>85</v>
      </c>
      <c r="C25" s="220"/>
      <c r="D25" s="220">
        <v>0</v>
      </c>
      <c r="E25" s="220">
        <v>260103.72653966493</v>
      </c>
      <c r="F25" s="220">
        <v>317585.16587707633</v>
      </c>
      <c r="G25" s="220">
        <v>387420.97999133164</v>
      </c>
      <c r="H25" s="220">
        <v>471761.39357179345</v>
      </c>
      <c r="I25" s="220">
        <v>528574.77355251741</v>
      </c>
      <c r="J25" s="220">
        <v>572381.32880778541</v>
      </c>
      <c r="K25" s="220">
        <v>608345.68714966439</v>
      </c>
      <c r="L25" s="220">
        <v>638971.83325940953</v>
      </c>
      <c r="M25" s="220">
        <v>665685.56205265725</v>
      </c>
      <c r="N25" s="220">
        <v>689384.81995489984</v>
      </c>
      <c r="O25" s="220">
        <v>710675.92297831585</v>
      </c>
      <c r="P25" s="220">
        <v>729989.79434272216</v>
      </c>
      <c r="Q25" s="220">
        <v>747644.99496569857</v>
      </c>
      <c r="R25" s="220">
        <v>763884.49000264623</v>
      </c>
      <c r="S25" s="220">
        <v>778898.35454250674</v>
      </c>
      <c r="T25" s="220">
        <v>792838.45482101664</v>
      </c>
      <c r="U25" s="220">
        <v>805828.30671355035</v>
      </c>
      <c r="V25" s="220">
        <v>817969.90898695064</v>
      </c>
      <c r="W25" s="220">
        <v>829348.60918608576</v>
      </c>
      <c r="X25" s="220">
        <v>840036.65009037405</v>
      </c>
      <c r="Y25" s="220">
        <v>850095.80739930598</v>
      </c>
      <c r="Z25" s="220">
        <v>859579.3867574262</v>
      </c>
      <c r="AA25" s="220">
        <v>0.8</v>
      </c>
    </row>
    <row r="26" spans="2:27" s="201" customFormat="1" ht="28.15" customHeight="1">
      <c r="B26" s="223"/>
      <c r="C26" s="220"/>
      <c r="D26" s="220">
        <v>83.812402536686605</v>
      </c>
      <c r="E26" s="220">
        <v>84.014747504978018</v>
      </c>
      <c r="F26" s="220">
        <v>84.217092473269446</v>
      </c>
      <c r="G26" s="220">
        <v>84.621782409852273</v>
      </c>
      <c r="H26" s="220">
        <v>85.431162283017954</v>
      </c>
      <c r="I26" s="220">
        <v>86.240542156183622</v>
      </c>
      <c r="J26" s="220">
        <v>87.049922029349275</v>
      </c>
      <c r="K26" s="220">
        <v>87.859301902514943</v>
      </c>
      <c r="L26" s="220">
        <v>88.668681775680611</v>
      </c>
      <c r="M26" s="220">
        <v>89.478061648846293</v>
      </c>
      <c r="N26" s="220">
        <v>90.287441522011974</v>
      </c>
      <c r="O26" s="220">
        <v>91.096821395177642</v>
      </c>
      <c r="P26" s="220">
        <v>91.90620126834331</v>
      </c>
      <c r="Q26" s="220">
        <v>92.715581141508963</v>
      </c>
      <c r="R26" s="220">
        <v>93.524961014674631</v>
      </c>
      <c r="S26" s="220">
        <v>94.334340887840312</v>
      </c>
      <c r="T26" s="220">
        <v>95.14372076100598</v>
      </c>
      <c r="U26" s="220">
        <v>95.953100634171648</v>
      </c>
      <c r="V26" s="220">
        <v>96.76248050733733</v>
      </c>
      <c r="W26" s="220">
        <v>97.571860380502983</v>
      </c>
      <c r="X26" s="220">
        <v>98.381240253668651</v>
      </c>
      <c r="Y26" s="220">
        <v>99.190620126834332</v>
      </c>
      <c r="Z26" s="220">
        <v>100</v>
      </c>
      <c r="AA26" s="220" t="s">
        <v>1</v>
      </c>
    </row>
    <row r="27" spans="2:27" s="201" customFormat="1" ht="28.15" customHeight="1">
      <c r="B27" s="222" t="s">
        <v>86</v>
      </c>
      <c r="C27" s="220">
        <v>312.45838789127066</v>
      </c>
      <c r="D27" s="220">
        <v>312.45838789127066</v>
      </c>
      <c r="E27" s="220">
        <v>312.71515804262975</v>
      </c>
      <c r="F27" s="220">
        <v>312.9719281939889</v>
      </c>
      <c r="G27" s="220">
        <v>313.48546849670714</v>
      </c>
      <c r="H27" s="220">
        <v>314.51254910214357</v>
      </c>
      <c r="I27" s="220">
        <v>315.53962970758005</v>
      </c>
      <c r="J27" s="220">
        <v>316.56671031301653</v>
      </c>
      <c r="K27" s="220">
        <v>317.59379091845301</v>
      </c>
      <c r="L27" s="220">
        <v>318.62087152388949</v>
      </c>
      <c r="M27" s="220">
        <v>319.64795212932592</v>
      </c>
      <c r="N27" s="220">
        <v>320.6750327347624</v>
      </c>
      <c r="O27" s="220">
        <v>321.70211334019888</v>
      </c>
      <c r="P27" s="220">
        <v>322.7291939456353</v>
      </c>
      <c r="Q27" s="220">
        <v>323.75627455107178</v>
      </c>
      <c r="R27" s="220">
        <v>324.78335515650826</v>
      </c>
      <c r="S27" s="220">
        <v>325.81043576194475</v>
      </c>
      <c r="T27" s="220">
        <v>326.83751636738117</v>
      </c>
      <c r="U27" s="220">
        <v>327.86459697281765</v>
      </c>
      <c r="V27" s="220">
        <v>328.89167757825413</v>
      </c>
      <c r="W27" s="220">
        <v>329.91875818369061</v>
      </c>
      <c r="X27" s="220">
        <v>330.94583878912704</v>
      </c>
      <c r="Y27" s="220">
        <v>331.97291939456352</v>
      </c>
      <c r="Z27" s="220">
        <v>333</v>
      </c>
      <c r="AA27" s="220" t="s">
        <v>74</v>
      </c>
    </row>
    <row r="28" spans="2:27" s="201" customFormat="1" ht="28.15" customHeight="1">
      <c r="B28" s="222" t="s">
        <v>87</v>
      </c>
      <c r="C28" s="220"/>
      <c r="D28" s="220">
        <v>0</v>
      </c>
      <c r="E28" s="220">
        <v>179027.01689412611</v>
      </c>
      <c r="F28" s="220">
        <v>218701.83455451677</v>
      </c>
      <c r="G28" s="220">
        <v>267064.64455269411</v>
      </c>
      <c r="H28" s="220">
        <v>325866.84852621047</v>
      </c>
      <c r="I28" s="220">
        <v>365857.48684173706</v>
      </c>
      <c r="J28" s="220">
        <v>396992.111550792</v>
      </c>
      <c r="K28" s="220">
        <v>422805.75397480285</v>
      </c>
      <c r="L28" s="220">
        <v>445009.51511334046</v>
      </c>
      <c r="M28" s="220">
        <v>464576.13197426789</v>
      </c>
      <c r="N28" s="220">
        <v>482117.22127260128</v>
      </c>
      <c r="O28" s="220">
        <v>498045.0796302302</v>
      </c>
      <c r="P28" s="220">
        <v>512652.24358116928</v>
      </c>
      <c r="Q28" s="220">
        <v>526154.60023288394</v>
      </c>
      <c r="R28" s="220">
        <v>538716.51626212394</v>
      </c>
      <c r="S28" s="220">
        <v>550466.34560966154</v>
      </c>
      <c r="T28" s="220">
        <v>561506.44943132484</v>
      </c>
      <c r="U28" s="220">
        <v>571919.91976478987</v>
      </c>
      <c r="V28" s="220">
        <v>581775.23662960611</v>
      </c>
      <c r="W28" s="220">
        <v>591129.58195327793</v>
      </c>
      <c r="X28" s="220">
        <v>600031.25318716734</v>
      </c>
      <c r="Y28" s="220">
        <v>608521.45716830576</v>
      </c>
      <c r="Z28" s="220">
        <v>616635.66731196933</v>
      </c>
      <c r="AA28" s="220">
        <v>0.7</v>
      </c>
    </row>
    <row r="29" spans="2:27" s="201" customFormat="1" ht="28.15" customHeight="1">
      <c r="B29" s="224"/>
      <c r="C29" s="214"/>
      <c r="D29" s="220">
        <v>93.831347715096285</v>
      </c>
      <c r="E29" s="220">
        <v>93.908455868657583</v>
      </c>
      <c r="F29" s="220">
        <v>93.985564022218895</v>
      </c>
      <c r="G29" s="220">
        <v>94.139780329341477</v>
      </c>
      <c r="H29" s="220">
        <v>94.448212943586654</v>
      </c>
      <c r="I29" s="220">
        <v>94.756645557831845</v>
      </c>
      <c r="J29" s="220">
        <v>95.065078172077037</v>
      </c>
      <c r="K29" s="220">
        <v>95.373510786322228</v>
      </c>
      <c r="L29" s="220">
        <v>95.68194340056742</v>
      </c>
      <c r="M29" s="220">
        <v>95.990376014812583</v>
      </c>
      <c r="N29" s="220">
        <v>96.298808629057774</v>
      </c>
      <c r="O29" s="220">
        <v>96.607241243302965</v>
      </c>
      <c r="P29" s="220">
        <v>96.915673857548128</v>
      </c>
      <c r="Q29" s="220">
        <v>97.22410647179332</v>
      </c>
      <c r="R29" s="220">
        <v>97.532539086038511</v>
      </c>
      <c r="S29" s="220">
        <v>97.840971700283703</v>
      </c>
      <c r="T29" s="220">
        <v>98.14940431452888</v>
      </c>
      <c r="U29" s="220">
        <v>98.457836928774071</v>
      </c>
      <c r="V29" s="220">
        <v>98.766269543019263</v>
      </c>
      <c r="W29" s="220">
        <v>99.074702157264454</v>
      </c>
      <c r="X29" s="220">
        <v>99.383134771509617</v>
      </c>
      <c r="Y29" s="220">
        <v>99.691567385754809</v>
      </c>
      <c r="Z29" s="220">
        <v>100</v>
      </c>
      <c r="AA29" s="220">
        <v>0</v>
      </c>
    </row>
    <row r="30" spans="2:27" s="201" customFormat="1" ht="28.15" customHeight="1">
      <c r="B30" s="222" t="s">
        <v>88</v>
      </c>
      <c r="C30" s="220">
        <v>345.82147533537488</v>
      </c>
      <c r="D30" s="220">
        <v>345.82147533537488</v>
      </c>
      <c r="E30" s="220">
        <v>345.66120689368267</v>
      </c>
      <c r="F30" s="220">
        <v>345.50093845199052</v>
      </c>
      <c r="G30" s="220">
        <v>345.18040156860616</v>
      </c>
      <c r="H30" s="220">
        <v>344.53932780183737</v>
      </c>
      <c r="I30" s="220">
        <v>343.89825403506865</v>
      </c>
      <c r="J30" s="220">
        <v>343.25718026829992</v>
      </c>
      <c r="K30" s="220">
        <v>342.61610650153114</v>
      </c>
      <c r="L30" s="220">
        <v>341.97503273476241</v>
      </c>
      <c r="M30" s="220">
        <v>341.33395896799368</v>
      </c>
      <c r="N30" s="220">
        <v>340.69288520122495</v>
      </c>
      <c r="O30" s="220">
        <v>340.05181143445617</v>
      </c>
      <c r="P30" s="220">
        <v>339.41073766768744</v>
      </c>
      <c r="Q30" s="220">
        <v>338.76966390091872</v>
      </c>
      <c r="R30" s="220">
        <v>338.12859013414993</v>
      </c>
      <c r="S30" s="220">
        <v>337.4875163673812</v>
      </c>
      <c r="T30" s="220">
        <v>336.84644260061248</v>
      </c>
      <c r="U30" s="220">
        <v>336.20536883384375</v>
      </c>
      <c r="V30" s="220">
        <v>335.56429506707497</v>
      </c>
      <c r="W30" s="220">
        <v>334.92322130030624</v>
      </c>
      <c r="X30" s="220">
        <v>334.28214753353751</v>
      </c>
      <c r="Y30" s="220">
        <v>333.64107376676873</v>
      </c>
      <c r="Z30" s="220">
        <v>333</v>
      </c>
      <c r="AA30" s="220" t="s">
        <v>74</v>
      </c>
    </row>
    <row r="31" spans="2:27" s="201" customFormat="1" ht="27.75" customHeight="1">
      <c r="B31" s="222" t="s">
        <v>89</v>
      </c>
      <c r="C31" s="220"/>
      <c r="D31" s="220">
        <v>0</v>
      </c>
      <c r="E31" s="220">
        <v>0</v>
      </c>
      <c r="F31" s="220">
        <v>0</v>
      </c>
      <c r="G31" s="220">
        <v>0</v>
      </c>
      <c r="H31" s="220">
        <v>0</v>
      </c>
      <c r="I31" s="220">
        <v>0</v>
      </c>
      <c r="J31" s="220">
        <v>0</v>
      </c>
      <c r="K31" s="220">
        <v>0</v>
      </c>
      <c r="L31" s="220">
        <v>0</v>
      </c>
      <c r="M31" s="220">
        <v>0</v>
      </c>
      <c r="N31" s="220">
        <v>0</v>
      </c>
      <c r="O31" s="220">
        <v>0</v>
      </c>
      <c r="P31" s="220">
        <v>0</v>
      </c>
      <c r="Q31" s="220">
        <v>0</v>
      </c>
      <c r="R31" s="220">
        <v>0</v>
      </c>
      <c r="S31" s="220">
        <v>0</v>
      </c>
      <c r="T31" s="220">
        <v>0</v>
      </c>
      <c r="U31" s="220">
        <v>0</v>
      </c>
      <c r="V31" s="220">
        <v>0</v>
      </c>
      <c r="W31" s="220">
        <v>0</v>
      </c>
      <c r="X31" s="220">
        <v>0</v>
      </c>
      <c r="Y31" s="220">
        <v>0</v>
      </c>
      <c r="Z31" s="220">
        <v>0</v>
      </c>
      <c r="AA31" s="220">
        <v>0.6</v>
      </c>
    </row>
    <row r="32" spans="2:27" s="201" customFormat="1" ht="28.15" customHeight="1">
      <c r="B32" s="223"/>
      <c r="C32" s="220"/>
      <c r="D32" s="220">
        <v>103.85029289350598</v>
      </c>
      <c r="E32" s="220">
        <v>103.80216423233715</v>
      </c>
      <c r="F32" s="220">
        <v>103.75403557116833</v>
      </c>
      <c r="G32" s="220">
        <v>103.65777824883067</v>
      </c>
      <c r="H32" s="220">
        <v>103.46526360415538</v>
      </c>
      <c r="I32" s="220">
        <v>103.27274895948007</v>
      </c>
      <c r="J32" s="220">
        <v>103.08023431480477</v>
      </c>
      <c r="K32" s="220">
        <v>102.88771967012946</v>
      </c>
      <c r="L32" s="220">
        <v>102.69520502545417</v>
      </c>
      <c r="M32" s="220">
        <v>102.50269038077889</v>
      </c>
      <c r="N32" s="220">
        <v>102.31017573610359</v>
      </c>
      <c r="O32" s="220">
        <v>102.11766109142827</v>
      </c>
      <c r="P32" s="220">
        <v>101.92514644675299</v>
      </c>
      <c r="Q32" s="220">
        <v>101.73263180207771</v>
      </c>
      <c r="R32" s="220">
        <v>101.54011715740239</v>
      </c>
      <c r="S32" s="220">
        <v>101.34760251272709</v>
      </c>
      <c r="T32" s="220">
        <v>101.15508786805178</v>
      </c>
      <c r="U32" s="220">
        <v>100.96257322337649</v>
      </c>
      <c r="V32" s="220">
        <v>100.77005857870118</v>
      </c>
      <c r="W32" s="220">
        <v>100.5775439340259</v>
      </c>
      <c r="X32" s="220">
        <v>100.3850292893506</v>
      </c>
      <c r="Y32" s="220">
        <v>100.19251464467528</v>
      </c>
      <c r="Z32" s="220">
        <v>100</v>
      </c>
      <c r="AA32" s="220" t="s">
        <v>1</v>
      </c>
    </row>
    <row r="33" spans="2:27" s="201" customFormat="1" ht="28.15" customHeight="1">
      <c r="B33" s="222" t="s">
        <v>90</v>
      </c>
      <c r="C33" s="220">
        <v>179.00603811485385</v>
      </c>
      <c r="D33" s="220">
        <v>179.00603811485385</v>
      </c>
      <c r="E33" s="220">
        <v>180.93096263841818</v>
      </c>
      <c r="F33" s="220">
        <v>182.85588716198251</v>
      </c>
      <c r="G33" s="220">
        <v>186.70573620911117</v>
      </c>
      <c r="H33" s="220">
        <v>194.40543430336845</v>
      </c>
      <c r="I33" s="220">
        <v>202.10513239762577</v>
      </c>
      <c r="J33" s="220">
        <v>209.80483049188308</v>
      </c>
      <c r="K33" s="220">
        <v>217.5045285861404</v>
      </c>
      <c r="L33" s="220">
        <v>225.20422668039771</v>
      </c>
      <c r="M33" s="220">
        <v>232.903924774655</v>
      </c>
      <c r="N33" s="220">
        <v>240.60362286891231</v>
      </c>
      <c r="O33" s="220">
        <v>248.30332096316963</v>
      </c>
      <c r="P33" s="220">
        <v>256.00301905742691</v>
      </c>
      <c r="Q33" s="220">
        <v>263.70271715168423</v>
      </c>
      <c r="R33" s="220">
        <v>271.40241524594154</v>
      </c>
      <c r="S33" s="220">
        <v>279.10211334019885</v>
      </c>
      <c r="T33" s="220">
        <v>286.80181143445617</v>
      </c>
      <c r="U33" s="220">
        <v>294.50150952871343</v>
      </c>
      <c r="V33" s="220">
        <v>302.20120762297074</v>
      </c>
      <c r="W33" s="220">
        <v>309.90090571722806</v>
      </c>
      <c r="X33" s="220">
        <v>317.60060381148537</v>
      </c>
      <c r="Y33" s="220">
        <v>325.30030190574269</v>
      </c>
      <c r="Z33" s="220">
        <v>333</v>
      </c>
      <c r="AA33" s="220" t="s">
        <v>74</v>
      </c>
    </row>
    <row r="34" spans="2:27" s="201" customFormat="1" ht="28.15" customHeight="1">
      <c r="B34" s="222" t="s">
        <v>91</v>
      </c>
      <c r="C34" s="220"/>
      <c r="D34" s="220">
        <v>0</v>
      </c>
      <c r="E34" s="220">
        <v>441488.86713629874</v>
      </c>
      <c r="F34" s="220">
        <v>538532.98592336499</v>
      </c>
      <c r="G34" s="220">
        <v>655677.96415364172</v>
      </c>
      <c r="H34" s="220">
        <v>795299.58103403368</v>
      </c>
      <c r="I34" s="220">
        <v>887570.60994697327</v>
      </c>
      <c r="J34" s="220">
        <v>957321.17851263878</v>
      </c>
      <c r="K34" s="220">
        <v>1013412.821897567</v>
      </c>
      <c r="L34" s="220">
        <v>1060156.3528143044</v>
      </c>
      <c r="M34" s="220">
        <v>1100014.9605209921</v>
      </c>
      <c r="N34" s="220">
        <v>1134545.6705169585</v>
      </c>
      <c r="O34" s="220">
        <v>1164804.013711967</v>
      </c>
      <c r="P34" s="220">
        <v>1191543.4337091451</v>
      </c>
      <c r="Q34" s="220">
        <v>1215323.5667395478</v>
      </c>
      <c r="R34" s="220">
        <v>1236573.4904719638</v>
      </c>
      <c r="S34" s="220">
        <v>1255630.8385766929</v>
      </c>
      <c r="T34" s="220">
        <v>1272767.1270993494</v>
      </c>
      <c r="U34" s="220">
        <v>1288204.7851640161</v>
      </c>
      <c r="V34" s="220">
        <v>1302128.9762011643</v>
      </c>
      <c r="W34" s="220">
        <v>1314696.0275732356</v>
      </c>
      <c r="X34" s="220">
        <v>1326039.5829419291</v>
      </c>
      <c r="Y34" s="220">
        <v>1336275.1842034126</v>
      </c>
      <c r="Z34" s="220">
        <v>1345503.7448044794</v>
      </c>
      <c r="AA34" s="220">
        <v>1.1000000000000001</v>
      </c>
    </row>
    <row r="35" spans="2:27" s="201" customFormat="1" ht="28.15" customHeight="1">
      <c r="B35" s="224"/>
      <c r="C35" s="214"/>
      <c r="D35" s="220">
        <v>53.755567001457614</v>
      </c>
      <c r="E35" s="220">
        <v>54.333622413939395</v>
      </c>
      <c r="F35" s="220">
        <v>54.911677826421176</v>
      </c>
      <c r="G35" s="220">
        <v>56.067788651384731</v>
      </c>
      <c r="H35" s="220">
        <v>58.380010301311849</v>
      </c>
      <c r="I35" s="220">
        <v>60.692231951238973</v>
      </c>
      <c r="J35" s="220">
        <v>63.004453601166091</v>
      </c>
      <c r="K35" s="220">
        <v>65.316675251093216</v>
      </c>
      <c r="L35" s="220">
        <v>67.628896901020326</v>
      </c>
      <c r="M35" s="220">
        <v>69.941118550947451</v>
      </c>
      <c r="N35" s="220">
        <v>72.253340200874575</v>
      </c>
      <c r="O35" s="220">
        <v>74.565561850801686</v>
      </c>
      <c r="P35" s="220">
        <v>76.877783500728796</v>
      </c>
      <c r="Q35" s="220">
        <v>79.190005150655935</v>
      </c>
      <c r="R35" s="220">
        <v>81.502226800583045</v>
      </c>
      <c r="S35" s="220">
        <v>83.81444845051017</v>
      </c>
      <c r="T35" s="220">
        <v>86.126670100437281</v>
      </c>
      <c r="U35" s="220">
        <v>88.438891750364391</v>
      </c>
      <c r="V35" s="220">
        <v>90.751113400291516</v>
      </c>
      <c r="W35" s="220">
        <v>93.063335050218626</v>
      </c>
      <c r="X35" s="220">
        <v>95.375556700145765</v>
      </c>
      <c r="Y35" s="220">
        <v>97.687778350072875</v>
      </c>
      <c r="Z35" s="220">
        <v>100</v>
      </c>
      <c r="AA35" s="220">
        <v>0</v>
      </c>
    </row>
    <row r="36" spans="2:27" s="201" customFormat="1" ht="28.15" customHeight="1">
      <c r="B36" s="224"/>
      <c r="C36" s="214"/>
      <c r="D36" s="224"/>
      <c r="E36" s="225"/>
      <c r="F36" s="214"/>
      <c r="G36" s="226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2:27" ht="28.15" customHeight="1">
      <c r="B37" s="212" t="s">
        <v>92</v>
      </c>
      <c r="C37" s="214"/>
      <c r="D37" s="214"/>
      <c r="E37" s="227"/>
      <c r="F37" s="212" t="s">
        <v>93</v>
      </c>
      <c r="G37" s="212" t="s">
        <v>94</v>
      </c>
      <c r="H37" s="212" t="s">
        <v>95</v>
      </c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</row>
    <row r="38" spans="2:27" ht="28.15" customHeight="1">
      <c r="B38" s="228" t="s">
        <v>96</v>
      </c>
      <c r="C38" s="229">
        <v>1050000</v>
      </c>
      <c r="D38" s="230">
        <v>81.981981981981974</v>
      </c>
      <c r="E38" s="227"/>
      <c r="F38" s="228">
        <v>3.456</v>
      </c>
      <c r="G38" s="231">
        <v>1050000</v>
      </c>
      <c r="H38" s="228">
        <v>273</v>
      </c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</row>
    <row r="39" spans="2:27" ht="28.15" customHeight="1">
      <c r="B39" s="228" t="s">
        <v>97</v>
      </c>
      <c r="C39" s="229">
        <v>1197692.3076923077</v>
      </c>
      <c r="D39" s="230">
        <v>100</v>
      </c>
      <c r="E39" s="227"/>
      <c r="F39" s="212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</row>
    <row r="40" spans="2:27" ht="28.15" customHeight="1">
      <c r="B40" s="228" t="s">
        <v>98</v>
      </c>
      <c r="C40" s="232">
        <v>100</v>
      </c>
      <c r="D40" s="232">
        <v>100</v>
      </c>
      <c r="E40" s="227"/>
      <c r="F40" s="228" t="s">
        <v>98</v>
      </c>
      <c r="G40" s="233">
        <v>333</v>
      </c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</row>
    <row r="41" spans="2:27" ht="28.15" customHeight="1">
      <c r="B41" s="228" t="s">
        <v>99</v>
      </c>
      <c r="C41" s="232">
        <v>69.969969969969966</v>
      </c>
      <c r="D41" s="232">
        <v>69.969969969969966</v>
      </c>
      <c r="E41" s="227"/>
      <c r="F41" s="228" t="s">
        <v>99</v>
      </c>
      <c r="G41" s="228">
        <v>233</v>
      </c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</row>
    <row r="42" spans="2:27" ht="28.15" customHeight="1">
      <c r="B42" s="228" t="s">
        <v>95</v>
      </c>
      <c r="C42" s="232">
        <v>81.981981981981974</v>
      </c>
      <c r="D42" s="232">
        <v>81.981981981981974</v>
      </c>
      <c r="E42" s="227"/>
      <c r="F42" s="228" t="s">
        <v>100</v>
      </c>
      <c r="G42" s="234">
        <v>100</v>
      </c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</row>
    <row r="43" spans="2:27" ht="28.15" customHeight="1">
      <c r="B43" s="228" t="s">
        <v>101</v>
      </c>
      <c r="C43" s="235">
        <v>0</v>
      </c>
      <c r="D43" s="229">
        <v>2100000.0000000005</v>
      </c>
      <c r="E43" s="227"/>
      <c r="F43" s="228" t="s">
        <v>102</v>
      </c>
      <c r="G43" s="234">
        <v>-10</v>
      </c>
      <c r="H43" s="234">
        <v>-10</v>
      </c>
      <c r="I43" s="236" t="s">
        <v>103</v>
      </c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</row>
    <row r="44" spans="2:27" ht="28.15" customHeight="1">
      <c r="B44" s="228" t="s">
        <v>104</v>
      </c>
      <c r="C44" s="232">
        <v>145.04504504504504</v>
      </c>
      <c r="D44" s="230">
        <v>145.04504504504504</v>
      </c>
      <c r="E44" s="227"/>
      <c r="F44" s="228" t="s">
        <v>105</v>
      </c>
      <c r="G44" s="234">
        <v>-3.0030030030030028</v>
      </c>
      <c r="H44" s="234">
        <v>-3.0030030030030028</v>
      </c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</row>
    <row r="45" spans="2:27" ht="28.15" customHeight="1">
      <c r="B45" s="228" t="s">
        <v>106</v>
      </c>
      <c r="C45" s="232">
        <v>34.984984984984983</v>
      </c>
      <c r="D45" s="235">
        <v>105000</v>
      </c>
      <c r="E45" s="227"/>
      <c r="F45" s="228" t="s">
        <v>107</v>
      </c>
      <c r="G45" s="234">
        <v>69.969969969969966</v>
      </c>
      <c r="H45" s="231">
        <v>0</v>
      </c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</row>
    <row r="46" spans="2:27" ht="28.15" customHeight="1">
      <c r="B46" s="228" t="s">
        <v>100</v>
      </c>
      <c r="C46" s="232">
        <v>84.984984984984976</v>
      </c>
      <c r="D46" s="235">
        <v>105000</v>
      </c>
      <c r="E46" s="227"/>
      <c r="F46" s="228" t="s">
        <v>108</v>
      </c>
      <c r="G46" s="223" t="s">
        <v>8</v>
      </c>
      <c r="H46" s="223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</row>
    <row r="47" spans="2:27" ht="28.15" customHeight="1">
      <c r="B47" s="228" t="s">
        <v>109</v>
      </c>
      <c r="C47" s="232">
        <v>122.52252252252252</v>
      </c>
      <c r="D47" s="235">
        <v>105000</v>
      </c>
      <c r="E47" s="227"/>
      <c r="F47" s="228" t="s">
        <v>110</v>
      </c>
      <c r="G47" s="237" t="s">
        <v>50</v>
      </c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</row>
    <row r="48" spans="2:27" ht="28.15" customHeight="1"/>
    <row r="49" s="200" customFormat="1" ht="15" hidden="1" customHeight="1"/>
    <row r="50" s="200" customFormat="1" ht="15" hidden="1" customHeight="1"/>
    <row r="51" s="200" customFormat="1" ht="15" hidden="1" customHeight="1"/>
    <row r="52" s="200" customFormat="1" ht="15" hidden="1" customHeight="1"/>
    <row r="53" s="200" customFormat="1" ht="15" hidden="1" customHeight="1"/>
    <row r="54" s="200" customFormat="1" ht="15" hidden="1" customHeight="1"/>
    <row r="55" s="200" customFormat="1" ht="15" hidden="1" customHeight="1"/>
    <row r="56" s="200" customFormat="1" ht="15" hidden="1" customHeight="1"/>
    <row r="57" s="200" customFormat="1" ht="15" hidden="1" customHeight="1"/>
    <row r="58" s="200" customFormat="1" ht="15" hidden="1" customHeight="1"/>
    <row r="59" s="200" customFormat="1" ht="15" hidden="1" customHeight="1"/>
    <row r="60" s="200" customFormat="1" ht="15" hidden="1" customHeight="1"/>
    <row r="61" s="200" customFormat="1" ht="15" hidden="1" customHeight="1"/>
    <row r="62" s="200" customFormat="1" ht="15" hidden="1" customHeight="1"/>
    <row r="63" s="200" customFormat="1" ht="15" hidden="1" customHeight="1"/>
    <row r="64" s="200" customFormat="1" ht="15" hidden="1" customHeight="1"/>
    <row r="65" s="200" customFormat="1" ht="15" hidden="1" customHeight="1"/>
    <row r="66" s="200" customFormat="1" ht="15" hidden="1" customHeight="1"/>
    <row r="67" s="200" customFormat="1" ht="15" hidden="1" customHeight="1"/>
    <row r="68" s="200" customFormat="1" ht="15" hidden="1" customHeight="1"/>
    <row r="69" s="200" customFormat="1" ht="15" hidden="1" customHeight="1"/>
    <row r="70" s="200" customFormat="1" ht="15" hidden="1" customHeight="1"/>
    <row r="71" s="200" customFormat="1" ht="15" hidden="1" customHeight="1"/>
    <row r="72" s="200" customFormat="1" ht="15" hidden="1" customHeight="1"/>
    <row r="73" s="200" customFormat="1" ht="15" hidden="1" customHeight="1"/>
    <row r="74" s="200" customFormat="1" ht="15" hidden="1" customHeight="1"/>
    <row r="75" s="200" customFormat="1" ht="15" hidden="1" customHeight="1"/>
    <row r="76" s="200" customFormat="1" ht="15" hidden="1" customHeight="1"/>
    <row r="77" s="200" customFormat="1" ht="15" hidden="1" customHeight="1"/>
    <row r="78" s="200" customFormat="1" ht="15" hidden="1" customHeight="1"/>
    <row r="79" s="200" customFormat="1" ht="15" hidden="1" customHeight="1"/>
    <row r="80" s="200" customFormat="1" ht="15" hidden="1" customHeight="1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</vt:lpstr>
      <vt:lpstr>1. Appliance</vt:lpstr>
      <vt:lpstr>2. Additionele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Hendra H.J. van der Veen</cp:lastModifiedBy>
  <dcterms:created xsi:type="dcterms:W3CDTF">2019-08-27T11:41:48Z</dcterms:created>
  <dcterms:modified xsi:type="dcterms:W3CDTF">2024-12-05T10:06:39Z</dcterms:modified>
</cp:coreProperties>
</file>