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eres/EA Digitale presentatie middelen 2024/Aanbestedingsdocument en bijlagen/Definitief/"/>
    </mc:Choice>
  </mc:AlternateContent>
  <xr:revisionPtr revIDLastSave="1" documentId="8_{8ED298AA-7835-E341-BC39-A12377AFAF8F}" xr6:coauthVersionLast="47" xr6:coauthVersionMax="47" xr10:uidLastSave="{8C5E22F8-ED85-8C46-B879-B3C2B5CEE192}"/>
  <bookViews>
    <workbookView xWindow="28660" yWindow="500" windowWidth="28800" windowHeight="15820" xr2:uid="{26A0E56A-9CA4-EB40-BF12-5B4691CBE874}"/>
  </bookViews>
  <sheets>
    <sheet name="Waardemod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2" l="1"/>
  <c r="G39" i="2"/>
  <c r="G35" i="2"/>
  <c r="G31" i="2"/>
  <c r="G13" i="2"/>
  <c r="H7" i="2"/>
  <c r="H6" i="2"/>
  <c r="H5" i="2"/>
  <c r="H4" i="2"/>
  <c r="G3" i="2" s="1"/>
  <c r="F3" i="2"/>
  <c r="E3" i="2"/>
  <c r="D3" i="2"/>
  <c r="C3" i="2"/>
  <c r="B3" i="2"/>
  <c r="H3" i="2" s="1"/>
  <c r="E17" i="2"/>
  <c r="E13" i="2"/>
  <c r="G7" i="2" l="1"/>
  <c r="C7" i="2"/>
  <c r="E39" i="2"/>
  <c r="E38" i="2"/>
  <c r="E37" i="2"/>
  <c r="E36" i="2"/>
  <c r="E35" i="2"/>
  <c r="E1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6" i="2"/>
  <c r="E15" i="2"/>
  <c r="E14" i="2"/>
  <c r="E8" i="2"/>
  <c r="F5" i="2"/>
  <c r="E5" i="2"/>
  <c r="D5" i="2"/>
  <c r="B17" i="2"/>
  <c r="F8" i="2"/>
  <c r="B39" i="2"/>
  <c r="F7" i="2"/>
  <c r="E7" i="2"/>
  <c r="D7" i="2"/>
  <c r="B13" i="2" l="1"/>
  <c r="C5" i="2"/>
  <c r="G5" i="2"/>
  <c r="B26" i="2"/>
  <c r="B31" i="2"/>
  <c r="B14" i="2"/>
  <c r="B19" i="2"/>
  <c r="B35" i="2"/>
  <c r="B15" i="2"/>
  <c r="B25" i="2"/>
  <c r="B21" i="2"/>
  <c r="B27" i="2"/>
  <c r="B18" i="2"/>
  <c r="B29" i="2"/>
  <c r="B30" i="2"/>
  <c r="B36" i="2"/>
  <c r="B16" i="2"/>
  <c r="B20" i="2"/>
  <c r="B22" i="2"/>
  <c r="B37" i="2"/>
  <c r="B38" i="2"/>
  <c r="B12" i="2"/>
  <c r="B28" i="2"/>
  <c r="B23" i="2"/>
  <c r="B24" i="2"/>
  <c r="G12" i="2" l="1"/>
  <c r="B41" i="2" l="1"/>
  <c r="B7" i="2" l="1"/>
  <c r="B5" i="2"/>
  <c r="B8" i="2"/>
</calcChain>
</file>

<file path=xl/sharedStrings.xml><?xml version="1.0" encoding="utf-8"?>
<sst xmlns="http://schemas.openxmlformats.org/spreadsheetml/2006/main" count="92" uniqueCount="60">
  <si>
    <t xml:space="preserve"> OPEN VRAGEN + TOELICHTING </t>
  </si>
  <si>
    <t xml:space="preserve">OPEN VRAAG 7.1 DUURZAAMHEID EN MVO </t>
  </si>
  <si>
    <t xml:space="preserve">OPEN VRAAG 7.2 VEILIGHEID </t>
  </si>
  <si>
    <t>OPEN VRAAG 7.4 ONDERSTEUNING I-COACHES</t>
  </si>
  <si>
    <t>Totaal:</t>
  </si>
  <si>
    <t>Percentage</t>
  </si>
  <si>
    <t>5 uitmuntend</t>
  </si>
  <si>
    <t>4 goed</t>
  </si>
  <si>
    <t>3 voldoende</t>
  </si>
  <si>
    <t>2 matig</t>
  </si>
  <si>
    <t>Zal betreffende Inschrijver worden uitgesloten van verdere deelname.</t>
  </si>
  <si>
    <t>1 onvoldoende</t>
  </si>
  <si>
    <t>UITSLUITING</t>
  </si>
  <si>
    <t xml:space="preserve"> </t>
  </si>
  <si>
    <t xml:space="preserve">Opdrachtgever wil niet gunnen aan een Inschrijver met een dusdanige matige kwaliteit. </t>
  </si>
  <si>
    <t>7.5 Proefopstelling aangeboden digibord</t>
  </si>
  <si>
    <t>Item</t>
  </si>
  <si>
    <r>
      <t xml:space="preserve">Beter
</t>
    </r>
    <r>
      <rPr>
        <b/>
        <sz val="7"/>
        <color rgb="FFFFFFFF"/>
        <rFont val="Verdana"/>
        <family val="2"/>
      </rPr>
      <t>dan huidige oplossing</t>
    </r>
  </si>
  <si>
    <r>
      <t xml:space="preserve">Vergelijkbaar
</t>
    </r>
    <r>
      <rPr>
        <b/>
        <sz val="7"/>
        <color rgb="FFFFFFFF"/>
        <rFont val="Verdana"/>
        <family val="2"/>
      </rPr>
      <t>met huidige oplossing</t>
    </r>
  </si>
  <si>
    <r>
      <t xml:space="preserve">Acceptabel verbeterpunt
</t>
    </r>
    <r>
      <rPr>
        <b/>
        <sz val="7"/>
        <color rgb="FFFFFFFF"/>
        <rFont val="Verdana"/>
        <family val="2"/>
      </rPr>
      <t>met huidige oplossing</t>
    </r>
  </si>
  <si>
    <r>
      <t xml:space="preserve">Onacceptabel verbeterpunt
</t>
    </r>
    <r>
      <rPr>
        <b/>
        <sz val="7"/>
        <color rgb="FFFFFFFF"/>
        <rFont val="Verdana"/>
        <family val="2"/>
      </rPr>
      <t>met huidige oplossing</t>
    </r>
  </si>
  <si>
    <t>1.	Eenvoud en snelheid opstarten en snelheid digibord werkend gebruiken (aansluiten eigen device en identificatie met naam en wachtwoord).</t>
  </si>
  <si>
    <t>2.	Eenvoud en snelheid opstarten en snelheid digibord werkend gebruiken (DRAADLOOS aansluiten via Miracast van eigen device aan).</t>
  </si>
  <si>
    <t>3.	Eenvoud en snelheid afsluiten.</t>
  </si>
  <si>
    <t>4.	Werking van de digitale pen.</t>
  </si>
  <si>
    <t>5.	Werking touchfunctionaliteit met hand/vinger.</t>
  </si>
  <si>
    <t>6.	Mate van kunnen schakelen tussen een Power Point applicatie en whiteboard functionaliteit.</t>
  </si>
  <si>
    <t>7.	Werking digitaal whiteboard; schrijffunctie en eenvoud van de bediening vanaf een device.</t>
  </si>
  <si>
    <t>8.	Werking ‘freezen’ scherm.</t>
  </si>
  <si>
    <t>9.	Werking van elektrische lift en de gebruikersvriendelijkheid daarvan.</t>
  </si>
  <si>
    <t>10.	Geluid van de ingebouwde luidsprekers.</t>
  </si>
  <si>
    <t>zal betreffende Inschrijver worden uitgesloten van verdere deelname.</t>
  </si>
  <si>
    <t>11.	Mate van bijgeluiden (koeling, brommen, zoemen).</t>
  </si>
  <si>
    <t xml:space="preserve">Opdrachtgever wil niet gunnen aan een inschrijver met een dusdanige matige kwaliteit. </t>
  </si>
  <si>
    <t>12.	Veiligheid; eenvoud overnemen van het digibord door een ongeautoriseerde gebruiker.</t>
  </si>
  <si>
    <t>13.	Scherpte beeld tot 8,5 meter en invalshoeken vanuit de lessets in het lokaal.</t>
  </si>
  <si>
    <t>14.	Kwaliteit knoppen (aan/uit/overige) door deze veelvuldig (minimaal 10x) te gebruiken.</t>
  </si>
  <si>
    <t>15.	Kwaliteit instructiekaart voor een docent.</t>
  </si>
  <si>
    <t>16.	Kwaliteit glasplaat van het digibord.</t>
  </si>
  <si>
    <t>17.	Kwaliteit/gebruikersvriendelijkheid van de afstandsbediening.</t>
  </si>
  <si>
    <t>18.	Kwaliteit aansluitpunten (USB/HDMI).</t>
  </si>
  <si>
    <t>19.	Gebruiksgemak aansluitpunten.</t>
  </si>
  <si>
    <t>20.	Eenvoud koppeling met Miracast.</t>
  </si>
  <si>
    <t xml:space="preserve">7.5 Proefopstelling aangeboden digibord (BEOORDELING WISKUNDE DOCENTEN)
De docenten zullen met de eigen de device en software met het aangeboden digibord een proefles (zie bijlage 12) geven. </t>
  </si>
  <si>
    <t xml:space="preserve">1. Eenvoud van opstarten van de video uit de link ('bissectrice construeren'). </t>
  </si>
  <si>
    <t xml:space="preserve">2. Eenvoud van openen van de drie bijlagen. </t>
  </si>
  <si>
    <t>3. gebruiksvriendelijkheid constructiegereedschap (geodriehoek, passer, liniaal).</t>
  </si>
  <si>
    <t>4. Mate van gebruiksvriendelijkheid GeoGebra</t>
  </si>
  <si>
    <t xml:space="preserve">5. De mate van gebruiksvriendelijkheid van de bediening van de grafische rekenmachine op het smartboard. </t>
  </si>
  <si>
    <t>Totaal kwaliteit (max.)</t>
  </si>
  <si>
    <t>(en komt geen toeslag BTW op de behaalde waarde)</t>
  </si>
  <si>
    <t>OPEN VRAAG 7.3 PROJECTAANPAK GROTE LEVERINGEN
SUB 1. Plan van aanpak</t>
  </si>
  <si>
    <t>OPEN VRAAG 7.3 PROJECTAANPAK GROTE LEVERINGEN
SUB 2. Gespecificeerde offerte</t>
  </si>
  <si>
    <t>OPEN VRAAG 7.3 PROJECTAANPAK GROTE LEVERINGEN
SUB 3. Meerwaarde</t>
  </si>
  <si>
    <t>TOTAAL</t>
  </si>
  <si>
    <t>Maximaal totaal te behalen waarde kwaliteit</t>
  </si>
  <si>
    <t>Prijs weegt veel zwaarder mee dan het werkelijke prijsverchil tussen inschrijvingen. Dit verschil tussen inschrijvingen is naar verwachting maximaal 50.000 EUR.</t>
  </si>
  <si>
    <t xml:space="preserve">7.5 wiskunde mini les: Indien een inschrijver over ALLE items (5 totaal) 2 of meer negatieve waarden (matig) behaald
zal betreffende inschrijver worden uitgesloten van verdere deelname.
Opdrachtgever wil niet gunnen aan een inschrijver met een dusdanige matige kwaliteit. 
</t>
  </si>
  <si>
    <t>7.5 proefopstelling: Indien een Inschrijver over ALLE items (20 totaal) 5 of meer negatieve waarden (zowel matig als onvoldoende) behaald</t>
  </si>
  <si>
    <t>Alle open vragen: Indien een Inschrijver over ALLE open vragen (6 totaal) 3 of meer negatieve waarden (zowel matig als onvoldoende) behaald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</si>
</sst>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7"/>
      <color rgb="FFFFFFFF"/>
      <name val="Verdana"/>
      <family val="2"/>
    </font>
    <font>
      <b/>
      <sz val="8"/>
      <color rgb="FF000000"/>
      <name val="Verdana"/>
      <family val="2"/>
    </font>
    <font>
      <sz val="9"/>
      <color rgb="FFFF0000"/>
      <name val="Verdana"/>
      <family val="2"/>
    </font>
    <font>
      <i/>
      <sz val="9"/>
      <color theme="1"/>
      <name val="Verdana"/>
      <family val="2"/>
    </font>
    <font>
      <b/>
      <sz val="20"/>
      <color theme="0"/>
      <name val="Verdana"/>
      <family val="2"/>
    </font>
    <font>
      <b/>
      <sz val="16"/>
      <color theme="0"/>
      <name val="Verdana"/>
      <family val="2"/>
    </font>
    <font>
      <b/>
      <sz val="22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3" fillId="3" borderId="3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9" fontId="3" fillId="4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8" fontId="5" fillId="2" borderId="1" xfId="0" applyNumberFormat="1" applyFont="1" applyFill="1" applyBorder="1" applyAlignment="1">
      <alignment horizontal="center" vertical="center" wrapText="1"/>
    </xf>
    <xf numFmtId="8" fontId="6" fillId="2" borderId="2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0" xfId="0" applyFont="1"/>
    <xf numFmtId="164" fontId="5" fillId="0" borderId="0" xfId="0" applyNumberFormat="1" applyFont="1"/>
    <xf numFmtId="44" fontId="5" fillId="0" borderId="0" xfId="2" applyFont="1"/>
    <xf numFmtId="164" fontId="5" fillId="7" borderId="1" xfId="0" applyNumberFormat="1" applyFont="1" applyFill="1" applyBorder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0" fontId="3" fillId="4" borderId="1" xfId="1" applyNumberFormat="1" applyFont="1" applyFill="1" applyBorder="1" applyAlignment="1">
      <alignment horizontal="center" vertical="center" wrapText="1"/>
    </xf>
    <xf numFmtId="0" fontId="10" fillId="8" borderId="9" xfId="0" applyFont="1" applyFill="1" applyBorder="1"/>
    <xf numFmtId="0" fontId="10" fillId="8" borderId="10" xfId="0" applyFont="1" applyFill="1" applyBorder="1"/>
    <xf numFmtId="0" fontId="10" fillId="8" borderId="11" xfId="0" applyFont="1" applyFill="1" applyBorder="1"/>
    <xf numFmtId="0" fontId="10" fillId="8" borderId="0" xfId="0" applyFont="1" applyFill="1"/>
    <xf numFmtId="0" fontId="10" fillId="8" borderId="12" xfId="0" applyFont="1" applyFill="1" applyBorder="1"/>
    <xf numFmtId="0" fontId="10" fillId="8" borderId="14" xfId="0" applyFont="1" applyFill="1" applyBorder="1"/>
    <xf numFmtId="0" fontId="10" fillId="8" borderId="4" xfId="0" applyFont="1" applyFill="1" applyBorder="1"/>
    <xf numFmtId="164" fontId="5" fillId="7" borderId="1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10" fillId="8" borderId="5" xfId="0" applyFont="1" applyFill="1" applyBorder="1" applyAlignment="1">
      <alignment vertical="center"/>
    </xf>
    <xf numFmtId="0" fontId="10" fillId="8" borderId="13" xfId="0" applyFont="1" applyFill="1" applyBorder="1" applyAlignment="1">
      <alignment vertical="top"/>
    </xf>
    <xf numFmtId="8" fontId="5" fillId="0" borderId="1" xfId="0" applyNumberFormat="1" applyFont="1" applyBorder="1"/>
    <xf numFmtId="8" fontId="5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9" fontId="5" fillId="0" borderId="1" xfId="1" applyFont="1" applyBorder="1" applyAlignment="1">
      <alignment vertical="center"/>
    </xf>
    <xf numFmtId="0" fontId="3" fillId="3" borderId="15" xfId="0" applyFont="1" applyFill="1" applyBorder="1" applyAlignment="1">
      <alignment horizontal="justify" vertical="center" wrapText="1"/>
    </xf>
    <xf numFmtId="164" fontId="5" fillId="7" borderId="15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164" fontId="13" fillId="7" borderId="1" xfId="0" applyNumberFormat="1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0" fillId="10" borderId="9" xfId="0" applyFont="1" applyFill="1" applyBorder="1"/>
    <xf numFmtId="0" fontId="10" fillId="10" borderId="10" xfId="0" applyFont="1" applyFill="1" applyBorder="1"/>
    <xf numFmtId="0" fontId="10" fillId="10" borderId="11" xfId="0" applyFont="1" applyFill="1" applyBorder="1"/>
    <xf numFmtId="0" fontId="5" fillId="10" borderId="10" xfId="0" applyFont="1" applyFill="1" applyBorder="1"/>
    <xf numFmtId="0" fontId="5" fillId="10" borderId="11" xfId="0" applyFont="1" applyFill="1" applyBorder="1"/>
    <xf numFmtId="0" fontId="10" fillId="10" borderId="5" xfId="0" applyFont="1" applyFill="1" applyBorder="1"/>
    <xf numFmtId="0" fontId="10" fillId="10" borderId="0" xfId="0" applyFont="1" applyFill="1"/>
    <xf numFmtId="0" fontId="10" fillId="10" borderId="12" xfId="0" applyFont="1" applyFill="1" applyBorder="1"/>
    <xf numFmtId="0" fontId="5" fillId="10" borderId="0" xfId="0" applyFont="1" applyFill="1"/>
    <xf numFmtId="0" fontId="5" fillId="10" borderId="12" xfId="0" applyFont="1" applyFill="1" applyBorder="1"/>
    <xf numFmtId="0" fontId="10" fillId="10" borderId="13" xfId="0" applyFont="1" applyFill="1" applyBorder="1"/>
    <xf numFmtId="0" fontId="10" fillId="10" borderId="14" xfId="0" applyFont="1" applyFill="1" applyBorder="1"/>
    <xf numFmtId="0" fontId="10" fillId="10" borderId="4" xfId="0" applyFont="1" applyFill="1" applyBorder="1"/>
    <xf numFmtId="0" fontId="5" fillId="10" borderId="14" xfId="0" applyFont="1" applyFill="1" applyBorder="1"/>
    <xf numFmtId="0" fontId="5" fillId="10" borderId="4" xfId="0" applyFont="1" applyFill="1" applyBorder="1"/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42477</xdr:colOff>
      <xdr:row>1</xdr:row>
      <xdr:rowOff>757216</xdr:rowOff>
    </xdr:from>
    <xdr:to>
      <xdr:col>10</xdr:col>
      <xdr:colOff>189451</xdr:colOff>
      <xdr:row>3</xdr:row>
      <xdr:rowOff>292260</xdr:rowOff>
    </xdr:to>
    <xdr:sp macro="" textlink="">
      <xdr:nvSpPr>
        <xdr:cNvPr id="8" name="Gestreepte pijl rechts 7">
          <a:extLst>
            <a:ext uri="{FF2B5EF4-FFF2-40B4-BE49-F238E27FC236}">
              <a16:creationId xmlns:a16="http://schemas.microsoft.com/office/drawing/2014/main" id="{AB809BA8-226A-C440-8B3A-4EB6ACA906EE}"/>
            </a:ext>
          </a:extLst>
        </xdr:cNvPr>
        <xdr:cNvSpPr/>
      </xdr:nvSpPr>
      <xdr:spPr>
        <a:xfrm rot="2933545">
          <a:off x="13706120" y="1916287"/>
          <a:ext cx="977401" cy="1380688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5</xdr:col>
      <xdr:colOff>311857</xdr:colOff>
      <xdr:row>0</xdr:row>
      <xdr:rowOff>174978</xdr:rowOff>
    </xdr:from>
    <xdr:to>
      <xdr:col>7</xdr:col>
      <xdr:colOff>344623</xdr:colOff>
      <xdr:row>0</xdr:row>
      <xdr:rowOff>1111956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2D9F77-D492-D640-A3A0-3217EBA59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957" y="174978"/>
          <a:ext cx="3356538" cy="93697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1288527</xdr:colOff>
      <xdr:row>9</xdr:row>
      <xdr:rowOff>126261</xdr:rowOff>
    </xdr:from>
    <xdr:to>
      <xdr:col>9</xdr:col>
      <xdr:colOff>279374</xdr:colOff>
      <xdr:row>9</xdr:row>
      <xdr:rowOff>510035</xdr:rowOff>
    </xdr:to>
    <xdr:sp macro="" textlink="">
      <xdr:nvSpPr>
        <xdr:cNvPr id="3" name="Gestreepte pijl rechts 2">
          <a:extLst>
            <a:ext uri="{FF2B5EF4-FFF2-40B4-BE49-F238E27FC236}">
              <a16:creationId xmlns:a16="http://schemas.microsoft.com/office/drawing/2014/main" id="{1759A2B8-BF45-9845-BB27-D4BD6F2D87E9}"/>
            </a:ext>
          </a:extLst>
        </xdr:cNvPr>
        <xdr:cNvSpPr/>
      </xdr:nvSpPr>
      <xdr:spPr>
        <a:xfrm rot="19726644">
          <a:off x="14360456" y="5097404"/>
          <a:ext cx="1095418" cy="383774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R47"/>
  <sheetViews>
    <sheetView showGridLines="0" tabSelected="1" topLeftCell="A40" zoomScale="140" zoomScaleNormal="140" workbookViewId="0">
      <selection activeCell="J7" sqref="J7"/>
    </sheetView>
  </sheetViews>
  <sheetFormatPr baseColWidth="10" defaultColWidth="11" defaultRowHeight="12" x14ac:dyDescent="0.15"/>
  <cols>
    <col min="1" max="1" width="40.83203125" style="8" customWidth="1"/>
    <col min="2" max="7" width="21.83203125" style="8" customWidth="1"/>
    <col min="8" max="8" width="42.33203125" style="8" customWidth="1"/>
    <col min="9" max="9" width="6.83203125" style="8" customWidth="1"/>
    <col min="10" max="10" width="16.1640625" style="8" customWidth="1"/>
    <col min="11" max="16384" width="11" style="8"/>
  </cols>
  <sheetData>
    <row r="1" spans="1:18" ht="107" customHeight="1" thickBot="1" x14ac:dyDescent="0.2">
      <c r="A1" s="61" t="s">
        <v>0</v>
      </c>
      <c r="B1" s="62"/>
      <c r="C1" s="62"/>
      <c r="D1" s="62"/>
      <c r="E1" s="63"/>
    </row>
    <row r="2" spans="1:18" ht="83" customHeight="1" thickBot="1" x14ac:dyDescent="0.2">
      <c r="A2" s="1"/>
      <c r="B2" s="38" t="s">
        <v>1</v>
      </c>
      <c r="C2" s="38" t="s">
        <v>2</v>
      </c>
      <c r="D2" s="38" t="s">
        <v>51</v>
      </c>
      <c r="E2" s="38" t="s">
        <v>52</v>
      </c>
      <c r="F2" s="38" t="s">
        <v>53</v>
      </c>
      <c r="G2" s="38" t="s">
        <v>3</v>
      </c>
      <c r="H2" s="38" t="s">
        <v>54</v>
      </c>
    </row>
    <row r="3" spans="1:18" ht="31" customHeight="1" thickBot="1" x14ac:dyDescent="0.2">
      <c r="A3" s="2" t="s">
        <v>5</v>
      </c>
      <c r="B3" s="19">
        <f t="shared" ref="B3:G3" si="0">B4/$H$4</f>
        <v>0.18</v>
      </c>
      <c r="C3" s="19">
        <f t="shared" si="0"/>
        <v>0.18</v>
      </c>
      <c r="D3" s="19">
        <f t="shared" si="0"/>
        <v>0.26666666666666666</v>
      </c>
      <c r="E3" s="19">
        <f t="shared" si="0"/>
        <v>6.6666666666666666E-2</v>
      </c>
      <c r="F3" s="19">
        <f t="shared" si="0"/>
        <v>6.6666666666666666E-2</v>
      </c>
      <c r="G3" s="19">
        <f t="shared" si="0"/>
        <v>0.24</v>
      </c>
      <c r="H3" s="35">
        <f>SUM(B3:G3)</f>
        <v>1</v>
      </c>
    </row>
    <row r="4" spans="1:18" ht="31" customHeight="1" thickBot="1" x14ac:dyDescent="0.2">
      <c r="A4" s="4" t="s">
        <v>6</v>
      </c>
      <c r="B4" s="5">
        <v>13500</v>
      </c>
      <c r="C4" s="5">
        <v>13500</v>
      </c>
      <c r="D4" s="5">
        <v>20000</v>
      </c>
      <c r="E4" s="5">
        <v>5000</v>
      </c>
      <c r="F4" s="5">
        <v>5000</v>
      </c>
      <c r="G4" s="5">
        <v>18000</v>
      </c>
      <c r="H4" s="11">
        <f>SUM(B4:G4)</f>
        <v>75000</v>
      </c>
      <c r="J4" s="9"/>
    </row>
    <row r="5" spans="1:18" ht="31" customHeight="1" thickBot="1" x14ac:dyDescent="0.2">
      <c r="A5" s="4" t="s">
        <v>7</v>
      </c>
      <c r="B5" s="39">
        <f>B4*0.8</f>
        <v>10800</v>
      </c>
      <c r="C5" s="39">
        <f>C4*0.8</f>
        <v>10800</v>
      </c>
      <c r="D5" s="39">
        <f>D4*0.5</f>
        <v>10000</v>
      </c>
      <c r="E5" s="39">
        <f>E4*0.5</f>
        <v>2500</v>
      </c>
      <c r="F5" s="39">
        <f>F4*0.5</f>
        <v>2500</v>
      </c>
      <c r="G5" s="39">
        <f>G4*0.8</f>
        <v>14400</v>
      </c>
      <c r="H5" s="11">
        <f>SUM(B5:G5)</f>
        <v>51000</v>
      </c>
    </row>
    <row r="6" spans="1:18" ht="31" customHeight="1" thickBot="1" x14ac:dyDescent="0.2">
      <c r="A6" s="4" t="s">
        <v>8</v>
      </c>
      <c r="B6" s="39">
        <v>0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11">
        <f>SUM(B6:G6)</f>
        <v>0</v>
      </c>
      <c r="J6" s="43" t="s">
        <v>59</v>
      </c>
      <c r="K6" s="44"/>
      <c r="L6" s="44"/>
      <c r="M6" s="44"/>
      <c r="N6" s="44"/>
      <c r="O6" s="44"/>
      <c r="P6" s="45"/>
      <c r="Q6" s="46"/>
      <c r="R6" s="47"/>
    </row>
    <row r="7" spans="1:18" ht="31" customHeight="1" thickBot="1" x14ac:dyDescent="0.2">
      <c r="A7" s="4" t="s">
        <v>9</v>
      </c>
      <c r="B7" s="39">
        <f>(0-B4)*2</f>
        <v>-27000</v>
      </c>
      <c r="C7" s="39">
        <f t="shared" ref="C7:G7" si="1">(0-C4)*2</f>
        <v>-27000</v>
      </c>
      <c r="D7" s="39">
        <f>(0-D4)*2</f>
        <v>-40000</v>
      </c>
      <c r="E7" s="39">
        <f>(0-E4)*2</f>
        <v>-10000</v>
      </c>
      <c r="F7" s="39">
        <f>(0-F4)*2</f>
        <v>-10000</v>
      </c>
      <c r="G7" s="39">
        <f t="shared" si="1"/>
        <v>-36000</v>
      </c>
      <c r="H7" s="31">
        <f>SUM(B7:G7)</f>
        <v>-150000</v>
      </c>
      <c r="J7" s="48" t="s">
        <v>10</v>
      </c>
      <c r="K7" s="49"/>
      <c r="L7" s="49"/>
      <c r="M7" s="49"/>
      <c r="N7" s="49"/>
      <c r="O7" s="49"/>
      <c r="P7" s="50"/>
      <c r="Q7" s="51"/>
      <c r="R7" s="52"/>
    </row>
    <row r="8" spans="1:18" ht="31" customHeight="1" thickBot="1" x14ac:dyDescent="0.2">
      <c r="A8" s="4" t="s">
        <v>11</v>
      </c>
      <c r="B8" s="39">
        <f>(0-B4)*4</f>
        <v>-54000</v>
      </c>
      <c r="C8" s="41" t="s">
        <v>12</v>
      </c>
      <c r="D8" s="41" t="s">
        <v>12</v>
      </c>
      <c r="E8" s="39">
        <f>(0-E4)*4</f>
        <v>-20000</v>
      </c>
      <c r="F8" s="39">
        <f>(0-F4)*4</f>
        <v>-20000</v>
      </c>
      <c r="G8" s="41" t="s">
        <v>12</v>
      </c>
      <c r="H8" s="31" t="s">
        <v>13</v>
      </c>
      <c r="J8" s="53" t="s">
        <v>14</v>
      </c>
      <c r="K8" s="54"/>
      <c r="L8" s="54"/>
      <c r="M8" s="54"/>
      <c r="N8" s="54"/>
      <c r="O8" s="54"/>
      <c r="P8" s="55"/>
      <c r="Q8" s="56"/>
      <c r="R8" s="57"/>
    </row>
    <row r="9" spans="1:18" ht="17" customHeight="1" thickBot="1" x14ac:dyDescent="0.2">
      <c r="A9" s="16"/>
      <c r="B9" s="17"/>
      <c r="C9" s="17"/>
    </row>
    <row r="10" spans="1:18" ht="135" customHeight="1" thickBot="1" x14ac:dyDescent="0.2">
      <c r="A10" s="61" t="s">
        <v>15</v>
      </c>
      <c r="B10" s="64"/>
      <c r="C10" s="64"/>
      <c r="D10" s="64"/>
      <c r="E10" s="64"/>
      <c r="F10" s="64"/>
      <c r="G10" s="65"/>
    </row>
    <row r="11" spans="1:18" ht="46" customHeight="1" thickBot="1" x14ac:dyDescent="0.2">
      <c r="A11" s="1" t="s">
        <v>16</v>
      </c>
      <c r="B11" s="1"/>
      <c r="C11" s="14" t="s">
        <v>17</v>
      </c>
      <c r="D11" s="15" t="s">
        <v>18</v>
      </c>
      <c r="E11" s="15" t="s">
        <v>19</v>
      </c>
      <c r="F11" s="15" t="s">
        <v>20</v>
      </c>
      <c r="G11" s="15" t="s">
        <v>4</v>
      </c>
    </row>
    <row r="12" spans="1:18" ht="37" thickBot="1" x14ac:dyDescent="0.2">
      <c r="A12" s="18" t="s">
        <v>21</v>
      </c>
      <c r="B12" s="19">
        <f t="shared" ref="B12:B31" si="2">C12/$G$13</f>
        <v>5.6818181818181816E-2</v>
      </c>
      <c r="C12" s="5">
        <v>5000</v>
      </c>
      <c r="D12" s="6">
        <v>0</v>
      </c>
      <c r="E12" s="5">
        <f>(0-C12)</f>
        <v>-5000</v>
      </c>
      <c r="F12" s="41" t="s">
        <v>12</v>
      </c>
      <c r="G12" s="35">
        <f>SUM(B12:B32)</f>
        <v>0.99999999999999967</v>
      </c>
      <c r="H12" s="9"/>
    </row>
    <row r="13" spans="1:18" ht="37" thickBot="1" x14ac:dyDescent="0.2">
      <c r="A13" s="18" t="s">
        <v>22</v>
      </c>
      <c r="B13" s="19">
        <f t="shared" si="2"/>
        <v>5.6818181818181816E-2</v>
      </c>
      <c r="C13" s="5">
        <v>5000</v>
      </c>
      <c r="D13" s="6">
        <v>0</v>
      </c>
      <c r="E13" s="5">
        <f>(0-C13)</f>
        <v>-5000</v>
      </c>
      <c r="F13" s="41" t="s">
        <v>12</v>
      </c>
      <c r="G13" s="27">
        <f>SUM(C12:C31)</f>
        <v>88000</v>
      </c>
      <c r="H13" s="9"/>
    </row>
    <row r="14" spans="1:18" ht="30" customHeight="1" thickBot="1" x14ac:dyDescent="0.2">
      <c r="A14" s="18" t="s">
        <v>23</v>
      </c>
      <c r="B14" s="19">
        <f t="shared" si="2"/>
        <v>5.6818181818181816E-2</v>
      </c>
      <c r="C14" s="5">
        <v>5000</v>
      </c>
      <c r="D14" s="6">
        <v>0</v>
      </c>
      <c r="E14" s="5">
        <f>(0-C14)</f>
        <v>-5000</v>
      </c>
      <c r="F14" s="41" t="s">
        <v>12</v>
      </c>
      <c r="G14" s="7"/>
    </row>
    <row r="15" spans="1:18" ht="30" customHeight="1" thickBot="1" x14ac:dyDescent="0.2">
      <c r="A15" s="18" t="s">
        <v>24</v>
      </c>
      <c r="B15" s="19">
        <f t="shared" si="2"/>
        <v>5.6818181818181816E-2</v>
      </c>
      <c r="C15" s="5">
        <v>5000</v>
      </c>
      <c r="D15" s="6">
        <v>0</v>
      </c>
      <c r="E15" s="5">
        <f t="shared" ref="E15:E31" si="3">(0-C15)</f>
        <v>-5000</v>
      </c>
      <c r="F15" s="41" t="s">
        <v>12</v>
      </c>
      <c r="G15" s="7"/>
    </row>
    <row r="16" spans="1:18" ht="30" customHeight="1" thickBot="1" x14ac:dyDescent="0.2">
      <c r="A16" s="18" t="s">
        <v>25</v>
      </c>
      <c r="B16" s="19">
        <f t="shared" si="2"/>
        <v>5.6818181818181816E-2</v>
      </c>
      <c r="C16" s="5">
        <v>5000</v>
      </c>
      <c r="D16" s="6">
        <v>0</v>
      </c>
      <c r="E16" s="5">
        <f t="shared" si="3"/>
        <v>-5000</v>
      </c>
      <c r="F16" s="41" t="s">
        <v>12</v>
      </c>
      <c r="G16" s="7"/>
    </row>
    <row r="17" spans="1:14" ht="30" customHeight="1" thickBot="1" x14ac:dyDescent="0.2">
      <c r="A17" s="18" t="s">
        <v>26</v>
      </c>
      <c r="B17" s="19">
        <f t="shared" si="2"/>
        <v>5.6818181818181816E-2</v>
      </c>
      <c r="C17" s="5">
        <v>5000</v>
      </c>
      <c r="D17" s="6">
        <v>0</v>
      </c>
      <c r="E17" s="5">
        <f t="shared" si="3"/>
        <v>-5000</v>
      </c>
      <c r="F17" s="41" t="s">
        <v>12</v>
      </c>
      <c r="G17" s="7"/>
    </row>
    <row r="18" spans="1:14" ht="30" customHeight="1" thickBot="1" x14ac:dyDescent="0.2">
      <c r="A18" s="18" t="s">
        <v>27</v>
      </c>
      <c r="B18" s="19">
        <f t="shared" si="2"/>
        <v>3.9772727272727272E-2</v>
      </c>
      <c r="C18" s="5">
        <v>3500</v>
      </c>
      <c r="D18" s="6">
        <v>0</v>
      </c>
      <c r="E18" s="5">
        <f t="shared" si="3"/>
        <v>-3500</v>
      </c>
      <c r="F18" s="41" t="s">
        <v>12</v>
      </c>
      <c r="G18" s="7"/>
    </row>
    <row r="19" spans="1:14" ht="30" customHeight="1" thickBot="1" x14ac:dyDescent="0.2">
      <c r="A19" s="18" t="s">
        <v>28</v>
      </c>
      <c r="B19" s="19">
        <f t="shared" si="2"/>
        <v>4.5454545454545456E-2</v>
      </c>
      <c r="C19" s="5">
        <v>4000</v>
      </c>
      <c r="D19" s="6">
        <v>0</v>
      </c>
      <c r="E19" s="5">
        <f t="shared" si="3"/>
        <v>-4000</v>
      </c>
      <c r="F19" s="41" t="s">
        <v>12</v>
      </c>
      <c r="G19" s="7"/>
    </row>
    <row r="20" spans="1:14" ht="30" customHeight="1" thickBot="1" x14ac:dyDescent="0.2">
      <c r="A20" s="18" t="s">
        <v>29</v>
      </c>
      <c r="B20" s="19">
        <f t="shared" si="2"/>
        <v>4.5454545454545456E-2</v>
      </c>
      <c r="C20" s="5">
        <v>4000</v>
      </c>
      <c r="D20" s="6">
        <v>0</v>
      </c>
      <c r="E20" s="5">
        <f t="shared" si="3"/>
        <v>-4000</v>
      </c>
      <c r="F20" s="41" t="s">
        <v>12</v>
      </c>
      <c r="G20" s="7"/>
      <c r="H20" s="20" t="s">
        <v>58</v>
      </c>
      <c r="I20" s="21"/>
      <c r="J20" s="21"/>
      <c r="K20" s="21"/>
      <c r="L20" s="21"/>
      <c r="M20" s="21"/>
      <c r="N20" s="22"/>
    </row>
    <row r="21" spans="1:14" ht="30" customHeight="1" thickBot="1" x14ac:dyDescent="0.2">
      <c r="A21" s="34" t="s">
        <v>30</v>
      </c>
      <c r="B21" s="19">
        <f t="shared" si="2"/>
        <v>5.6818181818181816E-2</v>
      </c>
      <c r="C21" s="5">
        <v>5000</v>
      </c>
      <c r="D21" s="6">
        <v>0</v>
      </c>
      <c r="E21" s="5">
        <f t="shared" si="3"/>
        <v>-5000</v>
      </c>
      <c r="F21" s="41" t="s">
        <v>12</v>
      </c>
      <c r="G21" s="7"/>
      <c r="H21" s="29" t="s">
        <v>31</v>
      </c>
      <c r="I21" s="23"/>
      <c r="J21" s="23"/>
      <c r="K21" s="23"/>
      <c r="L21" s="23"/>
      <c r="M21" s="23"/>
      <c r="N21" s="24"/>
    </row>
    <row r="22" spans="1:14" ht="30" customHeight="1" thickBot="1" x14ac:dyDescent="0.2">
      <c r="A22" s="18" t="s">
        <v>32</v>
      </c>
      <c r="B22" s="19">
        <f t="shared" si="2"/>
        <v>5.6818181818181816E-2</v>
      </c>
      <c r="C22" s="5">
        <v>5000</v>
      </c>
      <c r="D22" s="6">
        <v>0</v>
      </c>
      <c r="E22" s="5">
        <f t="shared" si="3"/>
        <v>-5000</v>
      </c>
      <c r="F22" s="41" t="s">
        <v>12</v>
      </c>
      <c r="G22" s="7"/>
      <c r="H22" s="30" t="s">
        <v>33</v>
      </c>
      <c r="I22" s="25"/>
      <c r="J22" s="25"/>
      <c r="K22" s="25"/>
      <c r="L22" s="25"/>
      <c r="M22" s="25"/>
      <c r="N22" s="26"/>
    </row>
    <row r="23" spans="1:14" ht="30" customHeight="1" thickBot="1" x14ac:dyDescent="0.2">
      <c r="A23" s="18" t="s">
        <v>34</v>
      </c>
      <c r="B23" s="19">
        <f t="shared" si="2"/>
        <v>4.5454545454545456E-2</v>
      </c>
      <c r="C23" s="5">
        <v>4000</v>
      </c>
      <c r="D23" s="6">
        <v>0</v>
      </c>
      <c r="E23" s="5">
        <f t="shared" si="3"/>
        <v>-4000</v>
      </c>
      <c r="F23" s="41" t="s">
        <v>12</v>
      </c>
      <c r="G23" s="7"/>
    </row>
    <row r="24" spans="1:14" ht="30" customHeight="1" thickBot="1" x14ac:dyDescent="0.2">
      <c r="A24" s="18" t="s">
        <v>35</v>
      </c>
      <c r="B24" s="19">
        <f t="shared" si="2"/>
        <v>5.6818181818181816E-2</v>
      </c>
      <c r="C24" s="5">
        <v>5000</v>
      </c>
      <c r="D24" s="6">
        <v>0</v>
      </c>
      <c r="E24" s="5">
        <f t="shared" si="3"/>
        <v>-5000</v>
      </c>
      <c r="F24" s="41" t="s">
        <v>12</v>
      </c>
      <c r="G24" s="7"/>
    </row>
    <row r="25" spans="1:14" ht="30" customHeight="1" thickBot="1" x14ac:dyDescent="0.2">
      <c r="A25" s="18" t="s">
        <v>36</v>
      </c>
      <c r="B25" s="19">
        <f t="shared" si="2"/>
        <v>4.5454545454545456E-2</v>
      </c>
      <c r="C25" s="5">
        <v>4000</v>
      </c>
      <c r="D25" s="6">
        <v>0</v>
      </c>
      <c r="E25" s="5">
        <f t="shared" si="3"/>
        <v>-4000</v>
      </c>
      <c r="F25" s="41" t="s">
        <v>12</v>
      </c>
      <c r="G25" s="7"/>
    </row>
    <row r="26" spans="1:14" ht="30" customHeight="1" thickBot="1" x14ac:dyDescent="0.2">
      <c r="A26" s="18" t="s">
        <v>37</v>
      </c>
      <c r="B26" s="19">
        <f t="shared" si="2"/>
        <v>4.5454545454545456E-2</v>
      </c>
      <c r="C26" s="5">
        <v>4000</v>
      </c>
      <c r="D26" s="6">
        <v>0</v>
      </c>
      <c r="E26" s="5">
        <f t="shared" si="3"/>
        <v>-4000</v>
      </c>
      <c r="F26" s="41" t="s">
        <v>12</v>
      </c>
      <c r="G26" s="7"/>
    </row>
    <row r="27" spans="1:14" ht="30" customHeight="1" thickBot="1" x14ac:dyDescent="0.2">
      <c r="A27" s="18" t="s">
        <v>38</v>
      </c>
      <c r="B27" s="19">
        <f t="shared" si="2"/>
        <v>4.5454545454545456E-2</v>
      </c>
      <c r="C27" s="5">
        <v>4000</v>
      </c>
      <c r="D27" s="6">
        <v>0</v>
      </c>
      <c r="E27" s="5">
        <f t="shared" si="3"/>
        <v>-4000</v>
      </c>
      <c r="F27" s="41" t="s">
        <v>12</v>
      </c>
      <c r="G27" s="7"/>
    </row>
    <row r="28" spans="1:14" ht="30" customHeight="1" thickBot="1" x14ac:dyDescent="0.2">
      <c r="A28" s="18" t="s">
        <v>39</v>
      </c>
      <c r="B28" s="19">
        <f t="shared" si="2"/>
        <v>4.5454545454545456E-2</v>
      </c>
      <c r="C28" s="5">
        <v>4000</v>
      </c>
      <c r="D28" s="6">
        <v>0</v>
      </c>
      <c r="E28" s="5">
        <f t="shared" si="3"/>
        <v>-4000</v>
      </c>
      <c r="F28" s="41" t="s">
        <v>12</v>
      </c>
      <c r="G28" s="7"/>
    </row>
    <row r="29" spans="1:14" ht="30" customHeight="1" thickBot="1" x14ac:dyDescent="0.2">
      <c r="A29" s="18" t="s">
        <v>40</v>
      </c>
      <c r="B29" s="19">
        <f t="shared" si="2"/>
        <v>4.5454545454545456E-2</v>
      </c>
      <c r="C29" s="5">
        <v>4000</v>
      </c>
      <c r="D29" s="6">
        <v>0</v>
      </c>
      <c r="E29" s="5">
        <f t="shared" si="3"/>
        <v>-4000</v>
      </c>
      <c r="F29" s="41" t="s">
        <v>12</v>
      </c>
      <c r="G29" s="7"/>
    </row>
    <row r="30" spans="1:14" ht="30" customHeight="1" thickBot="1" x14ac:dyDescent="0.2">
      <c r="A30" s="18" t="s">
        <v>41</v>
      </c>
      <c r="B30" s="19">
        <f t="shared" si="2"/>
        <v>4.5454545454545456E-2</v>
      </c>
      <c r="C30" s="5">
        <v>4000</v>
      </c>
      <c r="D30" s="6">
        <v>0</v>
      </c>
      <c r="E30" s="5">
        <f t="shared" si="3"/>
        <v>-4000</v>
      </c>
      <c r="F30" s="41" t="s">
        <v>12</v>
      </c>
      <c r="G30" s="7"/>
    </row>
    <row r="31" spans="1:14" ht="30" customHeight="1" thickBot="1" x14ac:dyDescent="0.2">
      <c r="A31" s="18" t="s">
        <v>42</v>
      </c>
      <c r="B31" s="19">
        <f t="shared" si="2"/>
        <v>3.9772727272727272E-2</v>
      </c>
      <c r="C31" s="5">
        <v>3500</v>
      </c>
      <c r="D31" s="6">
        <v>0</v>
      </c>
      <c r="E31" s="5">
        <f t="shared" si="3"/>
        <v>-3500</v>
      </c>
      <c r="F31" s="41" t="s">
        <v>12</v>
      </c>
      <c r="G31" s="33">
        <f>SUM(E12:E31)</f>
        <v>-88000</v>
      </c>
    </row>
    <row r="32" spans="1:14" ht="30" customHeight="1" thickBot="1" x14ac:dyDescent="0.2"/>
    <row r="33" spans="1:8" ht="97" customHeight="1" thickBot="1" x14ac:dyDescent="0.2">
      <c r="A33" s="58" t="s">
        <v>43</v>
      </c>
      <c r="B33" s="59"/>
      <c r="C33" s="59"/>
      <c r="D33" s="59"/>
      <c r="E33" s="59"/>
      <c r="F33" s="59"/>
      <c r="G33" s="60"/>
    </row>
    <row r="34" spans="1:8" ht="39" thickBot="1" x14ac:dyDescent="0.2">
      <c r="A34" s="1"/>
      <c r="B34" s="1"/>
      <c r="C34" s="14" t="s">
        <v>17</v>
      </c>
      <c r="D34" s="15" t="s">
        <v>18</v>
      </c>
      <c r="E34" s="15" t="s">
        <v>19</v>
      </c>
      <c r="F34" s="15" t="s">
        <v>20</v>
      </c>
      <c r="G34" s="15" t="s">
        <v>4</v>
      </c>
    </row>
    <row r="35" spans="1:8" ht="46" customHeight="1" thickBot="1" x14ac:dyDescent="0.2">
      <c r="A35" s="18" t="s">
        <v>44</v>
      </c>
      <c r="B35" s="3">
        <f>C35/$G$35</f>
        <v>0.2</v>
      </c>
      <c r="C35" s="5">
        <v>5000</v>
      </c>
      <c r="D35" s="6">
        <v>0</v>
      </c>
      <c r="E35" s="5">
        <f t="shared" ref="E35:E39" si="4">(0-C35)</f>
        <v>-5000</v>
      </c>
      <c r="F35" s="41" t="s">
        <v>12</v>
      </c>
      <c r="G35" s="27">
        <f>SUM(C35:C39)</f>
        <v>25000</v>
      </c>
      <c r="H35" s="9"/>
    </row>
    <row r="36" spans="1:8" ht="37" customHeight="1" thickBot="1" x14ac:dyDescent="0.2">
      <c r="A36" s="18" t="s">
        <v>45</v>
      </c>
      <c r="B36" s="3">
        <f>C36/$G$35</f>
        <v>0.2</v>
      </c>
      <c r="C36" s="5">
        <v>5000</v>
      </c>
      <c r="D36" s="6">
        <v>0</v>
      </c>
      <c r="E36" s="5">
        <f t="shared" si="4"/>
        <v>-5000</v>
      </c>
      <c r="F36" s="41" t="s">
        <v>12</v>
      </c>
      <c r="G36" s="7"/>
    </row>
    <row r="37" spans="1:8" ht="37" customHeight="1" thickBot="1" x14ac:dyDescent="0.2">
      <c r="A37" s="18" t="s">
        <v>46</v>
      </c>
      <c r="B37" s="3">
        <f>C37/$G$35</f>
        <v>0.2</v>
      </c>
      <c r="C37" s="5">
        <v>5000</v>
      </c>
      <c r="D37" s="6">
        <v>0</v>
      </c>
      <c r="E37" s="5">
        <f t="shared" si="4"/>
        <v>-5000</v>
      </c>
      <c r="F37" s="41" t="s">
        <v>12</v>
      </c>
      <c r="G37" s="7"/>
    </row>
    <row r="38" spans="1:8" ht="37" customHeight="1" thickBot="1" x14ac:dyDescent="0.2">
      <c r="A38" s="18" t="s">
        <v>47</v>
      </c>
      <c r="B38" s="3">
        <f>C38/$G$35</f>
        <v>0.2</v>
      </c>
      <c r="C38" s="5">
        <v>5000</v>
      </c>
      <c r="D38" s="6">
        <v>0</v>
      </c>
      <c r="E38" s="5">
        <f t="shared" si="4"/>
        <v>-5000</v>
      </c>
      <c r="F38" s="41" t="s">
        <v>12</v>
      </c>
      <c r="G38" s="7"/>
    </row>
    <row r="39" spans="1:8" ht="37" customHeight="1" thickBot="1" x14ac:dyDescent="0.2">
      <c r="A39" s="18" t="s">
        <v>48</v>
      </c>
      <c r="B39" s="3">
        <f>C39/$G$35</f>
        <v>0.2</v>
      </c>
      <c r="C39" s="5">
        <v>5000</v>
      </c>
      <c r="D39" s="6">
        <v>0</v>
      </c>
      <c r="E39" s="5">
        <f t="shared" si="4"/>
        <v>-5000</v>
      </c>
      <c r="F39" s="41" t="s">
        <v>12</v>
      </c>
      <c r="G39" s="32">
        <f>SUM(E35:E39)</f>
        <v>-25000</v>
      </c>
    </row>
    <row r="40" spans="1:8" ht="19" customHeight="1" thickBot="1" x14ac:dyDescent="0.2">
      <c r="A40" s="12"/>
      <c r="B40" s="13"/>
      <c r="C40" s="17"/>
    </row>
    <row r="41" spans="1:8" ht="17" hidden="1" customHeight="1" thickBot="1" x14ac:dyDescent="0.2">
      <c r="A41" s="36" t="s">
        <v>49</v>
      </c>
      <c r="B41" s="37" t="e">
        <f>#REF!+H4+G13+G35</f>
        <v>#REF!</v>
      </c>
      <c r="C41" s="28" t="s">
        <v>50</v>
      </c>
      <c r="D41" s="10"/>
    </row>
    <row r="42" spans="1:8" ht="81" customHeight="1" x14ac:dyDescent="0.15">
      <c r="A42" s="66" t="s">
        <v>57</v>
      </c>
      <c r="B42" s="67"/>
      <c r="C42" s="67"/>
      <c r="D42" s="67"/>
      <c r="E42" s="68"/>
    </row>
    <row r="43" spans="1:8" ht="13" thickBot="1" x14ac:dyDescent="0.2"/>
    <row r="44" spans="1:8" ht="91" customHeight="1" thickBot="1" x14ac:dyDescent="0.2">
      <c r="A44" s="58" t="s">
        <v>55</v>
      </c>
      <c r="B44" s="59"/>
      <c r="C44" s="59"/>
      <c r="D44" s="59"/>
      <c r="E44" s="59"/>
      <c r="F44" s="59"/>
      <c r="G44" s="60"/>
      <c r="H44" s="40">
        <f>G35+G13+H4</f>
        <v>188000</v>
      </c>
    </row>
    <row r="47" spans="1:8" x14ac:dyDescent="0.15">
      <c r="A47" s="42" t="s">
        <v>56</v>
      </c>
    </row>
  </sheetData>
  <sheetProtection algorithmName="SHA-512" hashValue="nBNeOf00A4KR0l1GgVkNAXBk7oycUO6QCqBkoXSq3ynVIP6GGjJAxwO8OviD8l7/MAh6bJ/8ZAwtazHwIIKMuA==" saltValue="zNYHaSCL5nnIZ9pueieIkQ==" spinCount="100000" sheet="1" objects="1" scenarios="1"/>
  <mergeCells count="5">
    <mergeCell ref="A44:G44"/>
    <mergeCell ref="A1:E1"/>
    <mergeCell ref="A10:G10"/>
    <mergeCell ref="A42:E42"/>
    <mergeCell ref="A33:G33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24971E-D898-4FFA-8115-28F859533FB6}">
  <ds:schemaRefs>
    <ds:schemaRef ds:uri="cdfd6af9-2027-427e-aee7-f2f3dc2ea940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4d4ff2e-cf62-40b0-a5cf-f8c6524922a9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307B7FE-CFC4-4397-B813-735C32071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11C08A-B00B-4545-9AAA-B2ED881E27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cp:revision/>
  <dcterms:created xsi:type="dcterms:W3CDTF">2020-03-23T12:24:07Z</dcterms:created>
  <dcterms:modified xsi:type="dcterms:W3CDTF">2024-11-14T13:00:19Z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