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meierijstad.sharepoint.com/teams/WA-Inkoop/Gedeelde documenten/General/Aanbestedingen/Hans/2025-4022 Speeltoestellen/4 nota van inlichtingen/2e ronde/"/>
    </mc:Choice>
  </mc:AlternateContent>
  <xr:revisionPtr revIDLastSave="0" documentId="8_{B372372F-187B-46CF-A12F-2D3D604EE050}" xr6:coauthVersionLast="47" xr6:coauthVersionMax="47" xr10:uidLastSave="{00000000-0000-0000-0000-000000000000}"/>
  <bookViews>
    <workbookView xWindow="28680" yWindow="-120" windowWidth="29040" windowHeight="17520" xr2:uid="{00000000-000D-0000-FFFF-FFFF00000000}"/>
  </bookViews>
  <sheets>
    <sheet name="bijlage 7a - Inschrijfstaat" sheetId="4" r:id="rId1"/>
    <sheet name="bijlage 8a - EMVI toezeggingen" sheetId="1" r:id="rId2"/>
    <sheet name="lijste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4" l="1"/>
  <c r="G23" i="3"/>
  <c r="H23" i="3" s="1"/>
  <c r="G22" i="3"/>
  <c r="F26" i="3"/>
  <c r="D92" i="1"/>
  <c r="D89" i="1"/>
  <c r="D91" i="1"/>
  <c r="I48" i="1"/>
  <c r="I49" i="1"/>
  <c r="I50" i="1"/>
  <c r="I51" i="1"/>
  <c r="I52" i="1"/>
  <c r="I53" i="1"/>
  <c r="I54" i="1"/>
  <c r="I55" i="1"/>
  <c r="I56" i="1"/>
  <c r="I57" i="1"/>
  <c r="I58" i="1"/>
  <c r="I47" i="1"/>
  <c r="I62" i="1"/>
  <c r="L62" i="1" s="1"/>
  <c r="I63" i="1"/>
  <c r="L63" i="1" s="1"/>
  <c r="P7" i="3"/>
  <c r="P6" i="3"/>
  <c r="P5" i="3"/>
  <c r="F28" i="4" l="1"/>
  <c r="G67" i="1" s="1"/>
  <c r="G29" i="4"/>
  <c r="G26" i="3"/>
  <c r="H26" i="3" s="1"/>
  <c r="S8" i="3"/>
  <c r="S7" i="3"/>
  <c r="S6" i="3"/>
  <c r="S5" i="3"/>
  <c r="D1" i="1"/>
  <c r="B1" i="1"/>
  <c r="G73" i="1" l="1"/>
  <c r="G11" i="3" l="1"/>
  <c r="G12" i="3"/>
  <c r="G13" i="3"/>
  <c r="G14" i="3"/>
  <c r="G15" i="3"/>
  <c r="G16" i="3"/>
  <c r="G17" i="3"/>
  <c r="G18" i="3"/>
  <c r="G19" i="3"/>
  <c r="G20" i="3"/>
  <c r="G21" i="3"/>
  <c r="G10" i="3"/>
  <c r="F35" i="4" l="1"/>
  <c r="G33" i="4" l="1"/>
  <c r="G38" i="4" s="1"/>
  <c r="H26" i="4"/>
  <c r="E27" i="4"/>
  <c r="F32" i="4" s="1"/>
  <c r="F38" i="4" s="1"/>
  <c r="H38" i="4" l="1"/>
  <c r="I70" i="1"/>
  <c r="I77" i="1"/>
  <c r="H81" i="1" l="1"/>
  <c r="G74" i="1"/>
  <c r="G76" i="1" s="1"/>
  <c r="G66" i="1"/>
  <c r="G69" i="1" s="1"/>
  <c r="N10" i="3" l="1"/>
  <c r="N11" i="3" s="1"/>
  <c r="N12" i="3" s="1"/>
  <c r="N13" i="3" s="1"/>
  <c r="N14" i="3" s="1"/>
  <c r="N15" i="3" s="1"/>
  <c r="N16" i="3" s="1"/>
  <c r="N17" i="3" s="1"/>
  <c r="N18" i="3" s="1"/>
  <c r="N19" i="3" s="1"/>
  <c r="N20" i="3" s="1"/>
  <c r="N21" i="3" s="1"/>
  <c r="N22" i="3" s="1"/>
  <c r="N23" i="3" s="1"/>
  <c r="N24" i="3" s="1"/>
  <c r="N25" i="3" s="1"/>
  <c r="X36" i="1"/>
  <c r="W36" i="1"/>
  <c r="V36" i="1"/>
  <c r="U36" i="1"/>
  <c r="T36" i="1"/>
  <c r="X32" i="1"/>
  <c r="W32" i="1"/>
  <c r="V32" i="1"/>
  <c r="U32" i="1"/>
  <c r="T32" i="1"/>
  <c r="X31" i="1"/>
  <c r="W31" i="1"/>
  <c r="V31" i="1"/>
  <c r="U31" i="1"/>
  <c r="T31" i="1"/>
  <c r="I36" i="1" l="1"/>
  <c r="L36" i="1"/>
  <c r="I31" i="1"/>
  <c r="L31" i="1" s="1"/>
  <c r="I32" i="1"/>
  <c r="L32" i="1" s="1"/>
  <c r="X25" i="1"/>
  <c r="W25" i="1"/>
  <c r="V25" i="1"/>
  <c r="U25" i="1"/>
  <c r="T25" i="1"/>
  <c r="X24" i="1"/>
  <c r="W24" i="1"/>
  <c r="V24" i="1"/>
  <c r="U24" i="1"/>
  <c r="T24" i="1"/>
  <c r="X23" i="1"/>
  <c r="W23" i="1"/>
  <c r="V23" i="1"/>
  <c r="U23" i="1"/>
  <c r="T23" i="1"/>
  <c r="X20" i="1"/>
  <c r="W20" i="1"/>
  <c r="V20" i="1"/>
  <c r="U20" i="1"/>
  <c r="T20" i="1"/>
  <c r="X19" i="1"/>
  <c r="W19" i="1"/>
  <c r="V19" i="1"/>
  <c r="U19" i="1"/>
  <c r="T19" i="1"/>
  <c r="X18" i="1"/>
  <c r="W18" i="1"/>
  <c r="V18" i="1"/>
  <c r="U18" i="1"/>
  <c r="T18" i="1"/>
  <c r="I18" i="1" l="1"/>
  <c r="L18" i="1" s="1"/>
  <c r="I20" i="1"/>
  <c r="L20" i="1" s="1"/>
  <c r="I24" i="1"/>
  <c r="L24" i="1" s="1"/>
  <c r="I25" i="1"/>
  <c r="L25" i="1" s="1"/>
  <c r="I19" i="1"/>
  <c r="L19" i="1" s="1"/>
  <c r="I23" i="1"/>
  <c r="L23" i="1" s="1"/>
  <c r="T13" i="1"/>
  <c r="U13" i="1"/>
  <c r="V13" i="1"/>
  <c r="W13" i="1"/>
  <c r="X13" i="1"/>
  <c r="T14" i="1"/>
  <c r="U14" i="1"/>
  <c r="V14" i="1"/>
  <c r="W14" i="1"/>
  <c r="X14" i="1"/>
  <c r="X12" i="1"/>
  <c r="W12" i="1"/>
  <c r="V12" i="1"/>
  <c r="U12" i="1"/>
  <c r="T12" i="1"/>
  <c r="L48" i="1"/>
  <c r="L49" i="1"/>
  <c r="L50" i="1"/>
  <c r="L51" i="1"/>
  <c r="L52" i="1"/>
  <c r="L53" i="1"/>
  <c r="L54" i="1"/>
  <c r="L55" i="1"/>
  <c r="L56" i="1"/>
  <c r="L57" i="1"/>
  <c r="L47" i="1"/>
  <c r="I12" i="1" l="1"/>
  <c r="L12" i="1" s="1"/>
  <c r="I13" i="1"/>
  <c r="L13" i="1" s="1"/>
  <c r="L58" i="1"/>
  <c r="I14" i="1"/>
  <c r="L14" i="1" s="1"/>
  <c r="F7" i="4" l="1"/>
  <c r="E11" i="3"/>
  <c r="E12" i="3"/>
  <c r="E13" i="3"/>
  <c r="E14" i="3"/>
  <c r="E15" i="3"/>
  <c r="E16" i="3"/>
  <c r="E17" i="3"/>
  <c r="E18" i="3"/>
  <c r="E19" i="3"/>
  <c r="E20" i="3"/>
  <c r="E21" i="3"/>
  <c r="E22" i="3"/>
  <c r="E10" i="3"/>
  <c r="F22" i="3" l="1"/>
  <c r="H22" i="3"/>
  <c r="F23" i="3"/>
  <c r="F21" i="3"/>
  <c r="H21" i="3"/>
  <c r="F20" i="3"/>
  <c r="H20" i="3"/>
  <c r="F19" i="3"/>
  <c r="H19" i="3"/>
  <c r="F18" i="3"/>
  <c r="H18" i="3"/>
  <c r="F17" i="3"/>
  <c r="H17" i="3"/>
  <c r="F16" i="3"/>
  <c r="H16" i="3"/>
  <c r="F15" i="3"/>
  <c r="H15" i="3"/>
  <c r="F14" i="3"/>
  <c r="H14" i="3"/>
  <c r="F13" i="3"/>
  <c r="H13" i="3"/>
  <c r="F10" i="3"/>
  <c r="H10" i="3"/>
  <c r="F12" i="3"/>
  <c r="H12" i="3"/>
  <c r="F11" i="3"/>
  <c r="H11" i="3"/>
  <c r="L77" i="1"/>
  <c r="B7" i="3"/>
  <c r="B6" i="3"/>
  <c r="B10" i="3" s="1"/>
  <c r="B5" i="3"/>
  <c r="L70" i="1" l="1"/>
  <c r="L81" i="1" s="1"/>
  <c r="I81" i="1"/>
  <c r="B11" i="3"/>
  <c r="B12" i="3" s="1"/>
  <c r="B13" i="3" s="1"/>
  <c r="B14" i="3" s="1"/>
  <c r="B15" i="3" s="1"/>
  <c r="B16" i="3" s="1"/>
  <c r="B17" i="3" s="1"/>
  <c r="B18" i="3" s="1"/>
  <c r="B19" i="3" s="1"/>
  <c r="B20" i="3" s="1"/>
  <c r="B21" i="3" s="1"/>
  <c r="B22" i="3" s="1"/>
  <c r="B23" i="3" s="1"/>
  <c r="B24" i="3" s="1"/>
  <c r="B25" i="3" s="1"/>
  <c r="B26" i="3" s="1"/>
  <c r="B27" i="3" s="1"/>
  <c r="B28" i="3" s="1"/>
  <c r="B29" i="3" s="1"/>
  <c r="B30" i="3" s="1"/>
  <c r="D85" i="1" l="1"/>
</calcChain>
</file>

<file path=xl/sharedStrings.xml><?xml version="1.0" encoding="utf-8"?>
<sst xmlns="http://schemas.openxmlformats.org/spreadsheetml/2006/main" count="272" uniqueCount="166">
  <si>
    <t>Hoeveel (speel) productlijnen heeft uw onderneming?</t>
  </si>
  <si>
    <t>6 tot 12 jaar</t>
  </si>
  <si>
    <t>0 tot 6 jaar</t>
  </si>
  <si>
    <t>12 jaar en ouder</t>
  </si>
  <si>
    <t>Hoeveel verschillende  variaties in speeltoestellen zijn er per leeftijdscategorie?</t>
  </si>
  <si>
    <t>keuze 1</t>
  </si>
  <si>
    <t>keuze 2</t>
  </si>
  <si>
    <t>keuze 3</t>
  </si>
  <si>
    <t>keuze 4</t>
  </si>
  <si>
    <t>keuze 5</t>
  </si>
  <si>
    <t>Wat is de levertijd voor nieuwe speeltoestellen?</t>
  </si>
  <si>
    <t>Wat is de levertijd voor (reserve) onderdelen</t>
  </si>
  <si>
    <t>Indien zowel componenten uit de technische als de biologische kringloop zijn gebruikt, zijn deze weer van elkaar te scheiden, zonder dat daarvoor gebruik hoeft te worden gemaakt van aanvullende stoffen of materialen die niet in het proces kunnen worden hergebruikt.</t>
  </si>
  <si>
    <t>&lt;=4</t>
  </si>
  <si>
    <t>&gt;=11 maar &lt;=14</t>
  </si>
  <si>
    <t>&gt;=15</t>
  </si>
  <si>
    <t>&gt;=8 
maar &lt;=10</t>
  </si>
  <si>
    <t>&gt;=5 
maar 
&lt;=7</t>
  </si>
  <si>
    <t>Welk percentage van uw producten is geschikt voor mensen met een beperking?</t>
  </si>
  <si>
    <t>&lt;=5%</t>
  </si>
  <si>
    <t>&gt;=5% 
maar 
&lt;=7%</t>
  </si>
  <si>
    <t>&gt;=8% 
maar &lt;=10%</t>
  </si>
  <si>
    <t>&gt;=11% maar &lt;=14%</t>
  </si>
  <si>
    <t>&gt;=15%</t>
  </si>
  <si>
    <t>&lt;=4 weken</t>
  </si>
  <si>
    <t>&lt;=5 weken</t>
  </si>
  <si>
    <t>&lt;=6
weken</t>
  </si>
  <si>
    <t>&lt;=7 weken</t>
  </si>
  <si>
    <t>&lt;=8 weken</t>
  </si>
  <si>
    <t>&gt;8 
weken</t>
  </si>
  <si>
    <t>&lt;=1 weken</t>
  </si>
  <si>
    <t>&lt;=2
weken</t>
  </si>
  <si>
    <t>&lt;=3
weken</t>
  </si>
  <si>
    <t>&gt;4 
weken</t>
  </si>
  <si>
    <t>Ja</t>
  </si>
  <si>
    <t>Nee</t>
  </si>
  <si>
    <t>Welk deel van de vervangingskosten onder garantie komt voor rekening van de opdrachtnemer?</t>
  </si>
  <si>
    <t>jaar 1</t>
  </si>
  <si>
    <t>jaar 2</t>
  </si>
  <si>
    <t>jaar 3</t>
  </si>
  <si>
    <t>jaar 4</t>
  </si>
  <si>
    <t>jaar 5</t>
  </si>
  <si>
    <t>jaar 6</t>
  </si>
  <si>
    <t>jaar 7</t>
  </si>
  <si>
    <t>jaar 8</t>
  </si>
  <si>
    <t>jaar 9</t>
  </si>
  <si>
    <t>jaar 10</t>
  </si>
  <si>
    <t>jaar 11</t>
  </si>
  <si>
    <t>jaar 12</t>
  </si>
  <si>
    <t>jaar 13</t>
  </si>
  <si>
    <t>jaar 14</t>
  </si>
  <si>
    <t>jaar 15</t>
  </si>
  <si>
    <t>percentage garantie</t>
  </si>
  <si>
    <t>min</t>
  </si>
  <si>
    <t>max</t>
  </si>
  <si>
    <t>stap</t>
  </si>
  <si>
    <t>waarden</t>
  </si>
  <si>
    <t>Wip met enkele as en minimaal 2 zitjes. Hart-op-hart-afstand van de zitjes is minimaal 3000 mm. Wiphoogte is minimaal 750 mm.</t>
  </si>
  <si>
    <t xml:space="preserve">Omschrijving van het speeltoestel </t>
  </si>
  <si>
    <t>Levering en plaatsing speeltoestellen</t>
  </si>
  <si>
    <t>Directieraming</t>
  </si>
  <si>
    <t>punten</t>
  </si>
  <si>
    <t>Punten totaal</t>
  </si>
  <si>
    <t>Prijs directie-raming</t>
  </si>
  <si>
    <t>controle op ireële prijzen</t>
  </si>
  <si>
    <t>directie-raming</t>
  </si>
  <si>
    <t>nettoprijs</t>
  </si>
  <si>
    <t>regel</t>
  </si>
  <si>
    <t>Ja/Nee</t>
  </si>
  <si>
    <t>kortingspercentage, dat gedurende de looptijd van de overeenkomst door u gehanteerd wordt op uw catalogi</t>
  </si>
  <si>
    <t>procent</t>
  </si>
  <si>
    <t>Binnen hoeveel tijd reageert u op klachten binnen de garantie-periode.</t>
  </si>
  <si>
    <t>&lt;=1 werkdag</t>
  </si>
  <si>
    <t>&lt;=2
werkdag</t>
  </si>
  <si>
    <t>&lt;=4
werkdag</t>
  </si>
  <si>
    <t>&lt;=5
werkdag</t>
  </si>
  <si>
    <t>&gt;5 
werkdag</t>
  </si>
  <si>
    <t>Voldoen de door u te leveren en te plaatsen speeltoestellen en valondergronden aan één of meer van onderstaande aspecten:</t>
  </si>
  <si>
    <t>hoeveel verschillende soorten speeltoestellen hebt u per speellijn?</t>
  </si>
  <si>
    <t>Hoeveel speelfuncties zijn er in de speelcategorie</t>
  </si>
  <si>
    <t>behaalde</t>
  </si>
  <si>
    <t>uw keuze</t>
  </si>
  <si>
    <t>Keuzen</t>
  </si>
  <si>
    <t>Keuze</t>
  </si>
  <si>
    <t>stappen</t>
  </si>
  <si>
    <t xml:space="preserve">indien </t>
  </si>
  <si>
    <t>keuze</t>
  </si>
  <si>
    <t xml:space="preserve">mindering </t>
  </si>
  <si>
    <t xml:space="preserve">op de </t>
  </si>
  <si>
    <t>factuur</t>
  </si>
  <si>
    <t>a</t>
  </si>
  <si>
    <t>b</t>
  </si>
  <si>
    <t>c</t>
  </si>
  <si>
    <t>1 Speelwaarde van het totaalconcept</t>
  </si>
  <si>
    <t>2 Leeftijdscategorie</t>
  </si>
  <si>
    <t>3 Variatie</t>
  </si>
  <si>
    <t>4 Service levertijd</t>
  </si>
  <si>
    <t>5 Service responstijden</t>
  </si>
  <si>
    <t>6 garantie</t>
  </si>
  <si>
    <t>7 Duurzaamheid</t>
  </si>
  <si>
    <t>8 catalogusprijs</t>
  </si>
  <si>
    <t xml:space="preserve">a </t>
  </si>
  <si>
    <t xml:space="preserve">De directieraming bedraagt </t>
  </si>
  <si>
    <t xml:space="preserve">en daarmee scoort u </t>
  </si>
  <si>
    <t>9 nettoprijzen</t>
  </si>
  <si>
    <t>Op basis van uw nettoprijs  bedraagt de prijs</t>
  </si>
  <si>
    <t>De gebruikte materialen kunnen aan het eind van de levensfase van het product gerecycled worden zonder hun oorspronkelijke kwaliteit te verliezen. Aan het einde van de levensduur neemt de leverancier het toestel terug en deze worden cradle-to-cradle verwerkt.</t>
  </si>
  <si>
    <t>totaal</t>
  </si>
  <si>
    <t xml:space="preserve">aantal </t>
  </si>
  <si>
    <t>Speelhuisje van duurzaam hout met één tafeltje en minimaal twee zitplaatsen voor kinderen tot 6 jaar. Het speelhuisje dient voorzien te zijn van één zijde met een raamopening, één open opening en twee dichte kanten. Dakhelling van minimaal 45° en geen opklimmogeiijkheid. Vloeroppervlakte van minimaal 1,44 m2 en maximale hoogte van 200 mm boven maaiveld.</t>
  </si>
  <si>
    <t>Glijbaan van hout, met metalen glijgoot voorzien van trap met treden. De glijbaan heeft een minimale startzithoogte van 1000 mm</t>
  </si>
  <si>
    <t>Glijbaan van metaal voorzien van trap met treden. De glijbaan heeft een minimale startzithoogte van 1500 mm.</t>
  </si>
  <si>
    <t>Draaitoestel van metaal met plaats voor minimaal 2 staande kinderen. Doorsnee maximaal 1000 mm. Stahoogte maximaal 450 mm. Totale hoogte toestel minimaal 750 mm vanaf plateau.</t>
  </si>
  <si>
    <t>Carrousel van metaal met plaats voor minimaal 4 zittende kinderen. Doorsnee minimaal 1400 mm. Zithoogte minimaal 450 mm. en maximaal 1000 mm.</t>
  </si>
  <si>
    <t>Klim en klautertoestel hout of metaal met met minimaal 4 verankeringen in de grond. Toestel heeft minimaal 3 verschillende klim en klauter mogelijkheden, waarbij de minimale valhoogte 1750 mm bedraagt.</t>
  </si>
  <si>
    <t>Combinatietoestel hout en/of metaal met minimaal de functies: klimmen, verzamelplateau, glijbaan (startzithoogte minimaal 1500 mm) en glijstang (opstaphoogte minimaal 1500 mm). Minimale valruimte van het toestel van 25 m2 behorende bij een valhoogte van 1500 mm.</t>
  </si>
  <si>
    <t>Basketbalpaal, metaal. Met ring en net, ringhoogte 3050 mm.</t>
  </si>
  <si>
    <t>Voetbaldoel, metaal, ingegraven zonder net, hoogte bovengronds minimaal 2000 mm, breedte minimaal 3500mm.</t>
  </si>
  <si>
    <t xml:space="preserve">Dubbele schommel metaal met 4 verankeringen in de grond en een minimale kettinglengte van 1400 mm. Bovenbalk is  voorzien van een bescherming tegen kettingoverslag </t>
  </si>
  <si>
    <t>Mandschommel hout met 4 verankeringen in de grond en met een minimale kettinglengte van 1800 mm. Tevens dienen er bij beide ophangingen een veiligheidsketting aangekoppeld te zijn en heeft de mand een minimale doorsnede van 1200 mm.</t>
  </si>
  <si>
    <t>Duikelrek metaal en/of hout met 3 verschillende hoogtes; 700-900 mm, 900-1100 mm en 1100-1 300 mm. Duikelrek is voorzien van metalen liggers en heeft geen aluminium staanders.</t>
  </si>
  <si>
    <t>Balanceerbalk, hout  met minimale lengte van 3500 mm en een hoogte (loopvlak) van minimaal 200 mm</t>
  </si>
  <si>
    <t xml:space="preserve">100 punten bij </t>
  </si>
  <si>
    <t>percentage van de directieraming</t>
  </si>
  <si>
    <t xml:space="preserve">0 punten bij </t>
  </si>
  <si>
    <t>boete/</t>
  </si>
  <si>
    <t>minimale catalogus-prijs &gt;=</t>
  </si>
  <si>
    <t>werkelijke catalogus prijs</t>
  </si>
  <si>
    <t>Artikel-nummer uit uw catalogus</t>
  </si>
  <si>
    <t>Uw</t>
  </si>
  <si>
    <t>Uw catalogusprijs</t>
  </si>
  <si>
    <t>Uw nettoprijs</t>
  </si>
  <si>
    <t>productassortiment</t>
  </si>
  <si>
    <t>opties</t>
  </si>
  <si>
    <t>Totaal behaalde punten</t>
  </si>
  <si>
    <t>Link naar catalogus 
(sub) leverancier</t>
  </si>
  <si>
    <t xml:space="preserve">Netto prijs inclusief plaatsing, Tenminste 70% van uw catalogusprijs </t>
  </si>
  <si>
    <t>percentage ten opzichte van uw catalogusprijzen</t>
  </si>
  <si>
    <t>inschrijver</t>
  </si>
  <si>
    <t>:</t>
  </si>
  <si>
    <t>naam</t>
  </si>
  <si>
    <t>functie</t>
  </si>
  <si>
    <t>Handtekening</t>
  </si>
  <si>
    <t>tot</t>
  </si>
  <si>
    <t>Wensen</t>
  </si>
  <si>
    <t>Ja/nee</t>
  </si>
  <si>
    <t>werkelijke</t>
  </si>
  <si>
    <t>bonus
boete-
factor</t>
  </si>
  <si>
    <t>Inschrijfstaat</t>
  </si>
  <si>
    <t>controle ingevulde velden inschrijfstaat</t>
  </si>
  <si>
    <t>catalogusprijs</t>
  </si>
  <si>
    <t>link</t>
  </si>
  <si>
    <t>Uw catalogusprijs bedraagt</t>
  </si>
  <si>
    <t>Percentage van directieraming</t>
  </si>
  <si>
    <t xml:space="preserve">Percentage van catalogusprijs </t>
  </si>
  <si>
    <t>exclusief</t>
  </si>
  <si>
    <t>bonus</t>
  </si>
  <si>
    <t>toezegging</t>
  </si>
  <si>
    <t>van 600</t>
  </si>
  <si>
    <t>Bernheze</t>
  </si>
  <si>
    <t>Meierijstad</t>
  </si>
  <si>
    <t>% van aantal punten</t>
  </si>
  <si>
    <t>Maak een keuze</t>
  </si>
  <si>
    <t xml:space="preserve"> </t>
  </si>
  <si>
    <t>Bestek 2025-4022</t>
  </si>
  <si>
    <t>Afwerken gazon na plaatsen toestellen per 100m²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</si>
</sst>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
    <numFmt numFmtId="165" formatCode="0.0"/>
  </numFmts>
  <fonts count="9" x14ac:knownFonts="1">
    <font>
      <sz val="10"/>
      <color theme="1"/>
      <name val="Arial"/>
      <family val="2"/>
    </font>
    <font>
      <b/>
      <sz val="10"/>
      <color theme="1"/>
      <name val="Arial"/>
      <family val="2"/>
    </font>
    <font>
      <sz val="10"/>
      <color theme="1"/>
      <name val="Arial"/>
      <family val="2"/>
    </font>
    <font>
      <sz val="11"/>
      <color theme="1"/>
      <name val="Arial"/>
      <family val="2"/>
    </font>
    <font>
      <sz val="10"/>
      <color rgb="FF000000"/>
      <name val="Arial"/>
      <family val="2"/>
    </font>
    <font>
      <u/>
      <sz val="10"/>
      <color theme="10"/>
      <name val="Arial"/>
      <family val="2"/>
    </font>
    <font>
      <sz val="14"/>
      <color theme="1"/>
      <name val="Arial"/>
      <family val="2"/>
    </font>
    <font>
      <b/>
      <sz val="14"/>
      <color theme="1"/>
      <name val="Arial"/>
      <family val="2"/>
    </font>
    <font>
      <sz val="1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s>
  <borders count="3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9"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cellStyleXfs>
  <cellXfs count="128">
    <xf numFmtId="0" fontId="0" fillId="0" borderId="0" xfId="0"/>
    <xf numFmtId="0" fontId="0" fillId="0" borderId="0" xfId="0" applyAlignment="1">
      <alignment vertical="top" wrapText="1"/>
    </xf>
    <xf numFmtId="0" fontId="0" fillId="0" borderId="0" xfId="0" applyAlignment="1">
      <alignment wrapText="1"/>
    </xf>
    <xf numFmtId="165" fontId="0" fillId="0" borderId="0" xfId="0" applyNumberFormat="1"/>
    <xf numFmtId="44" fontId="0" fillId="0" borderId="0" xfId="2" applyFont="1" applyAlignment="1">
      <alignment vertical="top"/>
    </xf>
    <xf numFmtId="0" fontId="0" fillId="0" borderId="0" xfId="0" applyAlignment="1">
      <alignment vertical="top"/>
    </xf>
    <xf numFmtId="9" fontId="0" fillId="0" borderId="0" xfId="0" applyNumberFormat="1" applyAlignment="1">
      <alignment vertical="top"/>
    </xf>
    <xf numFmtId="44" fontId="0" fillId="0" borderId="0" xfId="0" applyNumberFormat="1" applyAlignment="1">
      <alignment vertical="top"/>
    </xf>
    <xf numFmtId="9" fontId="0" fillId="0" borderId="0" xfId="1" applyFont="1"/>
    <xf numFmtId="44" fontId="4" fillId="0" borderId="0" xfId="2" applyFont="1" applyFill="1" applyBorder="1" applyAlignment="1" applyProtection="1">
      <alignment horizontal="right" vertical="top" wrapText="1"/>
    </xf>
    <xf numFmtId="0" fontId="2" fillId="2" borderId="1" xfId="0" applyFont="1" applyFill="1" applyBorder="1" applyAlignment="1">
      <alignment horizontal="center" vertical="top"/>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0" fillId="0" borderId="4" xfId="0" applyBorder="1"/>
    <xf numFmtId="0" fontId="0" fillId="0" borderId="5" xfId="0" applyBorder="1"/>
    <xf numFmtId="0" fontId="0" fillId="0" borderId="7" xfId="0" applyBorder="1"/>
    <xf numFmtId="0" fontId="0" fillId="0" borderId="9" xfId="0" applyBorder="1"/>
    <xf numFmtId="0" fontId="0" fillId="0" borderId="10" xfId="0" applyBorder="1"/>
    <xf numFmtId="0" fontId="0" fillId="0" borderId="6" xfId="0" applyBorder="1" applyAlignment="1">
      <alignment wrapText="1"/>
    </xf>
    <xf numFmtId="164" fontId="0" fillId="0" borderId="8" xfId="1" applyNumberFormat="1" applyFont="1" applyBorder="1" applyAlignment="1">
      <alignment horizontal="left" wrapText="1"/>
    </xf>
    <xf numFmtId="0" fontId="0" fillId="0" borderId="8" xfId="0" applyBorder="1"/>
    <xf numFmtId="9" fontId="0" fillId="0" borderId="0" xfId="1" applyFont="1" applyBorder="1"/>
    <xf numFmtId="0" fontId="0" fillId="0" borderId="6" xfId="0" applyBorder="1"/>
    <xf numFmtId="0" fontId="0" fillId="0" borderId="11" xfId="0" applyBorder="1"/>
    <xf numFmtId="0" fontId="0" fillId="0" borderId="4" xfId="0" applyBorder="1" applyAlignment="1">
      <alignment vertical="top"/>
    </xf>
    <xf numFmtId="0" fontId="0" fillId="0" borderId="7" xfId="0" applyBorder="1" applyAlignment="1">
      <alignment vertical="top"/>
    </xf>
    <xf numFmtId="0" fontId="3" fillId="2" borderId="12" xfId="0" applyFont="1" applyFill="1" applyBorder="1" applyAlignment="1">
      <alignment horizontal="left" vertical="top" wrapText="1"/>
    </xf>
    <xf numFmtId="0" fontId="3" fillId="2" borderId="1" xfId="0" applyFont="1" applyFill="1" applyBorder="1" applyAlignment="1">
      <alignment horizontal="left" vertical="top" wrapText="1"/>
    </xf>
    <xf numFmtId="44" fontId="0" fillId="0" borderId="4" xfId="2" applyFont="1" applyBorder="1"/>
    <xf numFmtId="44" fontId="0" fillId="0" borderId="6" xfId="2" applyFont="1" applyBorder="1"/>
    <xf numFmtId="44" fontId="0" fillId="0" borderId="7" xfId="2" applyFont="1" applyBorder="1" applyAlignment="1">
      <alignment wrapText="1"/>
    </xf>
    <xf numFmtId="44" fontId="0" fillId="0" borderId="8" xfId="2" applyFont="1" applyBorder="1" applyAlignment="1">
      <alignment wrapText="1"/>
    </xf>
    <xf numFmtId="44" fontId="0" fillId="0" borderId="7" xfId="2" applyFont="1" applyBorder="1"/>
    <xf numFmtId="44" fontId="0" fillId="0" borderId="8" xfId="2" applyFont="1" applyBorder="1"/>
    <xf numFmtId="9" fontId="0" fillId="0" borderId="7" xfId="1" applyFont="1" applyBorder="1"/>
    <xf numFmtId="9" fontId="0" fillId="0" borderId="8" xfId="1" applyFont="1" applyBorder="1"/>
    <xf numFmtId="0" fontId="4" fillId="0" borderId="13" xfId="0" applyFont="1" applyBorder="1" applyAlignment="1">
      <alignment horizontal="lef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0" fillId="0" borderId="15" xfId="0" applyBorder="1"/>
    <xf numFmtId="0" fontId="0" fillId="0" borderId="16" xfId="0" applyBorder="1"/>
    <xf numFmtId="0" fontId="0" fillId="0" borderId="5" xfId="0" applyBorder="1" applyAlignment="1">
      <alignment vertical="top" wrapText="1"/>
    </xf>
    <xf numFmtId="0" fontId="1" fillId="0" borderId="7" xfId="0" applyFont="1" applyBorder="1"/>
    <xf numFmtId="0" fontId="0" fillId="0" borderId="10" xfId="0" applyBorder="1" applyAlignment="1">
      <alignment vertical="top" wrapText="1"/>
    </xf>
    <xf numFmtId="0" fontId="1" fillId="0" borderId="0" xfId="0" applyFont="1" applyAlignment="1">
      <alignment horizontal="left" vertical="top" wrapText="1"/>
    </xf>
    <xf numFmtId="0" fontId="0" fillId="0" borderId="7" xfId="0" applyBorder="1" applyAlignment="1">
      <alignment horizontal="right" vertical="top"/>
    </xf>
    <xf numFmtId="0" fontId="0" fillId="0" borderId="0" xfId="0" quotePrefix="1" applyAlignment="1">
      <alignment vertical="top" wrapText="1"/>
    </xf>
    <xf numFmtId="0" fontId="1" fillId="0" borderId="7" xfId="0" applyFont="1" applyBorder="1" applyAlignment="1">
      <alignment vertical="top"/>
    </xf>
    <xf numFmtId="0" fontId="1" fillId="0" borderId="7" xfId="0" applyFont="1" applyBorder="1" applyAlignment="1">
      <alignment horizontal="right" vertical="top"/>
    </xf>
    <xf numFmtId="0" fontId="1" fillId="0" borderId="0" xfId="0" applyFont="1" applyAlignment="1">
      <alignment vertical="top" wrapText="1"/>
    </xf>
    <xf numFmtId="0" fontId="1" fillId="0" borderId="0" xfId="0" applyFont="1"/>
    <xf numFmtId="9" fontId="0" fillId="0" borderId="0" xfId="0" applyNumberFormat="1"/>
    <xf numFmtId="0" fontId="0" fillId="0" borderId="0" xfId="0" applyAlignment="1">
      <alignment horizontal="left" vertical="top" wrapText="1"/>
    </xf>
    <xf numFmtId="1" fontId="0" fillId="0" borderId="10" xfId="0" applyNumberFormat="1" applyBorder="1"/>
    <xf numFmtId="0" fontId="0" fillId="0" borderId="17"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1" fillId="0" borderId="18" xfId="0" applyFont="1" applyBorder="1" applyAlignment="1">
      <alignment horizontal="left" vertical="top" wrapText="1"/>
    </xf>
    <xf numFmtId="0" fontId="0" fillId="0" borderId="18" xfId="0" quotePrefix="1" applyBorder="1" applyAlignment="1">
      <alignment vertical="top" wrapText="1"/>
    </xf>
    <xf numFmtId="0" fontId="1" fillId="0" borderId="18" xfId="0" applyFont="1" applyBorder="1" applyAlignment="1">
      <alignment vertical="top" wrapText="1"/>
    </xf>
    <xf numFmtId="0" fontId="0" fillId="0" borderId="18" xfId="0" applyBorder="1" applyAlignment="1">
      <alignment horizontal="left" vertical="top" wrapText="1"/>
    </xf>
    <xf numFmtId="0" fontId="0" fillId="0" borderId="7" xfId="0" applyBorder="1" applyAlignment="1">
      <alignment vertical="top" wrapText="1"/>
    </xf>
    <xf numFmtId="44" fontId="0" fillId="0" borderId="7" xfId="0" applyNumberFormat="1" applyBorder="1"/>
    <xf numFmtId="1" fontId="0" fillId="0" borderId="8" xfId="1" applyNumberFormat="1" applyFont="1" applyBorder="1"/>
    <xf numFmtId="1" fontId="0" fillId="0" borderId="8" xfId="0" applyNumberFormat="1" applyBorder="1"/>
    <xf numFmtId="1" fontId="0" fillId="0" borderId="11" xfId="0" applyNumberFormat="1" applyBorder="1"/>
    <xf numFmtId="0" fontId="0" fillId="0" borderId="8" xfId="0" applyBorder="1" applyAlignment="1">
      <alignment vertical="top" wrapText="1"/>
    </xf>
    <xf numFmtId="0" fontId="0" fillId="0" borderId="20" xfId="0" applyBorder="1"/>
    <xf numFmtId="0" fontId="0" fillId="0" borderId="21" xfId="0" applyBorder="1"/>
    <xf numFmtId="0" fontId="0" fillId="0" borderId="20" xfId="0" applyBorder="1" applyAlignment="1">
      <alignment vertical="top"/>
    </xf>
    <xf numFmtId="0" fontId="0" fillId="0" borderId="22" xfId="0" applyBorder="1"/>
    <xf numFmtId="1" fontId="0" fillId="0" borderId="22" xfId="0" applyNumberFormat="1" applyBorder="1" applyAlignment="1">
      <alignment horizontal="right"/>
    </xf>
    <xf numFmtId="0" fontId="0" fillId="0" borderId="23" xfId="0" applyBorder="1"/>
    <xf numFmtId="0" fontId="0" fillId="0" borderId="24" xfId="0" applyBorder="1"/>
    <xf numFmtId="0" fontId="0" fillId="0" borderId="23" xfId="0" applyBorder="1" applyAlignment="1">
      <alignment vertical="top"/>
    </xf>
    <xf numFmtId="0" fontId="0" fillId="0" borderId="25" xfId="0" applyBorder="1"/>
    <xf numFmtId="0" fontId="8" fillId="0" borderId="0" xfId="0" applyFont="1"/>
    <xf numFmtId="0" fontId="8" fillId="0" borderId="0" xfId="0" applyFont="1" applyAlignment="1">
      <alignment horizontal="left"/>
    </xf>
    <xf numFmtId="0" fontId="0" fillId="0" borderId="0" xfId="0" applyAlignment="1">
      <alignment horizontal="right"/>
    </xf>
    <xf numFmtId="0" fontId="0" fillId="0" borderId="17" xfId="0" applyBorder="1"/>
    <xf numFmtId="0" fontId="0" fillId="0" borderId="18" xfId="0" applyBorder="1"/>
    <xf numFmtId="1" fontId="0" fillId="0" borderId="18" xfId="0" applyNumberFormat="1" applyBorder="1"/>
    <xf numFmtId="1" fontId="0" fillId="0" borderId="19" xfId="0" applyNumberFormat="1" applyBorder="1"/>
    <xf numFmtId="0" fontId="0" fillId="3" borderId="7" xfId="0" applyFill="1" applyBorder="1" applyProtection="1">
      <protection locked="0"/>
    </xf>
    <xf numFmtId="0" fontId="0" fillId="3" borderId="7" xfId="0" applyFill="1" applyBorder="1" applyAlignment="1" applyProtection="1">
      <alignment vertical="top" wrapText="1"/>
      <protection locked="0"/>
    </xf>
    <xf numFmtId="44" fontId="0" fillId="5" borderId="7" xfId="2" applyFont="1" applyFill="1" applyBorder="1" applyAlignment="1" applyProtection="1">
      <alignment horizontal="right" vertical="top"/>
      <protection locked="0"/>
    </xf>
    <xf numFmtId="44" fontId="0" fillId="5" borderId="15" xfId="2" applyFont="1" applyFill="1" applyBorder="1" applyAlignment="1" applyProtection="1">
      <alignment horizontal="right" vertical="top"/>
      <protection locked="0"/>
    </xf>
    <xf numFmtId="0" fontId="5" fillId="5" borderId="8" xfId="3" applyFill="1" applyBorder="1" applyProtection="1">
      <protection locked="0"/>
    </xf>
    <xf numFmtId="9" fontId="0" fillId="0" borderId="9" xfId="0" applyNumberFormat="1" applyBorder="1"/>
    <xf numFmtId="9" fontId="0" fillId="0" borderId="10" xfId="0" applyNumberFormat="1" applyBorder="1"/>
    <xf numFmtId="9" fontId="0" fillId="0" borderId="11" xfId="0" applyNumberFormat="1" applyBorder="1"/>
    <xf numFmtId="0" fontId="0" fillId="0" borderId="7" xfId="0" applyBorder="1" applyAlignment="1">
      <alignment horizontal="left" vertical="top"/>
    </xf>
    <xf numFmtId="0" fontId="0" fillId="0" borderId="0" xfId="0" applyAlignment="1">
      <alignment horizontal="left" vertical="top"/>
    </xf>
    <xf numFmtId="0" fontId="0" fillId="0" borderId="18" xfId="0" applyBorder="1" applyAlignment="1">
      <alignment horizontal="left" vertical="top"/>
    </xf>
    <xf numFmtId="0" fontId="1" fillId="0" borderId="7" xfId="0" applyFont="1"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wrapText="1"/>
    </xf>
    <xf numFmtId="0" fontId="0" fillId="0" borderId="19" xfId="0" applyBorder="1" applyAlignment="1">
      <alignment horizontal="left" vertical="top" wrapText="1"/>
    </xf>
    <xf numFmtId="0" fontId="0" fillId="0" borderId="10" xfId="0" applyBorder="1" applyAlignment="1">
      <alignment horizontal="left" vertical="top"/>
    </xf>
    <xf numFmtId="0" fontId="0" fillId="0" borderId="19" xfId="0" applyBorder="1" applyAlignment="1">
      <alignment horizontal="left" vertical="top"/>
    </xf>
    <xf numFmtId="44" fontId="0" fillId="0" borderId="8" xfId="0" applyNumberFormat="1" applyBorder="1" applyAlignment="1">
      <alignment vertical="top"/>
    </xf>
    <xf numFmtId="44" fontId="0" fillId="0" borderId="7" xfId="2" applyFont="1" applyBorder="1" applyAlignment="1">
      <alignment vertical="top"/>
    </xf>
    <xf numFmtId="44" fontId="0" fillId="0" borderId="8" xfId="2" applyFont="1" applyBorder="1" applyAlignment="1">
      <alignment vertical="top"/>
    </xf>
    <xf numFmtId="1" fontId="0" fillId="0" borderId="0" xfId="0" applyNumberFormat="1"/>
    <xf numFmtId="0" fontId="6" fillId="0" borderId="26" xfId="0" applyFont="1" applyBorder="1"/>
    <xf numFmtId="0" fontId="6" fillId="0" borderId="27" xfId="0" applyFont="1" applyBorder="1" applyAlignment="1">
      <alignment vertical="top" wrapText="1"/>
    </xf>
    <xf numFmtId="0" fontId="0" fillId="0" borderId="28" xfId="0" applyBorder="1"/>
    <xf numFmtId="1" fontId="0" fillId="0" borderId="20" xfId="1" applyNumberFormat="1" applyFont="1" applyBorder="1" applyAlignment="1">
      <alignment wrapText="1"/>
    </xf>
    <xf numFmtId="1" fontId="0" fillId="0" borderId="22" xfId="1" applyNumberFormat="1" applyFont="1" applyBorder="1" applyAlignment="1">
      <alignment wrapText="1"/>
    </xf>
    <xf numFmtId="9" fontId="0" fillId="0" borderId="0" xfId="2" applyNumberFormat="1" applyFont="1" applyBorder="1"/>
    <xf numFmtId="9" fontId="0" fillId="4" borderId="0" xfId="1" applyFont="1" applyFill="1" applyBorder="1"/>
    <xf numFmtId="0" fontId="0" fillId="5" borderId="0" xfId="0" applyFill="1" applyAlignment="1" applyProtection="1">
      <alignment vertical="top"/>
      <protection locked="0"/>
    </xf>
    <xf numFmtId="0" fontId="0" fillId="0" borderId="30" xfId="0" applyBorder="1"/>
    <xf numFmtId="0" fontId="0" fillId="0" borderId="29" xfId="0" applyBorder="1"/>
    <xf numFmtId="0" fontId="0" fillId="5" borderId="15" xfId="2" applyNumberFormat="1" applyFont="1" applyFill="1" applyBorder="1" applyAlignment="1" applyProtection="1">
      <alignment horizontal="right" vertical="top"/>
      <protection locked="0"/>
    </xf>
    <xf numFmtId="0" fontId="0" fillId="5" borderId="0" xfId="0" applyFill="1" applyAlignment="1" applyProtection="1">
      <alignment horizontal="left" vertical="top"/>
      <protection locked="0"/>
    </xf>
    <xf numFmtId="0" fontId="0" fillId="5" borderId="0" xfId="0"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0" fillId="0" borderId="0" xfId="0" applyAlignment="1">
      <alignment horizontal="left" vertical="top"/>
    </xf>
    <xf numFmtId="1" fontId="7" fillId="0" borderId="27" xfId="0" applyNumberFormat="1" applyFont="1" applyBorder="1" applyAlignment="1">
      <alignment horizontal="right" vertical="top" wrapText="1"/>
    </xf>
    <xf numFmtId="0" fontId="7" fillId="0" borderId="27" xfId="0" applyFont="1" applyBorder="1" applyAlignment="1">
      <alignment horizontal="right" vertical="top" wrapText="1"/>
    </xf>
    <xf numFmtId="0" fontId="7" fillId="0" borderId="28" xfId="0" applyFont="1" applyBorder="1" applyAlignment="1">
      <alignment horizontal="righ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0" fillId="0" borderId="18" xfId="0" applyBorder="1" applyAlignment="1">
      <alignment horizontal="left" vertical="top" wrapText="1"/>
    </xf>
    <xf numFmtId="0" fontId="0" fillId="0" borderId="8" xfId="0" applyBorder="1" applyAlignment="1">
      <alignment horizontal="left" vertical="top" wrapText="1"/>
    </xf>
  </cellXfs>
  <cellStyles count="4">
    <cellStyle name="Hyperlink" xfId="3" builtinId="8"/>
    <cellStyle name="Procent" xfId="1"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50"/>
  <sheetViews>
    <sheetView tabSelected="1" zoomScaleNormal="100" workbookViewId="0">
      <pane xSplit="5" ySplit="7" topLeftCell="F8" activePane="bottomRight" state="frozen"/>
      <selection pane="topRight" activeCell="E1" sqref="E1"/>
      <selection pane="bottomLeft" activeCell="A4" sqref="A4"/>
      <selection pane="bottomRight" activeCell="C8" sqref="C8"/>
    </sheetView>
  </sheetViews>
  <sheetFormatPr defaultRowHeight="12.75" x14ac:dyDescent="0.2"/>
  <cols>
    <col min="1" max="1" width="2.7109375" customWidth="1"/>
    <col min="2" max="2" width="12.42578125" customWidth="1"/>
    <col min="3" max="3" width="10.28515625" customWidth="1"/>
    <col min="4" max="4" width="45.7109375" style="5" customWidth="1"/>
    <col min="5" max="5" width="13.28515625" bestFit="1" customWidth="1"/>
    <col min="6" max="6" width="17.7109375" bestFit="1" customWidth="1"/>
    <col min="7" max="7" width="17.7109375" customWidth="1"/>
    <col min="8" max="8" width="41.5703125" customWidth="1"/>
  </cols>
  <sheetData>
    <row r="1" spans="2:8" x14ac:dyDescent="0.2">
      <c r="B1" t="s">
        <v>164</v>
      </c>
      <c r="D1" s="5" t="s">
        <v>59</v>
      </c>
    </row>
    <row r="4" spans="2:8" x14ac:dyDescent="0.2">
      <c r="B4" t="s">
        <v>148</v>
      </c>
      <c r="D4" s="111" t="s">
        <v>162</v>
      </c>
    </row>
    <row r="6" spans="2:8" ht="13.5" thickBot="1" x14ac:dyDescent="0.25"/>
    <row r="7" spans="2:8" ht="86.25" thickBot="1" x14ac:dyDescent="0.25">
      <c r="B7" s="10"/>
      <c r="C7" s="11" t="s">
        <v>128</v>
      </c>
      <c r="D7" s="11" t="s">
        <v>58</v>
      </c>
      <c r="E7" s="26" t="s">
        <v>63</v>
      </c>
      <c r="F7" s="27" t="str">
        <f>"Catalogusprijs inclusief plaatsing, tenminste "&amp;lijsten!F5*100 &amp; "% van de directieraming"</f>
        <v>Catalogusprijs inclusief plaatsing, tenminste 65% van de directieraming</v>
      </c>
      <c r="G7" s="12" t="s">
        <v>136</v>
      </c>
      <c r="H7" s="12" t="s">
        <v>135</v>
      </c>
    </row>
    <row r="8" spans="2:8" ht="51" x14ac:dyDescent="0.2">
      <c r="B8" s="15">
        <v>1</v>
      </c>
      <c r="C8" s="114"/>
      <c r="D8" s="36" t="s">
        <v>118</v>
      </c>
      <c r="E8" s="9">
        <v>2000</v>
      </c>
      <c r="F8" s="85"/>
      <c r="G8" s="86"/>
      <c r="H8" s="87"/>
    </row>
    <row r="9" spans="2:8" ht="63.75" x14ac:dyDescent="0.2">
      <c r="B9" s="15">
        <v>2</v>
      </c>
      <c r="C9" s="114"/>
      <c r="D9" s="36" t="s">
        <v>119</v>
      </c>
      <c r="E9" s="9">
        <v>3300</v>
      </c>
      <c r="F9" s="85"/>
      <c r="G9" s="86"/>
      <c r="H9" s="87"/>
    </row>
    <row r="10" spans="2:8" ht="51" x14ac:dyDescent="0.2">
      <c r="B10" s="15">
        <v>3</v>
      </c>
      <c r="C10" s="114"/>
      <c r="D10" s="36" t="s">
        <v>120</v>
      </c>
      <c r="E10" s="9">
        <v>1100</v>
      </c>
      <c r="F10" s="85"/>
      <c r="G10" s="86"/>
      <c r="H10" s="87"/>
    </row>
    <row r="11" spans="2:8" ht="25.5" x14ac:dyDescent="0.2">
      <c r="B11" s="15">
        <v>4</v>
      </c>
      <c r="C11" s="114"/>
      <c r="D11" s="36" t="s">
        <v>121</v>
      </c>
      <c r="E11" s="9">
        <v>525</v>
      </c>
      <c r="F11" s="85"/>
      <c r="G11" s="86"/>
      <c r="H11" s="87"/>
    </row>
    <row r="12" spans="2:8" ht="38.25" x14ac:dyDescent="0.2">
      <c r="B12" s="15">
        <v>5</v>
      </c>
      <c r="C12" s="114"/>
      <c r="D12" s="37" t="s">
        <v>57</v>
      </c>
      <c r="E12" s="9">
        <v>1750</v>
      </c>
      <c r="F12" s="85"/>
      <c r="G12" s="86"/>
      <c r="H12" s="87"/>
    </row>
    <row r="13" spans="2:8" ht="38.25" x14ac:dyDescent="0.2">
      <c r="B13" s="15">
        <v>6</v>
      </c>
      <c r="C13" s="114"/>
      <c r="D13" s="37" t="s">
        <v>110</v>
      </c>
      <c r="E13" s="9">
        <v>3250</v>
      </c>
      <c r="F13" s="85"/>
      <c r="G13" s="86"/>
      <c r="H13" s="87"/>
    </row>
    <row r="14" spans="2:8" ht="38.25" x14ac:dyDescent="0.2">
      <c r="B14" s="15">
        <v>7</v>
      </c>
      <c r="C14" s="114"/>
      <c r="D14" s="37" t="s">
        <v>111</v>
      </c>
      <c r="E14" s="9">
        <v>3375</v>
      </c>
      <c r="F14" s="85"/>
      <c r="G14" s="86"/>
      <c r="H14" s="87"/>
    </row>
    <row r="15" spans="2:8" ht="51" x14ac:dyDescent="0.2">
      <c r="B15" s="15">
        <v>8</v>
      </c>
      <c r="C15" s="114"/>
      <c r="D15" s="36" t="s">
        <v>112</v>
      </c>
      <c r="E15" s="9">
        <v>3800</v>
      </c>
      <c r="F15" s="85"/>
      <c r="G15" s="86"/>
      <c r="H15" s="87"/>
    </row>
    <row r="16" spans="2:8" ht="38.25" x14ac:dyDescent="0.2">
      <c r="B16" s="15">
        <v>9</v>
      </c>
      <c r="C16" s="114"/>
      <c r="D16" s="37" t="s">
        <v>113</v>
      </c>
      <c r="E16" s="9">
        <v>3800</v>
      </c>
      <c r="F16" s="85"/>
      <c r="G16" s="86"/>
      <c r="H16" s="87"/>
    </row>
    <row r="17" spans="2:8" ht="63.75" x14ac:dyDescent="0.2">
      <c r="B17" s="15">
        <v>10</v>
      </c>
      <c r="C17" s="114"/>
      <c r="D17" s="37" t="s">
        <v>114</v>
      </c>
      <c r="E17" s="9">
        <v>12250</v>
      </c>
      <c r="F17" s="85"/>
      <c r="G17" s="86"/>
      <c r="H17" s="87"/>
    </row>
    <row r="18" spans="2:8" ht="76.5" x14ac:dyDescent="0.2">
      <c r="B18" s="15">
        <v>11</v>
      </c>
      <c r="C18" s="114"/>
      <c r="D18" s="36" t="s">
        <v>115</v>
      </c>
      <c r="E18" s="9">
        <v>10125</v>
      </c>
      <c r="F18" s="85"/>
      <c r="G18" s="86"/>
      <c r="H18" s="87"/>
    </row>
    <row r="19" spans="2:8" ht="102" x14ac:dyDescent="0.2">
      <c r="B19" s="15">
        <v>12</v>
      </c>
      <c r="C19" s="114"/>
      <c r="D19" s="37" t="s">
        <v>109</v>
      </c>
      <c r="E19" s="9">
        <v>2450</v>
      </c>
      <c r="F19" s="85"/>
      <c r="G19" s="86"/>
      <c r="H19" s="87"/>
    </row>
    <row r="20" spans="2:8" ht="25.5" x14ac:dyDescent="0.2">
      <c r="B20" s="15">
        <v>13</v>
      </c>
      <c r="C20" s="114"/>
      <c r="D20" s="37" t="s">
        <v>116</v>
      </c>
      <c r="E20" s="9">
        <v>2875</v>
      </c>
      <c r="F20" s="85"/>
      <c r="G20" s="86"/>
      <c r="H20" s="87"/>
    </row>
    <row r="21" spans="2:8" ht="38.25" x14ac:dyDescent="0.2">
      <c r="B21" s="15">
        <v>14</v>
      </c>
      <c r="C21" s="114"/>
      <c r="D21" s="37" t="s">
        <v>117</v>
      </c>
      <c r="E21" s="9">
        <v>1750</v>
      </c>
      <c r="F21" s="85"/>
      <c r="G21" s="86"/>
      <c r="H21" s="87"/>
    </row>
    <row r="22" spans="2:8" x14ac:dyDescent="0.2">
      <c r="B22" s="15"/>
      <c r="C22" s="39"/>
      <c r="D22" s="37"/>
      <c r="E22" s="9"/>
      <c r="F22" s="15"/>
      <c r="G22" s="39"/>
      <c r="H22" s="112"/>
    </row>
    <row r="23" spans="2:8" x14ac:dyDescent="0.2">
      <c r="B23" s="15"/>
      <c r="C23" s="39"/>
      <c r="D23" s="37"/>
      <c r="E23" s="9"/>
      <c r="F23" s="15"/>
      <c r="G23" s="39"/>
      <c r="H23" s="112"/>
    </row>
    <row r="24" spans="2:8" ht="13.5" thickBot="1" x14ac:dyDescent="0.25">
      <c r="B24" s="16">
        <v>15</v>
      </c>
      <c r="C24" s="40"/>
      <c r="D24" s="38" t="s">
        <v>165</v>
      </c>
      <c r="E24" s="9">
        <v>60</v>
      </c>
      <c r="F24" s="85">
        <v>60</v>
      </c>
      <c r="G24" s="86">
        <v>60</v>
      </c>
      <c r="H24" s="113"/>
    </row>
    <row r="25" spans="2:8" ht="38.25" x14ac:dyDescent="0.2">
      <c r="B25" s="13"/>
      <c r="C25" s="14"/>
      <c r="D25" s="24"/>
      <c r="E25" s="22"/>
      <c r="F25" s="28"/>
      <c r="G25" s="29"/>
      <c r="H25" s="18" t="s">
        <v>69</v>
      </c>
    </row>
    <row r="26" spans="2:8" x14ac:dyDescent="0.2">
      <c r="B26" s="15"/>
      <c r="D26" s="25"/>
      <c r="E26" s="20"/>
      <c r="F26" s="30"/>
      <c r="G26" s="20"/>
      <c r="H26" s="19" t="str">
        <f>IF(OR(COUNTA(F8:F23)&lt;14,COUNTA(G8:G23)&lt;14),"Er kan nog geen korting worden berekend",1-(G29/F28))</f>
        <v>Er kan nog geen korting worden berekend</v>
      </c>
    </row>
    <row r="27" spans="2:8" s="5" customFormat="1" ht="25.5" x14ac:dyDescent="0.2">
      <c r="B27" s="25"/>
      <c r="D27" s="25" t="s">
        <v>60</v>
      </c>
      <c r="E27" s="100">
        <f>SUM(E8:E24)</f>
        <v>52410</v>
      </c>
      <c r="F27" s="101"/>
      <c r="G27" s="102"/>
      <c r="H27" s="66" t="str">
        <f>IF(COUNTBLANK(H8:H21)&gt;0,"U hebt nog niet alle weblinks naar het bedoelde artikel aangegeven", "")</f>
        <v>U hebt nog niet alle weblinks naar het bedoelde artikel aangegeven</v>
      </c>
    </row>
    <row r="28" spans="2:8" ht="25.5" x14ac:dyDescent="0.2">
      <c r="B28" s="15"/>
      <c r="D28" s="25" t="s">
        <v>130</v>
      </c>
      <c r="E28" s="20"/>
      <c r="F28" s="30" t="str">
        <f>IF(COUNT(F8:F24)&lt;15,"U hebt nog niet alle prijzen ingevuld",SUM(F8:F24))</f>
        <v>U hebt nog niet alle prijzen ingevuld</v>
      </c>
      <c r="G28" s="33"/>
      <c r="H28" s="20"/>
    </row>
    <row r="29" spans="2:8" ht="25.5" x14ac:dyDescent="0.2">
      <c r="B29" s="15"/>
      <c r="D29" s="25" t="s">
        <v>131</v>
      </c>
      <c r="E29" s="20"/>
      <c r="F29" s="32"/>
      <c r="G29" s="31" t="str">
        <f>IF(COUNT(G8:G24)&lt;15,"U hebt nog niet alle prijzen ingevuld",SUM(G8:G24))</f>
        <v>U hebt nog niet alle prijzen ingevuld</v>
      </c>
      <c r="H29" s="20"/>
    </row>
    <row r="30" spans="2:8" x14ac:dyDescent="0.2">
      <c r="B30" s="15"/>
      <c r="D30" s="25"/>
      <c r="E30" s="20"/>
      <c r="F30" s="32"/>
      <c r="G30" s="33"/>
      <c r="H30" s="20"/>
    </row>
    <row r="31" spans="2:8" x14ac:dyDescent="0.2">
      <c r="B31" s="72"/>
      <c r="C31" s="73"/>
      <c r="D31" s="74" t="s">
        <v>129</v>
      </c>
      <c r="E31" s="75"/>
      <c r="F31" s="72"/>
      <c r="G31" s="75"/>
      <c r="H31" s="75"/>
    </row>
    <row r="32" spans="2:8" x14ac:dyDescent="0.2">
      <c r="B32" s="15"/>
      <c r="D32" s="25" t="s">
        <v>123</v>
      </c>
      <c r="E32" s="20"/>
      <c r="F32" s="34" t="str">
        <f>IF(OR(F28=0,COUNTA(F8:F23)&lt;14),"",(F28/E27))</f>
        <v/>
      </c>
      <c r="G32" s="20"/>
      <c r="H32" s="20"/>
    </row>
    <row r="33" spans="2:11" x14ac:dyDescent="0.2">
      <c r="B33" s="15"/>
      <c r="D33" s="25" t="s">
        <v>137</v>
      </c>
      <c r="E33" s="20"/>
      <c r="F33" s="34"/>
      <c r="G33" s="35" t="str">
        <f>IF(OR(F28=0,COUNTA(G8:G23)&lt;14),"",(+G29/F28))</f>
        <v/>
      </c>
      <c r="H33" s="20"/>
    </row>
    <row r="34" spans="2:11" x14ac:dyDescent="0.2">
      <c r="B34" s="15"/>
      <c r="D34" s="25"/>
      <c r="E34" s="20"/>
      <c r="F34" s="34"/>
      <c r="G34" s="35"/>
      <c r="H34" s="20"/>
    </row>
    <row r="35" spans="2:11" x14ac:dyDescent="0.2">
      <c r="B35" s="15"/>
      <c r="D35" s="25" t="s">
        <v>122</v>
      </c>
      <c r="E35" s="20"/>
      <c r="F35" s="34">
        <f>+lijsten!F5</f>
        <v>0.65</v>
      </c>
      <c r="G35" s="35">
        <v>0.7</v>
      </c>
      <c r="H35" s="20"/>
      <c r="K35">
        <v>1</v>
      </c>
    </row>
    <row r="36" spans="2:11" x14ac:dyDescent="0.2">
      <c r="B36" s="15"/>
      <c r="D36" s="25" t="s">
        <v>124</v>
      </c>
      <c r="E36" s="20"/>
      <c r="F36" s="34">
        <v>1</v>
      </c>
      <c r="G36" s="35">
        <v>1</v>
      </c>
      <c r="H36" s="20"/>
    </row>
    <row r="37" spans="2:11" x14ac:dyDescent="0.2">
      <c r="B37" s="15"/>
      <c r="D37" s="25"/>
      <c r="E37" s="20"/>
      <c r="F37" s="34"/>
      <c r="G37" s="35"/>
      <c r="H37" s="20" t="s">
        <v>62</v>
      </c>
    </row>
    <row r="38" spans="2:11" ht="35.25" customHeight="1" thickBot="1" x14ac:dyDescent="0.25">
      <c r="B38" s="67"/>
      <c r="C38" s="68"/>
      <c r="D38" s="69" t="s">
        <v>61</v>
      </c>
      <c r="E38" s="70"/>
      <c r="F38" s="107" t="str">
        <f>IF(COUNTBLANK(H8:H21)&gt;0,"U hebt nog niet alle links ingevuld", IF(COUNT(F8:F21)&lt;14,"",(1-((+F32-F35)/(F36-F35)))*100))</f>
        <v>U hebt nog niet alle links ingevuld</v>
      </c>
      <c r="G38" s="108" t="str">
        <f>IF(COUNTBLANK(H8:H21)&gt;0,"U hebt nog niet alle links ingevuld", IF(COUNT(G8:G21)&lt;14,"",(1-((+G33-G35)/(G36-G35)))*100))</f>
        <v>U hebt nog niet alle links ingevuld</v>
      </c>
      <c r="H38" s="71">
        <f>IF(OR(F38="",G38=""),"",IF(COUNTBLANK(H8:H21)&gt;0,0,+F38+G38))</f>
        <v>0</v>
      </c>
    </row>
    <row r="39" spans="2:11" x14ac:dyDescent="0.2">
      <c r="G39" s="8"/>
    </row>
    <row r="40" spans="2:11" x14ac:dyDescent="0.2">
      <c r="B40" t="s">
        <v>138</v>
      </c>
      <c r="C40" s="78" t="s">
        <v>139</v>
      </c>
      <c r="D40" s="115"/>
      <c r="E40" s="115"/>
      <c r="F40" s="77"/>
      <c r="G40" s="77"/>
    </row>
    <row r="41" spans="2:11" x14ac:dyDescent="0.2">
      <c r="C41" s="78"/>
      <c r="E41" s="5"/>
      <c r="F41" s="77"/>
      <c r="G41" s="77"/>
    </row>
    <row r="42" spans="2:11" x14ac:dyDescent="0.2">
      <c r="B42" t="s">
        <v>140</v>
      </c>
      <c r="C42" s="78" t="s">
        <v>139</v>
      </c>
      <c r="D42" s="115" t="s">
        <v>163</v>
      </c>
      <c r="E42" s="115"/>
      <c r="F42" s="77"/>
      <c r="G42" s="77"/>
    </row>
    <row r="43" spans="2:11" x14ac:dyDescent="0.2">
      <c r="B43" t="s">
        <v>141</v>
      </c>
      <c r="C43" s="78" t="s">
        <v>139</v>
      </c>
      <c r="D43" s="115"/>
      <c r="E43" s="115"/>
      <c r="F43" s="77"/>
      <c r="G43" s="77"/>
    </row>
    <row r="44" spans="2:11" x14ac:dyDescent="0.2">
      <c r="C44" s="78"/>
      <c r="E44" s="5"/>
      <c r="F44" s="77"/>
      <c r="G44" s="77"/>
    </row>
    <row r="45" spans="2:11" x14ac:dyDescent="0.2">
      <c r="B45" t="s">
        <v>142</v>
      </c>
      <c r="C45" s="78" t="s">
        <v>139</v>
      </c>
      <c r="D45" s="116"/>
      <c r="E45" s="116"/>
      <c r="F45" s="77"/>
      <c r="G45" s="77"/>
    </row>
    <row r="46" spans="2:11" x14ac:dyDescent="0.2">
      <c r="D46" s="116"/>
      <c r="E46" s="116"/>
      <c r="F46" s="77"/>
      <c r="G46" s="77"/>
    </row>
    <row r="47" spans="2:11" x14ac:dyDescent="0.2">
      <c r="D47" s="116"/>
      <c r="E47" s="116"/>
      <c r="F47" s="77"/>
      <c r="G47" s="77"/>
    </row>
    <row r="48" spans="2:11" x14ac:dyDescent="0.2">
      <c r="D48" s="116"/>
      <c r="E48" s="116"/>
      <c r="F48" s="77"/>
      <c r="G48" s="77"/>
    </row>
    <row r="49" spans="2:7" x14ac:dyDescent="0.2">
      <c r="D49" s="116"/>
      <c r="E49" s="116"/>
      <c r="F49" s="77"/>
      <c r="G49" s="77"/>
    </row>
    <row r="50" spans="2:7" x14ac:dyDescent="0.2">
      <c r="B50" s="76"/>
      <c r="C50" s="76"/>
      <c r="D50" s="76"/>
      <c r="E50" s="77"/>
      <c r="F50" s="77"/>
      <c r="G50" s="77"/>
    </row>
  </sheetData>
  <sheetProtection algorithmName="SHA-512" hashValue="Q5qarQopdj/cV6DvUff07htRFkfeHvg+kiDJRoty10kHERKIXkkwDKBgIc+Gc/Jy1PwdaNrskenO6QqiIkQwsQ==" saltValue="0a+BURAU0+bPShNG/qoPJg==" spinCount="100000" sheet="1" objects="1" scenarios="1"/>
  <mergeCells count="4">
    <mergeCell ref="D40:E40"/>
    <mergeCell ref="D42:E42"/>
    <mergeCell ref="D43:E43"/>
    <mergeCell ref="D45:E49"/>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FD680891-5737-43D2-A7B6-7F556FB486FC}">
          <x14:formula1>
            <xm:f>lijsten!$U$5:$U$7</xm:f>
          </x14:formula1>
          <xm:sqref>F4 D4</xm:sqref>
        </x14:dataValidation>
        <x14:dataValidation type="decimal" operator="greaterThanOrEqual" allowBlank="1" showInputMessage="1" showErrorMessage="1" xr:uid="{AB076011-7001-4002-A4A4-7876ECDB6D9E}">
          <x14:formula1>
            <xm:f>lijsten!H10</xm:f>
          </x14:formula1>
          <xm:sqref>G24 G8:G21</xm:sqref>
        </x14:dataValidation>
        <x14:dataValidation type="decimal" operator="greaterThanOrEqual" allowBlank="1" showInputMessage="1" showErrorMessage="1" xr:uid="{F30E46EB-214C-4CD0-91F8-86DE8254C722}">
          <x14:formula1>
            <xm:f>lijsten!F10</xm:f>
          </x14:formula1>
          <xm:sqref>F8:F21 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98"/>
  <sheetViews>
    <sheetView zoomScale="84" zoomScaleNormal="84" workbookViewId="0">
      <pane xSplit="12" ySplit="10" topLeftCell="M62" activePane="bottomRight" state="frozen"/>
      <selection pane="topRight" activeCell="O1" sqref="O1"/>
      <selection pane="bottomLeft" activeCell="A20" sqref="A20"/>
      <selection pane="bottomRight" activeCell="I76" sqref="I76"/>
    </sheetView>
  </sheetViews>
  <sheetFormatPr defaultRowHeight="12.75" x14ac:dyDescent="0.2"/>
  <cols>
    <col min="1" max="1" width="2.28515625" customWidth="1"/>
    <col min="2" max="2" width="13.140625" customWidth="1"/>
    <col min="3" max="3" width="26.7109375" style="1" customWidth="1"/>
    <col min="4" max="4" width="4" style="1" bestFit="1" customWidth="1"/>
    <col min="5" max="6" width="4.5703125" style="1" bestFit="1" customWidth="1"/>
    <col min="7" max="7" width="11.85546875" bestFit="1" customWidth="1"/>
    <col min="8" max="8" width="9.140625" customWidth="1"/>
    <col min="10" max="10" width="6.7109375" bestFit="1" customWidth="1"/>
    <col min="11" max="11" width="14.140625" customWidth="1"/>
    <col min="20" max="20" width="9.42578125" bestFit="1" customWidth="1"/>
  </cols>
  <sheetData>
    <row r="1" spans="2:24" x14ac:dyDescent="0.2">
      <c r="B1" t="str">
        <f>+'bijlage 7a - Inschrijfstaat'!B1</f>
        <v>Bestek 2025-4022</v>
      </c>
      <c r="D1" s="5" t="str">
        <f>+'bijlage 7a - Inschrijfstaat'!D1</f>
        <v>Levering en plaatsing speeltoestellen</v>
      </c>
      <c r="E1" s="5"/>
      <c r="F1" s="5"/>
    </row>
    <row r="4" spans="2:24" ht="13.5" thickBot="1" x14ac:dyDescent="0.25">
      <c r="B4" t="s">
        <v>144</v>
      </c>
    </row>
    <row r="5" spans="2:24" x14ac:dyDescent="0.2">
      <c r="B5" s="13"/>
      <c r="C5" s="41"/>
      <c r="D5" s="54"/>
      <c r="E5" s="41"/>
      <c r="F5" s="41"/>
      <c r="G5" s="13"/>
      <c r="H5" s="14"/>
      <c r="I5" s="79"/>
      <c r="J5" s="22"/>
      <c r="K5" s="14" t="s">
        <v>146</v>
      </c>
      <c r="L5" s="22"/>
      <c r="M5" s="13"/>
      <c r="N5" s="14"/>
      <c r="O5" s="14"/>
      <c r="P5" s="14"/>
      <c r="Q5" s="14"/>
      <c r="R5" s="22"/>
      <c r="T5" s="13"/>
      <c r="U5" s="14"/>
      <c r="V5" s="14"/>
      <c r="W5" s="14"/>
      <c r="X5" s="22"/>
    </row>
    <row r="6" spans="2:24" x14ac:dyDescent="0.2">
      <c r="B6" s="15"/>
      <c r="D6" s="55"/>
      <c r="G6" s="15"/>
      <c r="I6" s="80"/>
      <c r="J6" s="20"/>
      <c r="K6" t="s">
        <v>125</v>
      </c>
      <c r="L6" s="20"/>
      <c r="M6" s="15"/>
      <c r="R6" s="20"/>
      <c r="T6" s="15"/>
      <c r="X6" s="20"/>
    </row>
    <row r="7" spans="2:24" x14ac:dyDescent="0.2">
      <c r="B7" s="91" t="s">
        <v>132</v>
      </c>
      <c r="C7" s="52"/>
      <c r="D7" s="126" t="s">
        <v>133</v>
      </c>
      <c r="E7" s="123"/>
      <c r="F7" s="127"/>
      <c r="G7" s="91" t="s">
        <v>81</v>
      </c>
      <c r="H7" s="92" t="s">
        <v>54</v>
      </c>
      <c r="I7" s="93" t="s">
        <v>80</v>
      </c>
      <c r="J7" s="20"/>
      <c r="K7" t="s">
        <v>87</v>
      </c>
      <c r="L7" s="20" t="s">
        <v>107</v>
      </c>
      <c r="M7" s="15"/>
      <c r="R7" s="20"/>
      <c r="T7" s="15" t="s">
        <v>85</v>
      </c>
      <c r="U7" t="s">
        <v>85</v>
      </c>
      <c r="V7" t="s">
        <v>85</v>
      </c>
      <c r="W7" t="s">
        <v>85</v>
      </c>
      <c r="X7" s="20" t="s">
        <v>85</v>
      </c>
    </row>
    <row r="8" spans="2:24" x14ac:dyDescent="0.2">
      <c r="B8" s="94"/>
      <c r="C8" s="52"/>
      <c r="D8" s="93"/>
      <c r="E8" s="52"/>
      <c r="F8" s="52"/>
      <c r="G8" s="91"/>
      <c r="H8" s="92" t="s">
        <v>61</v>
      </c>
      <c r="I8" s="93" t="s">
        <v>61</v>
      </c>
      <c r="J8" s="20"/>
      <c r="K8" t="s">
        <v>88</v>
      </c>
      <c r="L8" s="20" t="s">
        <v>108</v>
      </c>
      <c r="M8" s="15"/>
      <c r="R8" s="20"/>
      <c r="T8" s="15" t="s">
        <v>86</v>
      </c>
      <c r="U8" t="s">
        <v>86</v>
      </c>
      <c r="V8" t="s">
        <v>86</v>
      </c>
      <c r="W8" t="s">
        <v>86</v>
      </c>
      <c r="X8" s="20" t="s">
        <v>86</v>
      </c>
    </row>
    <row r="9" spans="2:24" x14ac:dyDescent="0.2">
      <c r="B9" s="91"/>
      <c r="C9" s="52"/>
      <c r="D9" s="60"/>
      <c r="E9" s="52"/>
      <c r="F9" s="52"/>
      <c r="G9" s="91"/>
      <c r="H9" s="92" t="s">
        <v>155</v>
      </c>
      <c r="I9" s="93"/>
      <c r="J9" s="20"/>
      <c r="K9" t="s">
        <v>89</v>
      </c>
      <c r="L9" s="20" t="s">
        <v>61</v>
      </c>
      <c r="M9" s="15"/>
      <c r="N9" t="s">
        <v>5</v>
      </c>
      <c r="O9" t="s">
        <v>6</v>
      </c>
      <c r="P9" t="s">
        <v>7</v>
      </c>
      <c r="Q9" t="s">
        <v>8</v>
      </c>
      <c r="R9" s="20" t="s">
        <v>9</v>
      </c>
      <c r="T9" s="15">
        <v>1</v>
      </c>
      <c r="U9">
        <v>2</v>
      </c>
      <c r="V9">
        <v>3</v>
      </c>
      <c r="W9">
        <v>4</v>
      </c>
      <c r="X9" s="20">
        <v>5</v>
      </c>
    </row>
    <row r="10" spans="2:24" ht="13.5" thickBot="1" x14ac:dyDescent="0.25">
      <c r="B10" s="95"/>
      <c r="C10" s="96"/>
      <c r="D10" s="97"/>
      <c r="E10" s="96"/>
      <c r="F10" s="96"/>
      <c r="G10" s="95"/>
      <c r="H10" s="98" t="s">
        <v>156</v>
      </c>
      <c r="I10" s="99"/>
      <c r="J10" s="23"/>
      <c r="K10" s="17"/>
      <c r="L10" s="23"/>
      <c r="M10" s="16"/>
      <c r="N10" s="17"/>
      <c r="O10" s="17"/>
      <c r="P10" s="17"/>
      <c r="Q10" s="17"/>
      <c r="R10" s="23"/>
      <c r="T10" s="88">
        <v>0</v>
      </c>
      <c r="U10" s="89">
        <v>0.1</v>
      </c>
      <c r="V10" s="89">
        <v>0.5</v>
      </c>
      <c r="W10" s="89">
        <v>0.8</v>
      </c>
      <c r="X10" s="90">
        <v>1</v>
      </c>
    </row>
    <row r="11" spans="2:24" x14ac:dyDescent="0.2">
      <c r="B11" s="124" t="s">
        <v>93</v>
      </c>
      <c r="C11" s="125"/>
      <c r="D11" s="57"/>
      <c r="E11" s="44"/>
      <c r="F11" s="44"/>
      <c r="G11" s="15"/>
      <c r="I11" s="80"/>
      <c r="J11" s="20"/>
      <c r="L11" s="20"/>
      <c r="M11" s="15"/>
      <c r="R11" s="20"/>
      <c r="T11" s="15"/>
      <c r="X11" s="20"/>
    </row>
    <row r="12" spans="2:24" ht="38.25" x14ac:dyDescent="0.2">
      <c r="B12" s="45" t="s">
        <v>90</v>
      </c>
      <c r="C12" s="46" t="s">
        <v>78</v>
      </c>
      <c r="D12" s="58">
        <v>1</v>
      </c>
      <c r="E12" s="46" t="s">
        <v>143</v>
      </c>
      <c r="F12" s="46">
        <v>5</v>
      </c>
      <c r="G12" s="83"/>
      <c r="H12">
        <v>10</v>
      </c>
      <c r="I12" s="80">
        <f>SUM(T12:X12)</f>
        <v>0</v>
      </c>
      <c r="J12" s="20"/>
      <c r="L12" s="20">
        <f>+I12</f>
        <v>0</v>
      </c>
      <c r="M12" s="15"/>
      <c r="N12" s="1" t="s">
        <v>13</v>
      </c>
      <c r="O12" s="1" t="s">
        <v>17</v>
      </c>
      <c r="P12" s="1" t="s">
        <v>16</v>
      </c>
      <c r="Q12" s="1" t="s">
        <v>14</v>
      </c>
      <c r="R12" s="66" t="s">
        <v>15</v>
      </c>
      <c r="T12" s="15">
        <f t="shared" ref="T12:X14" si="0">IF($G12=T$9, +$H12*T$10, 0)</f>
        <v>0</v>
      </c>
      <c r="U12">
        <f t="shared" si="0"/>
        <v>0</v>
      </c>
      <c r="V12">
        <f t="shared" si="0"/>
        <v>0</v>
      </c>
      <c r="W12">
        <f t="shared" si="0"/>
        <v>0</v>
      </c>
      <c r="X12" s="20">
        <f t="shared" si="0"/>
        <v>0</v>
      </c>
    </row>
    <row r="13" spans="2:24" ht="38.25" x14ac:dyDescent="0.2">
      <c r="B13" s="45" t="s">
        <v>91</v>
      </c>
      <c r="C13" s="46" t="s">
        <v>0</v>
      </c>
      <c r="D13" s="58">
        <v>1</v>
      </c>
      <c r="E13" s="46" t="s">
        <v>143</v>
      </c>
      <c r="F13" s="46">
        <v>5</v>
      </c>
      <c r="G13" s="83"/>
      <c r="H13">
        <v>10</v>
      </c>
      <c r="I13" s="80">
        <f t="shared" ref="I13:I14" si="1">SUM(T13:X13)</f>
        <v>0</v>
      </c>
      <c r="J13" s="20"/>
      <c r="L13" s="20">
        <f>+I13</f>
        <v>0</v>
      </c>
      <c r="M13" s="15"/>
      <c r="N13" s="1" t="s">
        <v>13</v>
      </c>
      <c r="O13" s="1" t="s">
        <v>17</v>
      </c>
      <c r="P13" s="1" t="s">
        <v>16</v>
      </c>
      <c r="Q13" s="1" t="s">
        <v>14</v>
      </c>
      <c r="R13" s="66" t="s">
        <v>15</v>
      </c>
      <c r="T13" s="15">
        <f t="shared" si="0"/>
        <v>0</v>
      </c>
      <c r="U13">
        <f t="shared" si="0"/>
        <v>0</v>
      </c>
      <c r="V13">
        <f t="shared" si="0"/>
        <v>0</v>
      </c>
      <c r="W13">
        <f t="shared" si="0"/>
        <v>0</v>
      </c>
      <c r="X13" s="20">
        <f t="shared" si="0"/>
        <v>0</v>
      </c>
    </row>
    <row r="14" spans="2:24" ht="38.25" x14ac:dyDescent="0.2">
      <c r="B14" s="45" t="s">
        <v>92</v>
      </c>
      <c r="C14" s="1" t="s">
        <v>18</v>
      </c>
      <c r="D14" s="58">
        <v>1</v>
      </c>
      <c r="E14" s="46" t="s">
        <v>143</v>
      </c>
      <c r="F14" s="46">
        <v>5</v>
      </c>
      <c r="G14" s="83"/>
      <c r="H14">
        <v>10</v>
      </c>
      <c r="I14" s="80">
        <f t="shared" si="1"/>
        <v>0</v>
      </c>
      <c r="J14" s="20"/>
      <c r="L14" s="20">
        <f>+I14</f>
        <v>0</v>
      </c>
      <c r="M14" s="15"/>
      <c r="N14" s="1" t="s">
        <v>19</v>
      </c>
      <c r="O14" s="1" t="s">
        <v>20</v>
      </c>
      <c r="P14" s="1" t="s">
        <v>21</v>
      </c>
      <c r="Q14" s="1" t="s">
        <v>22</v>
      </c>
      <c r="R14" s="66" t="s">
        <v>23</v>
      </c>
      <c r="T14" s="15">
        <f t="shared" si="0"/>
        <v>0</v>
      </c>
      <c r="U14">
        <f t="shared" si="0"/>
        <v>0</v>
      </c>
      <c r="V14">
        <f t="shared" si="0"/>
        <v>0</v>
      </c>
      <c r="W14">
        <f t="shared" si="0"/>
        <v>0</v>
      </c>
      <c r="X14" s="20">
        <f t="shared" si="0"/>
        <v>0</v>
      </c>
    </row>
    <row r="15" spans="2:24" x14ac:dyDescent="0.2">
      <c r="B15" s="15"/>
      <c r="D15" s="55"/>
      <c r="G15" s="15"/>
      <c r="I15" s="80"/>
      <c r="J15" s="20"/>
      <c r="L15" s="20"/>
      <c r="M15" s="15"/>
      <c r="R15" s="20"/>
      <c r="T15" s="15"/>
      <c r="X15" s="20"/>
    </row>
    <row r="16" spans="2:24" x14ac:dyDescent="0.2">
      <c r="B16" s="47" t="s">
        <v>94</v>
      </c>
      <c r="D16" s="55"/>
      <c r="G16" s="15"/>
      <c r="I16" s="80"/>
      <c r="J16" s="20"/>
      <c r="L16" s="20"/>
      <c r="M16" s="15"/>
      <c r="R16" s="20"/>
      <c r="T16" s="15"/>
      <c r="X16" s="20"/>
    </row>
    <row r="17" spans="2:24" ht="25.5" x14ac:dyDescent="0.2">
      <c r="B17" s="15"/>
      <c r="C17" s="1" t="s">
        <v>79</v>
      </c>
      <c r="D17" s="55"/>
      <c r="G17" s="15"/>
      <c r="I17" s="80"/>
      <c r="J17" s="20"/>
      <c r="L17" s="20"/>
      <c r="M17" s="15"/>
      <c r="R17" s="20"/>
      <c r="T17" s="15"/>
      <c r="X17" s="20"/>
    </row>
    <row r="18" spans="2:24" ht="38.25" x14ac:dyDescent="0.2">
      <c r="B18" s="45" t="s">
        <v>90</v>
      </c>
      <c r="C18" s="1" t="s">
        <v>2</v>
      </c>
      <c r="D18" s="58">
        <v>1</v>
      </c>
      <c r="E18" s="46" t="s">
        <v>143</v>
      </c>
      <c r="F18" s="46">
        <v>5</v>
      </c>
      <c r="G18" s="83"/>
      <c r="H18">
        <v>10</v>
      </c>
      <c r="I18" s="80">
        <f t="shared" ref="I18:I20" si="2">SUM(T18:X18)</f>
        <v>0</v>
      </c>
      <c r="J18" s="20"/>
      <c r="L18" s="20">
        <f>+I18</f>
        <v>0</v>
      </c>
      <c r="M18" s="15"/>
      <c r="N18" s="1" t="s">
        <v>13</v>
      </c>
      <c r="O18" s="1" t="s">
        <v>17</v>
      </c>
      <c r="P18" s="1" t="s">
        <v>16</v>
      </c>
      <c r="Q18" s="1" t="s">
        <v>14</v>
      </c>
      <c r="R18" s="66" t="s">
        <v>15</v>
      </c>
      <c r="T18" s="15">
        <f t="shared" ref="T18:X20" si="3">IF($G18=T$9, +$H18*T$10, 0)</f>
        <v>0</v>
      </c>
      <c r="U18">
        <f t="shared" si="3"/>
        <v>0</v>
      </c>
      <c r="V18">
        <f t="shared" si="3"/>
        <v>0</v>
      </c>
      <c r="W18">
        <f t="shared" si="3"/>
        <v>0</v>
      </c>
      <c r="X18" s="20">
        <f t="shared" si="3"/>
        <v>0</v>
      </c>
    </row>
    <row r="19" spans="2:24" ht="38.25" x14ac:dyDescent="0.2">
      <c r="B19" s="45" t="s">
        <v>91</v>
      </c>
      <c r="C19" s="1" t="s">
        <v>1</v>
      </c>
      <c r="D19" s="58">
        <v>1</v>
      </c>
      <c r="E19" s="46" t="s">
        <v>143</v>
      </c>
      <c r="F19" s="46">
        <v>5</v>
      </c>
      <c r="G19" s="83"/>
      <c r="H19">
        <v>10</v>
      </c>
      <c r="I19" s="80">
        <f t="shared" si="2"/>
        <v>0</v>
      </c>
      <c r="J19" s="20"/>
      <c r="L19" s="20">
        <f>+I19</f>
        <v>0</v>
      </c>
      <c r="M19" s="15"/>
      <c r="N19" s="1" t="s">
        <v>13</v>
      </c>
      <c r="O19" s="1" t="s">
        <v>17</v>
      </c>
      <c r="P19" s="1" t="s">
        <v>16</v>
      </c>
      <c r="Q19" s="1" t="s">
        <v>14</v>
      </c>
      <c r="R19" s="66" t="s">
        <v>15</v>
      </c>
      <c r="T19" s="15">
        <f t="shared" si="3"/>
        <v>0</v>
      </c>
      <c r="U19">
        <f t="shared" si="3"/>
        <v>0</v>
      </c>
      <c r="V19">
        <f t="shared" si="3"/>
        <v>0</v>
      </c>
      <c r="W19">
        <f t="shared" si="3"/>
        <v>0</v>
      </c>
      <c r="X19" s="20">
        <f t="shared" si="3"/>
        <v>0</v>
      </c>
    </row>
    <row r="20" spans="2:24" ht="38.25" x14ac:dyDescent="0.2">
      <c r="B20" s="45" t="s">
        <v>92</v>
      </c>
      <c r="C20" s="1" t="s">
        <v>3</v>
      </c>
      <c r="D20" s="58">
        <v>1</v>
      </c>
      <c r="E20" s="46" t="s">
        <v>143</v>
      </c>
      <c r="F20" s="46">
        <v>5</v>
      </c>
      <c r="G20" s="83"/>
      <c r="H20">
        <v>10</v>
      </c>
      <c r="I20" s="80">
        <f t="shared" si="2"/>
        <v>0</v>
      </c>
      <c r="J20" s="20"/>
      <c r="L20" s="20">
        <f>+I20</f>
        <v>0</v>
      </c>
      <c r="M20" s="15"/>
      <c r="N20" s="1" t="s">
        <v>13</v>
      </c>
      <c r="O20" s="1" t="s">
        <v>17</v>
      </c>
      <c r="P20" s="1" t="s">
        <v>16</v>
      </c>
      <c r="Q20" s="1" t="s">
        <v>14</v>
      </c>
      <c r="R20" s="66" t="s">
        <v>15</v>
      </c>
      <c r="T20" s="15">
        <f t="shared" si="3"/>
        <v>0</v>
      </c>
      <c r="U20">
        <f t="shared" si="3"/>
        <v>0</v>
      </c>
      <c r="V20">
        <f t="shared" si="3"/>
        <v>0</v>
      </c>
      <c r="W20">
        <f t="shared" si="3"/>
        <v>0</v>
      </c>
      <c r="X20" s="20">
        <f t="shared" si="3"/>
        <v>0</v>
      </c>
    </row>
    <row r="21" spans="2:24" x14ac:dyDescent="0.2">
      <c r="B21" s="48" t="s">
        <v>95</v>
      </c>
      <c r="C21" s="49"/>
      <c r="D21" s="59"/>
      <c r="E21" s="49"/>
      <c r="F21" s="49"/>
      <c r="G21" s="42"/>
      <c r="H21" s="50"/>
      <c r="I21" s="80"/>
      <c r="J21" s="20"/>
      <c r="L21" s="20"/>
      <c r="M21" s="15"/>
      <c r="R21" s="20"/>
      <c r="T21" s="15"/>
      <c r="X21" s="20"/>
    </row>
    <row r="22" spans="2:24" ht="38.25" x14ac:dyDescent="0.2">
      <c r="B22" s="45" t="s">
        <v>90</v>
      </c>
      <c r="C22" s="1" t="s">
        <v>4</v>
      </c>
      <c r="D22" s="55"/>
      <c r="G22" s="15"/>
      <c r="I22" s="80"/>
      <c r="J22" s="20"/>
      <c r="L22" s="20"/>
      <c r="M22" s="15"/>
      <c r="R22" s="20"/>
      <c r="T22" s="15"/>
      <c r="X22" s="20"/>
    </row>
    <row r="23" spans="2:24" ht="38.25" x14ac:dyDescent="0.2">
      <c r="B23" s="45" t="s">
        <v>91</v>
      </c>
      <c r="C23" s="1" t="s">
        <v>2</v>
      </c>
      <c r="D23" s="58">
        <v>1</v>
      </c>
      <c r="E23" s="46" t="s">
        <v>143</v>
      </c>
      <c r="F23" s="46">
        <v>5</v>
      </c>
      <c r="G23" s="83"/>
      <c r="H23">
        <v>10</v>
      </c>
      <c r="I23" s="80">
        <f t="shared" ref="I23:I25" si="4">SUM(T23:X23)</f>
        <v>0</v>
      </c>
      <c r="J23" s="20"/>
      <c r="L23" s="20">
        <f>+I23</f>
        <v>0</v>
      </c>
      <c r="M23" s="15"/>
      <c r="N23" s="1" t="s">
        <v>13</v>
      </c>
      <c r="O23" s="1" t="s">
        <v>17</v>
      </c>
      <c r="P23" s="1" t="s">
        <v>16</v>
      </c>
      <c r="Q23" s="1" t="s">
        <v>14</v>
      </c>
      <c r="R23" s="66" t="s">
        <v>15</v>
      </c>
      <c r="T23" s="15">
        <f t="shared" ref="T23:X25" si="5">IF($G23=T$9, +$H23*T$10, 0)</f>
        <v>0</v>
      </c>
      <c r="U23">
        <f t="shared" si="5"/>
        <v>0</v>
      </c>
      <c r="V23">
        <f t="shared" si="5"/>
        <v>0</v>
      </c>
      <c r="W23">
        <f t="shared" si="5"/>
        <v>0</v>
      </c>
      <c r="X23" s="20">
        <f t="shared" si="5"/>
        <v>0</v>
      </c>
    </row>
    <row r="24" spans="2:24" ht="38.25" x14ac:dyDescent="0.2">
      <c r="B24" s="45" t="s">
        <v>92</v>
      </c>
      <c r="C24" s="1" t="s">
        <v>1</v>
      </c>
      <c r="D24" s="58">
        <v>1</v>
      </c>
      <c r="E24" s="46" t="s">
        <v>143</v>
      </c>
      <c r="F24" s="46">
        <v>5</v>
      </c>
      <c r="G24" s="83"/>
      <c r="H24">
        <v>10</v>
      </c>
      <c r="I24" s="80">
        <f t="shared" si="4"/>
        <v>0</v>
      </c>
      <c r="J24" s="20"/>
      <c r="L24" s="20">
        <f>+I24</f>
        <v>0</v>
      </c>
      <c r="M24" s="15"/>
      <c r="N24" s="1" t="s">
        <v>13</v>
      </c>
      <c r="O24" s="1" t="s">
        <v>17</v>
      </c>
      <c r="P24" s="1" t="s">
        <v>16</v>
      </c>
      <c r="Q24" s="1" t="s">
        <v>14</v>
      </c>
      <c r="R24" s="66" t="s">
        <v>15</v>
      </c>
      <c r="T24" s="15">
        <f t="shared" si="5"/>
        <v>0</v>
      </c>
      <c r="U24">
        <f t="shared" si="5"/>
        <v>0</v>
      </c>
      <c r="V24">
        <f t="shared" si="5"/>
        <v>0</v>
      </c>
      <c r="W24">
        <f t="shared" si="5"/>
        <v>0</v>
      </c>
      <c r="X24" s="20">
        <f t="shared" si="5"/>
        <v>0</v>
      </c>
    </row>
    <row r="25" spans="2:24" ht="38.25" x14ac:dyDescent="0.2">
      <c r="B25" s="15"/>
      <c r="C25" s="1" t="s">
        <v>3</v>
      </c>
      <c r="D25" s="58">
        <v>1</v>
      </c>
      <c r="E25" s="46" t="s">
        <v>143</v>
      </c>
      <c r="F25" s="46">
        <v>5</v>
      </c>
      <c r="G25" s="83"/>
      <c r="H25">
        <v>10</v>
      </c>
      <c r="I25" s="80">
        <f t="shared" si="4"/>
        <v>0</v>
      </c>
      <c r="J25" s="20"/>
      <c r="L25" s="20">
        <f>+I25</f>
        <v>0</v>
      </c>
      <c r="M25" s="15"/>
      <c r="N25" s="1" t="s">
        <v>13</v>
      </c>
      <c r="O25" s="1" t="s">
        <v>17</v>
      </c>
      <c r="P25" s="1" t="s">
        <v>16</v>
      </c>
      <c r="Q25" s="1" t="s">
        <v>14</v>
      </c>
      <c r="R25" s="66" t="s">
        <v>15</v>
      </c>
      <c r="T25" s="15">
        <f t="shared" si="5"/>
        <v>0</v>
      </c>
      <c r="U25">
        <f t="shared" si="5"/>
        <v>0</v>
      </c>
      <c r="V25">
        <f t="shared" si="5"/>
        <v>0</v>
      </c>
      <c r="W25">
        <f t="shared" si="5"/>
        <v>0</v>
      </c>
      <c r="X25" s="20">
        <f t="shared" si="5"/>
        <v>0</v>
      </c>
    </row>
    <row r="26" spans="2:24" x14ac:dyDescent="0.2">
      <c r="B26" s="15"/>
      <c r="D26" s="55"/>
      <c r="G26" s="15"/>
      <c r="I26" s="80"/>
      <c r="J26" s="20"/>
      <c r="L26" s="20"/>
      <c r="M26" s="15"/>
      <c r="R26" s="20"/>
      <c r="T26" s="15"/>
      <c r="X26" s="20"/>
    </row>
    <row r="27" spans="2:24" x14ac:dyDescent="0.2">
      <c r="B27" s="15"/>
      <c r="D27" s="55"/>
      <c r="G27" s="15"/>
      <c r="I27" s="80"/>
      <c r="J27" s="20"/>
      <c r="L27" s="20"/>
      <c r="M27" s="15"/>
      <c r="R27" s="20"/>
      <c r="T27" s="15"/>
      <c r="X27" s="20"/>
    </row>
    <row r="28" spans="2:24" x14ac:dyDescent="0.2">
      <c r="B28" s="15"/>
      <c r="D28" s="55"/>
      <c r="G28" s="15"/>
      <c r="I28" s="80"/>
      <c r="J28" s="20"/>
      <c r="L28" s="20"/>
      <c r="M28" s="15"/>
      <c r="R28" s="20"/>
      <c r="T28" s="15"/>
      <c r="X28" s="20"/>
    </row>
    <row r="29" spans="2:24" x14ac:dyDescent="0.2">
      <c r="B29" s="42"/>
      <c r="D29" s="55"/>
      <c r="G29" s="15"/>
      <c r="I29" s="80"/>
      <c r="J29" s="20"/>
      <c r="L29" s="20"/>
      <c r="M29" s="15"/>
      <c r="R29" s="20"/>
      <c r="T29" s="15"/>
      <c r="X29" s="20"/>
    </row>
    <row r="30" spans="2:24" x14ac:dyDescent="0.2">
      <c r="B30" s="124" t="s">
        <v>96</v>
      </c>
      <c r="C30" s="125"/>
      <c r="D30" s="55"/>
      <c r="G30" s="15"/>
      <c r="I30" s="80"/>
      <c r="J30" s="20"/>
      <c r="L30" s="20"/>
      <c r="M30" s="15"/>
      <c r="R30" s="20"/>
      <c r="T30" s="15"/>
      <c r="X30" s="20"/>
    </row>
    <row r="31" spans="2:24" ht="25.5" x14ac:dyDescent="0.2">
      <c r="B31" s="45" t="s">
        <v>90</v>
      </c>
      <c r="C31" s="1" t="s">
        <v>10</v>
      </c>
      <c r="D31" s="58">
        <v>1</v>
      </c>
      <c r="E31" s="46" t="s">
        <v>143</v>
      </c>
      <c r="F31" s="46">
        <v>5</v>
      </c>
      <c r="G31" s="83"/>
      <c r="H31">
        <v>25</v>
      </c>
      <c r="I31" s="80">
        <f t="shared" ref="I31:I32" si="6">SUM(T31:X31)</f>
        <v>0</v>
      </c>
      <c r="J31" s="20"/>
      <c r="K31" s="21">
        <v>0.05</v>
      </c>
      <c r="L31" s="63">
        <f>+I31</f>
        <v>0</v>
      </c>
      <c r="M31" s="15"/>
      <c r="N31" s="1" t="s">
        <v>29</v>
      </c>
      <c r="O31" s="1" t="s">
        <v>28</v>
      </c>
      <c r="P31" s="1" t="s">
        <v>27</v>
      </c>
      <c r="Q31" s="1" t="s">
        <v>26</v>
      </c>
      <c r="R31" s="66" t="s">
        <v>25</v>
      </c>
      <c r="T31" s="15">
        <f t="shared" ref="T31:X32" si="7">IF($G31=T$9, +$H31*T$10, 0)</f>
        <v>0</v>
      </c>
      <c r="U31">
        <f t="shared" si="7"/>
        <v>0</v>
      </c>
      <c r="V31">
        <f t="shared" si="7"/>
        <v>0</v>
      </c>
      <c r="W31">
        <f t="shared" si="7"/>
        <v>0</v>
      </c>
      <c r="X31" s="20">
        <f t="shared" si="7"/>
        <v>0</v>
      </c>
    </row>
    <row r="32" spans="2:24" ht="25.5" x14ac:dyDescent="0.2">
      <c r="B32" s="45" t="s">
        <v>91</v>
      </c>
      <c r="C32" s="1" t="s">
        <v>11</v>
      </c>
      <c r="D32" s="58">
        <v>1</v>
      </c>
      <c r="E32" s="46" t="s">
        <v>143</v>
      </c>
      <c r="F32" s="46">
        <v>5</v>
      </c>
      <c r="G32" s="83"/>
      <c r="H32">
        <v>25</v>
      </c>
      <c r="I32" s="80">
        <f t="shared" si="6"/>
        <v>0</v>
      </c>
      <c r="J32" s="20"/>
      <c r="K32" s="21">
        <v>0.05</v>
      </c>
      <c r="L32" s="63">
        <f>+I32</f>
        <v>0</v>
      </c>
      <c r="M32" s="15"/>
      <c r="N32" s="2" t="s">
        <v>33</v>
      </c>
      <c r="O32" s="1" t="s">
        <v>24</v>
      </c>
      <c r="P32" s="1" t="s">
        <v>32</v>
      </c>
      <c r="Q32" s="1" t="s">
        <v>31</v>
      </c>
      <c r="R32" s="66" t="s">
        <v>30</v>
      </c>
      <c r="T32" s="15">
        <f t="shared" si="7"/>
        <v>0</v>
      </c>
      <c r="U32">
        <f t="shared" si="7"/>
        <v>0</v>
      </c>
      <c r="V32">
        <f t="shared" si="7"/>
        <v>0</v>
      </c>
      <c r="W32">
        <f t="shared" si="7"/>
        <v>0</v>
      </c>
      <c r="X32" s="20">
        <f t="shared" si="7"/>
        <v>0</v>
      </c>
    </row>
    <row r="33" spans="2:24" x14ac:dyDescent="0.2">
      <c r="B33" s="15"/>
      <c r="D33" s="55"/>
      <c r="G33" s="15"/>
      <c r="I33" s="80"/>
      <c r="J33" s="20"/>
      <c r="L33" s="20"/>
      <c r="M33" s="15"/>
      <c r="R33" s="20"/>
      <c r="T33" s="15"/>
      <c r="X33" s="20"/>
    </row>
    <row r="34" spans="2:24" x14ac:dyDescent="0.2">
      <c r="B34" s="42"/>
      <c r="D34" s="55"/>
      <c r="G34" s="15"/>
      <c r="I34" s="80"/>
      <c r="J34" s="20"/>
      <c r="L34" s="20"/>
      <c r="M34" s="15"/>
      <c r="R34" s="20"/>
      <c r="T34" s="15"/>
      <c r="X34" s="20"/>
    </row>
    <row r="35" spans="2:24" x14ac:dyDescent="0.2">
      <c r="B35" s="42" t="s">
        <v>97</v>
      </c>
      <c r="D35" s="58"/>
      <c r="E35" s="46"/>
      <c r="F35" s="46"/>
      <c r="G35" s="15"/>
      <c r="I35" s="80"/>
      <c r="J35" s="20"/>
      <c r="L35" s="20"/>
      <c r="M35" s="15"/>
      <c r="R35" s="20"/>
      <c r="T35" s="15"/>
      <c r="X35" s="20"/>
    </row>
    <row r="36" spans="2:24" ht="38.25" x14ac:dyDescent="0.2">
      <c r="B36" s="15"/>
      <c r="C36" s="1" t="s">
        <v>71</v>
      </c>
      <c r="D36" s="58">
        <v>1</v>
      </c>
      <c r="E36" s="46" t="s">
        <v>143</v>
      </c>
      <c r="F36" s="46">
        <v>5</v>
      </c>
      <c r="G36" s="83"/>
      <c r="H36">
        <v>25</v>
      </c>
      <c r="I36" s="80">
        <f t="shared" ref="I36" si="8">SUM(T36:X36)</f>
        <v>0</v>
      </c>
      <c r="J36" s="20"/>
      <c r="K36" s="109">
        <v>0.05</v>
      </c>
      <c r="L36" s="63">
        <f>SUM(T36:X36)</f>
        <v>0</v>
      </c>
      <c r="M36" s="15"/>
      <c r="N36" s="1" t="s">
        <v>76</v>
      </c>
      <c r="O36" s="1" t="s">
        <v>75</v>
      </c>
      <c r="P36" s="1" t="s">
        <v>74</v>
      </c>
      <c r="Q36" s="1" t="s">
        <v>73</v>
      </c>
      <c r="R36" s="66" t="s">
        <v>72</v>
      </c>
      <c r="T36" s="15">
        <f>IF($G36=T$9, +$H36*T$10, 0)</f>
        <v>0</v>
      </c>
      <c r="U36">
        <f>IF($G36=U$9, +$H36*U$10, 0)</f>
        <v>0</v>
      </c>
      <c r="V36">
        <f>IF($G36=V$9, +$H36*V$10, 0)</f>
        <v>0</v>
      </c>
      <c r="W36">
        <f>IF($G36=W$9, +$H36*W$10, 0)</f>
        <v>0</v>
      </c>
      <c r="X36" s="20">
        <f>IF($G36=X$9, +$H36*X$10, 0)</f>
        <v>0</v>
      </c>
    </row>
    <row r="37" spans="2:24" x14ac:dyDescent="0.2">
      <c r="B37" s="15"/>
      <c r="D37" s="55"/>
      <c r="G37" s="15"/>
      <c r="I37" s="80"/>
      <c r="J37" s="20"/>
      <c r="L37" s="20"/>
      <c r="M37" s="15"/>
      <c r="R37" s="20"/>
      <c r="T37" s="15"/>
      <c r="X37" s="20"/>
    </row>
    <row r="38" spans="2:24" x14ac:dyDescent="0.2">
      <c r="B38" s="15"/>
      <c r="D38" s="55"/>
      <c r="G38" s="15"/>
      <c r="I38" s="80"/>
      <c r="J38" s="20"/>
      <c r="L38" s="20"/>
      <c r="M38" s="15"/>
      <c r="R38" s="20"/>
      <c r="T38" s="15"/>
      <c r="X38" s="20"/>
    </row>
    <row r="39" spans="2:24" x14ac:dyDescent="0.2">
      <c r="B39" s="15"/>
      <c r="D39" s="55"/>
      <c r="G39" s="15"/>
      <c r="I39" s="80"/>
      <c r="J39" s="20"/>
      <c r="L39" s="20"/>
      <c r="M39" s="15"/>
      <c r="R39" s="20"/>
      <c r="T39" s="15"/>
      <c r="X39" s="20"/>
    </row>
    <row r="40" spans="2:24" x14ac:dyDescent="0.2">
      <c r="B40" s="15"/>
      <c r="D40" s="55"/>
      <c r="G40" s="15"/>
      <c r="I40" s="80"/>
      <c r="J40" s="20"/>
      <c r="L40" s="20"/>
      <c r="M40" s="15"/>
      <c r="R40" s="20"/>
      <c r="T40" s="15"/>
      <c r="X40" s="20"/>
    </row>
    <row r="41" spans="2:24" x14ac:dyDescent="0.2">
      <c r="B41" s="15"/>
      <c r="D41" s="55"/>
      <c r="G41" s="15"/>
      <c r="I41" s="80"/>
      <c r="J41" s="20"/>
      <c r="L41" s="20"/>
      <c r="M41" s="15"/>
      <c r="R41" s="20"/>
      <c r="T41" s="15"/>
      <c r="X41" s="20"/>
    </row>
    <row r="42" spans="2:24" x14ac:dyDescent="0.2">
      <c r="B42" s="124" t="s">
        <v>98</v>
      </c>
      <c r="C42" s="125"/>
      <c r="D42" s="55"/>
      <c r="G42" s="15"/>
      <c r="I42" s="80"/>
      <c r="J42" s="20"/>
      <c r="L42" s="20"/>
      <c r="M42" s="15"/>
      <c r="R42" s="20"/>
      <c r="T42" s="15"/>
      <c r="X42" s="20"/>
    </row>
    <row r="43" spans="2:24" ht="51" x14ac:dyDescent="0.2">
      <c r="B43" s="15"/>
      <c r="C43" s="1" t="s">
        <v>36</v>
      </c>
      <c r="D43" s="55" t="s">
        <v>53</v>
      </c>
      <c r="E43" s="1" t="s">
        <v>54</v>
      </c>
      <c r="F43" s="1" t="s">
        <v>55</v>
      </c>
      <c r="G43" s="61" t="s">
        <v>70</v>
      </c>
      <c r="I43" s="80"/>
      <c r="J43" s="20"/>
      <c r="L43" s="20"/>
      <c r="M43" s="15"/>
      <c r="N43" s="1"/>
      <c r="O43" s="1"/>
      <c r="P43" s="1"/>
      <c r="Q43" s="1"/>
      <c r="R43" s="66"/>
      <c r="T43" s="15"/>
      <c r="X43" s="20"/>
    </row>
    <row r="44" spans="2:24" x14ac:dyDescent="0.2">
      <c r="B44" s="15"/>
      <c r="C44" s="1" t="s">
        <v>37</v>
      </c>
      <c r="D44" s="55">
        <v>100</v>
      </c>
      <c r="E44" s="1">
        <v>100</v>
      </c>
      <c r="F44" s="1">
        <v>0</v>
      </c>
      <c r="G44" s="15">
        <v>100</v>
      </c>
      <c r="I44" s="80"/>
      <c r="J44" s="20"/>
      <c r="L44" s="20"/>
      <c r="M44" s="15"/>
      <c r="N44" s="1"/>
      <c r="O44" s="1"/>
      <c r="P44" s="1"/>
      <c r="Q44" s="1"/>
      <c r="R44" s="66"/>
      <c r="T44" s="15"/>
      <c r="X44" s="20"/>
    </row>
    <row r="45" spans="2:24" x14ac:dyDescent="0.2">
      <c r="B45" s="15"/>
      <c r="C45" s="1" t="s">
        <v>38</v>
      </c>
      <c r="D45" s="55">
        <v>100</v>
      </c>
      <c r="E45" s="1">
        <v>100</v>
      </c>
      <c r="F45" s="1">
        <v>0</v>
      </c>
      <c r="G45" s="15">
        <v>100</v>
      </c>
      <c r="I45" s="80"/>
      <c r="J45" s="20"/>
      <c r="L45" s="20"/>
      <c r="M45" s="15"/>
      <c r="N45" s="1"/>
      <c r="O45" s="1"/>
      <c r="P45" s="1"/>
      <c r="Q45" s="1"/>
      <c r="R45" s="66"/>
      <c r="T45" s="15"/>
      <c r="X45" s="20"/>
    </row>
    <row r="46" spans="2:24" x14ac:dyDescent="0.2">
      <c r="B46" s="15"/>
      <c r="C46" s="1" t="s">
        <v>39</v>
      </c>
      <c r="D46" s="55">
        <v>100</v>
      </c>
      <c r="E46" s="1">
        <v>100</v>
      </c>
      <c r="F46" s="1">
        <v>0</v>
      </c>
      <c r="G46" s="15">
        <v>100</v>
      </c>
      <c r="I46" s="80"/>
      <c r="J46" s="20"/>
      <c r="L46" s="20"/>
      <c r="M46" s="15"/>
      <c r="R46" s="66"/>
      <c r="T46" s="15"/>
      <c r="X46" s="20"/>
    </row>
    <row r="47" spans="2:24" x14ac:dyDescent="0.2">
      <c r="B47" s="15"/>
      <c r="C47" s="1" t="s">
        <v>40</v>
      </c>
      <c r="D47" s="55">
        <v>0</v>
      </c>
      <c r="E47" s="1">
        <v>100</v>
      </c>
      <c r="F47" s="1">
        <v>5</v>
      </c>
      <c r="G47" s="84"/>
      <c r="H47">
        <v>10</v>
      </c>
      <c r="I47" s="80">
        <f>+G47/100*H47</f>
        <v>0</v>
      </c>
      <c r="J47" s="20"/>
      <c r="K47" s="51">
        <v>1.5</v>
      </c>
      <c r="L47" s="20">
        <f>+I47</f>
        <v>0</v>
      </c>
      <c r="M47" t="s">
        <v>161</v>
      </c>
      <c r="R47" s="66"/>
      <c r="T47" s="15"/>
      <c r="X47" s="20"/>
    </row>
    <row r="48" spans="2:24" x14ac:dyDescent="0.2">
      <c r="B48" s="15"/>
      <c r="C48" s="1" t="s">
        <v>41</v>
      </c>
      <c r="D48" s="55">
        <v>0</v>
      </c>
      <c r="E48" s="1">
        <v>100</v>
      </c>
      <c r="F48" s="1">
        <v>5</v>
      </c>
      <c r="G48" s="84"/>
      <c r="H48">
        <v>10</v>
      </c>
      <c r="I48" s="80">
        <f t="shared" ref="I48:I58" si="9">+G48/100*H48</f>
        <v>0</v>
      </c>
      <c r="J48" s="20"/>
      <c r="K48" s="51">
        <v>1.5</v>
      </c>
      <c r="L48" s="20">
        <f t="shared" ref="L48:L58" si="10">+I48</f>
        <v>0</v>
      </c>
      <c r="M48" t="s">
        <v>161</v>
      </c>
      <c r="N48" s="1"/>
      <c r="O48" s="1"/>
      <c r="P48" s="1"/>
      <c r="Q48" s="1"/>
      <c r="R48" s="66"/>
      <c r="T48" s="15"/>
      <c r="X48" s="20"/>
    </row>
    <row r="49" spans="2:24" x14ac:dyDescent="0.2">
      <c r="B49" s="15"/>
      <c r="C49" s="1" t="s">
        <v>42</v>
      </c>
      <c r="D49" s="55">
        <v>0</v>
      </c>
      <c r="E49" s="1">
        <v>100</v>
      </c>
      <c r="F49" s="1">
        <v>5</v>
      </c>
      <c r="G49" s="84"/>
      <c r="H49">
        <v>10</v>
      </c>
      <c r="I49" s="80">
        <f t="shared" si="9"/>
        <v>0</v>
      </c>
      <c r="J49" s="20"/>
      <c r="K49" s="51">
        <v>1.5</v>
      </c>
      <c r="L49" s="20">
        <f t="shared" si="10"/>
        <v>0</v>
      </c>
      <c r="M49" t="s">
        <v>161</v>
      </c>
      <c r="N49" s="1"/>
      <c r="O49" s="1"/>
      <c r="P49" s="1"/>
      <c r="Q49" s="1"/>
      <c r="R49" s="66"/>
      <c r="T49" s="15"/>
      <c r="X49" s="20"/>
    </row>
    <row r="50" spans="2:24" x14ac:dyDescent="0.2">
      <c r="B50" s="15"/>
      <c r="C50" s="1" t="s">
        <v>43</v>
      </c>
      <c r="D50" s="55">
        <v>0</v>
      </c>
      <c r="E50" s="1">
        <v>100</v>
      </c>
      <c r="F50" s="1">
        <v>5</v>
      </c>
      <c r="G50" s="84"/>
      <c r="H50">
        <v>10</v>
      </c>
      <c r="I50" s="80">
        <f t="shared" si="9"/>
        <v>0</v>
      </c>
      <c r="J50" s="20"/>
      <c r="K50" s="51">
        <v>1.5</v>
      </c>
      <c r="L50" s="20">
        <f t="shared" si="10"/>
        <v>0</v>
      </c>
      <c r="M50" t="s">
        <v>161</v>
      </c>
      <c r="N50" s="1"/>
      <c r="O50" s="1"/>
      <c r="P50" s="1"/>
      <c r="Q50" s="1"/>
      <c r="R50" s="66"/>
      <c r="T50" s="15"/>
      <c r="X50" s="20"/>
    </row>
    <row r="51" spans="2:24" x14ac:dyDescent="0.2">
      <c r="B51" s="15"/>
      <c r="C51" s="1" t="s">
        <v>44</v>
      </c>
      <c r="D51" s="55">
        <v>0</v>
      </c>
      <c r="E51" s="1">
        <v>100</v>
      </c>
      <c r="F51" s="1">
        <v>5</v>
      </c>
      <c r="G51" s="84"/>
      <c r="H51">
        <v>10</v>
      </c>
      <c r="I51" s="80">
        <f t="shared" si="9"/>
        <v>0</v>
      </c>
      <c r="J51" s="20"/>
      <c r="K51" s="51">
        <v>1.5</v>
      </c>
      <c r="L51" s="20">
        <f t="shared" si="10"/>
        <v>0</v>
      </c>
      <c r="M51" t="s">
        <v>161</v>
      </c>
      <c r="N51" s="1"/>
      <c r="O51" s="1"/>
      <c r="P51" s="1"/>
      <c r="Q51" s="1"/>
      <c r="R51" s="66"/>
      <c r="T51" s="15"/>
      <c r="X51" s="20"/>
    </row>
    <row r="52" spans="2:24" x14ac:dyDescent="0.2">
      <c r="B52" s="15"/>
      <c r="C52" s="1" t="s">
        <v>45</v>
      </c>
      <c r="D52" s="55">
        <v>0</v>
      </c>
      <c r="E52" s="1">
        <v>100</v>
      </c>
      <c r="F52" s="1">
        <v>5</v>
      </c>
      <c r="G52" s="84"/>
      <c r="H52">
        <v>15</v>
      </c>
      <c r="I52" s="80">
        <f t="shared" si="9"/>
        <v>0</v>
      </c>
      <c r="J52" s="20"/>
      <c r="K52" s="51">
        <v>1.5</v>
      </c>
      <c r="L52" s="20">
        <f t="shared" si="10"/>
        <v>0</v>
      </c>
      <c r="M52" t="s">
        <v>161</v>
      </c>
      <c r="N52" s="1"/>
      <c r="O52" s="1"/>
      <c r="P52" s="1"/>
      <c r="Q52" s="1"/>
      <c r="R52" s="66"/>
      <c r="T52" s="15"/>
      <c r="X52" s="20"/>
    </row>
    <row r="53" spans="2:24" x14ac:dyDescent="0.2">
      <c r="B53" s="15"/>
      <c r="C53" s="1" t="s">
        <v>46</v>
      </c>
      <c r="D53" s="55">
        <v>0</v>
      </c>
      <c r="E53" s="1">
        <v>100</v>
      </c>
      <c r="F53" s="1">
        <v>5</v>
      </c>
      <c r="G53" s="84"/>
      <c r="H53">
        <v>15</v>
      </c>
      <c r="I53" s="80">
        <f t="shared" si="9"/>
        <v>0</v>
      </c>
      <c r="J53" s="20"/>
      <c r="K53" s="51">
        <v>1.5</v>
      </c>
      <c r="L53" s="20">
        <f t="shared" si="10"/>
        <v>0</v>
      </c>
      <c r="M53" t="s">
        <v>161</v>
      </c>
      <c r="N53" s="1"/>
      <c r="O53" s="1"/>
      <c r="P53" s="1"/>
      <c r="Q53" s="1"/>
      <c r="R53" s="66"/>
      <c r="T53" s="15"/>
      <c r="X53" s="20"/>
    </row>
    <row r="54" spans="2:24" x14ac:dyDescent="0.2">
      <c r="B54" s="15"/>
      <c r="C54" s="1" t="s">
        <v>47</v>
      </c>
      <c r="D54" s="55">
        <v>0</v>
      </c>
      <c r="E54" s="1">
        <v>100</v>
      </c>
      <c r="F54" s="1">
        <v>5</v>
      </c>
      <c r="G54" s="84"/>
      <c r="H54">
        <v>15</v>
      </c>
      <c r="I54" s="80">
        <f t="shared" si="9"/>
        <v>0</v>
      </c>
      <c r="J54" s="20"/>
      <c r="K54" s="51">
        <v>1.5</v>
      </c>
      <c r="L54" s="20">
        <f t="shared" si="10"/>
        <v>0</v>
      </c>
      <c r="M54" t="s">
        <v>161</v>
      </c>
      <c r="N54" s="1"/>
      <c r="O54" s="1"/>
      <c r="P54" s="1"/>
      <c r="Q54" s="1"/>
      <c r="R54" s="66"/>
      <c r="T54" s="15"/>
      <c r="X54" s="20"/>
    </row>
    <row r="55" spans="2:24" x14ac:dyDescent="0.2">
      <c r="B55" s="15"/>
      <c r="C55" s="1" t="s">
        <v>48</v>
      </c>
      <c r="D55" s="55">
        <v>0</v>
      </c>
      <c r="E55" s="1">
        <v>100</v>
      </c>
      <c r="F55" s="1">
        <v>5</v>
      </c>
      <c r="G55" s="84"/>
      <c r="H55">
        <v>15</v>
      </c>
      <c r="I55" s="80">
        <f t="shared" si="9"/>
        <v>0</v>
      </c>
      <c r="J55" s="20"/>
      <c r="K55" s="51">
        <v>1.5</v>
      </c>
      <c r="L55" s="20">
        <f t="shared" si="10"/>
        <v>0</v>
      </c>
      <c r="M55" t="s">
        <v>161</v>
      </c>
      <c r="N55" s="1"/>
      <c r="O55" s="1"/>
      <c r="P55" s="1"/>
      <c r="Q55" s="1"/>
      <c r="R55" s="66"/>
      <c r="T55" s="15"/>
      <c r="X55" s="20"/>
    </row>
    <row r="56" spans="2:24" x14ac:dyDescent="0.2">
      <c r="B56" s="15"/>
      <c r="C56" s="1" t="s">
        <v>49</v>
      </c>
      <c r="D56" s="55">
        <v>0</v>
      </c>
      <c r="E56" s="1">
        <v>100</v>
      </c>
      <c r="F56" s="1">
        <v>5</v>
      </c>
      <c r="G56" s="84"/>
      <c r="H56">
        <v>15</v>
      </c>
      <c r="I56" s="80">
        <f t="shared" si="9"/>
        <v>0</v>
      </c>
      <c r="J56" s="20"/>
      <c r="K56" s="51">
        <v>1.5</v>
      </c>
      <c r="L56" s="20">
        <f t="shared" si="10"/>
        <v>0</v>
      </c>
      <c r="M56" t="s">
        <v>161</v>
      </c>
      <c r="R56" s="20"/>
      <c r="T56" s="15"/>
      <c r="X56" s="20"/>
    </row>
    <row r="57" spans="2:24" x14ac:dyDescent="0.2">
      <c r="B57" s="15"/>
      <c r="C57" s="1" t="s">
        <v>50</v>
      </c>
      <c r="D57" s="55">
        <v>0</v>
      </c>
      <c r="E57" s="1">
        <v>100</v>
      </c>
      <c r="F57" s="1">
        <v>5</v>
      </c>
      <c r="G57" s="84"/>
      <c r="H57">
        <v>15</v>
      </c>
      <c r="I57" s="80">
        <f t="shared" si="9"/>
        <v>0</v>
      </c>
      <c r="J57" s="20"/>
      <c r="K57" s="51">
        <v>1.5</v>
      </c>
      <c r="L57" s="20">
        <f t="shared" si="10"/>
        <v>0</v>
      </c>
      <c r="M57" t="s">
        <v>161</v>
      </c>
      <c r="R57" s="20"/>
      <c r="T57" s="15"/>
      <c r="X57" s="20"/>
    </row>
    <row r="58" spans="2:24" x14ac:dyDescent="0.2">
      <c r="B58" s="15"/>
      <c r="C58" s="1" t="s">
        <v>51</v>
      </c>
      <c r="D58" s="55">
        <v>0</v>
      </c>
      <c r="E58" s="1">
        <v>100</v>
      </c>
      <c r="F58" s="1">
        <v>5</v>
      </c>
      <c r="G58" s="84"/>
      <c r="H58">
        <v>15</v>
      </c>
      <c r="I58" s="80">
        <f t="shared" si="9"/>
        <v>0</v>
      </c>
      <c r="J58" s="20"/>
      <c r="K58" s="51">
        <v>1.5</v>
      </c>
      <c r="L58" s="20">
        <f t="shared" si="10"/>
        <v>0</v>
      </c>
      <c r="M58" t="s">
        <v>161</v>
      </c>
      <c r="R58" s="20"/>
      <c r="T58" s="15"/>
      <c r="X58" s="20"/>
    </row>
    <row r="59" spans="2:24" x14ac:dyDescent="0.2">
      <c r="B59" s="15"/>
      <c r="D59" s="55"/>
      <c r="G59" s="15"/>
      <c r="I59" s="80"/>
      <c r="J59" s="20"/>
      <c r="L59" s="20"/>
      <c r="M59" s="15"/>
      <c r="R59" s="20"/>
      <c r="T59" s="15"/>
      <c r="X59" s="20"/>
    </row>
    <row r="60" spans="2:24" x14ac:dyDescent="0.2">
      <c r="B60" s="42" t="s">
        <v>99</v>
      </c>
      <c r="D60" s="55"/>
      <c r="G60" s="15"/>
      <c r="I60" s="80"/>
      <c r="J60" s="20"/>
      <c r="L60" s="20"/>
      <c r="M60" s="15"/>
      <c r="R60" s="20"/>
      <c r="T60" s="15"/>
      <c r="X60" s="20"/>
    </row>
    <row r="61" spans="2:24" ht="59.25" customHeight="1" x14ac:dyDescent="0.2">
      <c r="B61" s="122" t="s">
        <v>77</v>
      </c>
      <c r="C61" s="123"/>
      <c r="D61" s="55" t="s">
        <v>53</v>
      </c>
      <c r="E61" s="1" t="s">
        <v>54</v>
      </c>
      <c r="F61" s="1" t="s">
        <v>55</v>
      </c>
      <c r="G61" s="61" t="s">
        <v>70</v>
      </c>
      <c r="I61" s="80"/>
      <c r="J61" s="20"/>
      <c r="L61" s="20"/>
      <c r="M61" s="15"/>
      <c r="R61" s="20"/>
      <c r="T61" s="15"/>
      <c r="X61" s="20"/>
    </row>
    <row r="62" spans="2:24" ht="140.25" x14ac:dyDescent="0.2">
      <c r="B62" s="45" t="s">
        <v>90</v>
      </c>
      <c r="C62" s="1" t="s">
        <v>12</v>
      </c>
      <c r="D62" s="55">
        <v>0</v>
      </c>
      <c r="E62" s="1">
        <v>100</v>
      </c>
      <c r="F62" s="1">
        <v>20</v>
      </c>
      <c r="G62" s="83"/>
      <c r="H62">
        <v>40</v>
      </c>
      <c r="I62" s="80">
        <f t="shared" ref="I62:I63" si="11">+H62*G62/100</f>
        <v>0</v>
      </c>
      <c r="J62" s="20"/>
      <c r="K62" s="110">
        <v>0.25</v>
      </c>
      <c r="L62" s="20">
        <f t="shared" ref="L62:L63" si="12">+I62</f>
        <v>0</v>
      </c>
      <c r="M62" s="15"/>
      <c r="R62" s="20"/>
      <c r="T62" s="15"/>
      <c r="X62" s="20"/>
    </row>
    <row r="63" spans="2:24" ht="127.5" x14ac:dyDescent="0.2">
      <c r="B63" s="45" t="s">
        <v>91</v>
      </c>
      <c r="C63" s="1" t="s">
        <v>106</v>
      </c>
      <c r="D63" s="55">
        <v>0</v>
      </c>
      <c r="E63" s="1">
        <v>100</v>
      </c>
      <c r="F63" s="1">
        <v>20</v>
      </c>
      <c r="G63" s="83"/>
      <c r="H63">
        <v>40</v>
      </c>
      <c r="I63" s="80">
        <f t="shared" si="11"/>
        <v>0</v>
      </c>
      <c r="J63" s="20"/>
      <c r="K63" s="110">
        <v>0.25</v>
      </c>
      <c r="L63" s="20">
        <f t="shared" si="12"/>
        <v>0</v>
      </c>
      <c r="M63" s="15"/>
      <c r="R63" s="20"/>
      <c r="T63" s="15"/>
      <c r="X63" s="20"/>
    </row>
    <row r="64" spans="2:24" x14ac:dyDescent="0.2">
      <c r="B64" s="15"/>
      <c r="D64" s="55"/>
      <c r="G64" s="15"/>
      <c r="I64" s="80"/>
      <c r="J64" s="20"/>
      <c r="L64" s="20"/>
      <c r="M64" s="15"/>
      <c r="R64" s="20"/>
      <c r="T64" s="15"/>
      <c r="X64" s="20"/>
    </row>
    <row r="65" spans="2:24" x14ac:dyDescent="0.2">
      <c r="B65" s="42" t="s">
        <v>100</v>
      </c>
      <c r="D65" s="55"/>
      <c r="G65" s="15"/>
      <c r="I65" s="80"/>
      <c r="J65" s="20"/>
      <c r="L65" s="20"/>
      <c r="M65" s="15"/>
      <c r="R65" s="20"/>
      <c r="T65" s="15"/>
      <c r="X65" s="20"/>
    </row>
    <row r="66" spans="2:24" x14ac:dyDescent="0.2">
      <c r="B66" s="45" t="s">
        <v>101</v>
      </c>
      <c r="C66" s="1" t="s">
        <v>102</v>
      </c>
      <c r="D66" s="55"/>
      <c r="G66" s="32">
        <f>+'bijlage 7a - Inschrijfstaat'!E27</f>
        <v>52410</v>
      </c>
      <c r="I66" s="80"/>
      <c r="J66" s="20"/>
      <c r="L66" s="20"/>
      <c r="M66" s="15"/>
      <c r="R66" s="20"/>
      <c r="T66" s="15"/>
      <c r="X66" s="20"/>
    </row>
    <row r="67" spans="2:24" x14ac:dyDescent="0.2">
      <c r="B67" s="15"/>
      <c r="C67" s="1" t="s">
        <v>152</v>
      </c>
      <c r="D67" s="55"/>
      <c r="G67" s="62" t="str">
        <f>+'bijlage 7a - Inschrijfstaat'!F28</f>
        <v>U hebt nog niet alle prijzen ingevuld</v>
      </c>
      <c r="I67" s="80"/>
      <c r="J67" s="20"/>
      <c r="L67" s="20"/>
      <c r="M67" s="15"/>
      <c r="R67" s="20"/>
      <c r="T67" s="15"/>
      <c r="X67" s="20"/>
    </row>
    <row r="68" spans="2:24" x14ac:dyDescent="0.2">
      <c r="B68" s="15"/>
      <c r="D68" s="55"/>
      <c r="G68" s="15"/>
      <c r="I68" s="80"/>
      <c r="J68" s="20"/>
      <c r="L68" s="20"/>
      <c r="M68" s="15"/>
      <c r="R68" s="20"/>
      <c r="T68" s="15"/>
      <c r="X68" s="20"/>
    </row>
    <row r="69" spans="2:24" x14ac:dyDescent="0.2">
      <c r="B69" s="15"/>
      <c r="C69" s="1" t="s">
        <v>153</v>
      </c>
      <c r="D69" s="55"/>
      <c r="G69" s="34" t="e">
        <f>+G67/G66</f>
        <v>#VALUE!</v>
      </c>
      <c r="I69" s="80"/>
      <c r="J69" s="20"/>
      <c r="L69" s="20"/>
      <c r="M69" s="15"/>
      <c r="R69" s="20"/>
      <c r="T69" s="15"/>
      <c r="X69" s="20"/>
    </row>
    <row r="70" spans="2:24" x14ac:dyDescent="0.2">
      <c r="B70" s="15"/>
      <c r="C70" s="1" t="s">
        <v>103</v>
      </c>
      <c r="D70" s="55"/>
      <c r="G70" s="15"/>
      <c r="H70">
        <v>100</v>
      </c>
      <c r="I70" s="81" t="str">
        <f>+'bijlage 7a - Inschrijfstaat'!F38</f>
        <v>U hebt nog niet alle links ingevuld</v>
      </c>
      <c r="J70" s="20" t="s">
        <v>61</v>
      </c>
      <c r="L70" s="64" t="str">
        <f>+I70</f>
        <v>U hebt nog niet alle links ingevuld</v>
      </c>
      <c r="M70" s="15"/>
      <c r="R70" s="20"/>
      <c r="T70" s="15"/>
      <c r="X70" s="20"/>
    </row>
    <row r="71" spans="2:24" x14ac:dyDescent="0.2">
      <c r="B71" s="15"/>
      <c r="D71" s="55"/>
      <c r="G71" s="15"/>
      <c r="I71" s="80"/>
      <c r="J71" s="20"/>
      <c r="L71" s="20"/>
      <c r="M71" s="15"/>
      <c r="R71" s="20"/>
      <c r="T71" s="15"/>
      <c r="X71" s="20"/>
    </row>
    <row r="72" spans="2:24" x14ac:dyDescent="0.2">
      <c r="B72" s="42" t="s">
        <v>104</v>
      </c>
      <c r="D72" s="55"/>
      <c r="G72" s="15"/>
      <c r="I72" s="80"/>
      <c r="J72" s="20"/>
      <c r="L72" s="20"/>
      <c r="M72" s="15"/>
      <c r="R72" s="20"/>
      <c r="T72" s="15"/>
      <c r="X72" s="20"/>
    </row>
    <row r="73" spans="2:24" x14ac:dyDescent="0.2">
      <c r="B73" s="15"/>
      <c r="C73" s="1" t="s">
        <v>152</v>
      </c>
      <c r="D73" s="55"/>
      <c r="G73" s="62" t="str">
        <f>+G67</f>
        <v>U hebt nog niet alle prijzen ingevuld</v>
      </c>
      <c r="I73" s="80"/>
      <c r="J73" s="20"/>
      <c r="L73" s="20"/>
      <c r="M73" s="15"/>
      <c r="R73" s="20"/>
      <c r="T73" s="15"/>
      <c r="X73" s="20"/>
    </row>
    <row r="74" spans="2:24" ht="25.5" x14ac:dyDescent="0.2">
      <c r="B74" s="15"/>
      <c r="C74" s="1" t="s">
        <v>105</v>
      </c>
      <c r="D74" s="55"/>
      <c r="G74" s="62" t="str">
        <f>+'bijlage 7a - Inschrijfstaat'!G29</f>
        <v>U hebt nog niet alle prijzen ingevuld</v>
      </c>
      <c r="I74" s="80"/>
      <c r="J74" s="20"/>
      <c r="L74" s="20"/>
      <c r="M74" s="15"/>
      <c r="R74" s="20"/>
      <c r="T74" s="15"/>
      <c r="X74" s="20"/>
    </row>
    <row r="75" spans="2:24" x14ac:dyDescent="0.2">
      <c r="B75" s="15"/>
      <c r="D75" s="55"/>
      <c r="G75" s="15"/>
      <c r="I75" s="80"/>
      <c r="J75" s="20"/>
      <c r="L75" s="20"/>
      <c r="M75" s="15"/>
      <c r="R75" s="20"/>
      <c r="T75" s="15"/>
      <c r="X75" s="20"/>
    </row>
    <row r="76" spans="2:24" x14ac:dyDescent="0.2">
      <c r="B76" s="15"/>
      <c r="C76" s="1" t="s">
        <v>154</v>
      </c>
      <c r="D76" s="55"/>
      <c r="G76" s="34" t="e">
        <f>+G74/G73</f>
        <v>#VALUE!</v>
      </c>
      <c r="I76" s="80"/>
      <c r="J76" s="20"/>
      <c r="L76" s="20"/>
      <c r="M76" s="15"/>
      <c r="R76" s="20"/>
      <c r="T76" s="15"/>
      <c r="X76" s="20"/>
    </row>
    <row r="77" spans="2:24" ht="13.5" thickBot="1" x14ac:dyDescent="0.25">
      <c r="B77" s="15"/>
      <c r="C77" s="1" t="s">
        <v>103</v>
      </c>
      <c r="D77" s="55"/>
      <c r="G77" s="15"/>
      <c r="H77">
        <v>100</v>
      </c>
      <c r="I77" s="81" t="str">
        <f>+'bijlage 7a - Inschrijfstaat'!G38</f>
        <v>U hebt nog niet alle links ingevuld</v>
      </c>
      <c r="J77" s="20" t="s">
        <v>61</v>
      </c>
      <c r="L77" s="64" t="str">
        <f>+I77</f>
        <v>U hebt nog niet alle links ingevuld</v>
      </c>
      <c r="M77" s="15"/>
      <c r="R77" s="20"/>
      <c r="T77" s="15"/>
      <c r="X77" s="20"/>
    </row>
    <row r="78" spans="2:24" x14ac:dyDescent="0.2">
      <c r="B78" s="13"/>
      <c r="C78" s="41"/>
      <c r="D78" s="54"/>
      <c r="E78" s="41"/>
      <c r="F78" s="41"/>
      <c r="G78" s="13"/>
      <c r="H78" s="14"/>
      <c r="I78" s="79"/>
      <c r="J78" s="22"/>
      <c r="K78" s="14"/>
      <c r="L78" s="22"/>
      <c r="M78" s="13"/>
      <c r="N78" s="14"/>
      <c r="O78" s="14"/>
      <c r="P78" s="14"/>
      <c r="Q78" s="14"/>
      <c r="R78" s="22"/>
      <c r="T78" s="13"/>
      <c r="U78" s="14"/>
      <c r="V78" s="14"/>
      <c r="W78" s="14"/>
      <c r="X78" s="22"/>
    </row>
    <row r="79" spans="2:24" x14ac:dyDescent="0.2">
      <c r="B79" s="15"/>
      <c r="D79" s="55"/>
      <c r="G79" s="15"/>
      <c r="I79" s="80"/>
      <c r="J79" s="20"/>
      <c r="L79" s="20"/>
      <c r="M79" s="15"/>
      <c r="R79" s="20"/>
      <c r="T79" s="15"/>
      <c r="X79" s="20"/>
    </row>
    <row r="80" spans="2:24" x14ac:dyDescent="0.2">
      <c r="B80" s="15"/>
      <c r="D80" s="55"/>
      <c r="G80" s="15"/>
      <c r="I80" s="80"/>
      <c r="J80" s="20"/>
      <c r="L80" s="20"/>
      <c r="M80" s="15"/>
      <c r="R80" s="20"/>
      <c r="T80" s="15"/>
      <c r="X80" s="20"/>
    </row>
    <row r="81" spans="2:24" ht="13.5" thickBot="1" x14ac:dyDescent="0.25">
      <c r="B81" s="16"/>
      <c r="C81" s="43"/>
      <c r="D81" s="56"/>
      <c r="E81" s="43"/>
      <c r="F81" s="43"/>
      <c r="G81" s="16"/>
      <c r="H81" s="53">
        <f>SUM(H12:H77)</f>
        <v>600</v>
      </c>
      <c r="I81" s="82">
        <f>SUM(I12:I77)</f>
        <v>0</v>
      </c>
      <c r="J81" s="23"/>
      <c r="K81" s="17"/>
      <c r="L81" s="65">
        <f>SUM(L12:L77)</f>
        <v>0</v>
      </c>
      <c r="M81" s="16"/>
      <c r="N81" s="17"/>
      <c r="O81" s="17"/>
      <c r="P81" s="17"/>
      <c r="Q81" s="17"/>
      <c r="R81" s="23"/>
      <c r="T81" s="16"/>
      <c r="U81" s="17"/>
      <c r="V81" s="17"/>
      <c r="W81" s="17"/>
      <c r="X81" s="23"/>
    </row>
    <row r="84" spans="2:24" ht="13.5" thickBot="1" x14ac:dyDescent="0.25"/>
    <row r="85" spans="2:24" ht="18.75" thickBot="1" x14ac:dyDescent="0.3">
      <c r="B85" s="104" t="s">
        <v>134</v>
      </c>
      <c r="C85" s="105"/>
      <c r="D85" s="119">
        <f>+I81</f>
        <v>0</v>
      </c>
      <c r="E85" s="120"/>
      <c r="F85" s="121"/>
      <c r="G85" s="106" t="s">
        <v>158</v>
      </c>
    </row>
    <row r="89" spans="2:24" x14ac:dyDescent="0.2">
      <c r="B89" t="s">
        <v>138</v>
      </c>
      <c r="C89" s="78" t="s">
        <v>139</v>
      </c>
      <c r="D89" s="118" t="str">
        <f>IF(+'bijlage 7a - Inschrijfstaat'!D40:E40="","U dient in bijlage 7 nog gegevens in te vullen",+'bijlage 7a - Inschrijfstaat'!D40:E40)</f>
        <v>U dient in bijlage 7 nog gegevens in te vullen</v>
      </c>
      <c r="E89" s="118"/>
      <c r="F89" s="118"/>
      <c r="G89" s="118"/>
      <c r="H89" s="118"/>
      <c r="I89" s="118"/>
      <c r="J89" s="118"/>
    </row>
    <row r="90" spans="2:24" x14ac:dyDescent="0.2">
      <c r="C90" s="78"/>
      <c r="D90" s="5"/>
      <c r="E90" s="5"/>
    </row>
    <row r="91" spans="2:24" x14ac:dyDescent="0.2">
      <c r="B91" t="s">
        <v>140</v>
      </c>
      <c r="C91" s="78" t="s">
        <v>139</v>
      </c>
      <c r="D91" s="118" t="str">
        <f>IF(+'bijlage 7a - Inschrijfstaat'!D42:E42="","U dient in bijlage 5 nog gegevens in te vullen",+'bijlage 7a - Inschrijfstaat'!D42:E42)</f>
        <v xml:space="preserve"> </v>
      </c>
      <c r="E91" s="118"/>
      <c r="F91" s="118"/>
      <c r="G91" s="118"/>
      <c r="H91" s="118"/>
      <c r="I91" s="118"/>
      <c r="J91" s="118"/>
    </row>
    <row r="92" spans="2:24" x14ac:dyDescent="0.2">
      <c r="B92" t="s">
        <v>141</v>
      </c>
      <c r="C92" s="78" t="s">
        <v>139</v>
      </c>
      <c r="D92" s="118" t="str">
        <f>IF(+'bijlage 7a - Inschrijfstaat'!D43:E43="","U dient in bijlage 7 nog gegevens in te vullen",+'bijlage 7a - Inschrijfstaat'!D43:E43)</f>
        <v>U dient in bijlage 7 nog gegevens in te vullen</v>
      </c>
      <c r="E92" s="118"/>
      <c r="F92" s="118"/>
      <c r="G92" s="118"/>
      <c r="H92" s="118"/>
      <c r="I92" s="118"/>
      <c r="J92" s="118"/>
    </row>
    <row r="93" spans="2:24" x14ac:dyDescent="0.2">
      <c r="C93" s="78"/>
      <c r="D93" s="5"/>
      <c r="E93" s="5"/>
    </row>
    <row r="94" spans="2:24" x14ac:dyDescent="0.2">
      <c r="B94" t="s">
        <v>142</v>
      </c>
      <c r="C94" s="78" t="s">
        <v>139</v>
      </c>
      <c r="D94" s="117"/>
      <c r="E94" s="117"/>
      <c r="F94" s="117"/>
      <c r="G94" s="117"/>
      <c r="H94" s="117"/>
      <c r="I94" s="117"/>
      <c r="J94" s="117"/>
    </row>
    <row r="95" spans="2:24" x14ac:dyDescent="0.2">
      <c r="C95"/>
      <c r="D95" s="117"/>
      <c r="E95" s="117"/>
      <c r="F95" s="117"/>
      <c r="G95" s="117"/>
      <c r="H95" s="117"/>
      <c r="I95" s="117"/>
      <c r="J95" s="117"/>
    </row>
    <row r="96" spans="2:24" x14ac:dyDescent="0.2">
      <c r="C96"/>
      <c r="D96" s="117"/>
      <c r="E96" s="117"/>
      <c r="F96" s="117"/>
      <c r="G96" s="117"/>
      <c r="H96" s="117"/>
      <c r="I96" s="117"/>
      <c r="J96" s="117"/>
    </row>
    <row r="97" spans="3:10" x14ac:dyDescent="0.2">
      <c r="C97"/>
      <c r="D97" s="117"/>
      <c r="E97" s="117"/>
      <c r="F97" s="117"/>
      <c r="G97" s="117"/>
      <c r="H97" s="117"/>
      <c r="I97" s="117"/>
      <c r="J97" s="117"/>
    </row>
    <row r="98" spans="3:10" x14ac:dyDescent="0.2">
      <c r="C98"/>
      <c r="D98" s="117"/>
      <c r="E98" s="117"/>
      <c r="F98" s="117"/>
      <c r="G98" s="117"/>
      <c r="H98" s="117"/>
      <c r="I98" s="117"/>
      <c r="J98" s="117"/>
    </row>
  </sheetData>
  <sheetProtection algorithmName="SHA-512" hashValue="TKZcfjem5fkBrHPmxFCLUCAd9TdoEJEXm4Z+RHNrOf+dzQqaFFNVwcMIbe2BiTBakQjWIvbBsu67kXH9I7szhg==" saltValue="qcx8V8M7l1pGC4UfI9RFNw==" spinCount="100000" sheet="1" objects="1" scenarios="1"/>
  <mergeCells count="10">
    <mergeCell ref="B61:C61"/>
    <mergeCell ref="B11:C11"/>
    <mergeCell ref="B30:C30"/>
    <mergeCell ref="B42:C42"/>
    <mergeCell ref="D7:F7"/>
    <mergeCell ref="D94:J98"/>
    <mergeCell ref="D89:J89"/>
    <mergeCell ref="D91:J91"/>
    <mergeCell ref="D92:J92"/>
    <mergeCell ref="D85:F85"/>
  </mergeCells>
  <dataValidations disablePrompts="1" count="1">
    <dataValidation type="list" allowBlank="1" showInputMessage="1" showErrorMessage="1" sqref="G22 G17" xr:uid="{00000000-0002-0000-0100-000000000000}">
      <formula1>$K$5:$K$7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1000000}">
          <x14:formula1>
            <xm:f>lijsten!$B$10:$B$30</xm:f>
          </x14:formula1>
          <xm:sqref>G47:G58</xm:sqref>
        </x14:dataValidation>
        <x14:dataValidation type="list" allowBlank="1" showInputMessage="1" showErrorMessage="1" xr:uid="{00000000-0002-0000-0100-000003000000}">
          <x14:formula1>
            <xm:f>lijsten!$L$10:$L$14</xm:f>
          </x14:formula1>
          <xm:sqref>G12:G14 G18:G20 G23:G25 G31:G32 G36</xm:sqref>
        </x14:dataValidation>
        <x14:dataValidation type="list" allowBlank="1" showInputMessage="1" showErrorMessage="1" xr:uid="{00000000-0002-0000-0100-000005000000}">
          <x14:formula1>
            <xm:f>lijsten!$P$10:$P$15</xm:f>
          </x14:formula1>
          <xm:sqref>G62:G63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33"/>
  <sheetViews>
    <sheetView topLeftCell="B1" workbookViewId="0">
      <selection activeCell="L20" sqref="L20"/>
    </sheetView>
  </sheetViews>
  <sheetFormatPr defaultRowHeight="12.75" x14ac:dyDescent="0.2"/>
  <cols>
    <col min="2" max="2" width="10.5703125" customWidth="1"/>
    <col min="4" max="4" width="10.85546875" bestFit="1" customWidth="1"/>
    <col min="5" max="5" width="11.85546875" bestFit="1" customWidth="1"/>
    <col min="6" max="6" width="10.85546875" bestFit="1" customWidth="1"/>
    <col min="7" max="7" width="10.85546875" customWidth="1"/>
    <col min="8" max="8" width="11.85546875" bestFit="1" customWidth="1"/>
    <col min="16" max="16" width="11.5703125" customWidth="1"/>
    <col min="18" max="18" width="17.28515625" customWidth="1"/>
  </cols>
  <sheetData>
    <row r="2" spans="1:21" ht="25.5" x14ac:dyDescent="0.2">
      <c r="B2" s="2" t="s">
        <v>52</v>
      </c>
      <c r="D2" s="118" t="s">
        <v>64</v>
      </c>
      <c r="E2" s="118"/>
      <c r="F2" s="118"/>
      <c r="G2" s="118"/>
      <c r="H2" s="118"/>
      <c r="J2" t="s">
        <v>82</v>
      </c>
      <c r="L2" t="s">
        <v>83</v>
      </c>
    </row>
    <row r="3" spans="1:21" ht="38.25" x14ac:dyDescent="0.2">
      <c r="D3" t="s">
        <v>67</v>
      </c>
      <c r="E3" s="1" t="s">
        <v>65</v>
      </c>
      <c r="F3" s="1" t="s">
        <v>126</v>
      </c>
      <c r="G3" s="1" t="s">
        <v>127</v>
      </c>
      <c r="H3" s="5" t="s">
        <v>66</v>
      </c>
      <c r="J3" t="s">
        <v>68</v>
      </c>
      <c r="L3" t="s">
        <v>84</v>
      </c>
      <c r="N3" s="2" t="s">
        <v>147</v>
      </c>
      <c r="O3" s="2"/>
      <c r="P3" s="2" t="s">
        <v>157</v>
      </c>
      <c r="R3" s="123" t="s">
        <v>149</v>
      </c>
      <c r="S3" s="123"/>
    </row>
    <row r="4" spans="1:21" x14ac:dyDescent="0.2">
      <c r="E4" s="5"/>
      <c r="F4" s="5"/>
      <c r="G4" s="5"/>
      <c r="H4" s="5"/>
    </row>
    <row r="5" spans="1:21" x14ac:dyDescent="0.2">
      <c r="A5" t="s">
        <v>53</v>
      </c>
      <c r="B5">
        <f>+'bijlage 8a - EMVI toezeggingen'!D47</f>
        <v>0</v>
      </c>
      <c r="E5" s="6">
        <v>1</v>
      </c>
      <c r="F5" s="6">
        <v>0.65</v>
      </c>
      <c r="G5" s="6"/>
      <c r="H5" s="6">
        <v>0.7</v>
      </c>
      <c r="N5">
        <v>1</v>
      </c>
      <c r="P5" t="e">
        <f>+'bijlage 8a - EMVI toezeggingen'!#REF!</f>
        <v>#REF!</v>
      </c>
      <c r="R5" t="s">
        <v>150</v>
      </c>
      <c r="S5">
        <f>COUNT('bijlage 7a - Inschrijfstaat'!F8:F23)</f>
        <v>0</v>
      </c>
      <c r="U5" t="s">
        <v>159</v>
      </c>
    </row>
    <row r="6" spans="1:21" x14ac:dyDescent="0.2">
      <c r="A6" t="s">
        <v>54</v>
      </c>
      <c r="B6">
        <f>+'bijlage 8a - EMVI toezeggingen'!E47</f>
        <v>100</v>
      </c>
      <c r="E6" s="5"/>
      <c r="F6" s="5"/>
      <c r="G6" s="5"/>
      <c r="H6" s="5"/>
      <c r="N6">
        <v>4</v>
      </c>
      <c r="P6" t="e">
        <f>+'bijlage 8a - EMVI toezeggingen'!#REF!</f>
        <v>#REF!</v>
      </c>
      <c r="R6" t="s">
        <v>66</v>
      </c>
      <c r="S6">
        <f>COUNT('bijlage 7a - Inschrijfstaat'!G8:G23)</f>
        <v>0</v>
      </c>
      <c r="U6" t="s">
        <v>160</v>
      </c>
    </row>
    <row r="7" spans="1:21" x14ac:dyDescent="0.2">
      <c r="A7" t="s">
        <v>55</v>
      </c>
      <c r="B7">
        <f>+'bijlage 8a - EMVI toezeggingen'!F47</f>
        <v>5</v>
      </c>
      <c r="E7" s="5"/>
      <c r="F7" s="5"/>
      <c r="G7" s="5"/>
      <c r="H7" s="5"/>
      <c r="N7">
        <v>0.2</v>
      </c>
      <c r="P7" t="e">
        <f>+'bijlage 8a - EMVI toezeggingen'!#REF!</f>
        <v>#REF!</v>
      </c>
      <c r="R7" t="s">
        <v>145</v>
      </c>
      <c r="S7">
        <f>COUNTA('bijlage 7a - Inschrijfstaat'!#REF!)</f>
        <v>1</v>
      </c>
      <c r="U7" t="s">
        <v>162</v>
      </c>
    </row>
    <row r="8" spans="1:21" x14ac:dyDescent="0.2">
      <c r="E8" s="5"/>
      <c r="F8" s="5"/>
      <c r="G8" s="5"/>
      <c r="H8" s="5"/>
      <c r="R8" t="s">
        <v>151</v>
      </c>
      <c r="S8">
        <f>COUNTA('bijlage 7a - Inschrijfstaat'!H8:H24)</f>
        <v>0</v>
      </c>
    </row>
    <row r="9" spans="1:21" x14ac:dyDescent="0.2">
      <c r="E9" s="5"/>
      <c r="F9" s="5"/>
      <c r="G9" s="5"/>
      <c r="H9" s="5"/>
    </row>
    <row r="10" spans="1:21" x14ac:dyDescent="0.2">
      <c r="A10" t="s">
        <v>56</v>
      </c>
      <c r="B10">
        <f>+B6</f>
        <v>100</v>
      </c>
      <c r="D10">
        <v>1</v>
      </c>
      <c r="E10" s="7">
        <f>+'bijlage 7a - Inschrijfstaat'!E8</f>
        <v>2000</v>
      </c>
      <c r="F10" s="4">
        <f>+E10*$F$5</f>
        <v>1300</v>
      </c>
      <c r="G10" s="4">
        <f>+'bijlage 7a - Inschrijfstaat'!F8</f>
        <v>0</v>
      </c>
      <c r="H10" s="4">
        <f>IF(G10=0,E10,+G10*$H$5)</f>
        <v>2000</v>
      </c>
      <c r="J10" t="s">
        <v>34</v>
      </c>
      <c r="L10">
        <v>1</v>
      </c>
      <c r="N10" s="3">
        <f>+N5</f>
        <v>1</v>
      </c>
      <c r="O10" s="3"/>
      <c r="P10" s="103">
        <v>0</v>
      </c>
    </row>
    <row r="11" spans="1:21" x14ac:dyDescent="0.2">
      <c r="B11">
        <f>IF(+B10-$B$7&gt;$B$5,+B10-$B$7,0)</f>
        <v>95</v>
      </c>
      <c r="D11">
        <v>2</v>
      </c>
      <c r="E11" s="7">
        <f>+'bijlage 7a - Inschrijfstaat'!E9</f>
        <v>3300</v>
      </c>
      <c r="F11" s="4">
        <f t="shared" ref="F11:F23" si="0">+E11*0.65</f>
        <v>2145</v>
      </c>
      <c r="G11" s="4">
        <f>+'bijlage 7a - Inschrijfstaat'!F9</f>
        <v>0</v>
      </c>
      <c r="H11" s="4">
        <f t="shared" ref="H11:H23" si="1">IF(G11=0,E11,+G11*$H$5)</f>
        <v>3300</v>
      </c>
      <c r="J11" t="s">
        <v>35</v>
      </c>
      <c r="L11">
        <v>2</v>
      </c>
      <c r="N11" s="3">
        <f>IF(+N10+$N$7&lt;=$N$6,+N10+$N$7,0)</f>
        <v>1.2</v>
      </c>
      <c r="O11" s="3"/>
      <c r="P11" s="103">
        <v>20</v>
      </c>
    </row>
    <row r="12" spans="1:21" x14ac:dyDescent="0.2">
      <c r="B12">
        <f t="shared" ref="B12:B30" si="2">IF(+B11-$B$7&gt;$B$5,+B11-$B$7,0)</f>
        <v>90</v>
      </c>
      <c r="D12">
        <v>3</v>
      </c>
      <c r="E12" s="7">
        <f>+'bijlage 7a - Inschrijfstaat'!E10</f>
        <v>1100</v>
      </c>
      <c r="F12" s="4">
        <f t="shared" si="0"/>
        <v>715</v>
      </c>
      <c r="G12" s="4">
        <f>+'bijlage 7a - Inschrijfstaat'!F10</f>
        <v>0</v>
      </c>
      <c r="H12" s="4">
        <f t="shared" si="1"/>
        <v>1100</v>
      </c>
      <c r="L12">
        <v>3</v>
      </c>
      <c r="N12" s="3">
        <f t="shared" ref="N12:N25" si="3">IF(+N11+$N$7&lt;=$N$6,+N11+$N$7,0)</f>
        <v>1.4</v>
      </c>
      <c r="O12" s="3"/>
      <c r="P12" s="103">
        <v>40</v>
      </c>
    </row>
    <row r="13" spans="1:21" x14ac:dyDescent="0.2">
      <c r="B13">
        <f t="shared" si="2"/>
        <v>85</v>
      </c>
      <c r="D13">
        <v>4</v>
      </c>
      <c r="E13" s="7">
        <f>+'bijlage 7a - Inschrijfstaat'!E11</f>
        <v>525</v>
      </c>
      <c r="F13" s="4">
        <f t="shared" si="0"/>
        <v>341.25</v>
      </c>
      <c r="G13" s="4">
        <f>+'bijlage 7a - Inschrijfstaat'!F11</f>
        <v>0</v>
      </c>
      <c r="H13" s="4">
        <f t="shared" si="1"/>
        <v>525</v>
      </c>
      <c r="L13">
        <v>4</v>
      </c>
      <c r="N13" s="3">
        <f t="shared" si="3"/>
        <v>1.5999999999999999</v>
      </c>
      <c r="O13" s="3"/>
      <c r="P13" s="103">
        <v>60</v>
      </c>
    </row>
    <row r="14" spans="1:21" x14ac:dyDescent="0.2">
      <c r="B14">
        <f t="shared" si="2"/>
        <v>80</v>
      </c>
      <c r="D14">
        <v>5</v>
      </c>
      <c r="E14" s="7">
        <f>+'bijlage 7a - Inschrijfstaat'!E12</f>
        <v>1750</v>
      </c>
      <c r="F14" s="4">
        <f t="shared" si="0"/>
        <v>1137.5</v>
      </c>
      <c r="G14" s="4">
        <f>+'bijlage 7a - Inschrijfstaat'!F12</f>
        <v>0</v>
      </c>
      <c r="H14" s="4">
        <f t="shared" si="1"/>
        <v>1750</v>
      </c>
      <c r="L14">
        <v>5</v>
      </c>
      <c r="N14" s="3">
        <f t="shared" si="3"/>
        <v>1.7999999999999998</v>
      </c>
      <c r="O14" s="3"/>
      <c r="P14" s="103">
        <v>80</v>
      </c>
    </row>
    <row r="15" spans="1:21" x14ac:dyDescent="0.2">
      <c r="B15">
        <f t="shared" si="2"/>
        <v>75</v>
      </c>
      <c r="D15">
        <v>6</v>
      </c>
      <c r="E15" s="7">
        <f>+'bijlage 7a - Inschrijfstaat'!E13</f>
        <v>3250</v>
      </c>
      <c r="F15" s="4">
        <f t="shared" si="0"/>
        <v>2112.5</v>
      </c>
      <c r="G15" s="4">
        <f>+'bijlage 7a - Inschrijfstaat'!F13</f>
        <v>0</v>
      </c>
      <c r="H15" s="4">
        <f t="shared" si="1"/>
        <v>3250</v>
      </c>
      <c r="N15" s="3">
        <f t="shared" si="3"/>
        <v>1.9999999999999998</v>
      </c>
      <c r="O15" s="3"/>
      <c r="P15" s="103">
        <v>100</v>
      </c>
    </row>
    <row r="16" spans="1:21" x14ac:dyDescent="0.2">
      <c r="B16">
        <f t="shared" si="2"/>
        <v>70</v>
      </c>
      <c r="D16">
        <v>7</v>
      </c>
      <c r="E16" s="7">
        <f>+'bijlage 7a - Inschrijfstaat'!E14</f>
        <v>3375</v>
      </c>
      <c r="F16" s="4">
        <f t="shared" si="0"/>
        <v>2193.75</v>
      </c>
      <c r="G16" s="4">
        <f>+'bijlage 7a - Inschrijfstaat'!F14</f>
        <v>0</v>
      </c>
      <c r="H16" s="4">
        <f t="shared" si="1"/>
        <v>3375</v>
      </c>
      <c r="N16" s="3">
        <f t="shared" si="3"/>
        <v>2.1999999999999997</v>
      </c>
      <c r="O16" s="3"/>
      <c r="P16" s="3"/>
    </row>
    <row r="17" spans="2:16" x14ac:dyDescent="0.2">
      <c r="B17">
        <f t="shared" si="2"/>
        <v>65</v>
      </c>
      <c r="D17">
        <v>8</v>
      </c>
      <c r="E17" s="7">
        <f>+'bijlage 7a - Inschrijfstaat'!E15</f>
        <v>3800</v>
      </c>
      <c r="F17" s="4">
        <f t="shared" si="0"/>
        <v>2470</v>
      </c>
      <c r="G17" s="4">
        <f>+'bijlage 7a - Inschrijfstaat'!F15</f>
        <v>0</v>
      </c>
      <c r="H17" s="4">
        <f t="shared" si="1"/>
        <v>3800</v>
      </c>
      <c r="N17" s="3">
        <f t="shared" si="3"/>
        <v>2.4</v>
      </c>
      <c r="O17" s="3"/>
      <c r="P17" s="3"/>
    </row>
    <row r="18" spans="2:16" x14ac:dyDescent="0.2">
      <c r="B18">
        <f t="shared" si="2"/>
        <v>60</v>
      </c>
      <c r="D18">
        <v>9</v>
      </c>
      <c r="E18" s="7">
        <f>+'bijlage 7a - Inschrijfstaat'!E16</f>
        <v>3800</v>
      </c>
      <c r="F18" s="4">
        <f t="shared" si="0"/>
        <v>2470</v>
      </c>
      <c r="G18" s="4">
        <f>+'bijlage 7a - Inschrijfstaat'!F16</f>
        <v>0</v>
      </c>
      <c r="H18" s="4">
        <f t="shared" si="1"/>
        <v>3800</v>
      </c>
      <c r="N18" s="3">
        <f t="shared" si="3"/>
        <v>2.6</v>
      </c>
      <c r="O18" s="3"/>
      <c r="P18" s="3"/>
    </row>
    <row r="19" spans="2:16" x14ac:dyDescent="0.2">
      <c r="B19">
        <f t="shared" si="2"/>
        <v>55</v>
      </c>
      <c r="D19">
        <v>10</v>
      </c>
      <c r="E19" s="7">
        <f>+'bijlage 7a - Inschrijfstaat'!E17</f>
        <v>12250</v>
      </c>
      <c r="F19" s="4">
        <f t="shared" si="0"/>
        <v>7962.5</v>
      </c>
      <c r="G19" s="4">
        <f>+'bijlage 7a - Inschrijfstaat'!F17</f>
        <v>0</v>
      </c>
      <c r="H19" s="4">
        <f t="shared" si="1"/>
        <v>12250</v>
      </c>
      <c r="N19" s="3">
        <f t="shared" si="3"/>
        <v>2.8000000000000003</v>
      </c>
      <c r="O19" s="3"/>
      <c r="P19" s="3"/>
    </row>
    <row r="20" spans="2:16" x14ac:dyDescent="0.2">
      <c r="B20">
        <f t="shared" si="2"/>
        <v>50</v>
      </c>
      <c r="D20">
        <v>11</v>
      </c>
      <c r="E20" s="7">
        <f>+'bijlage 7a - Inschrijfstaat'!E18</f>
        <v>10125</v>
      </c>
      <c r="F20" s="4">
        <f t="shared" si="0"/>
        <v>6581.25</v>
      </c>
      <c r="G20" s="4">
        <f>+'bijlage 7a - Inschrijfstaat'!F18</f>
        <v>0</v>
      </c>
      <c r="H20" s="4">
        <f t="shared" si="1"/>
        <v>10125</v>
      </c>
      <c r="N20" s="3">
        <f t="shared" si="3"/>
        <v>3.0000000000000004</v>
      </c>
      <c r="O20" s="3"/>
      <c r="P20" s="3"/>
    </row>
    <row r="21" spans="2:16" x14ac:dyDescent="0.2">
      <c r="B21">
        <f t="shared" si="2"/>
        <v>45</v>
      </c>
      <c r="D21">
        <v>12</v>
      </c>
      <c r="E21" s="7">
        <f>+'bijlage 7a - Inschrijfstaat'!E19</f>
        <v>2450</v>
      </c>
      <c r="F21" s="4">
        <f t="shared" si="0"/>
        <v>1592.5</v>
      </c>
      <c r="G21" s="4">
        <f>+'bijlage 7a - Inschrijfstaat'!F19</f>
        <v>0</v>
      </c>
      <c r="H21" s="4">
        <f t="shared" si="1"/>
        <v>2450</v>
      </c>
      <c r="N21" s="3">
        <f t="shared" si="3"/>
        <v>3.2000000000000006</v>
      </c>
      <c r="O21" s="3"/>
      <c r="P21" s="3"/>
    </row>
    <row r="22" spans="2:16" x14ac:dyDescent="0.2">
      <c r="B22">
        <f t="shared" si="2"/>
        <v>40</v>
      </c>
      <c r="D22">
        <v>13</v>
      </c>
      <c r="E22" s="7">
        <f>+'bijlage 7a - Inschrijfstaat'!E20</f>
        <v>2875</v>
      </c>
      <c r="F22" s="4">
        <f t="shared" si="0"/>
        <v>1868.75</v>
      </c>
      <c r="G22" s="4">
        <f>+'bijlage 7a - Inschrijfstaat'!F20</f>
        <v>0</v>
      </c>
      <c r="H22" s="4">
        <f t="shared" si="1"/>
        <v>2875</v>
      </c>
      <c r="N22" s="3">
        <f t="shared" si="3"/>
        <v>3.4000000000000008</v>
      </c>
      <c r="O22" s="3"/>
      <c r="P22" s="3"/>
    </row>
    <row r="23" spans="2:16" x14ac:dyDescent="0.2">
      <c r="B23">
        <f t="shared" si="2"/>
        <v>35</v>
      </c>
      <c r="D23">
        <v>14</v>
      </c>
      <c r="E23" s="7">
        <v>1750</v>
      </c>
      <c r="F23" s="4">
        <f t="shared" si="0"/>
        <v>1137.5</v>
      </c>
      <c r="G23" s="4">
        <f>+'bijlage 7a - Inschrijfstaat'!F21</f>
        <v>0</v>
      </c>
      <c r="H23" s="4">
        <f t="shared" si="1"/>
        <v>1750</v>
      </c>
      <c r="N23" s="3">
        <f t="shared" si="3"/>
        <v>3.600000000000001</v>
      </c>
      <c r="O23" s="3"/>
      <c r="P23" s="3"/>
    </row>
    <row r="24" spans="2:16" x14ac:dyDescent="0.2">
      <c r="B24">
        <f t="shared" si="2"/>
        <v>30</v>
      </c>
      <c r="E24" s="7"/>
      <c r="F24" s="5"/>
      <c r="G24" s="5"/>
      <c r="H24" s="5"/>
      <c r="N24" s="3">
        <f t="shared" si="3"/>
        <v>3.8000000000000012</v>
      </c>
      <c r="O24" s="3"/>
      <c r="P24" s="3"/>
    </row>
    <row r="25" spans="2:16" x14ac:dyDescent="0.2">
      <c r="B25">
        <f t="shared" si="2"/>
        <v>25</v>
      </c>
      <c r="E25" s="7"/>
      <c r="F25" s="4"/>
      <c r="G25" s="4"/>
      <c r="H25" s="4"/>
      <c r="N25" s="3">
        <f t="shared" si="3"/>
        <v>4.0000000000000009</v>
      </c>
      <c r="O25" s="3"/>
      <c r="P25" s="3"/>
    </row>
    <row r="26" spans="2:16" x14ac:dyDescent="0.2">
      <c r="B26">
        <f t="shared" si="2"/>
        <v>20</v>
      </c>
      <c r="D26">
        <v>15</v>
      </c>
      <c r="E26" s="7">
        <v>50</v>
      </c>
      <c r="F26" s="4">
        <f t="shared" ref="F26" si="4">+E26*0.65</f>
        <v>32.5</v>
      </c>
      <c r="G26" s="4">
        <f>+'bijlage 7a - Inschrijfstaat'!F24</f>
        <v>60</v>
      </c>
      <c r="H26" s="4">
        <f t="shared" ref="H26" si="5">IF(G26=0,E26,+G26*$H$5)</f>
        <v>42</v>
      </c>
      <c r="N26" s="3"/>
      <c r="O26" s="3"/>
      <c r="P26" s="3"/>
    </row>
    <row r="27" spans="2:16" x14ac:dyDescent="0.2">
      <c r="B27">
        <f t="shared" si="2"/>
        <v>15</v>
      </c>
      <c r="E27" s="7"/>
      <c r="F27" s="5"/>
      <c r="G27" s="5"/>
      <c r="H27" s="5"/>
      <c r="N27" s="3"/>
      <c r="O27" s="3"/>
      <c r="P27" s="3"/>
    </row>
    <row r="28" spans="2:16" x14ac:dyDescent="0.2">
      <c r="B28">
        <f>IF(+B27-$B$7&gt;$B$5,+B27-$B$7,0)</f>
        <v>10</v>
      </c>
      <c r="E28" s="7"/>
      <c r="F28" s="5"/>
      <c r="G28" s="5"/>
      <c r="H28" s="5"/>
      <c r="N28" s="3"/>
      <c r="O28" s="3"/>
      <c r="P28" s="3"/>
    </row>
    <row r="29" spans="2:16" x14ac:dyDescent="0.2">
      <c r="B29">
        <f t="shared" si="2"/>
        <v>5</v>
      </c>
      <c r="E29" s="7"/>
      <c r="F29" s="5"/>
      <c r="G29" s="5"/>
      <c r="H29" s="5"/>
    </row>
    <row r="30" spans="2:16" x14ac:dyDescent="0.2">
      <c r="B30">
        <f t="shared" si="2"/>
        <v>0</v>
      </c>
      <c r="D30" s="7"/>
    </row>
    <row r="31" spans="2:16" x14ac:dyDescent="0.2">
      <c r="D31" s="7"/>
    </row>
    <row r="32" spans="2:16" x14ac:dyDescent="0.2">
      <c r="D32" s="7"/>
    </row>
    <row r="33" spans="4:4" x14ac:dyDescent="0.2">
      <c r="D33" s="7"/>
    </row>
  </sheetData>
  <sheetProtection algorithmName="SHA-512" hashValue="GNPIVmiKgz3RbZKnkm4SOUHWz2ZDZZsU0YIbJNhf/IZskNS/JKIfe42TS7ucPkHBKDt9mDsb7GabH+YZUWptKw==" saltValue="iC/nUDiVMtlHassFB7vODw==" spinCount="100000" sheet="1" objects="1" scenarios="1"/>
  <mergeCells count="2">
    <mergeCell ref="D2:H2"/>
    <mergeCell ref="R3:S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0dbbdbd-ea24-46d5-8c76-9bea7a04ac20">
      <Terms xmlns="http://schemas.microsoft.com/office/infopath/2007/PartnerControls"/>
    </lcf76f155ced4ddcb4097134ff3c332f>
    <TaxCatchAll xmlns="13d4bcb2-880b-4dd9-b868-c600884feb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4B16B0BAF0FF4189FDA4203250816E" ma:contentTypeVersion="16" ma:contentTypeDescription="Een nieuw document maken." ma:contentTypeScope="" ma:versionID="b565eff4f7a2f99f24e2cf55dab81d81">
  <xsd:schema xmlns:xsd="http://www.w3.org/2001/XMLSchema" xmlns:xs="http://www.w3.org/2001/XMLSchema" xmlns:p="http://schemas.microsoft.com/office/2006/metadata/properties" xmlns:ns2="10dbbdbd-ea24-46d5-8c76-9bea7a04ac20" xmlns:ns3="13d4bcb2-880b-4dd9-b868-c600884feb2e" targetNamespace="http://schemas.microsoft.com/office/2006/metadata/properties" ma:root="true" ma:fieldsID="fc5ec3480f8cc5270628a7db18b05501" ns2:_="" ns3:_="">
    <xsd:import namespace="10dbbdbd-ea24-46d5-8c76-9bea7a04ac20"/>
    <xsd:import namespace="13d4bcb2-880b-4dd9-b868-c600884feb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bbdbd-ea24-46d5-8c76-9bea7a04a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ce78b14a-69e4-45cf-adb5-5d07bdd05bb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d4bcb2-880b-4dd9-b868-c600884feb2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27d55568-f3c8-4102-bd7c-fe42eaa76615}" ma:internalName="TaxCatchAll" ma:showField="CatchAllData" ma:web="13d4bcb2-880b-4dd9-b868-c600884feb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ABC18F-06FD-4732-ACEA-8E23EFA97EC2}">
  <ds:schemaRefs>
    <ds:schemaRef ds:uri="http://schemas.microsoft.com/office/2006/metadata/properties"/>
    <ds:schemaRef ds:uri="http://schemas.microsoft.com/office/infopath/2007/PartnerControls"/>
    <ds:schemaRef ds:uri="10dbbdbd-ea24-46d5-8c76-9bea7a04ac20"/>
    <ds:schemaRef ds:uri="13d4bcb2-880b-4dd9-b868-c600884feb2e"/>
  </ds:schemaRefs>
</ds:datastoreItem>
</file>

<file path=customXml/itemProps2.xml><?xml version="1.0" encoding="utf-8"?>
<ds:datastoreItem xmlns:ds="http://schemas.openxmlformats.org/officeDocument/2006/customXml" ds:itemID="{DC67D37A-3AC1-4D79-BF7F-737D1E6C6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bbdbd-ea24-46d5-8c76-9bea7a04ac20"/>
    <ds:schemaRef ds:uri="13d4bcb2-880b-4dd9-b868-c600884fe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F77EF3-DF47-47CB-8C72-66B6480EBA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bijlage 7a - Inschrijfstaat</vt:lpstr>
      <vt:lpstr>bijlage 8a - EMVI toezeggingen</vt:lpstr>
      <vt:lpstr>lijsten</vt:lpstr>
    </vt:vector>
  </TitlesOfParts>
  <Company>Gemeente Meierijstad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hwijng</dc:creator>
  <cp:lastModifiedBy>Hans van den Wijngaard | gemeente Meierijstad</cp:lastModifiedBy>
  <dcterms:created xsi:type="dcterms:W3CDTF">2020-05-01T08:56:58Z</dcterms:created>
  <dcterms:modified xsi:type="dcterms:W3CDTF">2025-08-12T18:58:47Z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0x010100104B16B0BAF0FF4189FDA4203250816E</vt:lpwstr>
  </property>
  <property fmtid="{D5CDD505-2E9C-101B-9397-08002B2CF9AE}" pid="3" name="MediaServiceImageTags">
    <vt:lpwstr/>
  </property>
</Properties>
</file>