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Lelystad\Brand\1) Concept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G52" i="1" s="1"/>
  <c r="J52" i="1" s="1"/>
  <c r="I48" i="1"/>
  <c r="H48" i="1"/>
  <c r="F48" i="1"/>
  <c r="E48" i="1"/>
  <c r="D48" i="1"/>
  <c r="F47" i="1"/>
  <c r="G47" i="1" s="1"/>
  <c r="J47" i="1" s="1"/>
  <c r="G45" i="1"/>
  <c r="J45" i="1" s="1"/>
  <c r="G44" i="1"/>
  <c r="F44" i="1"/>
  <c r="F43" i="1"/>
  <c r="G43" i="1" s="1"/>
  <c r="J43" i="1" s="1"/>
  <c r="G42" i="1"/>
  <c r="J42" i="1" s="1"/>
  <c r="G41" i="1"/>
  <c r="G48" i="1" s="1"/>
  <c r="F41" i="1"/>
  <c r="I36" i="1"/>
  <c r="H36" i="1"/>
  <c r="E36" i="1"/>
  <c r="D36" i="1"/>
  <c r="F35" i="1"/>
  <c r="G35" i="1" s="1"/>
  <c r="J35" i="1" s="1"/>
  <c r="F34" i="1"/>
  <c r="G34" i="1" s="1"/>
  <c r="J34" i="1" s="1"/>
  <c r="G33" i="1"/>
  <c r="J33" i="1" s="1"/>
  <c r="F33" i="1"/>
  <c r="F32" i="1"/>
  <c r="G32" i="1" s="1"/>
  <c r="J32" i="1" s="1"/>
  <c r="F31" i="1"/>
  <c r="G31" i="1" s="1"/>
  <c r="J31" i="1" s="1"/>
  <c r="F30" i="1"/>
  <c r="G30" i="1" s="1"/>
  <c r="J30" i="1" s="1"/>
  <c r="F29" i="1"/>
  <c r="G29" i="1" s="1"/>
  <c r="I25" i="1"/>
  <c r="D25" i="1"/>
  <c r="F24" i="1"/>
  <c r="G24" i="1" s="1"/>
  <c r="J24" i="1" s="1"/>
  <c r="G23" i="1"/>
  <c r="J23" i="1" s="1"/>
  <c r="F23" i="1"/>
  <c r="E23" i="1"/>
  <c r="E25" i="1" s="1"/>
  <c r="F22" i="1"/>
  <c r="G22" i="1" s="1"/>
  <c r="J22" i="1" s="1"/>
  <c r="F21" i="1"/>
  <c r="G21" i="1" s="1"/>
  <c r="J21" i="1" s="1"/>
  <c r="F20" i="1"/>
  <c r="G20" i="1" s="1"/>
  <c r="J20" i="1" s="1"/>
  <c r="F19" i="1"/>
  <c r="F25" i="1" s="1"/>
  <c r="I15" i="1"/>
  <c r="H15" i="1"/>
  <c r="E15" i="1"/>
  <c r="D15" i="1"/>
  <c r="F14" i="1"/>
  <c r="G14" i="1" s="1"/>
  <c r="J14" i="1" s="1"/>
  <c r="G13" i="1"/>
  <c r="J13" i="1" s="1"/>
  <c r="F12" i="1"/>
  <c r="G12" i="1" s="1"/>
  <c r="J12" i="1" s="1"/>
  <c r="F11" i="1"/>
  <c r="G11" i="1" s="1"/>
  <c r="J11" i="1" s="1"/>
  <c r="F10" i="1"/>
  <c r="G10" i="1" s="1"/>
  <c r="J10" i="1" s="1"/>
  <c r="F8" i="1"/>
  <c r="G8" i="1" s="1"/>
  <c r="J8" i="1" s="1"/>
  <c r="G7" i="1"/>
  <c r="J7" i="1" s="1"/>
  <c r="F5" i="1"/>
  <c r="G5" i="1" s="1"/>
  <c r="J5" i="1" s="1"/>
  <c r="F4" i="1"/>
  <c r="F15" i="1" s="1"/>
  <c r="G15" i="1"/>
  <c r="J29" i="1" l="1"/>
  <c r="J36" i="1" s="1"/>
  <c r="G36" i="1"/>
  <c r="J3" i="1"/>
  <c r="J15" i="1" s="1"/>
  <c r="F36" i="1"/>
  <c r="J41" i="1"/>
  <c r="J48" i="1" s="1"/>
  <c r="G4" i="1"/>
  <c r="J4" i="1" s="1"/>
  <c r="G19" i="1"/>
  <c r="J19" i="1" l="1"/>
  <c r="J25" i="1" s="1"/>
  <c r="G25" i="1"/>
</calcChain>
</file>

<file path=xl/sharedStrings.xml><?xml version="1.0" encoding="utf-8"?>
<sst xmlns="http://schemas.openxmlformats.org/spreadsheetml/2006/main" count="99" uniqueCount="48">
  <si>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</si>
  <si>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</si>
  <si>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</si>
  <si>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</si>
  <si>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</si>
  <si>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</si>
  <si>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</si>
  <si>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</si>
  <si>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</si>
  <si>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</si>
  <si>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Brandschade obs De Triangel</t>
  </si>
  <si>
    <t>Waterschade MFA Warande</t>
  </si>
  <si>
    <t>Waterschade stadhuis</t>
  </si>
  <si>
    <t>Inbraakschade obs De Poolster  (geen dekking)</t>
  </si>
  <si>
    <t>Inbraakschade MFS Zuiderzee</t>
  </si>
  <si>
    <t>Blikseminslag IDO, Fjord 155</t>
  </si>
  <si>
    <t>Aanrijding parkeergarage Zilverpark</t>
  </si>
  <si>
    <t>nnb</t>
  </si>
  <si>
    <t>Diefstal lood Timotheus, Zuiderwagenplein 11</t>
  </si>
  <si>
    <t>Inbraak en diefstal obs De Grundel, Gondel 22-17</t>
  </si>
  <si>
    <t>Inbraak en diefstal obs De Lepelaar, Kempenaar 14-58</t>
  </si>
  <si>
    <t>Inbraak en diefstal Laetare, Leekerhoek 16</t>
  </si>
  <si>
    <t>Vandalismeschade BS De Krink, Schouw 12-03</t>
  </si>
  <si>
    <t>Inbraak en diefstal De Helmstok, Volkerakstraat 30</t>
  </si>
  <si>
    <t>Braakschade Vaartweg 67</t>
  </si>
  <si>
    <t>Diefstal bliksembeveiliging Aurum College</t>
  </si>
  <si>
    <t>Vandalismeschade De Wingerd</t>
  </si>
  <si>
    <t>2x Inbraak Jol 24-53</t>
  </si>
  <si>
    <t>Brandschade bs rk Laetare</t>
  </si>
  <si>
    <t>Stormschade Kindcentrum Warande en OBS de Wingerd</t>
  </si>
  <si>
    <t>Vandalisme/inbraak/diefstal Kamp 39-05, De Wildzang</t>
  </si>
  <si>
    <t>Waterschade CBS De Wingerd</t>
  </si>
  <si>
    <t>Vandalismeschade Driestromenland</t>
  </si>
  <si>
    <t>Waterschade De Kubus</t>
  </si>
  <si>
    <t xml:space="preserve"> waterschade OBS de Boeier</t>
  </si>
  <si>
    <t>Inbraakschade Het Mozaiek, Kempenaar 21-06</t>
  </si>
  <si>
    <t>Brandschade transformatorhuisje</t>
  </si>
  <si>
    <t>Vandalismeschade CBS Driestromenland</t>
  </si>
  <si>
    <t>Waterschade KC Zuiderzee Middelgronden</t>
  </si>
  <si>
    <t>Schade aan linoleumvloer Jol 24-53</t>
  </si>
  <si>
    <t xml:space="preserve">Schade aan kozijn en glas  De Laetare </t>
  </si>
  <si>
    <t>schade is ws opgenomen in brandschade 2400004</t>
  </si>
  <si>
    <t>Inbraakschade OBS De Poolster Oosterzeestraat 38</t>
  </si>
  <si>
    <t>Vandalismeschade Lepelaar</t>
  </si>
  <si>
    <t>Aanrijding hekwerk De gekleurde stad</t>
  </si>
  <si>
    <t>Vandalismeschade IKC Warande</t>
  </si>
  <si>
    <t>vandalismeschade OBS de Boeier</t>
  </si>
  <si>
    <t>Bijlage C.3 Schadeoverzicht Gemeente Lelystad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</si>
</sst>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44" fontId="0" fillId="0" borderId="0" xfId="0" applyNumberFormat="1"/>
    <xf numFmtId="0" fontId="3" fillId="0" borderId="1" xfId="0" applyFont="1" applyBorder="1"/>
    <xf numFmtId="0" fontId="3" fillId="0" borderId="2" xfId="0" applyFont="1" applyBorder="1"/>
    <xf numFmtId="44" fontId="3" fillId="0" borderId="2" xfId="0" applyNumberFormat="1" applyFont="1" applyBorder="1"/>
    <xf numFmtId="44" fontId="3" fillId="0" borderId="2" xfId="0" applyNumberFormat="1" applyFont="1" applyFill="1" applyBorder="1"/>
    <xf numFmtId="44" fontId="3" fillId="0" borderId="2" xfId="1" applyNumberFormat="1" applyFont="1" applyBorder="1"/>
    <xf numFmtId="44" fontId="3" fillId="0" borderId="3" xfId="1" applyNumberFormat="1" applyFont="1" applyBorder="1"/>
    <xf numFmtId="14" fontId="0" fillId="0" borderId="4" xfId="0" applyNumberFormat="1" applyBorder="1"/>
    <xf numFmtId="0" fontId="0" fillId="0" borderId="5" xfId="0" applyBorder="1"/>
    <xf numFmtId="44" fontId="0" fillId="0" borderId="5" xfId="0" applyNumberFormat="1" applyBorder="1"/>
    <xf numFmtId="44" fontId="0" fillId="0" borderId="6" xfId="0" applyNumberFormat="1" applyBorder="1"/>
    <xf numFmtId="0" fontId="0" fillId="0" borderId="5" xfId="0" applyFill="1" applyBorder="1"/>
    <xf numFmtId="14" fontId="0" fillId="0" borderId="4" xfId="0" applyNumberFormat="1" applyFill="1" applyBorder="1"/>
    <xf numFmtId="14" fontId="0" fillId="0" borderId="7" xfId="0" applyNumberFormat="1" applyBorder="1"/>
    <xf numFmtId="0" fontId="0" fillId="0" borderId="8" xfId="0" applyFill="1" applyBorder="1"/>
    <xf numFmtId="44" fontId="0" fillId="0" borderId="8" xfId="0" applyNumberFormat="1" applyBorder="1"/>
    <xf numFmtId="44" fontId="0" fillId="0" borderId="9" xfId="0" applyNumberFormat="1" applyBorder="1"/>
    <xf numFmtId="0" fontId="0" fillId="0" borderId="10" xfId="0" applyBorder="1"/>
    <xf numFmtId="0" fontId="0" fillId="0" borderId="11" xfId="0" applyBorder="1"/>
    <xf numFmtId="0" fontId="2" fillId="0" borderId="11" xfId="0" applyFont="1" applyBorder="1"/>
    <xf numFmtId="44" fontId="2" fillId="0" borderId="11" xfId="0" applyNumberFormat="1" applyFont="1" applyBorder="1"/>
    <xf numFmtId="44" fontId="2" fillId="0" borderId="12" xfId="0" applyNumberFormat="1" applyFont="1" applyBorder="1"/>
    <xf numFmtId="0" fontId="0" fillId="0" borderId="0" xfId="0" applyBorder="1"/>
    <xf numFmtId="44" fontId="2" fillId="0" borderId="0" xfId="0" applyNumberFormat="1" applyFont="1" applyBorder="1"/>
    <xf numFmtId="0" fontId="3" fillId="0" borderId="5" xfId="0" applyFont="1" applyBorder="1"/>
    <xf numFmtId="44" fontId="3" fillId="0" borderId="5" xfId="0" applyNumberFormat="1" applyFont="1" applyBorder="1"/>
    <xf numFmtId="44" fontId="3" fillId="0" borderId="5" xfId="0" applyNumberFormat="1" applyFont="1" applyFill="1" applyBorder="1"/>
    <xf numFmtId="44" fontId="3" fillId="0" borderId="5" xfId="1" applyNumberFormat="1" applyFont="1" applyBorder="1"/>
    <xf numFmtId="14" fontId="0" fillId="0" borderId="5" xfId="0" applyNumberFormat="1" applyBorder="1"/>
    <xf numFmtId="1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14" fontId="4" fillId="0" borderId="5" xfId="0" applyNumberFormat="1" applyFont="1" applyBorder="1"/>
    <xf numFmtId="0" fontId="4" fillId="0" borderId="5" xfId="0" applyFont="1" applyBorder="1"/>
    <xf numFmtId="44" fontId="4" fillId="0" borderId="5" xfId="0" applyNumberFormat="1" applyFont="1" applyBorder="1"/>
    <xf numFmtId="44" fontId="4" fillId="0" borderId="5" xfId="0" applyNumberFormat="1" applyFont="1" applyFill="1" applyBorder="1"/>
    <xf numFmtId="44" fontId="4" fillId="0" borderId="5" xfId="1" applyNumberFormat="1" applyFont="1" applyBorder="1"/>
    <xf numFmtId="14" fontId="2" fillId="0" borderId="0" xfId="0" applyNumberFormat="1" applyFont="1" applyBorder="1"/>
    <xf numFmtId="0" fontId="2" fillId="0" borderId="0" xfId="0" applyFont="1" applyFill="1" applyBorder="1"/>
    <xf numFmtId="0" fontId="2" fillId="0" borderId="0" xfId="0" applyFont="1" applyBorder="1"/>
    <xf numFmtId="0" fontId="2" fillId="0" borderId="5" xfId="0" applyFont="1" applyBorder="1"/>
    <xf numFmtId="44" fontId="2" fillId="0" borderId="5" xfId="0" applyNumberFormat="1" applyFont="1" applyBorder="1"/>
    <xf numFmtId="14" fontId="2" fillId="0" borderId="5" xfId="0" applyNumberFormat="1" applyFont="1" applyBorder="1"/>
    <xf numFmtId="0" fontId="2" fillId="0" borderId="5" xfId="0" applyFont="1" applyFill="1" applyBorder="1"/>
    <xf numFmtId="0" fontId="2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workbookViewId="0">
      <selection activeCell="A3" sqref="A3"/>
    </sheetView>
  </sheetViews>
  <sheetFormatPr defaultRowHeight="15" x14ac:dyDescent="0.25"/>
  <cols>
    <col min="1" max="1" width="50.85546875" bestFit="1" customWidth="1"/>
    <col min="2" max="2" width="9.7109375" bestFit="1" customWidth="1"/>
    <col min="3" max="3" width="51.5703125" bestFit="1" customWidth="1"/>
    <col min="4" max="4" width="14.140625" bestFit="1" customWidth="1"/>
    <col min="5" max="5" width="12.7109375" bestFit="1" customWidth="1"/>
    <col min="6" max="6" width="11.42578125" bestFit="1" customWidth="1"/>
    <col min="7" max="7" width="14.140625" bestFit="1" customWidth="1"/>
    <col min="8" max="9" width="11.42578125" bestFit="1" customWidth="1"/>
    <col min="10" max="10" width="14.140625" bestFit="1" customWidth="1"/>
    <col min="11" max="11" width="45.42578125" bestFit="1" customWidth="1"/>
  </cols>
  <sheetData>
    <row r="1" spans="1:10" ht="15.75" thickBot="1" x14ac:dyDescent="0.3">
      <c r="A1" s="45" t="s">
        <v>47</v>
      </c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7" t="s">
        <v>9</v>
      </c>
    </row>
    <row r="3" spans="1:10" x14ac:dyDescent="0.25">
      <c r="A3" s="8">
        <v>43916</v>
      </c>
      <c r="B3" s="9">
        <v>2000821</v>
      </c>
      <c r="C3" s="9" t="s">
        <v>10</v>
      </c>
      <c r="D3" s="10">
        <v>3967752.21</v>
      </c>
      <c r="E3" s="10">
        <v>2500</v>
      </c>
      <c r="F3" s="10">
        <v>82729.119999999995</v>
      </c>
      <c r="G3" s="10">
        <v>3967752.21</v>
      </c>
      <c r="H3" s="10">
        <v>0</v>
      </c>
      <c r="I3" s="10">
        <v>0</v>
      </c>
      <c r="J3" s="11">
        <f>G3-H3+I3</f>
        <v>3967752.21</v>
      </c>
    </row>
    <row r="4" spans="1:10" x14ac:dyDescent="0.25">
      <c r="A4" s="8">
        <v>43945</v>
      </c>
      <c r="B4" s="9">
        <v>2001085</v>
      </c>
      <c r="C4" s="9" t="s">
        <v>11</v>
      </c>
      <c r="D4" s="10">
        <v>75012.88</v>
      </c>
      <c r="E4" s="10">
        <v>2500</v>
      </c>
      <c r="F4" s="10">
        <f>2490.39+2032.97+1219.74+725.13+0.99+888.53</f>
        <v>7357.7499999999991</v>
      </c>
      <c r="G4" s="10">
        <f>D4-E4+F4</f>
        <v>79870.63</v>
      </c>
      <c r="H4" s="10">
        <v>72512.88</v>
      </c>
      <c r="I4" s="10">
        <v>0</v>
      </c>
      <c r="J4" s="11">
        <f>G4-H4</f>
        <v>7357.75</v>
      </c>
    </row>
    <row r="5" spans="1:10" x14ac:dyDescent="0.25">
      <c r="A5" s="8">
        <v>43949</v>
      </c>
      <c r="B5" s="9">
        <v>2001112</v>
      </c>
      <c r="C5" s="9" t="s">
        <v>12</v>
      </c>
      <c r="D5" s="10">
        <v>16044.88</v>
      </c>
      <c r="E5" s="10">
        <v>2500</v>
      </c>
      <c r="F5" s="10">
        <f>1033.42+0.67+135.45</f>
        <v>1169.5400000000002</v>
      </c>
      <c r="G5" s="10">
        <f>D5-E5+F5</f>
        <v>14714.42</v>
      </c>
      <c r="H5" s="10"/>
      <c r="I5" s="10"/>
      <c r="J5" s="11">
        <f>G5</f>
        <v>14714.42</v>
      </c>
    </row>
    <row r="6" spans="1:10" x14ac:dyDescent="0.25">
      <c r="A6" s="8">
        <v>44021</v>
      </c>
      <c r="B6" s="12">
        <v>2001946</v>
      </c>
      <c r="C6" s="12" t="s">
        <v>13</v>
      </c>
      <c r="D6" s="10">
        <v>0</v>
      </c>
      <c r="E6" s="10">
        <v>0</v>
      </c>
      <c r="F6" s="10">
        <v>491.28</v>
      </c>
      <c r="G6" s="10">
        <v>491.28</v>
      </c>
      <c r="H6" s="10">
        <v>0</v>
      </c>
      <c r="I6" s="10">
        <v>0</v>
      </c>
      <c r="J6" s="11">
        <v>491.28</v>
      </c>
    </row>
    <row r="7" spans="1:10" x14ac:dyDescent="0.25">
      <c r="A7" s="8">
        <v>44027</v>
      </c>
      <c r="B7" s="12">
        <v>2001991</v>
      </c>
      <c r="C7" s="12" t="s">
        <v>14</v>
      </c>
      <c r="D7" s="10">
        <v>4983.58</v>
      </c>
      <c r="E7" s="10">
        <v>2500</v>
      </c>
      <c r="F7" s="10">
        <v>25.42</v>
      </c>
      <c r="G7" s="10">
        <f>D7-E7+F7</f>
        <v>2509</v>
      </c>
      <c r="H7" s="10">
        <v>0</v>
      </c>
      <c r="I7" s="10">
        <v>0</v>
      </c>
      <c r="J7" s="11">
        <f>G7-H7+I7</f>
        <v>2509</v>
      </c>
    </row>
    <row r="8" spans="1:10" x14ac:dyDescent="0.25">
      <c r="A8" s="13">
        <v>43985</v>
      </c>
      <c r="B8" s="12">
        <v>2002143</v>
      </c>
      <c r="C8" s="12" t="s">
        <v>15</v>
      </c>
      <c r="D8" s="10">
        <v>8863.25</v>
      </c>
      <c r="E8" s="10">
        <v>2500</v>
      </c>
      <c r="F8" s="10">
        <f>491.28+63.63+1.84</f>
        <v>556.75</v>
      </c>
      <c r="G8" s="10">
        <f>D8-E8+F8</f>
        <v>6920</v>
      </c>
      <c r="H8" s="10">
        <v>0</v>
      </c>
      <c r="I8" s="10">
        <v>0</v>
      </c>
      <c r="J8" s="11">
        <f>G8</f>
        <v>6920</v>
      </c>
    </row>
    <row r="9" spans="1:10" x14ac:dyDescent="0.25">
      <c r="A9" s="8">
        <v>44047</v>
      </c>
      <c r="B9" s="12">
        <v>2002423</v>
      </c>
      <c r="C9" s="12" t="s">
        <v>16</v>
      </c>
      <c r="D9" s="10" t="s">
        <v>17</v>
      </c>
      <c r="E9" s="10"/>
      <c r="F9" s="10"/>
      <c r="G9" s="10"/>
      <c r="H9" s="10"/>
      <c r="I9" s="10"/>
      <c r="J9" s="11"/>
    </row>
    <row r="10" spans="1:10" x14ac:dyDescent="0.25">
      <c r="A10" s="8">
        <v>44019</v>
      </c>
      <c r="B10" s="12">
        <v>2002675</v>
      </c>
      <c r="C10" s="12" t="s">
        <v>18</v>
      </c>
      <c r="D10" s="10">
        <v>4700.8500000000004</v>
      </c>
      <c r="E10" s="10">
        <v>2500</v>
      </c>
      <c r="F10" s="10">
        <f>22.01+1.14</f>
        <v>23.150000000000002</v>
      </c>
      <c r="G10" s="10">
        <f>D10-E10+F10</f>
        <v>2224.0000000000005</v>
      </c>
      <c r="H10" s="10">
        <v>0</v>
      </c>
      <c r="I10" s="10">
        <v>0</v>
      </c>
      <c r="J10" s="11">
        <f>G10</f>
        <v>2224.0000000000005</v>
      </c>
    </row>
    <row r="11" spans="1:10" x14ac:dyDescent="0.25">
      <c r="A11" s="8">
        <v>44107</v>
      </c>
      <c r="B11" s="12">
        <v>2003010</v>
      </c>
      <c r="C11" s="12" t="s">
        <v>19</v>
      </c>
      <c r="D11" s="10">
        <v>21887.52</v>
      </c>
      <c r="E11" s="10">
        <v>2500</v>
      </c>
      <c r="F11" s="10">
        <f>847.07+193.88+1.53</f>
        <v>1042.48</v>
      </c>
      <c r="G11" s="10">
        <f>D11-E11+F11</f>
        <v>20430</v>
      </c>
      <c r="H11" s="10">
        <v>0</v>
      </c>
      <c r="I11" s="10">
        <v>0</v>
      </c>
      <c r="J11" s="11">
        <f>G11</f>
        <v>20430</v>
      </c>
    </row>
    <row r="12" spans="1:10" x14ac:dyDescent="0.25">
      <c r="A12" s="8">
        <v>44117</v>
      </c>
      <c r="B12" s="12">
        <v>2003147</v>
      </c>
      <c r="C12" s="12" t="s">
        <v>20</v>
      </c>
      <c r="D12" s="10">
        <v>4978.62</v>
      </c>
      <c r="E12" s="10">
        <v>2500</v>
      </c>
      <c r="F12" s="10">
        <f>24.79+1.59</f>
        <v>26.38</v>
      </c>
      <c r="G12" s="10">
        <f>D12-E12+F12</f>
        <v>2505</v>
      </c>
      <c r="H12" s="10">
        <v>0</v>
      </c>
      <c r="I12" s="10">
        <v>0</v>
      </c>
      <c r="J12" s="11">
        <f>G12</f>
        <v>2505</v>
      </c>
    </row>
    <row r="13" spans="1:10" x14ac:dyDescent="0.25">
      <c r="A13" s="8">
        <v>44136</v>
      </c>
      <c r="B13" s="12">
        <v>2003472</v>
      </c>
      <c r="C13" s="12" t="s">
        <v>21</v>
      </c>
      <c r="D13" s="10">
        <v>4624.8500000000004</v>
      </c>
      <c r="E13" s="10">
        <v>2500</v>
      </c>
      <c r="F13" s="10">
        <v>21.25</v>
      </c>
      <c r="G13" s="10">
        <f>D13-E13+F13</f>
        <v>2146.1000000000004</v>
      </c>
      <c r="H13" s="10">
        <v>0</v>
      </c>
      <c r="I13" s="10">
        <v>0</v>
      </c>
      <c r="J13" s="11">
        <f>G13</f>
        <v>2146.1000000000004</v>
      </c>
    </row>
    <row r="14" spans="1:10" ht="15.75" thickBot="1" x14ac:dyDescent="0.3">
      <c r="A14" s="14">
        <v>44196</v>
      </c>
      <c r="B14" s="15">
        <v>2004128</v>
      </c>
      <c r="C14" s="15" t="s">
        <v>22</v>
      </c>
      <c r="D14" s="16">
        <v>14274.96</v>
      </c>
      <c r="E14" s="16">
        <v>2500</v>
      </c>
      <c r="F14" s="16">
        <f>117.75+1.8+1609.49</f>
        <v>1729.04</v>
      </c>
      <c r="G14" s="16">
        <f>D14-E14+F14</f>
        <v>13504</v>
      </c>
      <c r="H14" s="16">
        <v>0</v>
      </c>
      <c r="I14" s="16">
        <v>0</v>
      </c>
      <c r="J14" s="17">
        <f>G14</f>
        <v>13504</v>
      </c>
    </row>
    <row r="15" spans="1:10" ht="15.75" thickBot="1" x14ac:dyDescent="0.3">
      <c r="A15" s="18"/>
      <c r="B15" s="19"/>
      <c r="C15" s="20" t="s">
        <v>9</v>
      </c>
      <c r="D15" s="21">
        <f>SUM(D3:D14)</f>
        <v>4123123.6</v>
      </c>
      <c r="E15" s="21">
        <f t="shared" ref="E15:J15" si="0">SUM(E3:E14)</f>
        <v>25000</v>
      </c>
      <c r="F15" s="21">
        <f t="shared" si="0"/>
        <v>95172.159999999974</v>
      </c>
      <c r="G15" s="21">
        <f t="shared" si="0"/>
        <v>4113066.6399999997</v>
      </c>
      <c r="H15" s="21">
        <f t="shared" si="0"/>
        <v>72512.88</v>
      </c>
      <c r="I15" s="21">
        <f t="shared" si="0"/>
        <v>0</v>
      </c>
      <c r="J15" s="22">
        <f t="shared" si="0"/>
        <v>4040553.76</v>
      </c>
    </row>
    <row r="16" spans="1:10" x14ac:dyDescent="0.25">
      <c r="A16" s="23"/>
      <c r="B16" s="23"/>
      <c r="C16" s="23"/>
      <c r="D16" s="24"/>
      <c r="E16" s="24"/>
      <c r="F16" s="24"/>
      <c r="G16" s="24"/>
      <c r="H16" s="24"/>
      <c r="I16" s="24"/>
      <c r="J16" s="24"/>
    </row>
    <row r="17" spans="1:10" x14ac:dyDescent="0.25">
      <c r="D17" s="1"/>
      <c r="E17" s="1"/>
      <c r="F17" s="1"/>
      <c r="G17" s="1"/>
      <c r="H17" s="1"/>
      <c r="I17" s="1"/>
      <c r="J17" s="1"/>
    </row>
    <row r="18" spans="1:10" x14ac:dyDescent="0.25">
      <c r="A18" s="25" t="s">
        <v>0</v>
      </c>
      <c r="B18" s="25" t="s">
        <v>1</v>
      </c>
      <c r="C18" s="25" t="s">
        <v>2</v>
      </c>
      <c r="D18" s="26" t="s">
        <v>3</v>
      </c>
      <c r="E18" s="27" t="s">
        <v>4</v>
      </c>
      <c r="F18" s="27" t="s">
        <v>5</v>
      </c>
      <c r="G18" s="28" t="s">
        <v>6</v>
      </c>
      <c r="H18" s="27" t="s">
        <v>7</v>
      </c>
      <c r="I18" s="27" t="s">
        <v>8</v>
      </c>
      <c r="J18" s="28" t="s">
        <v>9</v>
      </c>
    </row>
    <row r="19" spans="1:10" x14ac:dyDescent="0.25">
      <c r="A19" s="29">
        <v>44255</v>
      </c>
      <c r="B19" s="9">
        <v>2100694</v>
      </c>
      <c r="C19" s="9" t="s">
        <v>23</v>
      </c>
      <c r="D19" s="10">
        <v>7936.77</v>
      </c>
      <c r="E19" s="10">
        <v>2500</v>
      </c>
      <c r="F19" s="10">
        <f>491.33+54.37+1.53</f>
        <v>547.2299999999999</v>
      </c>
      <c r="G19" s="10">
        <f t="shared" ref="G19:G24" si="1">D19-E19+F19</f>
        <v>5984</v>
      </c>
      <c r="H19" s="10">
        <v>0</v>
      </c>
      <c r="I19" s="10">
        <v>0</v>
      </c>
      <c r="J19" s="10">
        <f>G19</f>
        <v>5984</v>
      </c>
    </row>
    <row r="20" spans="1:10" x14ac:dyDescent="0.25">
      <c r="A20" s="29">
        <v>44260</v>
      </c>
      <c r="B20" s="9">
        <v>2100849</v>
      </c>
      <c r="C20" s="9" t="s">
        <v>24</v>
      </c>
      <c r="D20" s="10">
        <v>7691.41</v>
      </c>
      <c r="E20" s="10">
        <v>2500</v>
      </c>
      <c r="F20" s="10">
        <f>51.91+1.8+897.88</f>
        <v>951.59</v>
      </c>
      <c r="G20" s="10">
        <f t="shared" si="1"/>
        <v>6143</v>
      </c>
      <c r="H20" s="10">
        <v>0</v>
      </c>
      <c r="I20" s="10">
        <v>0</v>
      </c>
      <c r="J20" s="10">
        <f>G20</f>
        <v>6143</v>
      </c>
    </row>
    <row r="21" spans="1:10" x14ac:dyDescent="0.25">
      <c r="A21" s="29">
        <v>44284</v>
      </c>
      <c r="B21" s="12">
        <v>2101919</v>
      </c>
      <c r="C21" s="12" t="s">
        <v>25</v>
      </c>
      <c r="D21" s="10">
        <v>4804.0600000000004</v>
      </c>
      <c r="E21" s="10">
        <v>2500</v>
      </c>
      <c r="F21" s="10">
        <f>23.04+1.9</f>
        <v>24.939999999999998</v>
      </c>
      <c r="G21" s="10">
        <f t="shared" si="1"/>
        <v>2329.0000000000005</v>
      </c>
      <c r="H21" s="10">
        <v>0</v>
      </c>
      <c r="I21" s="10">
        <v>0</v>
      </c>
      <c r="J21" s="10">
        <f>G21</f>
        <v>2329.0000000000005</v>
      </c>
    </row>
    <row r="22" spans="1:10" x14ac:dyDescent="0.25">
      <c r="A22" s="29">
        <v>44389</v>
      </c>
      <c r="B22" s="12">
        <v>2102540</v>
      </c>
      <c r="C22" s="12" t="s">
        <v>26</v>
      </c>
      <c r="D22" s="10">
        <v>4375.16</v>
      </c>
      <c r="E22" s="10">
        <v>2500</v>
      </c>
      <c r="F22" s="10">
        <f>18.75+1.09</f>
        <v>19.84</v>
      </c>
      <c r="G22" s="10">
        <f t="shared" si="1"/>
        <v>1894.9999999999998</v>
      </c>
      <c r="H22" s="10">
        <v>0</v>
      </c>
      <c r="I22" s="10">
        <v>0</v>
      </c>
      <c r="J22" s="10">
        <f>G22</f>
        <v>1894.9999999999998</v>
      </c>
    </row>
    <row r="23" spans="1:10" x14ac:dyDescent="0.25">
      <c r="A23" s="29">
        <v>44515</v>
      </c>
      <c r="B23" s="12">
        <v>2104106</v>
      </c>
      <c r="C23" s="12" t="s">
        <v>27</v>
      </c>
      <c r="D23" s="10">
        <v>8953.2800000000007</v>
      </c>
      <c r="E23" s="10">
        <f>2*2500</f>
        <v>5000</v>
      </c>
      <c r="F23" s="10">
        <f>39.53+1.19</f>
        <v>40.72</v>
      </c>
      <c r="G23" s="10">
        <f t="shared" si="1"/>
        <v>3994.0000000000005</v>
      </c>
      <c r="H23" s="10">
        <v>0</v>
      </c>
      <c r="I23" s="10">
        <v>0</v>
      </c>
      <c r="J23" s="10">
        <f>G23</f>
        <v>3994.0000000000005</v>
      </c>
    </row>
    <row r="24" spans="1:10" x14ac:dyDescent="0.25">
      <c r="A24" s="29">
        <v>44561</v>
      </c>
      <c r="B24" s="12">
        <v>2104669</v>
      </c>
      <c r="C24" s="12" t="s">
        <v>28</v>
      </c>
      <c r="D24" s="10">
        <v>83565.789999999994</v>
      </c>
      <c r="E24" s="10">
        <v>2500</v>
      </c>
      <c r="F24" s="10">
        <f>3337.33+810.66+0.46+1728.09</f>
        <v>5876.54</v>
      </c>
      <c r="G24" s="10">
        <f t="shared" si="1"/>
        <v>86942.329999999987</v>
      </c>
      <c r="H24" s="10">
        <v>0</v>
      </c>
      <c r="I24" s="10">
        <v>0</v>
      </c>
      <c r="J24" s="10">
        <f>G24-H24+I24</f>
        <v>86942.329999999987</v>
      </c>
    </row>
    <row r="25" spans="1:10" x14ac:dyDescent="0.25">
      <c r="A25" s="29"/>
      <c r="B25" s="12"/>
      <c r="C25" s="44" t="s">
        <v>9</v>
      </c>
      <c r="D25" s="42">
        <f>SUM(D19:D24)</f>
        <v>117326.47</v>
      </c>
      <c r="E25" s="42">
        <f>SUM(E19:E24)</f>
        <v>17500</v>
      </c>
      <c r="F25" s="42">
        <f>SUM(F19:F24)</f>
        <v>7460.86</v>
      </c>
      <c r="G25" s="42">
        <f>SUM(G19:G24)</f>
        <v>107287.32999999999</v>
      </c>
      <c r="H25" s="42"/>
      <c r="I25" s="42">
        <f>SUM(I19:I24)</f>
        <v>0</v>
      </c>
      <c r="J25" s="42">
        <f>SUM(J19:J24)</f>
        <v>107287.32999999999</v>
      </c>
    </row>
    <row r="26" spans="1:10" x14ac:dyDescent="0.25">
      <c r="A26" s="30"/>
      <c r="B26" s="31"/>
      <c r="C26" s="31"/>
      <c r="D26" s="32"/>
      <c r="E26" s="32"/>
      <c r="F26" s="32"/>
      <c r="G26" s="32"/>
      <c r="H26" s="32"/>
      <c r="I26" s="32"/>
      <c r="J26" s="32"/>
    </row>
    <row r="27" spans="1:10" x14ac:dyDescent="0.25">
      <c r="A27" s="30"/>
      <c r="B27" s="31"/>
      <c r="C27" s="31"/>
      <c r="D27" s="32"/>
      <c r="E27" s="32"/>
      <c r="F27" s="32"/>
      <c r="G27" s="32"/>
      <c r="H27" s="32"/>
      <c r="I27" s="32"/>
      <c r="J27" s="32"/>
    </row>
    <row r="28" spans="1:10" x14ac:dyDescent="0.25">
      <c r="A28" s="25" t="s">
        <v>0</v>
      </c>
      <c r="B28" s="25" t="s">
        <v>1</v>
      </c>
      <c r="C28" s="25" t="s">
        <v>2</v>
      </c>
      <c r="D28" s="26" t="s">
        <v>3</v>
      </c>
      <c r="E28" s="27" t="s">
        <v>4</v>
      </c>
      <c r="F28" s="27" t="s">
        <v>5</v>
      </c>
      <c r="G28" s="28" t="s">
        <v>6</v>
      </c>
      <c r="H28" s="27" t="s">
        <v>7</v>
      </c>
      <c r="I28" s="27" t="s">
        <v>8</v>
      </c>
      <c r="J28" s="28" t="s">
        <v>9</v>
      </c>
    </row>
    <row r="29" spans="1:10" x14ac:dyDescent="0.25">
      <c r="A29" s="33">
        <v>44610</v>
      </c>
      <c r="B29" s="34">
        <v>2200858</v>
      </c>
      <c r="C29" s="34" t="s">
        <v>29</v>
      </c>
      <c r="D29" s="35">
        <v>10193.719999999999</v>
      </c>
      <c r="E29" s="36">
        <v>2500</v>
      </c>
      <c r="F29" s="36">
        <f>76.94+1.31+1334.03</f>
        <v>1412.28</v>
      </c>
      <c r="G29" s="37">
        <f>D29-E29+F29</f>
        <v>9106</v>
      </c>
      <c r="H29" s="36">
        <v>0</v>
      </c>
      <c r="I29" s="36">
        <v>0</v>
      </c>
      <c r="J29" s="37">
        <f>G29-H29+I29</f>
        <v>9106</v>
      </c>
    </row>
    <row r="30" spans="1:10" x14ac:dyDescent="0.25">
      <c r="A30" s="29">
        <v>44625</v>
      </c>
      <c r="B30" s="9">
        <v>2201008</v>
      </c>
      <c r="C30" s="9" t="s">
        <v>30</v>
      </c>
      <c r="D30" s="10">
        <v>4152.3900000000003</v>
      </c>
      <c r="E30" s="10">
        <v>2500</v>
      </c>
      <c r="F30" s="10">
        <f>16.52+1.09</f>
        <v>17.61</v>
      </c>
      <c r="G30" s="10">
        <f>D30-E30+F30</f>
        <v>1670.0000000000002</v>
      </c>
      <c r="H30" s="10">
        <v>0</v>
      </c>
      <c r="I30" s="10">
        <v>0</v>
      </c>
      <c r="J30" s="10">
        <f>G30</f>
        <v>1670.0000000000002</v>
      </c>
    </row>
    <row r="31" spans="1:10" x14ac:dyDescent="0.25">
      <c r="A31" s="29">
        <v>44674</v>
      </c>
      <c r="B31" s="9">
        <v>2202079</v>
      </c>
      <c r="C31" s="9" t="s">
        <v>30</v>
      </c>
      <c r="D31" s="10">
        <v>3203.83</v>
      </c>
      <c r="E31" s="10">
        <v>2500</v>
      </c>
      <c r="F31" s="10">
        <f>7.04+1.13</f>
        <v>8.17</v>
      </c>
      <c r="G31" s="10">
        <f>D31-E31+F31</f>
        <v>711.99999999999989</v>
      </c>
      <c r="H31" s="10">
        <v>0</v>
      </c>
      <c r="I31" s="10">
        <v>0</v>
      </c>
      <c r="J31" s="10">
        <f>G31</f>
        <v>711.99999999999989</v>
      </c>
    </row>
    <row r="32" spans="1:10" x14ac:dyDescent="0.25">
      <c r="A32" s="29">
        <v>44719</v>
      </c>
      <c r="B32" s="12">
        <v>2202533</v>
      </c>
      <c r="C32" s="12" t="s">
        <v>31</v>
      </c>
      <c r="D32" s="10">
        <v>16170</v>
      </c>
      <c r="E32" s="10">
        <v>2500</v>
      </c>
      <c r="F32" s="10">
        <f>136.7+728.46+1.84</f>
        <v>867.00000000000011</v>
      </c>
      <c r="G32" s="10">
        <f>D32-E32+F32</f>
        <v>14537</v>
      </c>
      <c r="H32" s="10">
        <v>0</v>
      </c>
      <c r="I32" s="10">
        <v>0</v>
      </c>
      <c r="J32" s="10">
        <f>G32</f>
        <v>14537</v>
      </c>
    </row>
    <row r="33" spans="1:11" x14ac:dyDescent="0.25">
      <c r="A33" s="29">
        <v>44688</v>
      </c>
      <c r="B33" s="12">
        <v>2204552</v>
      </c>
      <c r="C33" s="12" t="s">
        <v>32</v>
      </c>
      <c r="D33" s="10">
        <v>3597.08</v>
      </c>
      <c r="E33" s="10">
        <v>2500</v>
      </c>
      <c r="F33" s="10">
        <f>10.97+1.95</f>
        <v>12.92</v>
      </c>
      <c r="G33" s="10">
        <f t="shared" ref="G33:G35" si="2">D33-E33+F33</f>
        <v>1110</v>
      </c>
      <c r="H33" s="10">
        <v>0</v>
      </c>
      <c r="I33" s="10">
        <v>0</v>
      </c>
      <c r="J33" s="10">
        <f t="shared" ref="J33:J35" si="3">G33</f>
        <v>1110</v>
      </c>
    </row>
    <row r="34" spans="1:11" x14ac:dyDescent="0.25">
      <c r="A34" s="29">
        <v>44866</v>
      </c>
      <c r="B34" s="12">
        <v>2206366</v>
      </c>
      <c r="C34" s="12" t="s">
        <v>33</v>
      </c>
      <c r="D34" s="10">
        <v>18347.09</v>
      </c>
      <c r="E34" s="10">
        <v>2500</v>
      </c>
      <c r="F34" s="10">
        <f>764.84+158.47+1.6</f>
        <v>924.91000000000008</v>
      </c>
      <c r="G34" s="10">
        <f t="shared" si="2"/>
        <v>16772</v>
      </c>
      <c r="H34" s="10">
        <v>0</v>
      </c>
      <c r="I34" s="10">
        <v>0</v>
      </c>
      <c r="J34" s="10">
        <f t="shared" si="3"/>
        <v>16772</v>
      </c>
    </row>
    <row r="35" spans="1:11" x14ac:dyDescent="0.25">
      <c r="A35" s="29">
        <v>44757</v>
      </c>
      <c r="B35" s="12">
        <v>2206650</v>
      </c>
      <c r="C35" s="12" t="s">
        <v>11</v>
      </c>
      <c r="D35" s="10">
        <v>3502.95</v>
      </c>
      <c r="E35" s="10">
        <v>2500</v>
      </c>
      <c r="F35" s="10">
        <f>10.03+1.02</f>
        <v>11.049999999999999</v>
      </c>
      <c r="G35" s="10">
        <f t="shared" si="2"/>
        <v>1013.9999999999998</v>
      </c>
      <c r="H35" s="10">
        <v>0</v>
      </c>
      <c r="I35" s="10">
        <v>0</v>
      </c>
      <c r="J35" s="10">
        <f t="shared" si="3"/>
        <v>1013.9999999999998</v>
      </c>
    </row>
    <row r="36" spans="1:11" x14ac:dyDescent="0.25">
      <c r="A36" s="43"/>
      <c r="B36" s="44"/>
      <c r="C36" s="44" t="s">
        <v>9</v>
      </c>
      <c r="D36" s="42">
        <f t="shared" ref="D36:J36" si="4">SUM(D29:D35)</f>
        <v>59167.06</v>
      </c>
      <c r="E36" s="42">
        <f t="shared" si="4"/>
        <v>17500</v>
      </c>
      <c r="F36" s="42">
        <f t="shared" si="4"/>
        <v>3253.9400000000005</v>
      </c>
      <c r="G36" s="42">
        <f t="shared" si="4"/>
        <v>44921</v>
      </c>
      <c r="H36" s="42">
        <f t="shared" si="4"/>
        <v>0</v>
      </c>
      <c r="I36" s="42">
        <f t="shared" si="4"/>
        <v>0</v>
      </c>
      <c r="J36" s="42">
        <f t="shared" si="4"/>
        <v>44921</v>
      </c>
    </row>
    <row r="37" spans="1:11" x14ac:dyDescent="0.25">
      <c r="A37" s="38"/>
      <c r="B37" s="39"/>
      <c r="C37" s="39"/>
      <c r="D37" s="24"/>
      <c r="E37" s="24"/>
      <c r="F37" s="24"/>
      <c r="G37" s="24"/>
      <c r="H37" s="24"/>
      <c r="I37" s="24"/>
      <c r="J37" s="24"/>
    </row>
    <row r="38" spans="1:11" x14ac:dyDescent="0.25">
      <c r="D38" s="1"/>
      <c r="E38" s="1"/>
      <c r="F38" s="1"/>
      <c r="G38" s="1"/>
      <c r="H38" s="1"/>
      <c r="I38" s="1"/>
      <c r="J38" s="1"/>
    </row>
    <row r="39" spans="1:11" x14ac:dyDescent="0.25">
      <c r="A39" s="25" t="s">
        <v>0</v>
      </c>
      <c r="B39" s="25" t="s">
        <v>1</v>
      </c>
      <c r="C39" s="25" t="s">
        <v>2</v>
      </c>
      <c r="D39" s="26" t="s">
        <v>3</v>
      </c>
      <c r="E39" s="27" t="s">
        <v>4</v>
      </c>
      <c r="F39" s="27" t="s">
        <v>5</v>
      </c>
      <c r="G39" s="28" t="s">
        <v>6</v>
      </c>
      <c r="H39" s="27" t="s">
        <v>7</v>
      </c>
      <c r="I39" s="27" t="s">
        <v>8</v>
      </c>
      <c r="J39" s="28" t="s">
        <v>9</v>
      </c>
    </row>
    <row r="40" spans="1:11" x14ac:dyDescent="0.25">
      <c r="A40" s="33">
        <v>44927</v>
      </c>
      <c r="B40" s="34">
        <v>2300037</v>
      </c>
      <c r="C40" s="34" t="s">
        <v>34</v>
      </c>
      <c r="D40" s="35">
        <v>10000</v>
      </c>
      <c r="E40" s="36">
        <v>2500</v>
      </c>
      <c r="F40" s="36"/>
      <c r="G40" s="37"/>
      <c r="H40" s="36"/>
      <c r="I40" s="36"/>
      <c r="J40" s="37"/>
    </row>
    <row r="41" spans="1:11" x14ac:dyDescent="0.25">
      <c r="A41" s="29">
        <v>44949</v>
      </c>
      <c r="B41" s="9">
        <v>2300164</v>
      </c>
      <c r="C41" s="9" t="s">
        <v>35</v>
      </c>
      <c r="D41" s="10">
        <v>18131.53</v>
      </c>
      <c r="E41" s="10">
        <v>2500</v>
      </c>
      <c r="F41" s="10">
        <f>1494.11+156.32+1.04</f>
        <v>1651.4699999999998</v>
      </c>
      <c r="G41" s="10">
        <f>D41-E41+F41</f>
        <v>17283</v>
      </c>
      <c r="H41" s="10">
        <v>0</v>
      </c>
      <c r="I41" s="10">
        <v>0</v>
      </c>
      <c r="J41" s="10">
        <f>G41</f>
        <v>17283</v>
      </c>
    </row>
    <row r="42" spans="1:11" x14ac:dyDescent="0.25">
      <c r="A42" s="29">
        <v>45102</v>
      </c>
      <c r="B42" s="12">
        <v>2302377</v>
      </c>
      <c r="C42" s="12" t="s">
        <v>36</v>
      </c>
      <c r="D42" s="10">
        <v>0</v>
      </c>
      <c r="E42" s="10">
        <v>0</v>
      </c>
      <c r="F42" s="10">
        <v>1992.14</v>
      </c>
      <c r="G42" s="10">
        <f>D42-E42+F42</f>
        <v>1992.14</v>
      </c>
      <c r="H42" s="10">
        <v>0</v>
      </c>
      <c r="I42" s="10">
        <v>0</v>
      </c>
      <c r="J42" s="10">
        <f>G42</f>
        <v>1992.14</v>
      </c>
    </row>
    <row r="43" spans="1:11" x14ac:dyDescent="0.25">
      <c r="A43" s="29">
        <v>45110</v>
      </c>
      <c r="B43" s="12">
        <v>2306114</v>
      </c>
      <c r="C43" s="12" t="s">
        <v>37</v>
      </c>
      <c r="D43" s="10">
        <v>4161.6899999999996</v>
      </c>
      <c r="E43" s="10">
        <v>2500</v>
      </c>
      <c r="F43" s="10">
        <f>16.62+1.69</f>
        <v>18.310000000000002</v>
      </c>
      <c r="G43" s="10">
        <f>D43-E43+F43</f>
        <v>1679.9999999999995</v>
      </c>
      <c r="H43" s="10">
        <v>0</v>
      </c>
      <c r="I43" s="10">
        <v>0</v>
      </c>
      <c r="J43" s="10">
        <f>G43</f>
        <v>1679.9999999999995</v>
      </c>
    </row>
    <row r="44" spans="1:11" x14ac:dyDescent="0.25">
      <c r="A44" s="29">
        <v>45144</v>
      </c>
      <c r="B44" s="12">
        <v>2303255</v>
      </c>
      <c r="C44" s="12" t="s">
        <v>38</v>
      </c>
      <c r="D44" s="10">
        <v>13727</v>
      </c>
      <c r="E44" s="10">
        <v>2500</v>
      </c>
      <c r="F44" s="10">
        <f>112.27+1280.66</f>
        <v>1392.93</v>
      </c>
      <c r="G44" s="10">
        <f>D44-E44+F44</f>
        <v>12619.93</v>
      </c>
      <c r="H44" s="10">
        <v>0</v>
      </c>
      <c r="I44" s="10">
        <v>0</v>
      </c>
      <c r="J44" s="10">
        <v>12619.93</v>
      </c>
    </row>
    <row r="45" spans="1:11" x14ac:dyDescent="0.25">
      <c r="A45" s="29">
        <v>45208</v>
      </c>
      <c r="B45" s="12">
        <v>2304348</v>
      </c>
      <c r="C45" s="12" t="s">
        <v>39</v>
      </c>
      <c r="D45" s="10">
        <v>0</v>
      </c>
      <c r="E45" s="10">
        <v>0</v>
      </c>
      <c r="F45" s="10">
        <v>1013.86</v>
      </c>
      <c r="G45" s="10">
        <f>D45-E45+F45</f>
        <v>1013.86</v>
      </c>
      <c r="H45" s="10">
        <v>0</v>
      </c>
      <c r="I45" s="10">
        <v>0</v>
      </c>
      <c r="J45" s="10">
        <f>+G45-H45+I45</f>
        <v>1013.86</v>
      </c>
    </row>
    <row r="46" spans="1:11" x14ac:dyDescent="0.25">
      <c r="A46" s="29">
        <v>45280</v>
      </c>
      <c r="B46" s="12">
        <v>2305928</v>
      </c>
      <c r="C46" s="12" t="s">
        <v>40</v>
      </c>
      <c r="D46" s="10">
        <v>7000</v>
      </c>
      <c r="E46" s="10"/>
      <c r="F46" s="10"/>
      <c r="G46" s="10"/>
      <c r="H46" s="10"/>
      <c r="I46" s="10"/>
      <c r="J46" s="10"/>
      <c r="K46" t="s">
        <v>41</v>
      </c>
    </row>
    <row r="47" spans="1:11" x14ac:dyDescent="0.25">
      <c r="A47" s="29">
        <v>45286</v>
      </c>
      <c r="B47" s="12">
        <v>2305980</v>
      </c>
      <c r="C47" s="12" t="s">
        <v>42</v>
      </c>
      <c r="D47" s="10">
        <v>6704.56</v>
      </c>
      <c r="E47" s="10">
        <v>2500</v>
      </c>
      <c r="F47" s="10">
        <f>889.35+42.05+1.04</f>
        <v>932.43999999999994</v>
      </c>
      <c r="G47" s="10">
        <f>D47-E47+F47</f>
        <v>5137</v>
      </c>
      <c r="H47" s="10">
        <v>0</v>
      </c>
      <c r="I47" s="10">
        <v>0</v>
      </c>
      <c r="J47" s="10">
        <f>+G47-H47+I47</f>
        <v>5137</v>
      </c>
    </row>
    <row r="48" spans="1:11" x14ac:dyDescent="0.25">
      <c r="A48" s="9"/>
      <c r="B48" s="9"/>
      <c r="C48" s="41" t="s">
        <v>9</v>
      </c>
      <c r="D48" s="42">
        <f t="shared" ref="D48:J48" si="5">SUM(D40:D46)</f>
        <v>53020.22</v>
      </c>
      <c r="E48" s="42">
        <f>SUM(E40:E47)</f>
        <v>12500</v>
      </c>
      <c r="F48" s="42">
        <f t="shared" si="5"/>
        <v>6068.7099999999991</v>
      </c>
      <c r="G48" s="42">
        <f t="shared" si="5"/>
        <v>34588.93</v>
      </c>
      <c r="H48" s="42">
        <f t="shared" si="5"/>
        <v>0</v>
      </c>
      <c r="I48" s="42">
        <f t="shared" si="5"/>
        <v>0</v>
      </c>
      <c r="J48" s="42">
        <f t="shared" si="5"/>
        <v>34588.93</v>
      </c>
    </row>
    <row r="49" spans="1:10" x14ac:dyDescent="0.25">
      <c r="A49" s="23"/>
      <c r="B49" s="23"/>
      <c r="C49" s="40"/>
      <c r="D49" s="24"/>
      <c r="E49" s="24"/>
      <c r="F49" s="24"/>
      <c r="G49" s="24"/>
      <c r="H49" s="24"/>
      <c r="I49" s="24"/>
      <c r="J49" s="24"/>
    </row>
    <row r="50" spans="1:10" x14ac:dyDescent="0.25">
      <c r="D50" s="1"/>
      <c r="E50" s="1"/>
      <c r="F50" s="1"/>
      <c r="G50" s="1"/>
      <c r="H50" s="1"/>
      <c r="I50" s="1"/>
      <c r="J50" s="1"/>
    </row>
    <row r="51" spans="1:10" x14ac:dyDescent="0.25">
      <c r="A51" s="25" t="s">
        <v>0</v>
      </c>
      <c r="B51" s="25" t="s">
        <v>1</v>
      </c>
      <c r="C51" s="25" t="s">
        <v>2</v>
      </c>
      <c r="D51" s="26" t="s">
        <v>3</v>
      </c>
      <c r="E51" s="27" t="s">
        <v>4</v>
      </c>
      <c r="F51" s="27" t="s">
        <v>5</v>
      </c>
      <c r="G51" s="28" t="s">
        <v>6</v>
      </c>
      <c r="H51" s="27" t="s">
        <v>7</v>
      </c>
      <c r="I51" s="27" t="s">
        <v>8</v>
      </c>
      <c r="J51" s="28" t="s">
        <v>9</v>
      </c>
    </row>
    <row r="52" spans="1:10" x14ac:dyDescent="0.25">
      <c r="A52" s="29">
        <v>45292</v>
      </c>
      <c r="B52" s="9">
        <v>2400004</v>
      </c>
      <c r="C52" s="9" t="s">
        <v>28</v>
      </c>
      <c r="D52" s="10">
        <v>61569.49</v>
      </c>
      <c r="E52" s="10">
        <v>5000</v>
      </c>
      <c r="F52" s="10">
        <f>3041.58+1120.58+565.49</f>
        <v>4727.6499999999996</v>
      </c>
      <c r="G52" s="10">
        <f>D52-E52+F52</f>
        <v>61297.14</v>
      </c>
      <c r="H52" s="10">
        <v>0</v>
      </c>
      <c r="I52" s="10">
        <v>0</v>
      </c>
      <c r="J52" s="10">
        <f>G52-H52+I52</f>
        <v>61297.14</v>
      </c>
    </row>
    <row r="53" spans="1:10" x14ac:dyDescent="0.25">
      <c r="A53" s="29">
        <v>45420</v>
      </c>
      <c r="B53" s="9">
        <v>2402016</v>
      </c>
      <c r="C53" s="9" t="s">
        <v>43</v>
      </c>
      <c r="D53" s="10">
        <v>35000</v>
      </c>
      <c r="E53" s="10"/>
      <c r="F53" s="10"/>
      <c r="G53" s="10"/>
      <c r="H53" s="10"/>
      <c r="I53" s="10">
        <v>35000</v>
      </c>
      <c r="J53" s="10">
        <v>35000</v>
      </c>
    </row>
    <row r="54" spans="1:10" x14ac:dyDescent="0.25">
      <c r="A54" s="29">
        <v>45439</v>
      </c>
      <c r="B54" s="9">
        <v>2402100</v>
      </c>
      <c r="C54" s="9" t="s">
        <v>44</v>
      </c>
      <c r="D54" s="10" t="s">
        <v>17</v>
      </c>
      <c r="E54" s="10"/>
      <c r="F54" s="10"/>
      <c r="G54" s="10"/>
      <c r="H54" s="10"/>
      <c r="I54" s="10"/>
      <c r="J54" s="10" t="s">
        <v>17</v>
      </c>
    </row>
    <row r="55" spans="1:10" x14ac:dyDescent="0.25">
      <c r="A55" s="29">
        <v>45361</v>
      </c>
      <c r="B55" s="12">
        <v>2402259</v>
      </c>
      <c r="C55" s="12" t="s">
        <v>45</v>
      </c>
      <c r="D55" s="10">
        <v>3559.81</v>
      </c>
      <c r="E55" s="10">
        <v>2500</v>
      </c>
      <c r="F55" s="10">
        <v>12.19</v>
      </c>
      <c r="G55" s="10">
        <v>1072</v>
      </c>
      <c r="H55" s="10"/>
      <c r="I55" s="10">
        <v>0</v>
      </c>
      <c r="J55" s="10">
        <v>1072</v>
      </c>
    </row>
    <row r="56" spans="1:10" x14ac:dyDescent="0.25">
      <c r="A56" s="29">
        <v>45484</v>
      </c>
      <c r="B56" s="9">
        <v>2403103</v>
      </c>
      <c r="C56" s="9" t="s">
        <v>46</v>
      </c>
      <c r="D56" s="10" t="s">
        <v>17</v>
      </c>
      <c r="E56" s="10"/>
      <c r="F56" s="10"/>
      <c r="G56" s="10"/>
      <c r="H56" s="10"/>
      <c r="I56" s="10"/>
      <c r="J56" s="10" t="s">
        <v>17</v>
      </c>
    </row>
  </sheetData>
  <pageMargins left="0.7" right="0.7" top="0.75" bottom="0.75" header="0.3" footer="0.3"/>
  <pageSetup paperSize="9" scale="5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cp:lastPrinted>2024-07-29T14:08:07Z</cp:lastPrinted>
  <dcterms:created xsi:type="dcterms:W3CDTF">2024-07-29T13:58:12Z</dcterms:created>
  <dcterms:modified xsi:type="dcterms:W3CDTF">2024-08-15T14:23:58Z</dcterms:modified>
</cp:coreProperties>
</file>