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Lelystad\Brand\5) Definitieve 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" i="1" l="1"/>
  <c r="O19" i="1"/>
  <c r="O22" i="1"/>
  <c r="O24" i="1"/>
  <c r="O26" i="1"/>
  <c r="O38" i="1"/>
  <c r="O61" i="1"/>
  <c r="O65" i="1"/>
  <c r="O72" i="1"/>
  <c r="O92" i="1"/>
  <c r="O105" i="1"/>
  <c r="O109" i="1"/>
  <c r="O126" i="1"/>
  <c r="O127" i="1"/>
  <c r="O128" i="1"/>
  <c r="P22" i="1"/>
  <c r="P24" i="1"/>
  <c r="P34" i="1"/>
  <c r="P38" i="1"/>
  <c r="P41" i="1"/>
  <c r="P53" i="1"/>
  <c r="P59" i="1"/>
  <c r="P61" i="1"/>
  <c r="P65" i="1"/>
  <c r="P72" i="1"/>
  <c r="P86" i="1"/>
  <c r="P87" i="1"/>
  <c r="P92" i="1"/>
  <c r="P105" i="1"/>
  <c r="P120" i="1"/>
  <c r="N73" i="1" l="1"/>
  <c r="P73" i="1" s="1"/>
  <c r="G121" i="1" l="1"/>
  <c r="K73" i="1"/>
  <c r="M73" i="1" s="1"/>
  <c r="O73" i="1" s="1"/>
  <c r="K128" i="1"/>
  <c r="J128" i="1"/>
  <c r="L128" i="1" s="1"/>
  <c r="N128" i="1" s="1"/>
  <c r="P128" i="1" s="1"/>
  <c r="L16" i="1" l="1"/>
  <c r="N16" i="1" s="1"/>
  <c r="P16" i="1" s="1"/>
  <c r="L23" i="1"/>
  <c r="N23" i="1" s="1"/>
  <c r="P23" i="1" s="1"/>
  <c r="L50" i="1"/>
  <c r="N50" i="1" s="1"/>
  <c r="P50" i="1" s="1"/>
  <c r="L59" i="1"/>
  <c r="L67" i="1"/>
  <c r="N67" i="1" s="1"/>
  <c r="P67" i="1" s="1"/>
  <c r="L68" i="1"/>
  <c r="N68" i="1" s="1"/>
  <c r="P68" i="1" s="1"/>
  <c r="L69" i="1"/>
  <c r="N69" i="1" s="1"/>
  <c r="P69" i="1" s="1"/>
  <c r="K16" i="1"/>
  <c r="M16" i="1" s="1"/>
  <c r="O16" i="1" s="1"/>
  <c r="K23" i="1"/>
  <c r="M23" i="1" s="1"/>
  <c r="O23" i="1" s="1"/>
  <c r="K41" i="1"/>
  <c r="M41" i="1" s="1"/>
  <c r="O41" i="1" s="1"/>
  <c r="L18" i="1" l="1"/>
  <c r="N18" i="1" s="1"/>
  <c r="P18" i="1" s="1"/>
  <c r="J53" i="1"/>
  <c r="L53" i="1" s="1"/>
  <c r="L99" i="1"/>
  <c r="N99" i="1" s="1"/>
  <c r="P99" i="1" s="1"/>
  <c r="I18" i="1"/>
  <c r="K18" i="1" s="1"/>
  <c r="M18" i="1" s="1"/>
  <c r="O18" i="1" s="1"/>
  <c r="I99" i="1"/>
  <c r="K99" i="1" s="1"/>
  <c r="M99" i="1" s="1"/>
  <c r="O99" i="1" s="1"/>
  <c r="I121" i="1"/>
  <c r="K121" i="1" s="1"/>
  <c r="M121" i="1" s="1"/>
  <c r="O121" i="1" s="1"/>
  <c r="H62" i="1"/>
  <c r="L62" i="1" s="1"/>
  <c r="N62" i="1" s="1"/>
  <c r="P62" i="1" s="1"/>
  <c r="H58" i="1" l="1"/>
  <c r="L58" i="1" s="1"/>
  <c r="N58" i="1" s="1"/>
  <c r="P58" i="1" s="1"/>
  <c r="H121" i="1" l="1"/>
  <c r="L121" i="1" s="1"/>
  <c r="N121" i="1" s="1"/>
  <c r="P121" i="1" s="1"/>
  <c r="H8" i="1" l="1"/>
  <c r="J8" i="1" s="1"/>
  <c r="L8" i="1" s="1"/>
  <c r="N8" i="1" s="1"/>
  <c r="P8" i="1" s="1"/>
  <c r="H9" i="1"/>
  <c r="J9" i="1" s="1"/>
  <c r="L9" i="1" s="1"/>
  <c r="N9" i="1" s="1"/>
  <c r="P9" i="1" s="1"/>
  <c r="H10" i="1"/>
  <c r="J10" i="1" s="1"/>
  <c r="L10" i="1" s="1"/>
  <c r="N10" i="1" s="1"/>
  <c r="P10" i="1" s="1"/>
  <c r="H11" i="1"/>
  <c r="J11" i="1" s="1"/>
  <c r="L11" i="1" s="1"/>
  <c r="N11" i="1" s="1"/>
  <c r="P11" i="1" s="1"/>
  <c r="H12" i="1"/>
  <c r="L12" i="1" s="1"/>
  <c r="N12" i="1" s="1"/>
  <c r="P12" i="1" s="1"/>
  <c r="H13" i="1"/>
  <c r="L13" i="1" s="1"/>
  <c r="N13" i="1" s="1"/>
  <c r="P13" i="1" s="1"/>
  <c r="H14" i="1"/>
  <c r="L14" i="1" s="1"/>
  <c r="N14" i="1" s="1"/>
  <c r="P14" i="1" s="1"/>
  <c r="H15" i="1"/>
  <c r="L15" i="1" s="1"/>
  <c r="N15" i="1" s="1"/>
  <c r="P15" i="1" s="1"/>
  <c r="H17" i="1"/>
  <c r="L17" i="1" s="1"/>
  <c r="N17" i="1" s="1"/>
  <c r="P17" i="1" s="1"/>
  <c r="H19" i="1"/>
  <c r="L19" i="1" s="1"/>
  <c r="N19" i="1" s="1"/>
  <c r="P19" i="1" s="1"/>
  <c r="H20" i="1"/>
  <c r="L20" i="1" s="1"/>
  <c r="N20" i="1" s="1"/>
  <c r="P20" i="1" s="1"/>
  <c r="H21" i="1"/>
  <c r="J21" i="1" s="1"/>
  <c r="L21" i="1" s="1"/>
  <c r="N21" i="1" s="1"/>
  <c r="P21" i="1" s="1"/>
  <c r="H25" i="1"/>
  <c r="L25" i="1" s="1"/>
  <c r="N25" i="1" s="1"/>
  <c r="P25" i="1" s="1"/>
  <c r="H26" i="1"/>
  <c r="J26" i="1" s="1"/>
  <c r="L26" i="1" s="1"/>
  <c r="N26" i="1" s="1"/>
  <c r="P26" i="1" s="1"/>
  <c r="H27" i="1"/>
  <c r="L27" i="1" s="1"/>
  <c r="N27" i="1" s="1"/>
  <c r="P27" i="1" s="1"/>
  <c r="H28" i="1"/>
  <c r="J28" i="1" s="1"/>
  <c r="L28" i="1" s="1"/>
  <c r="N28" i="1" s="1"/>
  <c r="P28" i="1" s="1"/>
  <c r="H29" i="1"/>
  <c r="J29" i="1" s="1"/>
  <c r="L29" i="1" s="1"/>
  <c r="N29" i="1" s="1"/>
  <c r="P29" i="1" s="1"/>
  <c r="H30" i="1"/>
  <c r="L30" i="1" s="1"/>
  <c r="N30" i="1" s="1"/>
  <c r="P30" i="1" s="1"/>
  <c r="H31" i="1"/>
  <c r="L31" i="1" s="1"/>
  <c r="N31" i="1" s="1"/>
  <c r="P31" i="1" s="1"/>
  <c r="H32" i="1"/>
  <c r="L32" i="1" s="1"/>
  <c r="N32" i="1" s="1"/>
  <c r="P32" i="1" s="1"/>
  <c r="H33" i="1"/>
  <c r="J33" i="1" s="1"/>
  <c r="L33" i="1" s="1"/>
  <c r="N33" i="1" s="1"/>
  <c r="P33" i="1" s="1"/>
  <c r="H34" i="1"/>
  <c r="L34" i="1" s="1"/>
  <c r="H35" i="1"/>
  <c r="L35" i="1" s="1"/>
  <c r="N35" i="1" s="1"/>
  <c r="P35" i="1" s="1"/>
  <c r="H36" i="1"/>
  <c r="L36" i="1" s="1"/>
  <c r="N36" i="1" s="1"/>
  <c r="P36" i="1" s="1"/>
  <c r="H37" i="1"/>
  <c r="J37" i="1" s="1"/>
  <c r="L37" i="1" s="1"/>
  <c r="N37" i="1" s="1"/>
  <c r="P37" i="1" s="1"/>
  <c r="H38" i="1"/>
  <c r="H39" i="1"/>
  <c r="L39" i="1" s="1"/>
  <c r="N39" i="1" s="1"/>
  <c r="P39" i="1" s="1"/>
  <c r="H40" i="1"/>
  <c r="L40" i="1" s="1"/>
  <c r="N40" i="1" s="1"/>
  <c r="P40" i="1" s="1"/>
  <c r="H41" i="1"/>
  <c r="L41" i="1" s="1"/>
  <c r="H42" i="1"/>
  <c r="J42" i="1" s="1"/>
  <c r="L42" i="1" s="1"/>
  <c r="N42" i="1" s="1"/>
  <c r="P42" i="1" s="1"/>
  <c r="H43" i="1"/>
  <c r="J43" i="1" s="1"/>
  <c r="L43" i="1" s="1"/>
  <c r="N43" i="1" s="1"/>
  <c r="P43" i="1" s="1"/>
  <c r="H44" i="1"/>
  <c r="L44" i="1" s="1"/>
  <c r="N44" i="1" s="1"/>
  <c r="P44" i="1" s="1"/>
  <c r="H45" i="1"/>
  <c r="L45" i="1" s="1"/>
  <c r="N45" i="1" s="1"/>
  <c r="P45" i="1" s="1"/>
  <c r="H46" i="1"/>
  <c r="L46" i="1" s="1"/>
  <c r="N46" i="1" s="1"/>
  <c r="P46" i="1" s="1"/>
  <c r="H47" i="1"/>
  <c r="L47" i="1" s="1"/>
  <c r="N47" i="1" s="1"/>
  <c r="P47" i="1" s="1"/>
  <c r="H48" i="1"/>
  <c r="L48" i="1" s="1"/>
  <c r="N48" i="1" s="1"/>
  <c r="P48" i="1" s="1"/>
  <c r="H49" i="1"/>
  <c r="J49" i="1" s="1"/>
  <c r="L49" i="1" s="1"/>
  <c r="N49" i="1" s="1"/>
  <c r="P49" i="1" s="1"/>
  <c r="H50" i="1"/>
  <c r="H51" i="1"/>
  <c r="L51" i="1" s="1"/>
  <c r="N51" i="1" s="1"/>
  <c r="P51" i="1" s="1"/>
  <c r="H52" i="1"/>
  <c r="L52" i="1" s="1"/>
  <c r="N52" i="1" s="1"/>
  <c r="P52" i="1" s="1"/>
  <c r="H54" i="1"/>
  <c r="L54" i="1" s="1"/>
  <c r="N54" i="1" s="1"/>
  <c r="P54" i="1" s="1"/>
  <c r="H55" i="1"/>
  <c r="L55" i="1" s="1"/>
  <c r="N55" i="1" s="1"/>
  <c r="P55" i="1" s="1"/>
  <c r="H56" i="1"/>
  <c r="L56" i="1" s="1"/>
  <c r="N56" i="1" s="1"/>
  <c r="P56" i="1" s="1"/>
  <c r="H57" i="1"/>
  <c r="L57" i="1" s="1"/>
  <c r="N57" i="1" s="1"/>
  <c r="P57" i="1" s="1"/>
  <c r="H59" i="1"/>
  <c r="H60" i="1"/>
  <c r="L60" i="1" s="1"/>
  <c r="N60" i="1" s="1"/>
  <c r="P60" i="1" s="1"/>
  <c r="H63" i="1"/>
  <c r="L63" i="1" s="1"/>
  <c r="N63" i="1" s="1"/>
  <c r="P63" i="1" s="1"/>
  <c r="H64" i="1"/>
  <c r="L64" i="1" s="1"/>
  <c r="N64" i="1" s="1"/>
  <c r="P64" i="1" s="1"/>
  <c r="H66" i="1"/>
  <c r="L66" i="1" s="1"/>
  <c r="N66" i="1" s="1"/>
  <c r="P66" i="1" s="1"/>
  <c r="H67" i="1"/>
  <c r="H68" i="1"/>
  <c r="H69" i="1"/>
  <c r="H70" i="1"/>
  <c r="J70" i="1" s="1"/>
  <c r="L70" i="1" s="1"/>
  <c r="N70" i="1" s="1"/>
  <c r="P70" i="1" s="1"/>
  <c r="H71" i="1"/>
  <c r="L71" i="1" s="1"/>
  <c r="N71" i="1" s="1"/>
  <c r="P71" i="1" s="1"/>
  <c r="H74" i="1"/>
  <c r="J74" i="1" s="1"/>
  <c r="L74" i="1" s="1"/>
  <c r="N74" i="1" s="1"/>
  <c r="P74" i="1" s="1"/>
  <c r="H75" i="1"/>
  <c r="J75" i="1" s="1"/>
  <c r="L75" i="1" s="1"/>
  <c r="N75" i="1" s="1"/>
  <c r="P75" i="1" s="1"/>
  <c r="H76" i="1"/>
  <c r="L76" i="1" s="1"/>
  <c r="N76" i="1" s="1"/>
  <c r="P76" i="1" s="1"/>
  <c r="H77" i="1"/>
  <c r="L77" i="1" s="1"/>
  <c r="N77" i="1" s="1"/>
  <c r="P77" i="1" s="1"/>
  <c r="H78" i="1"/>
  <c r="L78" i="1" s="1"/>
  <c r="N78" i="1" s="1"/>
  <c r="P78" i="1" s="1"/>
  <c r="H79" i="1"/>
  <c r="J79" i="1" s="1"/>
  <c r="L79" i="1" s="1"/>
  <c r="N79" i="1" s="1"/>
  <c r="P79" i="1" s="1"/>
  <c r="H80" i="1"/>
  <c r="J80" i="1" s="1"/>
  <c r="L80" i="1" s="1"/>
  <c r="N80" i="1" s="1"/>
  <c r="P80" i="1" s="1"/>
  <c r="H81" i="1"/>
  <c r="J81" i="1" s="1"/>
  <c r="L81" i="1" s="1"/>
  <c r="N81" i="1" s="1"/>
  <c r="P81" i="1" s="1"/>
  <c r="H82" i="1"/>
  <c r="J82" i="1" s="1"/>
  <c r="L82" i="1" s="1"/>
  <c r="N82" i="1" s="1"/>
  <c r="P82" i="1" s="1"/>
  <c r="H83" i="1"/>
  <c r="L83" i="1" s="1"/>
  <c r="N83" i="1" s="1"/>
  <c r="P83" i="1" s="1"/>
  <c r="H84" i="1"/>
  <c r="L84" i="1" s="1"/>
  <c r="N84" i="1" s="1"/>
  <c r="P84" i="1" s="1"/>
  <c r="H85" i="1"/>
  <c r="H86" i="1"/>
  <c r="L86" i="1" s="1"/>
  <c r="H87" i="1"/>
  <c r="H88" i="1"/>
  <c r="L88" i="1" s="1"/>
  <c r="N88" i="1" s="1"/>
  <c r="P88" i="1" s="1"/>
  <c r="H89" i="1"/>
  <c r="J89" i="1" s="1"/>
  <c r="L89" i="1" s="1"/>
  <c r="N89" i="1" s="1"/>
  <c r="P89" i="1" s="1"/>
  <c r="H90" i="1"/>
  <c r="L90" i="1" s="1"/>
  <c r="N90" i="1" s="1"/>
  <c r="P90" i="1" s="1"/>
  <c r="H91" i="1"/>
  <c r="L91" i="1" s="1"/>
  <c r="N91" i="1" s="1"/>
  <c r="P91" i="1" s="1"/>
  <c r="H93" i="1"/>
  <c r="J93" i="1" s="1"/>
  <c r="L93" i="1" s="1"/>
  <c r="N93" i="1" s="1"/>
  <c r="P93" i="1" s="1"/>
  <c r="H94" i="1"/>
  <c r="J94" i="1" s="1"/>
  <c r="L94" i="1" s="1"/>
  <c r="N94" i="1" s="1"/>
  <c r="P94" i="1" s="1"/>
  <c r="H95" i="1"/>
  <c r="J95" i="1" s="1"/>
  <c r="L95" i="1" s="1"/>
  <c r="N95" i="1" s="1"/>
  <c r="P95" i="1" s="1"/>
  <c r="H96" i="1"/>
  <c r="J96" i="1" s="1"/>
  <c r="L96" i="1" s="1"/>
  <c r="N96" i="1" s="1"/>
  <c r="P96" i="1" s="1"/>
  <c r="H97" i="1"/>
  <c r="J97" i="1" s="1"/>
  <c r="L97" i="1" s="1"/>
  <c r="N97" i="1" s="1"/>
  <c r="P97" i="1" s="1"/>
  <c r="H98" i="1"/>
  <c r="L98" i="1" s="1"/>
  <c r="N98" i="1" s="1"/>
  <c r="P98" i="1" s="1"/>
  <c r="H100" i="1"/>
  <c r="J100" i="1" s="1"/>
  <c r="L100" i="1" s="1"/>
  <c r="N100" i="1" s="1"/>
  <c r="P100" i="1" s="1"/>
  <c r="H101" i="1"/>
  <c r="J101" i="1" s="1"/>
  <c r="L101" i="1" s="1"/>
  <c r="N101" i="1" s="1"/>
  <c r="P101" i="1" s="1"/>
  <c r="H102" i="1"/>
  <c r="L102" i="1" s="1"/>
  <c r="N102" i="1" s="1"/>
  <c r="P102" i="1" s="1"/>
  <c r="H103" i="1"/>
  <c r="L103" i="1" s="1"/>
  <c r="N103" i="1" s="1"/>
  <c r="P103" i="1" s="1"/>
  <c r="H104" i="1"/>
  <c r="L104" i="1" s="1"/>
  <c r="N104" i="1" s="1"/>
  <c r="P104" i="1" s="1"/>
  <c r="H106" i="1"/>
  <c r="J106" i="1" s="1"/>
  <c r="L106" i="1" s="1"/>
  <c r="N106" i="1" s="1"/>
  <c r="P106" i="1" s="1"/>
  <c r="H107" i="1"/>
  <c r="L107" i="1" s="1"/>
  <c r="N107" i="1" s="1"/>
  <c r="P107" i="1" s="1"/>
  <c r="H108" i="1"/>
  <c r="L108" i="1" s="1"/>
  <c r="N108" i="1" s="1"/>
  <c r="P108" i="1" s="1"/>
  <c r="H109" i="1"/>
  <c r="J109" i="1" s="1"/>
  <c r="L109" i="1" s="1"/>
  <c r="N109" i="1" s="1"/>
  <c r="P109" i="1" s="1"/>
  <c r="H110" i="1"/>
  <c r="L110" i="1" s="1"/>
  <c r="N110" i="1" s="1"/>
  <c r="P110" i="1" s="1"/>
  <c r="H111" i="1"/>
  <c r="L111" i="1" s="1"/>
  <c r="N111" i="1" s="1"/>
  <c r="P111" i="1" s="1"/>
  <c r="H112" i="1"/>
  <c r="J112" i="1" s="1"/>
  <c r="L112" i="1" s="1"/>
  <c r="N112" i="1" s="1"/>
  <c r="P112" i="1" s="1"/>
  <c r="H113" i="1"/>
  <c r="J113" i="1" s="1"/>
  <c r="L113" i="1" s="1"/>
  <c r="N113" i="1" s="1"/>
  <c r="P113" i="1" s="1"/>
  <c r="H114" i="1"/>
  <c r="J114" i="1" s="1"/>
  <c r="L114" i="1" s="1"/>
  <c r="N114" i="1" s="1"/>
  <c r="P114" i="1" s="1"/>
  <c r="H115" i="1"/>
  <c r="J115" i="1" s="1"/>
  <c r="L115" i="1" s="1"/>
  <c r="N115" i="1" s="1"/>
  <c r="P115" i="1" s="1"/>
  <c r="H116" i="1"/>
  <c r="L116" i="1" s="1"/>
  <c r="N116" i="1" s="1"/>
  <c r="P116" i="1" s="1"/>
  <c r="H117" i="1"/>
  <c r="L117" i="1" s="1"/>
  <c r="N117" i="1" s="1"/>
  <c r="P117" i="1" s="1"/>
  <c r="H118" i="1"/>
  <c r="L118" i="1" s="1"/>
  <c r="N118" i="1" s="1"/>
  <c r="P118" i="1" s="1"/>
  <c r="H119" i="1"/>
  <c r="L119" i="1" s="1"/>
  <c r="N119" i="1" s="1"/>
  <c r="P119" i="1" s="1"/>
  <c r="H120" i="1"/>
  <c r="L120" i="1" s="1"/>
  <c r="H122" i="1"/>
  <c r="L122" i="1" s="1"/>
  <c r="N122" i="1" s="1"/>
  <c r="P122" i="1" s="1"/>
  <c r="H123" i="1"/>
  <c r="L123" i="1" s="1"/>
  <c r="N123" i="1" s="1"/>
  <c r="P123" i="1" s="1"/>
  <c r="H124" i="1"/>
  <c r="L124" i="1" s="1"/>
  <c r="N124" i="1" s="1"/>
  <c r="P124" i="1" s="1"/>
  <c r="H125" i="1"/>
  <c r="J125" i="1" s="1"/>
  <c r="L125" i="1" s="1"/>
  <c r="N125" i="1" s="1"/>
  <c r="P125" i="1" s="1"/>
  <c r="H126" i="1"/>
  <c r="J126" i="1" s="1"/>
  <c r="L126" i="1" s="1"/>
  <c r="N126" i="1" s="1"/>
  <c r="P126" i="1" s="1"/>
  <c r="H127" i="1"/>
  <c r="J127" i="1" s="1"/>
  <c r="L127" i="1" s="1"/>
  <c r="N127" i="1" s="1"/>
  <c r="P127" i="1" s="1"/>
  <c r="H7" i="1"/>
  <c r="J7" i="1" s="1"/>
  <c r="L7" i="1" s="1"/>
  <c r="N7" i="1" s="1"/>
  <c r="P7" i="1" s="1"/>
  <c r="G8" i="1"/>
  <c r="I8" i="1" s="1"/>
  <c r="K8" i="1" s="1"/>
  <c r="M8" i="1" s="1"/>
  <c r="O8" i="1" s="1"/>
  <c r="G9" i="1"/>
  <c r="I9" i="1" s="1"/>
  <c r="K9" i="1" s="1"/>
  <c r="G10" i="1"/>
  <c r="I10" i="1" s="1"/>
  <c r="K10" i="1" s="1"/>
  <c r="M10" i="1" s="1"/>
  <c r="O10" i="1" s="1"/>
  <c r="G11" i="1"/>
  <c r="I11" i="1" s="1"/>
  <c r="K11" i="1" s="1"/>
  <c r="M11" i="1" s="1"/>
  <c r="O11" i="1" s="1"/>
  <c r="G12" i="1"/>
  <c r="I12" i="1" s="1"/>
  <c r="K12" i="1" s="1"/>
  <c r="M12" i="1" s="1"/>
  <c r="O12" i="1" s="1"/>
  <c r="G13" i="1"/>
  <c r="I13" i="1" s="1"/>
  <c r="K13" i="1" s="1"/>
  <c r="M13" i="1" s="1"/>
  <c r="O13" i="1" s="1"/>
  <c r="G14" i="1"/>
  <c r="I14" i="1" s="1"/>
  <c r="K14" i="1" s="1"/>
  <c r="M14" i="1" s="1"/>
  <c r="O14" i="1" s="1"/>
  <c r="G15" i="1"/>
  <c r="I15" i="1" s="1"/>
  <c r="K15" i="1" s="1"/>
  <c r="M15" i="1" s="1"/>
  <c r="O15" i="1" s="1"/>
  <c r="G17" i="1"/>
  <c r="I17" i="1" s="1"/>
  <c r="K17" i="1" s="1"/>
  <c r="M17" i="1" s="1"/>
  <c r="O17" i="1" s="1"/>
  <c r="G19" i="1"/>
  <c r="I19" i="1" s="1"/>
  <c r="K19" i="1" s="1"/>
  <c r="G20" i="1"/>
  <c r="I20" i="1" s="1"/>
  <c r="K20" i="1" s="1"/>
  <c r="M20" i="1" s="1"/>
  <c r="O20" i="1" s="1"/>
  <c r="G21" i="1"/>
  <c r="I21" i="1" s="1"/>
  <c r="K21" i="1" s="1"/>
  <c r="M21" i="1" s="1"/>
  <c r="O21" i="1" s="1"/>
  <c r="G25" i="1"/>
  <c r="I25" i="1" s="1"/>
  <c r="K25" i="1" s="1"/>
  <c r="M25" i="1" s="1"/>
  <c r="O25" i="1" s="1"/>
  <c r="G26" i="1"/>
  <c r="I26" i="1" s="1"/>
  <c r="K26" i="1" s="1"/>
  <c r="G27" i="1"/>
  <c r="I27" i="1" s="1"/>
  <c r="K27" i="1" s="1"/>
  <c r="M27" i="1" s="1"/>
  <c r="O27" i="1" s="1"/>
  <c r="G28" i="1"/>
  <c r="I28" i="1" s="1"/>
  <c r="K28" i="1" s="1"/>
  <c r="M28" i="1" s="1"/>
  <c r="O28" i="1" s="1"/>
  <c r="G29" i="1"/>
  <c r="I29" i="1" s="1"/>
  <c r="K29" i="1" s="1"/>
  <c r="M29" i="1" s="1"/>
  <c r="O29" i="1" s="1"/>
  <c r="G30" i="1"/>
  <c r="I30" i="1" s="1"/>
  <c r="K30" i="1" s="1"/>
  <c r="M30" i="1" s="1"/>
  <c r="O30" i="1" s="1"/>
  <c r="G31" i="1"/>
  <c r="I31" i="1" s="1"/>
  <c r="K31" i="1" s="1"/>
  <c r="M31" i="1" s="1"/>
  <c r="O31" i="1" s="1"/>
  <c r="G32" i="1"/>
  <c r="I32" i="1" s="1"/>
  <c r="K32" i="1" s="1"/>
  <c r="M32" i="1" s="1"/>
  <c r="O32" i="1" s="1"/>
  <c r="G33" i="1"/>
  <c r="I33" i="1" s="1"/>
  <c r="K33" i="1" s="1"/>
  <c r="M33" i="1" s="1"/>
  <c r="O33" i="1" s="1"/>
  <c r="G34" i="1"/>
  <c r="I34" i="1" s="1"/>
  <c r="K34" i="1" s="1"/>
  <c r="M34" i="1" s="1"/>
  <c r="O34" i="1" s="1"/>
  <c r="G35" i="1"/>
  <c r="I35" i="1" s="1"/>
  <c r="K35" i="1" s="1"/>
  <c r="M35" i="1" s="1"/>
  <c r="O35" i="1" s="1"/>
  <c r="G36" i="1"/>
  <c r="I36" i="1" s="1"/>
  <c r="K36" i="1" s="1"/>
  <c r="M36" i="1" s="1"/>
  <c r="O36" i="1" s="1"/>
  <c r="G37" i="1"/>
  <c r="I37" i="1" s="1"/>
  <c r="K37" i="1" s="1"/>
  <c r="M37" i="1" s="1"/>
  <c r="O37" i="1" s="1"/>
  <c r="G38" i="1"/>
  <c r="I38" i="1" s="1"/>
  <c r="K38" i="1" s="1"/>
  <c r="G39" i="1"/>
  <c r="I39" i="1" s="1"/>
  <c r="K39" i="1" s="1"/>
  <c r="M39" i="1" s="1"/>
  <c r="O39" i="1" s="1"/>
  <c r="G40" i="1"/>
  <c r="I40" i="1" s="1"/>
  <c r="K40" i="1" s="1"/>
  <c r="M40" i="1" s="1"/>
  <c r="O40" i="1" s="1"/>
  <c r="G41" i="1"/>
  <c r="G42" i="1"/>
  <c r="I42" i="1" s="1"/>
  <c r="K42" i="1" s="1"/>
  <c r="M42" i="1" s="1"/>
  <c r="O42" i="1" s="1"/>
  <c r="G43" i="1"/>
  <c r="I43" i="1" s="1"/>
  <c r="K43" i="1" s="1"/>
  <c r="M43" i="1" s="1"/>
  <c r="O43" i="1" s="1"/>
  <c r="G44" i="1"/>
  <c r="I44" i="1" s="1"/>
  <c r="K44" i="1" s="1"/>
  <c r="M44" i="1" s="1"/>
  <c r="O44" i="1" s="1"/>
  <c r="G45" i="1"/>
  <c r="I45" i="1" s="1"/>
  <c r="K45" i="1" s="1"/>
  <c r="M45" i="1" s="1"/>
  <c r="O45" i="1" s="1"/>
  <c r="G46" i="1"/>
  <c r="I46" i="1" s="1"/>
  <c r="K46" i="1" s="1"/>
  <c r="M46" i="1" s="1"/>
  <c r="O46" i="1" s="1"/>
  <c r="G47" i="1"/>
  <c r="I47" i="1" s="1"/>
  <c r="K47" i="1" s="1"/>
  <c r="M47" i="1" s="1"/>
  <c r="O47" i="1" s="1"/>
  <c r="G48" i="1"/>
  <c r="I48" i="1" s="1"/>
  <c r="K48" i="1" s="1"/>
  <c r="M48" i="1" s="1"/>
  <c r="O48" i="1" s="1"/>
  <c r="G49" i="1"/>
  <c r="I49" i="1" s="1"/>
  <c r="K49" i="1" s="1"/>
  <c r="M49" i="1" s="1"/>
  <c r="O49" i="1" s="1"/>
  <c r="G50" i="1"/>
  <c r="I50" i="1" s="1"/>
  <c r="K50" i="1" s="1"/>
  <c r="M50" i="1" s="1"/>
  <c r="O50" i="1" s="1"/>
  <c r="G51" i="1"/>
  <c r="I51" i="1" s="1"/>
  <c r="K51" i="1" s="1"/>
  <c r="M51" i="1" s="1"/>
  <c r="O51" i="1" s="1"/>
  <c r="G52" i="1"/>
  <c r="I52" i="1" s="1"/>
  <c r="K52" i="1" s="1"/>
  <c r="M52" i="1" s="1"/>
  <c r="O52" i="1" s="1"/>
  <c r="G53" i="1"/>
  <c r="I53" i="1" s="1"/>
  <c r="K53" i="1" s="1"/>
  <c r="M53" i="1" s="1"/>
  <c r="O53" i="1" s="1"/>
  <c r="G54" i="1"/>
  <c r="I54" i="1" s="1"/>
  <c r="K54" i="1" s="1"/>
  <c r="M54" i="1" s="1"/>
  <c r="O54" i="1" s="1"/>
  <c r="G55" i="1"/>
  <c r="I55" i="1" s="1"/>
  <c r="K55" i="1" s="1"/>
  <c r="M55" i="1" s="1"/>
  <c r="O55" i="1" s="1"/>
  <c r="G56" i="1"/>
  <c r="I56" i="1" s="1"/>
  <c r="K56" i="1" s="1"/>
  <c r="M56" i="1" s="1"/>
  <c r="O56" i="1" s="1"/>
  <c r="G57" i="1"/>
  <c r="I57" i="1" s="1"/>
  <c r="K57" i="1" s="1"/>
  <c r="M57" i="1" s="1"/>
  <c r="O57" i="1" s="1"/>
  <c r="G58" i="1"/>
  <c r="I58" i="1" s="1"/>
  <c r="K58" i="1" s="1"/>
  <c r="M58" i="1" s="1"/>
  <c r="O58" i="1" s="1"/>
  <c r="G59" i="1"/>
  <c r="I59" i="1" s="1"/>
  <c r="K59" i="1" s="1"/>
  <c r="M59" i="1" s="1"/>
  <c r="O59" i="1" s="1"/>
  <c r="G60" i="1"/>
  <c r="I60" i="1" s="1"/>
  <c r="K60" i="1" s="1"/>
  <c r="M60" i="1" s="1"/>
  <c r="O60" i="1" s="1"/>
  <c r="G62" i="1"/>
  <c r="I62" i="1" s="1"/>
  <c r="K62" i="1" s="1"/>
  <c r="M62" i="1" s="1"/>
  <c r="O62" i="1" s="1"/>
  <c r="G63" i="1"/>
  <c r="I63" i="1" s="1"/>
  <c r="K63" i="1" s="1"/>
  <c r="M63" i="1" s="1"/>
  <c r="O63" i="1" s="1"/>
  <c r="G64" i="1"/>
  <c r="I64" i="1" s="1"/>
  <c r="K64" i="1" s="1"/>
  <c r="M64" i="1" s="1"/>
  <c r="O64" i="1" s="1"/>
  <c r="G66" i="1"/>
  <c r="I66" i="1" s="1"/>
  <c r="K66" i="1" s="1"/>
  <c r="M66" i="1" s="1"/>
  <c r="O66" i="1" s="1"/>
  <c r="G67" i="1"/>
  <c r="I67" i="1" s="1"/>
  <c r="K67" i="1" s="1"/>
  <c r="M67" i="1" s="1"/>
  <c r="O67" i="1" s="1"/>
  <c r="G68" i="1"/>
  <c r="I68" i="1" s="1"/>
  <c r="K68" i="1" s="1"/>
  <c r="M68" i="1" s="1"/>
  <c r="O68" i="1" s="1"/>
  <c r="G69" i="1"/>
  <c r="I69" i="1" s="1"/>
  <c r="K69" i="1" s="1"/>
  <c r="M69" i="1" s="1"/>
  <c r="O69" i="1" s="1"/>
  <c r="G70" i="1"/>
  <c r="I70" i="1" s="1"/>
  <c r="K70" i="1" s="1"/>
  <c r="M70" i="1" s="1"/>
  <c r="O70" i="1" s="1"/>
  <c r="G71" i="1"/>
  <c r="I71" i="1" s="1"/>
  <c r="K71" i="1" s="1"/>
  <c r="M71" i="1" s="1"/>
  <c r="O71" i="1" s="1"/>
  <c r="G74" i="1"/>
  <c r="I74" i="1" s="1"/>
  <c r="K74" i="1" s="1"/>
  <c r="M74" i="1" s="1"/>
  <c r="O74" i="1" s="1"/>
  <c r="G75" i="1"/>
  <c r="I75" i="1" s="1"/>
  <c r="K75" i="1" s="1"/>
  <c r="M75" i="1" s="1"/>
  <c r="O75" i="1" s="1"/>
  <c r="G76" i="1"/>
  <c r="I76" i="1" s="1"/>
  <c r="K76" i="1" s="1"/>
  <c r="M76" i="1" s="1"/>
  <c r="O76" i="1" s="1"/>
  <c r="G77" i="1"/>
  <c r="I77" i="1" s="1"/>
  <c r="K77" i="1" s="1"/>
  <c r="M77" i="1" s="1"/>
  <c r="O77" i="1" s="1"/>
  <c r="G78" i="1"/>
  <c r="I78" i="1" s="1"/>
  <c r="K78" i="1" s="1"/>
  <c r="M78" i="1" s="1"/>
  <c r="O78" i="1" s="1"/>
  <c r="G79" i="1"/>
  <c r="I79" i="1" s="1"/>
  <c r="K79" i="1" s="1"/>
  <c r="M79" i="1" s="1"/>
  <c r="O79" i="1" s="1"/>
  <c r="G80" i="1"/>
  <c r="I80" i="1" s="1"/>
  <c r="K80" i="1" s="1"/>
  <c r="M80" i="1" s="1"/>
  <c r="O80" i="1" s="1"/>
  <c r="G81" i="1"/>
  <c r="I81" i="1" s="1"/>
  <c r="K81" i="1" s="1"/>
  <c r="M81" i="1" s="1"/>
  <c r="O81" i="1" s="1"/>
  <c r="G82" i="1"/>
  <c r="I82" i="1" s="1"/>
  <c r="K82" i="1" s="1"/>
  <c r="M82" i="1" s="1"/>
  <c r="O82" i="1" s="1"/>
  <c r="G83" i="1"/>
  <c r="I83" i="1" s="1"/>
  <c r="K83" i="1" s="1"/>
  <c r="M83" i="1" s="1"/>
  <c r="O83" i="1" s="1"/>
  <c r="G84" i="1"/>
  <c r="I84" i="1" s="1"/>
  <c r="K84" i="1" s="1"/>
  <c r="M84" i="1" s="1"/>
  <c r="O84" i="1" s="1"/>
  <c r="G85" i="1"/>
  <c r="I85" i="1" s="1"/>
  <c r="K85" i="1" s="1"/>
  <c r="M85" i="1" s="1"/>
  <c r="O85" i="1" s="1"/>
  <c r="G86" i="1"/>
  <c r="I86" i="1" s="1"/>
  <c r="K86" i="1" s="1"/>
  <c r="M86" i="1" s="1"/>
  <c r="O86" i="1" s="1"/>
  <c r="G87" i="1"/>
  <c r="I87" i="1" s="1"/>
  <c r="K87" i="1" s="1"/>
  <c r="M87" i="1" s="1"/>
  <c r="O87" i="1" s="1"/>
  <c r="G88" i="1"/>
  <c r="I88" i="1" s="1"/>
  <c r="K88" i="1" s="1"/>
  <c r="M88" i="1" s="1"/>
  <c r="O88" i="1" s="1"/>
  <c r="G89" i="1"/>
  <c r="I89" i="1" s="1"/>
  <c r="K89" i="1" s="1"/>
  <c r="M89" i="1" s="1"/>
  <c r="O89" i="1" s="1"/>
  <c r="G90" i="1"/>
  <c r="I90" i="1" s="1"/>
  <c r="K90" i="1" s="1"/>
  <c r="M90" i="1" s="1"/>
  <c r="O90" i="1" s="1"/>
  <c r="G91" i="1"/>
  <c r="I91" i="1" s="1"/>
  <c r="K91" i="1" s="1"/>
  <c r="M91" i="1" s="1"/>
  <c r="O91" i="1" s="1"/>
  <c r="G93" i="1"/>
  <c r="I93" i="1" s="1"/>
  <c r="K93" i="1" s="1"/>
  <c r="M93" i="1" s="1"/>
  <c r="O93" i="1" s="1"/>
  <c r="G94" i="1"/>
  <c r="I94" i="1" s="1"/>
  <c r="K94" i="1" s="1"/>
  <c r="M94" i="1" s="1"/>
  <c r="O94" i="1" s="1"/>
  <c r="G95" i="1"/>
  <c r="I95" i="1" s="1"/>
  <c r="K95" i="1" s="1"/>
  <c r="M95" i="1" s="1"/>
  <c r="O95" i="1" s="1"/>
  <c r="G96" i="1"/>
  <c r="I96" i="1" s="1"/>
  <c r="K96" i="1" s="1"/>
  <c r="M96" i="1" s="1"/>
  <c r="O96" i="1" s="1"/>
  <c r="G97" i="1"/>
  <c r="I97" i="1" s="1"/>
  <c r="K97" i="1" s="1"/>
  <c r="M97" i="1" s="1"/>
  <c r="O97" i="1" s="1"/>
  <c r="G98" i="1"/>
  <c r="I98" i="1" s="1"/>
  <c r="K98" i="1" s="1"/>
  <c r="M98" i="1" s="1"/>
  <c r="O98" i="1" s="1"/>
  <c r="G100" i="1"/>
  <c r="I100" i="1" s="1"/>
  <c r="K100" i="1" s="1"/>
  <c r="M100" i="1" s="1"/>
  <c r="O100" i="1" s="1"/>
  <c r="G101" i="1"/>
  <c r="I101" i="1" s="1"/>
  <c r="K101" i="1" s="1"/>
  <c r="M101" i="1" s="1"/>
  <c r="O101" i="1" s="1"/>
  <c r="G102" i="1"/>
  <c r="I102" i="1" s="1"/>
  <c r="K102" i="1" s="1"/>
  <c r="M102" i="1" s="1"/>
  <c r="O102" i="1" s="1"/>
  <c r="G103" i="1"/>
  <c r="I103" i="1" s="1"/>
  <c r="K103" i="1" s="1"/>
  <c r="M103" i="1" s="1"/>
  <c r="O103" i="1" s="1"/>
  <c r="G104" i="1"/>
  <c r="I104" i="1" s="1"/>
  <c r="K104" i="1" s="1"/>
  <c r="M104" i="1" s="1"/>
  <c r="O104" i="1" s="1"/>
  <c r="G106" i="1"/>
  <c r="I106" i="1" s="1"/>
  <c r="K106" i="1" s="1"/>
  <c r="M106" i="1" s="1"/>
  <c r="O106" i="1" s="1"/>
  <c r="G107" i="1"/>
  <c r="I107" i="1" s="1"/>
  <c r="K107" i="1" s="1"/>
  <c r="M107" i="1" s="1"/>
  <c r="O107" i="1" s="1"/>
  <c r="G108" i="1"/>
  <c r="I108" i="1" s="1"/>
  <c r="K108" i="1" s="1"/>
  <c r="M108" i="1" s="1"/>
  <c r="O108" i="1" s="1"/>
  <c r="G109" i="1"/>
  <c r="I109" i="1" s="1"/>
  <c r="K109" i="1" s="1"/>
  <c r="G110" i="1"/>
  <c r="I110" i="1" s="1"/>
  <c r="K110" i="1" s="1"/>
  <c r="M110" i="1" s="1"/>
  <c r="O110" i="1" s="1"/>
  <c r="G111" i="1"/>
  <c r="I111" i="1" s="1"/>
  <c r="K111" i="1" s="1"/>
  <c r="M111" i="1" s="1"/>
  <c r="O111" i="1" s="1"/>
  <c r="G112" i="1"/>
  <c r="I112" i="1" s="1"/>
  <c r="K112" i="1" s="1"/>
  <c r="M112" i="1" s="1"/>
  <c r="O112" i="1" s="1"/>
  <c r="G113" i="1"/>
  <c r="I113" i="1" s="1"/>
  <c r="K113" i="1" s="1"/>
  <c r="M113" i="1" s="1"/>
  <c r="O113" i="1" s="1"/>
  <c r="G114" i="1"/>
  <c r="I114" i="1" s="1"/>
  <c r="K114" i="1" s="1"/>
  <c r="M114" i="1" s="1"/>
  <c r="O114" i="1" s="1"/>
  <c r="G115" i="1"/>
  <c r="I115" i="1" s="1"/>
  <c r="K115" i="1" s="1"/>
  <c r="M115" i="1" s="1"/>
  <c r="O115" i="1" s="1"/>
  <c r="G116" i="1"/>
  <c r="I116" i="1" s="1"/>
  <c r="K116" i="1" s="1"/>
  <c r="M116" i="1" s="1"/>
  <c r="O116" i="1" s="1"/>
  <c r="G117" i="1"/>
  <c r="I117" i="1" s="1"/>
  <c r="K117" i="1" s="1"/>
  <c r="M117" i="1" s="1"/>
  <c r="O117" i="1" s="1"/>
  <c r="G118" i="1"/>
  <c r="I118" i="1" s="1"/>
  <c r="K118" i="1" s="1"/>
  <c r="M118" i="1" s="1"/>
  <c r="O118" i="1" s="1"/>
  <c r="G119" i="1"/>
  <c r="I119" i="1" s="1"/>
  <c r="K119" i="1" s="1"/>
  <c r="M119" i="1" s="1"/>
  <c r="O119" i="1" s="1"/>
  <c r="G120" i="1"/>
  <c r="I120" i="1" s="1"/>
  <c r="K120" i="1" s="1"/>
  <c r="M120" i="1" s="1"/>
  <c r="O120" i="1" s="1"/>
  <c r="G122" i="1"/>
  <c r="I122" i="1" s="1"/>
  <c r="K122" i="1" s="1"/>
  <c r="M122" i="1" s="1"/>
  <c r="O122" i="1" s="1"/>
  <c r="G123" i="1"/>
  <c r="I123" i="1" s="1"/>
  <c r="K123" i="1" s="1"/>
  <c r="M123" i="1" s="1"/>
  <c r="O123" i="1" s="1"/>
  <c r="G124" i="1"/>
  <c r="I124" i="1" s="1"/>
  <c r="K124" i="1" s="1"/>
  <c r="M124" i="1" s="1"/>
  <c r="O124" i="1" s="1"/>
  <c r="G125" i="1"/>
  <c r="I125" i="1" s="1"/>
  <c r="K125" i="1" s="1"/>
  <c r="M125" i="1" s="1"/>
  <c r="O125" i="1" s="1"/>
  <c r="G126" i="1"/>
  <c r="I126" i="1" s="1"/>
  <c r="K126" i="1" s="1"/>
  <c r="G127" i="1"/>
  <c r="I127" i="1" s="1"/>
  <c r="K127" i="1" s="1"/>
  <c r="G7" i="1"/>
  <c r="I7" i="1" s="1"/>
  <c r="K7" i="1" s="1"/>
  <c r="M7" i="1" s="1"/>
  <c r="O7" i="1" s="1"/>
  <c r="O129" i="1" l="1"/>
  <c r="M129" i="1"/>
  <c r="J87" i="1"/>
  <c r="L87" i="1" s="1"/>
  <c r="J85" i="1"/>
  <c r="L85" i="1" s="1"/>
  <c r="N85" i="1" s="1"/>
  <c r="K129" i="1"/>
  <c r="I129" i="1"/>
  <c r="G129" i="1"/>
  <c r="H129" i="1"/>
  <c r="N129" i="1" l="1"/>
  <c r="P85" i="1"/>
  <c r="P129" i="1" s="1"/>
  <c r="J129" i="1"/>
  <c r="L129" i="1"/>
</calcChain>
</file>

<file path=xl/sharedStrings.xml><?xml version="1.0" encoding="utf-8"?>
<sst xmlns="http://schemas.openxmlformats.org/spreadsheetml/2006/main" count="921" uniqueCount="378">
  <si>
    <t>Theater Agora</t>
  </si>
  <si>
    <t>8224JS</t>
  </si>
  <si>
    <t>Agorabaan 12,14</t>
  </si>
  <si>
    <t>C.K.C.Gebouw</t>
  </si>
  <si>
    <t>Agorabaan 3</t>
  </si>
  <si>
    <t>De gekleurde stad</t>
  </si>
  <si>
    <t xml:space="preserve"> tm 36-I en Waagpassage 3 tm 57 en 111-113</t>
  </si>
  <si>
    <t>Patatkiosk</t>
  </si>
  <si>
    <t>8242PN</t>
  </si>
  <si>
    <t>Bataviaplein 140</t>
  </si>
  <si>
    <t>Döner Kebab kiosk</t>
  </si>
  <si>
    <t>Bataviaplein 180</t>
  </si>
  <si>
    <t>Semi-permanent OBS Meander, inclusief gymnastieklokaal</t>
  </si>
  <si>
    <t>8219AT</t>
  </si>
  <si>
    <t>Bingerden 41</t>
  </si>
  <si>
    <t>MFA de Sluis,OBO de Sluis,</t>
  </si>
  <si>
    <t>8244AJ</t>
  </si>
  <si>
    <t>Binnendijk 198x   x=samen</t>
  </si>
  <si>
    <t>MFA de Sluis, gymzaal Lelystad-haven</t>
  </si>
  <si>
    <t>Binnendijk 98</t>
  </si>
  <si>
    <t>Stedenschool / JJI  tbv Rentray, inclusief gymzaal</t>
  </si>
  <si>
    <t>8239AC</t>
  </si>
  <si>
    <t>Bosvalkweg 1</t>
  </si>
  <si>
    <t>rijk</t>
  </si>
  <si>
    <t>8243KW</t>
  </si>
  <si>
    <t>PC de Schakel</t>
  </si>
  <si>
    <t>Botter 40-77 x=samen</t>
  </si>
  <si>
    <t>Schoolwoning KBO Lispeltuut</t>
  </si>
  <si>
    <t>8226TJ</t>
  </si>
  <si>
    <t>Bouvigne 1</t>
  </si>
  <si>
    <t>huur</t>
  </si>
  <si>
    <t xml:space="preserve">Bouvigne 3 </t>
  </si>
  <si>
    <t>KDV Jessikidz</t>
  </si>
  <si>
    <t>8223CR</t>
  </si>
  <si>
    <t>Breehorn 80</t>
  </si>
  <si>
    <t>OBS Speciaal Onderwijs De Zevenster, incl.gymzaal</t>
  </si>
  <si>
    <t>8233GP</t>
  </si>
  <si>
    <t>De Doelen 10-11</t>
  </si>
  <si>
    <t>Parkeergarage V.O.C.</t>
  </si>
  <si>
    <t>De Helling 10</t>
  </si>
  <si>
    <t>SBO De Vogelveste</t>
  </si>
  <si>
    <t>8231JV</t>
  </si>
  <si>
    <t>De Veste 18-40</t>
  </si>
  <si>
    <t>Toiletgebouw de Waag</t>
  </si>
  <si>
    <t>8232DX</t>
  </si>
  <si>
    <t>De Waag 7</t>
  </si>
  <si>
    <t>Inloophuis Openhaven</t>
  </si>
  <si>
    <t>8224DJ</t>
  </si>
  <si>
    <t>Fjord 155</t>
  </si>
  <si>
    <t>KBO De Toermalijn</t>
  </si>
  <si>
    <t>8243LR</t>
  </si>
  <si>
    <t>Galjoen 24-24</t>
  </si>
  <si>
    <t>OBS de Grundel</t>
  </si>
  <si>
    <t>8243CA</t>
  </si>
  <si>
    <t>Gondel 22-17</t>
  </si>
  <si>
    <t>Gymnastieklokaal Gondel</t>
  </si>
  <si>
    <t>8243CR</t>
  </si>
  <si>
    <t>Gondel 27-26</t>
  </si>
  <si>
    <t>Ambulancepost en brandweerkazerne GGD Flevoland</t>
  </si>
  <si>
    <t>8233AB</t>
  </si>
  <si>
    <t>Gordiaandreef 99 + 101</t>
  </si>
  <si>
    <t>MFA De Brink</t>
  </si>
  <si>
    <t>8225SX</t>
  </si>
  <si>
    <t>Griend 25-18,33-01,33-07</t>
  </si>
  <si>
    <t xml:space="preserve">Bijz.o.De Steiger </t>
  </si>
  <si>
    <t>8225TZ</t>
  </si>
  <si>
    <t>Griend 50-01</t>
  </si>
  <si>
    <t>Gymzaal Griend</t>
  </si>
  <si>
    <t>Bijz.o.De Steiger, kas</t>
  </si>
  <si>
    <t>SG De Rietlanden</t>
  </si>
  <si>
    <t>8233BZ</t>
  </si>
  <si>
    <t>Grietenij 22-02 tot 22-08</t>
  </si>
  <si>
    <t>SG De Rietlanden gymzaal</t>
  </si>
  <si>
    <t>Grietenij 22-08</t>
  </si>
  <si>
    <t xml:space="preserve">SG Rietlanden gymzaal, Grietenij 22-04 </t>
  </si>
  <si>
    <t>Grietenij 22-04</t>
  </si>
  <si>
    <t>Haagwinde 2</t>
  </si>
  <si>
    <t>Bosschuur</t>
  </si>
  <si>
    <t>8219PV</t>
  </si>
  <si>
    <t>Hoefslag 3</t>
  </si>
  <si>
    <t>Kapschuur/kantoor</t>
  </si>
  <si>
    <t>Hoefslag 3a</t>
  </si>
  <si>
    <t>8225MA</t>
  </si>
  <si>
    <t>Horst 22-26</t>
  </si>
  <si>
    <t>Sportzaal De Horst</t>
  </si>
  <si>
    <t>8225MV</t>
  </si>
  <si>
    <t>Horst 29-02</t>
  </si>
  <si>
    <t>MFA Het Baken</t>
  </si>
  <si>
    <t>8243GN</t>
  </si>
  <si>
    <t>Jol 24-53</t>
  </si>
  <si>
    <t>B.O.De Finnjol</t>
  </si>
  <si>
    <t>8243GR</t>
  </si>
  <si>
    <t>Jol 24-54</t>
  </si>
  <si>
    <t>Gymnastieklokaal Jol</t>
  </si>
  <si>
    <t>Jol 24-56</t>
  </si>
  <si>
    <t>Jeugd Theater Lelystad</t>
  </si>
  <si>
    <t>8225Gk</t>
  </si>
  <si>
    <t>Kamp 28-49</t>
  </si>
  <si>
    <t>8225HA</t>
  </si>
  <si>
    <t>Kamp 39-05</t>
  </si>
  <si>
    <t>B.O.De Windroos</t>
  </si>
  <si>
    <t>8231BG</t>
  </si>
  <si>
    <t>Karveel 22-28</t>
  </si>
  <si>
    <t>Gymnastieklokaal Karveel I en Karveel II</t>
  </si>
  <si>
    <t>8231BX</t>
  </si>
  <si>
    <t>Karveel 38-20</t>
  </si>
  <si>
    <t>Schoolgebouw Karveel (voormalig H. Bekius)</t>
  </si>
  <si>
    <t>8231DN</t>
  </si>
  <si>
    <t>Karveel 39-01</t>
  </si>
  <si>
    <t>B.O.De Boeier</t>
  </si>
  <si>
    <t>8242VS</t>
  </si>
  <si>
    <t>Karveel 49-19</t>
  </si>
  <si>
    <t>B.O.De Lepelaar</t>
  </si>
  <si>
    <t>8231VW</t>
  </si>
  <si>
    <t>Kempenaar 14-58</t>
  </si>
  <si>
    <t>Gymnastieklokaal Kempenaar</t>
  </si>
  <si>
    <t>8231EG</t>
  </si>
  <si>
    <t>Kempenaar 15-04</t>
  </si>
  <si>
    <t>PC Het Mozaiek</t>
  </si>
  <si>
    <t>8231GD</t>
  </si>
  <si>
    <t>Kempenaar 21-06</t>
  </si>
  <si>
    <t>Clusterschool Landstrekenwijk, inclusief gymlokaal</t>
  </si>
  <si>
    <t>8245ER</t>
  </si>
  <si>
    <t>Kennemerland 15 tm 21</t>
  </si>
  <si>
    <t>Scholengemeenschap SGL</t>
  </si>
  <si>
    <t>8223EZ</t>
  </si>
  <si>
    <t>Kofschip 1</t>
  </si>
  <si>
    <t xml:space="preserve">Scholengemeenschap SGL, sporthal </t>
  </si>
  <si>
    <t>Kofschip 10</t>
  </si>
  <si>
    <t>Het Aurum College (VSO LZ)</t>
  </si>
  <si>
    <t xml:space="preserve">Kofschip 2                               </t>
  </si>
  <si>
    <t>B.O.Albatros</t>
  </si>
  <si>
    <t>8232AL</t>
  </si>
  <si>
    <t>Kogge 02-25</t>
  </si>
  <si>
    <t>RK Laetare</t>
  </si>
  <si>
    <t>8223ZR</t>
  </si>
  <si>
    <t>Leekerhoek 16</t>
  </si>
  <si>
    <t>8224KR</t>
  </si>
  <si>
    <t>Lindelaan 99</t>
  </si>
  <si>
    <t>SG De Arcus sportzaal</t>
  </si>
  <si>
    <t>8226LP</t>
  </si>
  <si>
    <t>Maasstraat 29</t>
  </si>
  <si>
    <t>opg.school</t>
  </si>
  <si>
    <t>Wisselaccomodatie</t>
  </si>
  <si>
    <t>8223XD</t>
  </si>
  <si>
    <t>Marderhoek 62</t>
  </si>
  <si>
    <t>Kindcentrum Zuiderzee (Ichtus en Vuurtoren)</t>
  </si>
  <si>
    <t xml:space="preserve">Middelgronden 17 </t>
  </si>
  <si>
    <t>Beheersgebouw Olandhorst</t>
  </si>
  <si>
    <t>8212AZ</t>
  </si>
  <si>
    <t>Oostranddreef 1a</t>
  </si>
  <si>
    <t xml:space="preserve">Bataviawerf </t>
  </si>
  <si>
    <t>8242PA</t>
  </si>
  <si>
    <t>Oostvaardersdijk 01-09</t>
  </si>
  <si>
    <t>B.O.De Poolster</t>
  </si>
  <si>
    <t>8226BA</t>
  </si>
  <si>
    <t>Oostzeestraat 38</t>
  </si>
  <si>
    <t>MFA De Borg</t>
  </si>
  <si>
    <t>8226TA</t>
  </si>
  <si>
    <t>Pauwenburg 2 tm 8</t>
  </si>
  <si>
    <t>Gymnastieklokaal Punter</t>
  </si>
  <si>
    <t>8242DL</t>
  </si>
  <si>
    <t>Punter 18-01</t>
  </si>
  <si>
    <t>MFA De Dukdalf</t>
  </si>
  <si>
    <t>8242EK</t>
  </si>
  <si>
    <t>Punter 35-27 en 34-12</t>
  </si>
  <si>
    <t>Parkeergarage Zilverpark</t>
  </si>
  <si>
    <t>8232VW</t>
  </si>
  <si>
    <t>Reaalhof 101A,101B,102</t>
  </si>
  <si>
    <t>MFA de Sluis, buurthuis Windhoek</t>
  </si>
  <si>
    <t>Ringdijk 187 x</t>
  </si>
  <si>
    <t>MFA de Sluis, wijkpost Lelystad-haven</t>
  </si>
  <si>
    <t>Ringdijk 187x</t>
  </si>
  <si>
    <t>Bijz.o. De Anger, inclusief gymnastieklokaal</t>
  </si>
  <si>
    <t>8243TC</t>
  </si>
  <si>
    <t>Schoener 11-09</t>
  </si>
  <si>
    <t>MFA Atolplaza</t>
  </si>
  <si>
    <t>8224CM</t>
  </si>
  <si>
    <t>Schor 5-7</t>
  </si>
  <si>
    <t>niet nodig</t>
  </si>
  <si>
    <t>MFA Atol, inboedel deel gemeente</t>
  </si>
  <si>
    <t>Schor 1</t>
  </si>
  <si>
    <t>RK de Kring</t>
  </si>
  <si>
    <t>8232ZA</t>
  </si>
  <si>
    <t>Schouw 12-03</t>
  </si>
  <si>
    <t>Gymnastieklokaal Schouw Noord</t>
  </si>
  <si>
    <t>Schouw 12-05</t>
  </si>
  <si>
    <t>Beheersgebouw Dierenweide</t>
  </si>
  <si>
    <t>Schouw 12-13</t>
  </si>
  <si>
    <t>8232HM</t>
  </si>
  <si>
    <t>Schouw 19-01</t>
  </si>
  <si>
    <t>Gymnastieklokaal Schouw Zuid</t>
  </si>
  <si>
    <t>Schouw 19-03</t>
  </si>
  <si>
    <t>Stadhuis</t>
  </si>
  <si>
    <t>8232ZX</t>
  </si>
  <si>
    <t>Stadhuisplein 2</t>
  </si>
  <si>
    <t>Kippenhok Dierenweide x</t>
  </si>
  <si>
    <t>8224ET</t>
  </si>
  <si>
    <t xml:space="preserve">Stadspark= samen </t>
  </si>
  <si>
    <t>Beheersgebouw Dierenweide x</t>
  </si>
  <si>
    <t>Stadspark 9= samen</t>
  </si>
  <si>
    <t>Kapschuur Dierenweide x=samen</t>
  </si>
  <si>
    <t>Toiletgebouw 1 en 2  Strand Houtribhoek</t>
  </si>
  <si>
    <t>8221RH</t>
  </si>
  <si>
    <t>Strand Houtribhoek</t>
  </si>
  <si>
    <t>8232MA</t>
  </si>
  <si>
    <t>B.O.Tjalk (onderbouw)</t>
  </si>
  <si>
    <t>Tjalk 29-41</t>
  </si>
  <si>
    <t>Bovenwater</t>
  </si>
  <si>
    <t>8245AB</t>
  </si>
  <si>
    <t>Uilenweg 19 en 19A</t>
  </si>
  <si>
    <t>Toiletgebouw strand Bovenwater</t>
  </si>
  <si>
    <t>Uilenweg 6</t>
  </si>
  <si>
    <t>8243PD</t>
  </si>
  <si>
    <t>Vaartweg 67, incl.scholen</t>
  </si>
  <si>
    <t>B.O.Helmstok incl.gymn.lokaal</t>
  </si>
  <si>
    <t>8226GS</t>
  </si>
  <si>
    <t>Volkerakstraat 30</t>
  </si>
  <si>
    <t xml:space="preserve">PC de Wingerd </t>
  </si>
  <si>
    <t>8212CA</t>
  </si>
  <si>
    <t>Voorhof 1</t>
  </si>
  <si>
    <t>Buurtcentrum Het Palet</t>
  </si>
  <si>
    <t>Voorhof 18</t>
  </si>
  <si>
    <t>Gymnastieklokaal Voorhof</t>
  </si>
  <si>
    <t>Voorhof 2</t>
  </si>
  <si>
    <t>B.O.De Regenboog</t>
  </si>
  <si>
    <t>Voorhof 4 en 4a</t>
  </si>
  <si>
    <t>MFA de Waterbever</t>
  </si>
  <si>
    <t>8226KA</t>
  </si>
  <si>
    <t>Voorstraat 313</t>
  </si>
  <si>
    <t>PC Driestromenland</t>
  </si>
  <si>
    <t>Voorstraat 336</t>
  </si>
  <si>
    <t xml:space="preserve">Gymnastieklokaal Voorstraat </t>
  </si>
  <si>
    <t>8226KL</t>
  </si>
  <si>
    <t>Voorstraat 501</t>
  </si>
  <si>
    <t>Beheerdersgebouw Schateiland</t>
  </si>
  <si>
    <t>Voorstraat 503</t>
  </si>
  <si>
    <t>Schoolgebouw Vossemeerstraat (tijdelijk: dependance Helmstok)</t>
  </si>
  <si>
    <t>8226HT</t>
  </si>
  <si>
    <t>Vossemeerstraat 34</t>
  </si>
  <si>
    <t>Wijkcentrum Zuiderzee</t>
  </si>
  <si>
    <t>8223 CL</t>
  </si>
  <si>
    <t>Waddenlaan 1</t>
  </si>
  <si>
    <t>Kantoren/werkplaats</t>
  </si>
  <si>
    <t>8223EE</t>
  </si>
  <si>
    <t>Wigstraat 1</t>
  </si>
  <si>
    <t>B.O.De Driemaster</t>
  </si>
  <si>
    <t>8225AG</t>
  </si>
  <si>
    <t>Wold 15-73</t>
  </si>
  <si>
    <t>Gymnastieklokaal Wold</t>
  </si>
  <si>
    <t>8225AN</t>
  </si>
  <si>
    <t>Wold 18-28</t>
  </si>
  <si>
    <t>PC Horizon</t>
  </si>
  <si>
    <t>Wold 18-26</t>
  </si>
  <si>
    <t>RK 't Schrijverke</t>
  </si>
  <si>
    <t>Wold 22-15</t>
  </si>
  <si>
    <t>Ref.b.o.Timotheus</t>
  </si>
  <si>
    <t>8224AD</t>
  </si>
  <si>
    <t>Zuiderwagenplein 11</t>
  </si>
  <si>
    <t xml:space="preserve">Sportgebouw </t>
  </si>
  <si>
    <t>8223EX</t>
  </si>
  <si>
    <t>Zuigerplasdreef 200</t>
  </si>
  <si>
    <t>VSO Dr. Herman Bekius</t>
  </si>
  <si>
    <t>Zuigerplasdreef 202</t>
  </si>
  <si>
    <t>VSO De Rede</t>
  </si>
  <si>
    <t>Zuigerplasdreef 204</t>
  </si>
  <si>
    <t>VSO Anger-locatie Sliplijn</t>
  </si>
  <si>
    <t>8243PE</t>
  </si>
  <si>
    <t>Zuiveringweg 83</t>
  </si>
  <si>
    <t xml:space="preserve">De Cantine </t>
  </si>
  <si>
    <t>Oostvaardersdijk 15</t>
  </si>
  <si>
    <t>Object</t>
  </si>
  <si>
    <t>Postcode</t>
  </si>
  <si>
    <t>Adres</t>
  </si>
  <si>
    <t>Taxatie</t>
  </si>
  <si>
    <t>opstal</t>
  </si>
  <si>
    <t xml:space="preserve">opstal </t>
  </si>
  <si>
    <t>inventaris</t>
  </si>
  <si>
    <t>index 105,00</t>
  </si>
  <si>
    <t>index 101,6</t>
  </si>
  <si>
    <t>Tijdelijke accommodatie PC de Schakel</t>
  </si>
  <si>
    <t>Nieuw</t>
  </si>
  <si>
    <t>Tijdelijke accommodatie OS de Tjalk</t>
  </si>
  <si>
    <t>8223 EX</t>
  </si>
  <si>
    <t>Zuigerplasdreef 198</t>
  </si>
  <si>
    <t>index 108</t>
  </si>
  <si>
    <t xml:space="preserve">inventaris </t>
  </si>
  <si>
    <t>index 103,5</t>
  </si>
  <si>
    <t>JEL B.V.</t>
  </si>
  <si>
    <t>8232 JS</t>
  </si>
  <si>
    <t xml:space="preserve">Botter 11-49 </t>
  </si>
  <si>
    <t>Huur</t>
  </si>
  <si>
    <t>Porteum</t>
  </si>
  <si>
    <t>8233GA</t>
  </si>
  <si>
    <t>de Campus 3 tm 15</t>
  </si>
  <si>
    <t>index 113,9</t>
  </si>
  <si>
    <t>index 109,2</t>
  </si>
  <si>
    <t>Leegstand</t>
  </si>
  <si>
    <t>8244 PE</t>
  </si>
  <si>
    <t>Oostvaardersdijk 01 11</t>
  </si>
  <si>
    <t>8242 PA</t>
  </si>
  <si>
    <t>Info centrum</t>
  </si>
  <si>
    <t>De Korenaar</t>
  </si>
  <si>
    <t>8223 EG</t>
  </si>
  <si>
    <t>Wigstraat 2</t>
  </si>
  <si>
    <t>Corneel</t>
  </si>
  <si>
    <t xml:space="preserve">8224 KA </t>
  </si>
  <si>
    <t>Neringweg 159</t>
  </si>
  <si>
    <t>Is ook inventaris in aanwezig (twee klaslokalen)</t>
  </si>
  <si>
    <t>Eigendom vanaf augustus 2023</t>
  </si>
  <si>
    <t>De Kei</t>
  </si>
  <si>
    <t>Vrije school</t>
  </si>
  <si>
    <t>Internationale schakelklas</t>
  </si>
  <si>
    <t>Dependance VSO de Anger</t>
  </si>
  <si>
    <t>Sinds 2022 2 noodlokalen aanwezig, deze worden gehuurd.</t>
  </si>
  <si>
    <t>Basisschool de Kring</t>
  </si>
  <si>
    <t>Word per 1-1-2023 gebruikt door bs de Kring</t>
  </si>
  <si>
    <t>Praktijkruimten de Steiger en de Anger</t>
  </si>
  <si>
    <t>huur aankoop in 2023 dan samen met nr 3</t>
  </si>
  <si>
    <t>huur aankoop in 2023 dan samen met nr 1</t>
  </si>
  <si>
    <t>Geen onderwijsgebruik meer. Dit gaat pas na de zomervakantie in.</t>
  </si>
  <si>
    <t>Geen school meer. Word verhuurd.</t>
  </si>
  <si>
    <t>index 130</t>
  </si>
  <si>
    <t>index 126,4</t>
  </si>
  <si>
    <t>gedeeltelijk leegstaand</t>
  </si>
  <si>
    <t>Tijdelijke dependance basisscholen Tjotter/Triangel</t>
  </si>
  <si>
    <t>8245 AA</t>
  </si>
  <si>
    <t>Buizerdweg 27, 29</t>
  </si>
  <si>
    <t>Nieuw per 1 okt 2023 / huur</t>
  </si>
  <si>
    <t>-</t>
  </si>
  <si>
    <t>Noodlokalen tbv onderwijs Oekraïnse vluchtelingkinderen huur</t>
  </si>
  <si>
    <t>MFA Warande incl gymzaal</t>
  </si>
  <si>
    <t>8245 HW</t>
  </si>
  <si>
    <t>Tijdelijke huisvesting Timotheus</t>
  </si>
  <si>
    <t>Opvanglocatie vluchtelingen Oekraïene + Taalschool (inventaris alleen aangegeven voor Taalschool)</t>
  </si>
  <si>
    <t>Gebouw Luchtscouts, het LAPP</t>
  </si>
  <si>
    <t>Reclamemast</t>
  </si>
  <si>
    <t>Larserweg</t>
  </si>
  <si>
    <t>Reclamezuil ingang Flevopoort</t>
  </si>
  <si>
    <t>2 noodlokalen (Vuurtoren)</t>
  </si>
  <si>
    <t>8223 ZL</t>
  </si>
  <si>
    <t>2 noodlokalen per 1 sept 2023 (huur)</t>
  </si>
  <si>
    <t>MFA Atol, inboedel deel gemeente (scholen)+ gymzaal</t>
  </si>
  <si>
    <t>inventaris gymzaal toegevoegd.</t>
  </si>
  <si>
    <t>de Wissel (reboundvoorziening)</t>
  </si>
  <si>
    <t>8223PB</t>
  </si>
  <si>
    <t>Sportparkweg 2</t>
  </si>
  <si>
    <t>Inventaris 2 lokalen voor 1 jaar</t>
  </si>
  <si>
    <t>PC de Wingerd 1 noodlokaal</t>
  </si>
  <si>
    <t>1 noodlokaal per 1 sept 2023 (huur)</t>
  </si>
  <si>
    <t>Tijdelijk leeg, ivm renovatie gebouw</t>
  </si>
  <si>
    <t>Niet meer in gebruik.</t>
  </si>
  <si>
    <t>voorm. Postduiven ver.</t>
  </si>
  <si>
    <t>Kofschip 7</t>
  </si>
  <si>
    <t>Sloopwaarde In 2024 geen onderwijslocatie meer en sloop.</t>
  </si>
  <si>
    <t>index 126,7</t>
  </si>
  <si>
    <t>Beveliging</t>
  </si>
  <si>
    <t>Zonnepanelen</t>
  </si>
  <si>
    <t>Asbest</t>
  </si>
  <si>
    <t>soort</t>
  </si>
  <si>
    <t>J/N</t>
  </si>
  <si>
    <t>Bijlage C.2 Objectenlijst Gemeente Lelystad</t>
  </si>
  <si>
    <t>N</t>
  </si>
  <si>
    <t>J</t>
  </si>
  <si>
    <t>nvt</t>
  </si>
  <si>
    <t>Geen</t>
  </si>
  <si>
    <t>inbraak-, alarminstalatie beveiligingscamera's. Sprinklers en blusinstalaties. Brandmeldinstalatie</t>
  </si>
  <si>
    <t>Brand- en inbraak instalatie en camera's</t>
  </si>
  <si>
    <t>Zit in de VVE</t>
  </si>
  <si>
    <t>Brand- en inbraakmeldinstalatie</t>
  </si>
  <si>
    <t>Brandmeldinstallatie</t>
  </si>
  <si>
    <t>Brand- en inbraakinstallaties en camera's</t>
  </si>
  <si>
    <t>Brand- en inbraak installatie</t>
  </si>
  <si>
    <t>Brand- en inbraakinstallatie en camera's</t>
  </si>
  <si>
    <t>Brand- en inbraakmeldinstalatie en camera's</t>
  </si>
  <si>
    <t>Inbraak/alarminstallatie</t>
  </si>
  <si>
    <t>Brandinstallatie</t>
  </si>
  <si>
    <t>Bijlage C.2 Gemeente Lelystad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</si>
</sst>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€&quot;\ * #,##0_ ;_ &quot;€&quot;\ * \-#,##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Trebuchet MS"/>
      <family val="2"/>
    </font>
    <font>
      <sz val="10"/>
      <color rgb="FF00325B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3" fontId="2" fillId="0" borderId="0"/>
    <xf numFmtId="0" fontId="4" fillId="0" borderId="0"/>
    <xf numFmtId="3" fontId="2" fillId="0" borderId="0"/>
    <xf numFmtId="3" fontId="2" fillId="0" borderId="0"/>
  </cellStyleXfs>
  <cellXfs count="42">
    <xf numFmtId="0" fontId="0" fillId="0" borderId="0" xfId="0"/>
    <xf numFmtId="3" fontId="2" fillId="0" borderId="0" xfId="1" applyFont="1" applyFill="1"/>
    <xf numFmtId="0" fontId="2" fillId="0" borderId="0" xfId="0" applyFont="1" applyFill="1" applyBorder="1"/>
    <xf numFmtId="3" fontId="3" fillId="0" borderId="12" xfId="1" applyFont="1" applyFill="1" applyBorder="1"/>
    <xf numFmtId="0" fontId="3" fillId="0" borderId="12" xfId="0" applyFont="1" applyFill="1" applyBorder="1"/>
    <xf numFmtId="0" fontId="0" fillId="0" borderId="0" xfId="0" applyFill="1"/>
    <xf numFmtId="164" fontId="0" fillId="0" borderId="1" xfId="0" applyNumberFormat="1" applyFill="1" applyBorder="1"/>
    <xf numFmtId="164" fontId="0" fillId="0" borderId="0" xfId="0" applyNumberFormat="1" applyFill="1" applyBorder="1"/>
    <xf numFmtId="0" fontId="3" fillId="0" borderId="13" xfId="0" applyNumberFormat="1" applyFont="1" applyFill="1" applyBorder="1" applyAlignment="1"/>
    <xf numFmtId="0" fontId="2" fillId="0" borderId="0" xfId="0" applyNumberFormat="1" applyFont="1" applyFill="1" applyBorder="1" applyAlignment="1"/>
    <xf numFmtId="14" fontId="1" fillId="0" borderId="9" xfId="0" applyNumberFormat="1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/>
    <xf numFmtId="0" fontId="1" fillId="0" borderId="0" xfId="0" applyFont="1" applyFill="1" applyBorder="1"/>
    <xf numFmtId="164" fontId="1" fillId="0" borderId="0" xfId="0" applyNumberFormat="1" applyFont="1" applyFill="1"/>
    <xf numFmtId="0" fontId="0" fillId="0" borderId="0" xfId="0" applyFill="1" applyAlignment="1"/>
    <xf numFmtId="14" fontId="1" fillId="0" borderId="3" xfId="0" applyNumberFormat="1" applyFont="1" applyFill="1" applyBorder="1" applyAlignment="1">
      <alignment horizontal="center"/>
    </xf>
    <xf numFmtId="14" fontId="1" fillId="0" borderId="4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/>
    <xf numFmtId="164" fontId="1" fillId="0" borderId="11" xfId="0" applyNumberFormat="1" applyFont="1" applyFill="1" applyBorder="1"/>
    <xf numFmtId="0" fontId="1" fillId="0" borderId="8" xfId="0" applyFont="1" applyFill="1" applyBorder="1"/>
    <xf numFmtId="0" fontId="2" fillId="0" borderId="0" xfId="0" applyNumberFormat="1" applyFont="1" applyFill="1" applyBorder="1" applyAlignment="1">
      <alignment horizontal="center"/>
    </xf>
    <xf numFmtId="164" fontId="0" fillId="0" borderId="2" xfId="0" applyNumberFormat="1" applyFill="1" applyBorder="1"/>
    <xf numFmtId="3" fontId="2" fillId="0" borderId="0" xfId="3" applyFont="1" applyFill="1" applyBorder="1"/>
    <xf numFmtId="164" fontId="0" fillId="0" borderId="0" xfId="0" applyNumberFormat="1" applyFill="1"/>
    <xf numFmtId="0" fontId="2" fillId="0" borderId="0" xfId="0" applyFont="1" applyFill="1"/>
    <xf numFmtId="164" fontId="7" fillId="0" borderId="1" xfId="0" applyNumberFormat="1" applyFont="1" applyFill="1" applyBorder="1"/>
    <xf numFmtId="164" fontId="7" fillId="0" borderId="0" xfId="0" applyNumberFormat="1" applyFont="1" applyFill="1" applyBorder="1"/>
    <xf numFmtId="164" fontId="7" fillId="0" borderId="0" xfId="0" applyNumberFormat="1" applyFont="1" applyFill="1"/>
    <xf numFmtId="0" fontId="7" fillId="0" borderId="0" xfId="0" applyFont="1" applyFill="1"/>
    <xf numFmtId="0" fontId="5" fillId="0" borderId="0" xfId="0" applyFont="1" applyFill="1"/>
    <xf numFmtId="3" fontId="2" fillId="0" borderId="0" xfId="1" applyFill="1"/>
    <xf numFmtId="0" fontId="2" fillId="0" borderId="0" xfId="0" applyFont="1" applyFill="1" applyAlignment="1">
      <alignment horizontal="center"/>
    </xf>
    <xf numFmtId="3" fontId="2" fillId="0" borderId="0" xfId="1" applyFont="1" applyFill="1" applyBorder="1"/>
    <xf numFmtId="0" fontId="2" fillId="0" borderId="0" xfId="0" applyFont="1" applyFill="1" applyAlignment="1">
      <alignment horizontal="left"/>
    </xf>
    <xf numFmtId="3" fontId="6" fillId="0" borderId="0" xfId="1" applyFont="1" applyFill="1"/>
    <xf numFmtId="14" fontId="1" fillId="0" borderId="0" xfId="0" applyNumberFormat="1" applyFont="1" applyFill="1" applyBorder="1" applyAlignment="1">
      <alignment horizontal="center"/>
    </xf>
    <xf numFmtId="0" fontId="8" fillId="0" borderId="1" xfId="0" applyFont="1" applyFill="1" applyBorder="1"/>
    <xf numFmtId="0" fontId="1" fillId="0" borderId="0" xfId="0" applyFont="1" applyFill="1" applyAlignment="1"/>
    <xf numFmtId="0" fontId="1" fillId="0" borderId="0" xfId="0" applyFont="1" applyFill="1"/>
  </cellXfs>
  <cellStyles count="5">
    <cellStyle name="Standaard" xfId="0" builtinId="0"/>
    <cellStyle name="Standaard 2" xfId="3"/>
    <cellStyle name="Standaard 3" xfId="4"/>
    <cellStyle name="Standaard 4" xfId="2"/>
    <cellStyle name="Standaard_Blad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9"/>
  <sheetViews>
    <sheetView tabSelected="1" topLeftCell="D1" workbookViewId="0">
      <selection activeCell="Q2" sqref="Q2"/>
    </sheetView>
  </sheetViews>
  <sheetFormatPr defaultRowHeight="15" x14ac:dyDescent="0.25"/>
  <cols>
    <col min="1" max="1" width="45.140625" style="5" customWidth="1"/>
    <col min="2" max="2" width="9.140625" style="5"/>
    <col min="3" max="3" width="24.5703125" style="5" customWidth="1"/>
    <col min="4" max="4" width="9.140625" style="15"/>
    <col min="5" max="5" width="15" style="5" hidden="1" customWidth="1"/>
    <col min="6" max="6" width="17.5703125" style="5" hidden="1" customWidth="1"/>
    <col min="7" max="7" width="16" style="5" hidden="1" customWidth="1"/>
    <col min="8" max="9" width="16.5703125" style="5" hidden="1" customWidth="1"/>
    <col min="10" max="10" width="12.42578125" style="5" hidden="1" customWidth="1"/>
    <col min="11" max="11" width="16.5703125" style="5" hidden="1" customWidth="1"/>
    <col min="12" max="12" width="12.42578125" style="5" hidden="1" customWidth="1"/>
    <col min="13" max="14" width="16.5703125" style="5" hidden="1" customWidth="1"/>
    <col min="15" max="16" width="16.5703125" style="5" customWidth="1"/>
    <col min="17" max="17" width="89.85546875" style="5" bestFit="1" customWidth="1"/>
    <col min="18" max="20" width="16.5703125" style="5" customWidth="1"/>
    <col min="21" max="21" width="77.85546875" style="5" bestFit="1" customWidth="1"/>
    <col min="22" max="16384" width="9.140625" style="5"/>
  </cols>
  <sheetData>
    <row r="1" spans="1:21" x14ac:dyDescent="0.25">
      <c r="A1" s="5" t="s">
        <v>361</v>
      </c>
      <c r="D1" s="40" t="s">
        <v>377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21" ht="15.75" thickBot="1" x14ac:dyDescent="0.3"/>
    <row r="3" spans="1:21" x14ac:dyDescent="0.25">
      <c r="E3" s="16">
        <v>43830</v>
      </c>
      <c r="F3" s="10">
        <v>43830</v>
      </c>
      <c r="G3" s="10">
        <v>43831</v>
      </c>
      <c r="H3" s="17">
        <v>43831</v>
      </c>
      <c r="I3" s="10">
        <v>44197</v>
      </c>
      <c r="J3" s="17">
        <v>44197</v>
      </c>
      <c r="K3" s="10">
        <v>44562</v>
      </c>
      <c r="L3" s="17">
        <v>44562</v>
      </c>
      <c r="M3" s="10">
        <v>44927</v>
      </c>
      <c r="N3" s="17">
        <v>44927</v>
      </c>
      <c r="O3" s="10">
        <v>45292</v>
      </c>
      <c r="P3" s="17">
        <v>45292</v>
      </c>
      <c r="Q3" s="38"/>
      <c r="R3" s="38"/>
      <c r="S3" s="38"/>
      <c r="T3" s="38"/>
    </row>
    <row r="4" spans="1:21" ht="15.75" thickBot="1" x14ac:dyDescent="0.3">
      <c r="E4" s="18" t="s">
        <v>276</v>
      </c>
      <c r="F4" s="11" t="s">
        <v>277</v>
      </c>
      <c r="G4" s="11" t="s">
        <v>275</v>
      </c>
      <c r="H4" s="19" t="s">
        <v>275</v>
      </c>
      <c r="I4" s="11" t="s">
        <v>275</v>
      </c>
      <c r="J4" s="19" t="s">
        <v>286</v>
      </c>
      <c r="K4" s="11" t="s">
        <v>275</v>
      </c>
      <c r="L4" s="19" t="s">
        <v>286</v>
      </c>
      <c r="M4" s="11" t="s">
        <v>275</v>
      </c>
      <c r="N4" s="19" t="s">
        <v>286</v>
      </c>
      <c r="O4" s="11" t="s">
        <v>275</v>
      </c>
      <c r="P4" s="19" t="s">
        <v>286</v>
      </c>
      <c r="Q4" s="39" t="s">
        <v>356</v>
      </c>
      <c r="R4" s="39" t="s">
        <v>357</v>
      </c>
      <c r="S4" s="39" t="s">
        <v>297</v>
      </c>
      <c r="T4" s="39" t="s">
        <v>358</v>
      </c>
    </row>
    <row r="5" spans="1:21" ht="15.75" thickBot="1" x14ac:dyDescent="0.3">
      <c r="A5" s="3" t="s">
        <v>271</v>
      </c>
      <c r="B5" s="3" t="s">
        <v>272</v>
      </c>
      <c r="C5" s="4" t="s">
        <v>273</v>
      </c>
      <c r="D5" s="8" t="s">
        <v>274</v>
      </c>
      <c r="E5" s="20"/>
      <c r="F5" s="21"/>
      <c r="G5" s="12" t="s">
        <v>278</v>
      </c>
      <c r="H5" s="22" t="s">
        <v>279</v>
      </c>
      <c r="I5" s="12" t="s">
        <v>285</v>
      </c>
      <c r="J5" s="22" t="s">
        <v>287</v>
      </c>
      <c r="K5" s="12" t="s">
        <v>295</v>
      </c>
      <c r="L5" s="22" t="s">
        <v>296</v>
      </c>
      <c r="M5" s="12" t="s">
        <v>322</v>
      </c>
      <c r="N5" s="22" t="s">
        <v>323</v>
      </c>
      <c r="O5" s="12" t="s">
        <v>322</v>
      </c>
      <c r="P5" s="22" t="s">
        <v>355</v>
      </c>
      <c r="Q5" s="39" t="s">
        <v>359</v>
      </c>
      <c r="R5" s="39" t="s">
        <v>360</v>
      </c>
      <c r="S5" s="39" t="s">
        <v>360</v>
      </c>
      <c r="T5" s="39" t="s">
        <v>360</v>
      </c>
    </row>
    <row r="6" spans="1:21" ht="15.75" thickBot="1" x14ac:dyDescent="0.3">
      <c r="A6" s="1"/>
      <c r="B6" s="1"/>
      <c r="C6" s="2"/>
      <c r="D6" s="9"/>
      <c r="E6" s="20"/>
      <c r="F6" s="21"/>
      <c r="G6" s="12"/>
      <c r="H6" s="2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1" x14ac:dyDescent="0.25">
      <c r="A7" s="1" t="s">
        <v>0</v>
      </c>
      <c r="B7" s="1" t="s">
        <v>1</v>
      </c>
      <c r="C7" s="2" t="s">
        <v>2</v>
      </c>
      <c r="D7" s="23">
        <v>2019</v>
      </c>
      <c r="E7" s="24">
        <v>29000000</v>
      </c>
      <c r="F7" s="24">
        <v>0</v>
      </c>
      <c r="G7" s="24">
        <f>105/100*E7</f>
        <v>30450000</v>
      </c>
      <c r="H7" s="24">
        <f>101.6/100*F7</f>
        <v>0</v>
      </c>
      <c r="I7" s="7">
        <f>108/105*G7</f>
        <v>31319999.999999996</v>
      </c>
      <c r="J7" s="7">
        <f>103.5/101.6*H7</f>
        <v>0</v>
      </c>
      <c r="K7" s="7">
        <f>113.9/108*I7</f>
        <v>33030999.999999996</v>
      </c>
      <c r="L7" s="7">
        <f>109.2/103.5*J7</f>
        <v>0</v>
      </c>
      <c r="M7" s="7">
        <f>130/113.9*K7</f>
        <v>37699999.999999993</v>
      </c>
      <c r="N7" s="7">
        <f>126.4/109.2*L7</f>
        <v>0</v>
      </c>
      <c r="O7" s="7">
        <f>M7</f>
        <v>37699999.999999993</v>
      </c>
      <c r="P7" s="7">
        <f>(126.7/126.4)*N7</f>
        <v>0</v>
      </c>
      <c r="Q7" s="7" t="s">
        <v>371</v>
      </c>
      <c r="R7" s="7" t="s">
        <v>362</v>
      </c>
      <c r="S7" s="7" t="s">
        <v>362</v>
      </c>
      <c r="T7" s="7" t="s">
        <v>362</v>
      </c>
    </row>
    <row r="8" spans="1:21" x14ac:dyDescent="0.25">
      <c r="A8" s="1" t="s">
        <v>3</v>
      </c>
      <c r="B8" s="1" t="s">
        <v>1</v>
      </c>
      <c r="C8" s="2" t="s">
        <v>4</v>
      </c>
      <c r="D8" s="23">
        <v>2019</v>
      </c>
      <c r="E8" s="6">
        <v>11600000</v>
      </c>
      <c r="F8" s="6">
        <v>0</v>
      </c>
      <c r="G8" s="6">
        <f t="shared" ref="G8:G70" si="0">105/100*E8</f>
        <v>12180000</v>
      </c>
      <c r="H8" s="6">
        <f t="shared" ref="H8:H70" si="1">101.6/100*F8</f>
        <v>0</v>
      </c>
      <c r="I8" s="7">
        <f t="shared" ref="I8:I71" si="2">108/105*G8</f>
        <v>12527999.999999998</v>
      </c>
      <c r="J8" s="7">
        <f t="shared" ref="J8:J70" si="3">103.5/101.6*H8</f>
        <v>0</v>
      </c>
      <c r="K8" s="7">
        <f t="shared" ref="K8:K70" si="4">113.9/108*I8</f>
        <v>13212399.999999998</v>
      </c>
      <c r="L8" s="7">
        <f t="shared" ref="L8:L70" si="5">109.2/103.5*J8</f>
        <v>0</v>
      </c>
      <c r="M8" s="7">
        <f>130/113.9*K8</f>
        <v>15079999.999999996</v>
      </c>
      <c r="N8" s="7">
        <f t="shared" ref="N8:N69" si="6">126.4/109.2*L8</f>
        <v>0</v>
      </c>
      <c r="O8" s="7">
        <f t="shared" ref="O8:O71" si="7">M8</f>
        <v>15079999.999999996</v>
      </c>
      <c r="P8" s="7">
        <f>(126.7/126.4)*N8</f>
        <v>0</v>
      </c>
      <c r="Q8" s="7" t="s">
        <v>371</v>
      </c>
      <c r="R8" s="7" t="s">
        <v>362</v>
      </c>
      <c r="S8" s="7" t="s">
        <v>362</v>
      </c>
      <c r="T8" s="7" t="s">
        <v>362</v>
      </c>
    </row>
    <row r="9" spans="1:21" x14ac:dyDescent="0.25">
      <c r="A9" s="1" t="s">
        <v>5</v>
      </c>
      <c r="B9" s="1"/>
      <c r="C9" s="2" t="s">
        <v>6</v>
      </c>
      <c r="D9" s="23">
        <v>2023</v>
      </c>
      <c r="E9" s="6">
        <v>7193640.6995230531</v>
      </c>
      <c r="F9" s="6">
        <v>0</v>
      </c>
      <c r="G9" s="6">
        <f t="shared" si="0"/>
        <v>7553322.7344992058</v>
      </c>
      <c r="H9" s="6">
        <f t="shared" si="1"/>
        <v>0</v>
      </c>
      <c r="I9" s="7">
        <f t="shared" si="2"/>
        <v>7769131.9554848969</v>
      </c>
      <c r="J9" s="7">
        <f t="shared" si="3"/>
        <v>0</v>
      </c>
      <c r="K9" s="7">
        <f t="shared" si="4"/>
        <v>8193556.7567567565</v>
      </c>
      <c r="L9" s="7">
        <f t="shared" si="5"/>
        <v>0</v>
      </c>
      <c r="M9" s="7">
        <v>6800000</v>
      </c>
      <c r="N9" s="7">
        <f t="shared" si="6"/>
        <v>0</v>
      </c>
      <c r="O9" s="7">
        <f t="shared" si="7"/>
        <v>6800000</v>
      </c>
      <c r="P9" s="7">
        <f t="shared" ref="P9:P72" si="8">(126.7/126.4)*N9</f>
        <v>0</v>
      </c>
      <c r="Q9" s="7" t="s">
        <v>365</v>
      </c>
      <c r="R9" s="7" t="s">
        <v>362</v>
      </c>
      <c r="S9" s="7" t="s">
        <v>362</v>
      </c>
      <c r="T9" s="7" t="s">
        <v>362</v>
      </c>
      <c r="U9" s="5" t="s">
        <v>324</v>
      </c>
    </row>
    <row r="10" spans="1:21" x14ac:dyDescent="0.25">
      <c r="A10" s="1" t="s">
        <v>7</v>
      </c>
      <c r="B10" s="1" t="s">
        <v>8</v>
      </c>
      <c r="C10" s="2" t="s">
        <v>9</v>
      </c>
      <c r="D10" s="23">
        <v>2019</v>
      </c>
      <c r="E10" s="6">
        <v>150000</v>
      </c>
      <c r="F10" s="6">
        <v>0</v>
      </c>
      <c r="G10" s="6">
        <f t="shared" si="0"/>
        <v>157500</v>
      </c>
      <c r="H10" s="6">
        <f t="shared" si="1"/>
        <v>0</v>
      </c>
      <c r="I10" s="7">
        <f t="shared" si="2"/>
        <v>161999.99999999997</v>
      </c>
      <c r="J10" s="7">
        <f t="shared" si="3"/>
        <v>0</v>
      </c>
      <c r="K10" s="7">
        <f t="shared" si="4"/>
        <v>170849.99999999997</v>
      </c>
      <c r="L10" s="7">
        <f t="shared" si="5"/>
        <v>0</v>
      </c>
      <c r="M10" s="7">
        <f>130/113.9*K10</f>
        <v>194999.99999999994</v>
      </c>
      <c r="N10" s="7">
        <f t="shared" si="6"/>
        <v>0</v>
      </c>
      <c r="O10" s="7">
        <f t="shared" si="7"/>
        <v>194999.99999999994</v>
      </c>
      <c r="P10" s="7">
        <f t="shared" si="8"/>
        <v>0</v>
      </c>
      <c r="Q10" s="7" t="s">
        <v>365</v>
      </c>
      <c r="R10" s="7" t="s">
        <v>362</v>
      </c>
      <c r="S10" s="7" t="s">
        <v>362</v>
      </c>
      <c r="T10" s="7" t="s">
        <v>362</v>
      </c>
    </row>
    <row r="11" spans="1:21" x14ac:dyDescent="0.25">
      <c r="A11" s="1" t="s">
        <v>10</v>
      </c>
      <c r="B11" s="1" t="s">
        <v>8</v>
      </c>
      <c r="C11" s="2" t="s">
        <v>11</v>
      </c>
      <c r="D11" s="23">
        <v>2019</v>
      </c>
      <c r="E11" s="6">
        <v>160000</v>
      </c>
      <c r="F11" s="6">
        <v>0</v>
      </c>
      <c r="G11" s="6">
        <f t="shared" si="0"/>
        <v>168000</v>
      </c>
      <c r="H11" s="6">
        <f t="shared" si="1"/>
        <v>0</v>
      </c>
      <c r="I11" s="7">
        <f t="shared" si="2"/>
        <v>172799.99999999997</v>
      </c>
      <c r="J11" s="7">
        <f t="shared" si="3"/>
        <v>0</v>
      </c>
      <c r="K11" s="7">
        <f t="shared" si="4"/>
        <v>182239.99999999997</v>
      </c>
      <c r="L11" s="7">
        <f t="shared" si="5"/>
        <v>0</v>
      </c>
      <c r="M11" s="7">
        <f t="shared" ref="M11:M18" si="9">130/113.9*K11</f>
        <v>207999.99999999994</v>
      </c>
      <c r="N11" s="7">
        <f t="shared" si="6"/>
        <v>0</v>
      </c>
      <c r="O11" s="7">
        <f t="shared" si="7"/>
        <v>207999.99999999994</v>
      </c>
      <c r="P11" s="7">
        <f t="shared" si="8"/>
        <v>0</v>
      </c>
      <c r="Q11" s="7" t="s">
        <v>365</v>
      </c>
      <c r="R11" s="7" t="s">
        <v>362</v>
      </c>
      <c r="S11" s="7" t="s">
        <v>362</v>
      </c>
      <c r="T11" s="7" t="s">
        <v>362</v>
      </c>
    </row>
    <row r="12" spans="1:21" x14ac:dyDescent="0.25">
      <c r="A12" s="1" t="s">
        <v>12</v>
      </c>
      <c r="B12" s="1" t="s">
        <v>13</v>
      </c>
      <c r="C12" s="2" t="s">
        <v>14</v>
      </c>
      <c r="D12" s="23">
        <v>2019</v>
      </c>
      <c r="E12" s="6">
        <v>3700000</v>
      </c>
      <c r="F12" s="6">
        <v>484615.17959895369</v>
      </c>
      <c r="G12" s="6">
        <f t="shared" si="0"/>
        <v>3885000</v>
      </c>
      <c r="H12" s="6">
        <f t="shared" si="1"/>
        <v>492369.02247253695</v>
      </c>
      <c r="I12" s="7">
        <f t="shared" si="2"/>
        <v>3995999.9999999995</v>
      </c>
      <c r="J12" s="7">
        <v>639861</v>
      </c>
      <c r="K12" s="7">
        <f t="shared" si="4"/>
        <v>4214299.9999999991</v>
      </c>
      <c r="L12" s="7">
        <f t="shared" si="5"/>
        <v>675099.72173913044</v>
      </c>
      <c r="M12" s="7">
        <f t="shared" si="9"/>
        <v>4809999.9999999981</v>
      </c>
      <c r="N12" s="7">
        <f t="shared" si="6"/>
        <v>781434.11014492763</v>
      </c>
      <c r="O12" s="7">
        <f t="shared" si="7"/>
        <v>4809999.9999999981</v>
      </c>
      <c r="P12" s="7">
        <f t="shared" si="8"/>
        <v>783288.77971014497</v>
      </c>
      <c r="Q12" s="7" t="s">
        <v>371</v>
      </c>
      <c r="R12" s="7" t="s">
        <v>362</v>
      </c>
      <c r="S12" s="7" t="s">
        <v>362</v>
      </c>
      <c r="T12" s="7" t="s">
        <v>363</v>
      </c>
    </row>
    <row r="13" spans="1:21" x14ac:dyDescent="0.25">
      <c r="A13" s="1" t="s">
        <v>15</v>
      </c>
      <c r="B13" s="1" t="s">
        <v>16</v>
      </c>
      <c r="C13" s="2" t="s">
        <v>17</v>
      </c>
      <c r="D13" s="23">
        <v>2019</v>
      </c>
      <c r="E13" s="6">
        <v>3150000</v>
      </c>
      <c r="F13" s="6">
        <v>619970.21848299901</v>
      </c>
      <c r="G13" s="6">
        <f t="shared" si="0"/>
        <v>3307500</v>
      </c>
      <c r="H13" s="6">
        <f t="shared" si="1"/>
        <v>629889.74197872705</v>
      </c>
      <c r="I13" s="7">
        <f t="shared" si="2"/>
        <v>3401999.9999999995</v>
      </c>
      <c r="J13" s="7">
        <v>707518</v>
      </c>
      <c r="K13" s="7">
        <f t="shared" si="4"/>
        <v>3587849.9999999995</v>
      </c>
      <c r="L13" s="7">
        <f t="shared" si="5"/>
        <v>746482.75942028989</v>
      </c>
      <c r="M13" s="7">
        <f t="shared" si="9"/>
        <v>4094999.9999999991</v>
      </c>
      <c r="N13" s="7">
        <f t="shared" si="6"/>
        <v>864060.62995169091</v>
      </c>
      <c r="O13" s="7">
        <f t="shared" si="7"/>
        <v>4094999.9999999991</v>
      </c>
      <c r="P13" s="7">
        <f t="shared" si="8"/>
        <v>866111.40676328505</v>
      </c>
      <c r="Q13" s="7" t="s">
        <v>372</v>
      </c>
      <c r="R13" s="7" t="s">
        <v>362</v>
      </c>
      <c r="S13" s="7" t="s">
        <v>362</v>
      </c>
      <c r="T13" s="7" t="s">
        <v>362</v>
      </c>
    </row>
    <row r="14" spans="1:21" x14ac:dyDescent="0.25">
      <c r="A14" s="1" t="s">
        <v>18</v>
      </c>
      <c r="B14" s="1" t="s">
        <v>16</v>
      </c>
      <c r="C14" s="2" t="s">
        <v>19</v>
      </c>
      <c r="D14" s="23">
        <v>2019</v>
      </c>
      <c r="E14" s="6">
        <v>800000</v>
      </c>
      <c r="F14" s="6">
        <v>77418.352467306002</v>
      </c>
      <c r="G14" s="6">
        <f t="shared" si="0"/>
        <v>840000</v>
      </c>
      <c r="H14" s="6">
        <f t="shared" si="1"/>
        <v>78657.046106782902</v>
      </c>
      <c r="I14" s="7">
        <f t="shared" si="2"/>
        <v>863999.99999999988</v>
      </c>
      <c r="J14" s="7">
        <v>76923</v>
      </c>
      <c r="K14" s="7">
        <f t="shared" si="4"/>
        <v>911199.99999999988</v>
      </c>
      <c r="L14" s="7">
        <f t="shared" si="5"/>
        <v>81159.339130434775</v>
      </c>
      <c r="M14" s="7">
        <f t="shared" si="9"/>
        <v>1039999.9999999998</v>
      </c>
      <c r="N14" s="7">
        <f t="shared" si="6"/>
        <v>93942.678260869565</v>
      </c>
      <c r="O14" s="7">
        <f t="shared" si="7"/>
        <v>1039999.9999999998</v>
      </c>
      <c r="P14" s="7">
        <f t="shared" si="8"/>
        <v>94165.643478260856</v>
      </c>
      <c r="Q14" s="7" t="s">
        <v>376</v>
      </c>
      <c r="R14" s="7" t="s">
        <v>362</v>
      </c>
      <c r="S14" s="7" t="s">
        <v>362</v>
      </c>
      <c r="T14" s="7" t="s">
        <v>362</v>
      </c>
    </row>
    <row r="15" spans="1:21" x14ac:dyDescent="0.25">
      <c r="A15" s="1" t="s">
        <v>20</v>
      </c>
      <c r="B15" s="1" t="s">
        <v>21</v>
      </c>
      <c r="C15" s="25" t="s">
        <v>22</v>
      </c>
      <c r="D15" s="23" t="s">
        <v>23</v>
      </c>
      <c r="E15" s="6">
        <v>0</v>
      </c>
      <c r="F15" s="6">
        <v>1032590.0252484742</v>
      </c>
      <c r="G15" s="6">
        <f t="shared" si="0"/>
        <v>0</v>
      </c>
      <c r="H15" s="6">
        <f t="shared" si="1"/>
        <v>1049111.4656524498</v>
      </c>
      <c r="I15" s="7">
        <f t="shared" si="2"/>
        <v>0</v>
      </c>
      <c r="J15" s="7">
        <v>1057926</v>
      </c>
      <c r="K15" s="7">
        <f t="shared" si="4"/>
        <v>0</v>
      </c>
      <c r="L15" s="7">
        <f t="shared" si="5"/>
        <v>1116188.5913043479</v>
      </c>
      <c r="M15" s="7">
        <f t="shared" si="9"/>
        <v>0</v>
      </c>
      <c r="N15" s="7">
        <f t="shared" si="6"/>
        <v>1291998.5159420292</v>
      </c>
      <c r="O15" s="7">
        <f t="shared" si="7"/>
        <v>0</v>
      </c>
      <c r="P15" s="7">
        <f t="shared" si="8"/>
        <v>1295064.9681159421</v>
      </c>
      <c r="Q15" s="7" t="s">
        <v>364</v>
      </c>
      <c r="R15" s="7" t="s">
        <v>364</v>
      </c>
      <c r="S15" s="7" t="s">
        <v>362</v>
      </c>
      <c r="T15" s="7" t="s">
        <v>362</v>
      </c>
    </row>
    <row r="16" spans="1:21" x14ac:dyDescent="0.25">
      <c r="A16" s="1" t="s">
        <v>288</v>
      </c>
      <c r="B16" s="1" t="s">
        <v>289</v>
      </c>
      <c r="C16" s="25" t="s">
        <v>290</v>
      </c>
      <c r="D16" s="23" t="s">
        <v>291</v>
      </c>
      <c r="E16" s="6"/>
      <c r="F16" s="6"/>
      <c r="G16" s="6"/>
      <c r="H16" s="6"/>
      <c r="I16" s="7"/>
      <c r="J16" s="7">
        <v>148962</v>
      </c>
      <c r="K16" s="7">
        <f t="shared" si="4"/>
        <v>0</v>
      </c>
      <c r="L16" s="7">
        <f t="shared" si="5"/>
        <v>157165.70434782607</v>
      </c>
      <c r="M16" s="7">
        <f t="shared" si="9"/>
        <v>0</v>
      </c>
      <c r="N16" s="7">
        <f t="shared" si="6"/>
        <v>181920.74202898552</v>
      </c>
      <c r="O16" s="7">
        <f t="shared" si="7"/>
        <v>0</v>
      </c>
      <c r="P16" s="7">
        <f t="shared" si="8"/>
        <v>182352.51594202899</v>
      </c>
      <c r="Q16" s="7" t="s">
        <v>364</v>
      </c>
      <c r="R16" s="7" t="s">
        <v>364</v>
      </c>
      <c r="S16" s="7" t="s">
        <v>362</v>
      </c>
      <c r="T16" s="7" t="s">
        <v>362</v>
      </c>
    </row>
    <row r="17" spans="1:21" x14ac:dyDescent="0.25">
      <c r="A17" s="1" t="s">
        <v>25</v>
      </c>
      <c r="B17" s="1" t="s">
        <v>24</v>
      </c>
      <c r="C17" s="2" t="s">
        <v>26</v>
      </c>
      <c r="D17" s="23">
        <v>2019</v>
      </c>
      <c r="E17" s="6">
        <v>2290000</v>
      </c>
      <c r="F17" s="6">
        <v>436567.70008718385</v>
      </c>
      <c r="G17" s="6">
        <f t="shared" si="0"/>
        <v>2404500</v>
      </c>
      <c r="H17" s="6">
        <f t="shared" si="1"/>
        <v>443552.78328857879</v>
      </c>
      <c r="I17" s="7">
        <f t="shared" si="2"/>
        <v>2473199.9999999995</v>
      </c>
      <c r="J17" s="7">
        <v>491747</v>
      </c>
      <c r="K17" s="7">
        <f t="shared" si="4"/>
        <v>2608309.9999999995</v>
      </c>
      <c r="L17" s="7">
        <f t="shared" si="5"/>
        <v>518828.71884057968</v>
      </c>
      <c r="M17" s="7">
        <f t="shared" si="9"/>
        <v>2976999.9999999991</v>
      </c>
      <c r="N17" s="7">
        <f t="shared" si="6"/>
        <v>600548.99323671497</v>
      </c>
      <c r="O17" s="7">
        <f t="shared" si="7"/>
        <v>2976999.9999999991</v>
      </c>
      <c r="P17" s="7">
        <f t="shared" si="8"/>
        <v>601974.34685990331</v>
      </c>
      <c r="Q17" s="7" t="s">
        <v>372</v>
      </c>
      <c r="R17" s="7" t="s">
        <v>362</v>
      </c>
      <c r="S17" s="7" t="s">
        <v>362</v>
      </c>
      <c r="T17" s="7" t="s">
        <v>362</v>
      </c>
    </row>
    <row r="18" spans="1:21" x14ac:dyDescent="0.25">
      <c r="A18" s="1" t="s">
        <v>280</v>
      </c>
      <c r="B18" s="1" t="s">
        <v>24</v>
      </c>
      <c r="C18" s="2" t="s">
        <v>26</v>
      </c>
      <c r="D18" s="23">
        <v>2020</v>
      </c>
      <c r="E18" s="6"/>
      <c r="F18" s="6"/>
      <c r="G18" s="6">
        <v>570116</v>
      </c>
      <c r="H18" s="6"/>
      <c r="I18" s="7">
        <f t="shared" si="2"/>
        <v>586405.0285714285</v>
      </c>
      <c r="J18" s="7">
        <v>55371</v>
      </c>
      <c r="K18" s="7">
        <f t="shared" si="4"/>
        <v>618440.11809523799</v>
      </c>
      <c r="L18" s="7">
        <f t="shared" si="5"/>
        <v>58420.417391304349</v>
      </c>
      <c r="M18" s="7">
        <f t="shared" si="9"/>
        <v>705857.90476190462</v>
      </c>
      <c r="N18" s="7">
        <f t="shared" si="6"/>
        <v>67622.16811594204</v>
      </c>
      <c r="O18" s="7">
        <f t="shared" si="7"/>
        <v>705857.90476190462</v>
      </c>
      <c r="P18" s="7">
        <f t="shared" si="8"/>
        <v>67782.663768115948</v>
      </c>
      <c r="Q18" s="7" t="s">
        <v>372</v>
      </c>
      <c r="R18" s="7" t="s">
        <v>362</v>
      </c>
      <c r="S18" s="7" t="s">
        <v>362</v>
      </c>
      <c r="T18" s="7" t="s">
        <v>362</v>
      </c>
      <c r="U18" s="26" t="s">
        <v>308</v>
      </c>
    </row>
    <row r="19" spans="1:21" x14ac:dyDescent="0.25">
      <c r="A19" s="1" t="s">
        <v>27</v>
      </c>
      <c r="B19" s="1" t="s">
        <v>28</v>
      </c>
      <c r="C19" s="2" t="s">
        <v>29</v>
      </c>
      <c r="D19" s="23" t="s">
        <v>318</v>
      </c>
      <c r="E19" s="6">
        <v>0</v>
      </c>
      <c r="F19" s="6">
        <v>85109.138866608555</v>
      </c>
      <c r="G19" s="6">
        <f t="shared" si="0"/>
        <v>0</v>
      </c>
      <c r="H19" s="6">
        <f t="shared" si="1"/>
        <v>86470.885088474286</v>
      </c>
      <c r="I19" s="7">
        <f t="shared" si="2"/>
        <v>0</v>
      </c>
      <c r="J19" s="7">
        <v>74707</v>
      </c>
      <c r="K19" s="7">
        <f t="shared" si="4"/>
        <v>0</v>
      </c>
      <c r="L19" s="7">
        <f t="shared" si="5"/>
        <v>78821.298550724634</v>
      </c>
      <c r="M19" s="7">
        <v>1050000</v>
      </c>
      <c r="N19" s="7">
        <f t="shared" si="6"/>
        <v>91236.374879227064</v>
      </c>
      <c r="O19" s="7">
        <f t="shared" si="7"/>
        <v>1050000</v>
      </c>
      <c r="P19" s="7">
        <f t="shared" si="8"/>
        <v>91452.916908212559</v>
      </c>
      <c r="Q19" s="7" t="s">
        <v>372</v>
      </c>
      <c r="R19" s="7" t="s">
        <v>362</v>
      </c>
      <c r="S19" s="7" t="s">
        <v>362</v>
      </c>
      <c r="T19" s="7" t="s">
        <v>362</v>
      </c>
      <c r="U19" s="5" t="s">
        <v>309</v>
      </c>
    </row>
    <row r="20" spans="1:21" x14ac:dyDescent="0.25">
      <c r="A20" s="1" t="s">
        <v>27</v>
      </c>
      <c r="B20" s="1" t="s">
        <v>28</v>
      </c>
      <c r="C20" s="2" t="s">
        <v>31</v>
      </c>
      <c r="D20" s="23" t="s">
        <v>319</v>
      </c>
      <c r="E20" s="6">
        <v>0</v>
      </c>
      <c r="F20" s="6">
        <v>85109.138866608555</v>
      </c>
      <c r="G20" s="6">
        <f t="shared" si="0"/>
        <v>0</v>
      </c>
      <c r="H20" s="6">
        <f t="shared" si="1"/>
        <v>86470.885088474286</v>
      </c>
      <c r="I20" s="7">
        <f t="shared" si="2"/>
        <v>0</v>
      </c>
      <c r="J20" s="7">
        <v>74707</v>
      </c>
      <c r="K20" s="7">
        <f t="shared" si="4"/>
        <v>0</v>
      </c>
      <c r="L20" s="7">
        <f t="shared" si="5"/>
        <v>78821.298550724634</v>
      </c>
      <c r="M20" s="7">
        <f t="shared" ref="M20:M25" si="10">113.9/108*K20</f>
        <v>0</v>
      </c>
      <c r="N20" s="7">
        <f t="shared" si="6"/>
        <v>91236.374879227064</v>
      </c>
      <c r="O20" s="7">
        <f t="shared" si="7"/>
        <v>0</v>
      </c>
      <c r="P20" s="7">
        <f t="shared" si="8"/>
        <v>91452.916908212559</v>
      </c>
      <c r="Q20" s="7" t="s">
        <v>372</v>
      </c>
      <c r="R20" s="7" t="s">
        <v>362</v>
      </c>
      <c r="S20" s="7" t="s">
        <v>362</v>
      </c>
      <c r="T20" s="7" t="s">
        <v>362</v>
      </c>
      <c r="U20" s="5" t="s">
        <v>309</v>
      </c>
    </row>
    <row r="21" spans="1:21" x14ac:dyDescent="0.25">
      <c r="A21" s="1" t="s">
        <v>32</v>
      </c>
      <c r="B21" s="1" t="s">
        <v>33</v>
      </c>
      <c r="C21" s="2" t="s">
        <v>34</v>
      </c>
      <c r="D21" s="23">
        <v>2019</v>
      </c>
      <c r="E21" s="6">
        <v>520000</v>
      </c>
      <c r="F21" s="6">
        <v>0</v>
      </c>
      <c r="G21" s="6">
        <f t="shared" si="0"/>
        <v>546000</v>
      </c>
      <c r="H21" s="6">
        <f t="shared" si="1"/>
        <v>0</v>
      </c>
      <c r="I21" s="7">
        <f t="shared" si="2"/>
        <v>561600</v>
      </c>
      <c r="J21" s="7">
        <f t="shared" si="3"/>
        <v>0</v>
      </c>
      <c r="K21" s="7">
        <f t="shared" si="4"/>
        <v>592280</v>
      </c>
      <c r="L21" s="7">
        <f t="shared" si="5"/>
        <v>0</v>
      </c>
      <c r="M21" s="7">
        <f t="shared" si="10"/>
        <v>624636.03703703696</v>
      </c>
      <c r="N21" s="7">
        <f t="shared" si="6"/>
        <v>0</v>
      </c>
      <c r="O21" s="7">
        <f t="shared" si="7"/>
        <v>624636.03703703696</v>
      </c>
      <c r="P21" s="7">
        <f t="shared" si="8"/>
        <v>0</v>
      </c>
      <c r="Q21" s="7" t="s">
        <v>372</v>
      </c>
      <c r="R21" s="7" t="s">
        <v>362</v>
      </c>
      <c r="S21" s="7" t="s">
        <v>362</v>
      </c>
      <c r="T21" s="7" t="s">
        <v>362</v>
      </c>
    </row>
    <row r="22" spans="1:21" s="31" customFormat="1" x14ac:dyDescent="0.25">
      <c r="A22" s="1" t="s">
        <v>325</v>
      </c>
      <c r="B22" s="1" t="s">
        <v>326</v>
      </c>
      <c r="C22" s="27" t="s">
        <v>327</v>
      </c>
      <c r="D22" s="23"/>
      <c r="E22" s="28"/>
      <c r="F22" s="28"/>
      <c r="G22" s="28"/>
      <c r="H22" s="28"/>
      <c r="I22" s="29"/>
      <c r="J22" s="29"/>
      <c r="K22" s="29"/>
      <c r="L22" s="29"/>
      <c r="M22" s="29" t="s">
        <v>329</v>
      </c>
      <c r="N22" s="30">
        <v>496969</v>
      </c>
      <c r="O22" s="7" t="str">
        <f t="shared" si="7"/>
        <v>-</v>
      </c>
      <c r="P22" s="7">
        <f t="shared" si="8"/>
        <v>498148.51503164554</v>
      </c>
      <c r="Q22" s="7" t="s">
        <v>364</v>
      </c>
      <c r="R22" s="7" t="s">
        <v>364</v>
      </c>
      <c r="S22" s="7" t="s">
        <v>362</v>
      </c>
      <c r="T22" s="7" t="s">
        <v>362</v>
      </c>
      <c r="U22" s="31" t="s">
        <v>328</v>
      </c>
    </row>
    <row r="23" spans="1:21" x14ac:dyDescent="0.25">
      <c r="A23" s="1" t="s">
        <v>292</v>
      </c>
      <c r="B23" s="1" t="s">
        <v>293</v>
      </c>
      <c r="C23" s="2" t="s">
        <v>294</v>
      </c>
      <c r="D23" s="23">
        <v>2021</v>
      </c>
      <c r="E23" s="6"/>
      <c r="F23" s="6"/>
      <c r="G23" s="6"/>
      <c r="H23" s="6"/>
      <c r="I23" s="7">
        <v>71100000</v>
      </c>
      <c r="J23" s="7">
        <v>12250000</v>
      </c>
      <c r="K23" s="7">
        <f t="shared" si="4"/>
        <v>74984166.666666657</v>
      </c>
      <c r="L23" s="7">
        <f t="shared" si="5"/>
        <v>12924637.68115942</v>
      </c>
      <c r="M23" s="7">
        <f t="shared" si="10"/>
        <v>79080523.919753075</v>
      </c>
      <c r="N23" s="7">
        <f t="shared" si="6"/>
        <v>14960386.473429952</v>
      </c>
      <c r="O23" s="7">
        <f t="shared" si="7"/>
        <v>79080523.919753075</v>
      </c>
      <c r="P23" s="7">
        <f t="shared" si="8"/>
        <v>14995893.719806762</v>
      </c>
      <c r="Q23" s="7" t="s">
        <v>371</v>
      </c>
      <c r="R23" s="7" t="s">
        <v>363</v>
      </c>
      <c r="S23" s="7" t="s">
        <v>362</v>
      </c>
      <c r="T23" s="7" t="s">
        <v>362</v>
      </c>
    </row>
    <row r="24" spans="1:21" x14ac:dyDescent="0.25">
      <c r="A24" s="1" t="s">
        <v>312</v>
      </c>
      <c r="B24" s="1" t="s">
        <v>293</v>
      </c>
      <c r="C24" s="2" t="s">
        <v>294</v>
      </c>
      <c r="D24" s="23"/>
      <c r="E24" s="6"/>
      <c r="F24" s="6"/>
      <c r="G24" s="6"/>
      <c r="H24" s="6"/>
      <c r="I24" s="7"/>
      <c r="J24" s="7"/>
      <c r="K24" s="7"/>
      <c r="L24" s="7"/>
      <c r="M24" s="7">
        <v>540000</v>
      </c>
      <c r="N24" s="7">
        <v>106452</v>
      </c>
      <c r="O24" s="7">
        <f t="shared" si="7"/>
        <v>540000</v>
      </c>
      <c r="P24" s="7">
        <f t="shared" si="8"/>
        <v>106704.65506329112</v>
      </c>
      <c r="Q24" s="7" t="s">
        <v>371</v>
      </c>
      <c r="R24" s="7" t="s">
        <v>362</v>
      </c>
      <c r="S24" s="7" t="s">
        <v>362</v>
      </c>
      <c r="T24" s="7" t="s">
        <v>362</v>
      </c>
      <c r="U24" s="5" t="s">
        <v>330</v>
      </c>
    </row>
    <row r="25" spans="1:21" x14ac:dyDescent="0.25">
      <c r="A25" s="1" t="s">
        <v>35</v>
      </c>
      <c r="B25" s="1" t="s">
        <v>36</v>
      </c>
      <c r="C25" s="2" t="s">
        <v>37</v>
      </c>
      <c r="D25" s="23">
        <v>2019</v>
      </c>
      <c r="E25" s="6">
        <v>5900000</v>
      </c>
      <c r="F25" s="6">
        <v>1437799.2630863118</v>
      </c>
      <c r="G25" s="6">
        <f t="shared" si="0"/>
        <v>6195000</v>
      </c>
      <c r="H25" s="6">
        <f t="shared" si="1"/>
        <v>1460804.0512956928</v>
      </c>
      <c r="I25" s="7">
        <f t="shared" si="2"/>
        <v>6371999.9999999991</v>
      </c>
      <c r="J25" s="7">
        <v>1248179</v>
      </c>
      <c r="K25" s="7">
        <f t="shared" si="4"/>
        <v>6720099.9999999991</v>
      </c>
      <c r="L25" s="7">
        <f t="shared" si="5"/>
        <v>1316919.2927536231</v>
      </c>
      <c r="M25" s="7">
        <f t="shared" si="10"/>
        <v>7087216.5740740728</v>
      </c>
      <c r="N25" s="7">
        <f t="shared" si="6"/>
        <v>1524346.1410628019</v>
      </c>
      <c r="O25" s="7">
        <f t="shared" si="7"/>
        <v>7087216.5740740728</v>
      </c>
      <c r="P25" s="7">
        <f t="shared" si="8"/>
        <v>1527964.0512077294</v>
      </c>
      <c r="Q25" s="7" t="s">
        <v>371</v>
      </c>
      <c r="R25" s="7" t="s">
        <v>362</v>
      </c>
      <c r="S25" s="7" t="s">
        <v>362</v>
      </c>
      <c r="T25" s="7" t="s">
        <v>362</v>
      </c>
    </row>
    <row r="26" spans="1:21" x14ac:dyDescent="0.25">
      <c r="A26" s="1" t="s">
        <v>38</v>
      </c>
      <c r="B26" s="1" t="s">
        <v>8</v>
      </c>
      <c r="C26" s="2" t="s">
        <v>39</v>
      </c>
      <c r="D26" s="23">
        <v>2023</v>
      </c>
      <c r="E26" s="6">
        <v>5757812.8540353794</v>
      </c>
      <c r="F26" s="6">
        <v>0</v>
      </c>
      <c r="G26" s="6">
        <f t="shared" si="0"/>
        <v>6045703.4967371486</v>
      </c>
      <c r="H26" s="6">
        <f t="shared" si="1"/>
        <v>0</v>
      </c>
      <c r="I26" s="7">
        <f t="shared" si="2"/>
        <v>6218437.8823582092</v>
      </c>
      <c r="J26" s="7">
        <f t="shared" si="3"/>
        <v>0</v>
      </c>
      <c r="K26" s="7">
        <f t="shared" si="4"/>
        <v>6558148.8407462966</v>
      </c>
      <c r="L26" s="7">
        <f t="shared" si="5"/>
        <v>0</v>
      </c>
      <c r="M26" s="7">
        <v>7200000</v>
      </c>
      <c r="N26" s="7">
        <f t="shared" si="6"/>
        <v>0</v>
      </c>
      <c r="O26" s="7">
        <f t="shared" si="7"/>
        <v>7200000</v>
      </c>
      <c r="P26" s="7">
        <f t="shared" si="8"/>
        <v>0</v>
      </c>
      <c r="Q26" s="7" t="s">
        <v>370</v>
      </c>
      <c r="R26" s="7" t="s">
        <v>362</v>
      </c>
      <c r="S26" s="7" t="s">
        <v>362</v>
      </c>
      <c r="T26" s="7" t="s">
        <v>362</v>
      </c>
    </row>
    <row r="27" spans="1:21" x14ac:dyDescent="0.25">
      <c r="A27" s="1" t="s">
        <v>40</v>
      </c>
      <c r="B27" s="1" t="s">
        <v>41</v>
      </c>
      <c r="C27" s="2" t="s">
        <v>42</v>
      </c>
      <c r="D27" s="23">
        <v>2019</v>
      </c>
      <c r="E27" s="6">
        <v>1860000</v>
      </c>
      <c r="F27" s="6">
        <v>433636.14946817781</v>
      </c>
      <c r="G27" s="6">
        <f t="shared" si="0"/>
        <v>1953000</v>
      </c>
      <c r="H27" s="6">
        <f t="shared" si="1"/>
        <v>440574.32785966864</v>
      </c>
      <c r="I27" s="7">
        <f t="shared" si="2"/>
        <v>2008799.9999999998</v>
      </c>
      <c r="J27" s="7">
        <v>427147</v>
      </c>
      <c r="K27" s="7">
        <f t="shared" si="4"/>
        <v>2118539.9999999995</v>
      </c>
      <c r="L27" s="7">
        <f t="shared" si="5"/>
        <v>450671.03768115939</v>
      </c>
      <c r="M27" s="7">
        <f>130/113.9*K27</f>
        <v>2417999.9999999991</v>
      </c>
      <c r="N27" s="7">
        <f t="shared" si="6"/>
        <v>521655.85314009665</v>
      </c>
      <c r="O27" s="7">
        <f t="shared" si="7"/>
        <v>2417999.9999999991</v>
      </c>
      <c r="P27" s="7">
        <f t="shared" si="8"/>
        <v>522893.96038647339</v>
      </c>
      <c r="Q27" s="7" t="s">
        <v>372</v>
      </c>
      <c r="R27" s="7" t="s">
        <v>362</v>
      </c>
      <c r="S27" s="7" t="s">
        <v>362</v>
      </c>
      <c r="T27" s="7" t="s">
        <v>363</v>
      </c>
    </row>
    <row r="28" spans="1:21" x14ac:dyDescent="0.25">
      <c r="A28" s="1" t="s">
        <v>43</v>
      </c>
      <c r="B28" s="1" t="s">
        <v>44</v>
      </c>
      <c r="C28" s="2" t="s">
        <v>45</v>
      </c>
      <c r="D28" s="23">
        <v>2019</v>
      </c>
      <c r="E28" s="6">
        <v>65000</v>
      </c>
      <c r="F28" s="6">
        <v>0</v>
      </c>
      <c r="G28" s="6">
        <f t="shared" si="0"/>
        <v>68250</v>
      </c>
      <c r="H28" s="6">
        <f t="shared" si="1"/>
        <v>0</v>
      </c>
      <c r="I28" s="7">
        <f t="shared" si="2"/>
        <v>70200</v>
      </c>
      <c r="J28" s="7">
        <f t="shared" si="3"/>
        <v>0</v>
      </c>
      <c r="K28" s="7">
        <f t="shared" si="4"/>
        <v>74035</v>
      </c>
      <c r="L28" s="7">
        <f t="shared" si="5"/>
        <v>0</v>
      </c>
      <c r="M28" s="7">
        <f t="shared" ref="M28:M94" si="11">130/113.9*K28</f>
        <v>84499.999999999985</v>
      </c>
      <c r="N28" s="7">
        <f t="shared" si="6"/>
        <v>0</v>
      </c>
      <c r="O28" s="7">
        <f t="shared" si="7"/>
        <v>84499.999999999985</v>
      </c>
      <c r="P28" s="7">
        <f t="shared" si="8"/>
        <v>0</v>
      </c>
      <c r="Q28" s="7" t="s">
        <v>365</v>
      </c>
      <c r="R28" s="7" t="s">
        <v>362</v>
      </c>
      <c r="S28" s="7" t="s">
        <v>362</v>
      </c>
      <c r="T28" s="7" t="s">
        <v>362</v>
      </c>
    </row>
    <row r="29" spans="1:21" x14ac:dyDescent="0.25">
      <c r="A29" s="1" t="s">
        <v>46</v>
      </c>
      <c r="B29" s="1" t="s">
        <v>47</v>
      </c>
      <c r="C29" s="2" t="s">
        <v>48</v>
      </c>
      <c r="D29" s="23">
        <v>2019</v>
      </c>
      <c r="E29" s="6">
        <v>1570000</v>
      </c>
      <c r="F29" s="6">
        <v>0</v>
      </c>
      <c r="G29" s="6">
        <f t="shared" si="0"/>
        <v>1648500</v>
      </c>
      <c r="H29" s="6">
        <f t="shared" si="1"/>
        <v>0</v>
      </c>
      <c r="I29" s="7">
        <f t="shared" si="2"/>
        <v>1695599.9999999998</v>
      </c>
      <c r="J29" s="7">
        <f t="shared" si="3"/>
        <v>0</v>
      </c>
      <c r="K29" s="7">
        <f t="shared" si="4"/>
        <v>1788229.9999999998</v>
      </c>
      <c r="L29" s="7">
        <f t="shared" si="5"/>
        <v>0</v>
      </c>
      <c r="M29" s="7">
        <f t="shared" si="11"/>
        <v>2040999.9999999995</v>
      </c>
      <c r="N29" s="7">
        <f t="shared" si="6"/>
        <v>0</v>
      </c>
      <c r="O29" s="7">
        <f t="shared" si="7"/>
        <v>2040999.9999999995</v>
      </c>
      <c r="P29" s="7">
        <f t="shared" si="8"/>
        <v>0</v>
      </c>
      <c r="Q29" s="7" t="s">
        <v>372</v>
      </c>
      <c r="R29" s="7" t="s">
        <v>362</v>
      </c>
      <c r="S29" s="7" t="s">
        <v>362</v>
      </c>
      <c r="T29" s="7" t="s">
        <v>362</v>
      </c>
    </row>
    <row r="30" spans="1:21" x14ac:dyDescent="0.25">
      <c r="A30" s="1" t="s">
        <v>49</v>
      </c>
      <c r="B30" s="1" t="s">
        <v>50</v>
      </c>
      <c r="C30" s="2" t="s">
        <v>51</v>
      </c>
      <c r="D30" s="23">
        <v>2019</v>
      </c>
      <c r="E30" s="6">
        <v>2360000</v>
      </c>
      <c r="F30" s="6">
        <v>491427.99651264166</v>
      </c>
      <c r="G30" s="6">
        <f t="shared" si="0"/>
        <v>2478000</v>
      </c>
      <c r="H30" s="6">
        <f t="shared" si="1"/>
        <v>499290.84445684392</v>
      </c>
      <c r="I30" s="7">
        <f t="shared" si="2"/>
        <v>2548799.9999999995</v>
      </c>
      <c r="J30" s="7">
        <v>587547</v>
      </c>
      <c r="K30" s="7">
        <f t="shared" si="4"/>
        <v>2688039.9999999995</v>
      </c>
      <c r="L30" s="7">
        <f t="shared" si="5"/>
        <v>619904.66086956521</v>
      </c>
      <c r="M30" s="7">
        <f t="shared" si="11"/>
        <v>3067999.9999999991</v>
      </c>
      <c r="N30" s="7">
        <f t="shared" si="6"/>
        <v>717545.32173913054</v>
      </c>
      <c r="O30" s="7">
        <f t="shared" si="7"/>
        <v>3067999.9999999991</v>
      </c>
      <c r="P30" s="7">
        <f t="shared" si="8"/>
        <v>719248.35652173916</v>
      </c>
      <c r="Q30" s="7" t="s">
        <v>372</v>
      </c>
      <c r="R30" s="7" t="s">
        <v>362</v>
      </c>
      <c r="S30" s="7" t="s">
        <v>362</v>
      </c>
      <c r="T30" s="7" t="s">
        <v>362</v>
      </c>
    </row>
    <row r="31" spans="1:21" x14ac:dyDescent="0.25">
      <c r="A31" s="1" t="s">
        <v>52</v>
      </c>
      <c r="B31" s="1" t="s">
        <v>53</v>
      </c>
      <c r="C31" s="2" t="s">
        <v>54</v>
      </c>
      <c r="D31" s="23">
        <v>2019</v>
      </c>
      <c r="E31" s="6">
        <v>2340000</v>
      </c>
      <c r="F31" s="6">
        <v>379718.10099389713</v>
      </c>
      <c r="G31" s="6">
        <f t="shared" si="0"/>
        <v>2457000</v>
      </c>
      <c r="H31" s="6">
        <f t="shared" si="1"/>
        <v>385793.59060979949</v>
      </c>
      <c r="I31" s="7">
        <f t="shared" si="2"/>
        <v>2527199.9999999995</v>
      </c>
      <c r="J31" s="7">
        <v>538768</v>
      </c>
      <c r="K31" s="7">
        <f t="shared" si="4"/>
        <v>2665259.9999999995</v>
      </c>
      <c r="L31" s="7">
        <f t="shared" si="5"/>
        <v>568439.28115942026</v>
      </c>
      <c r="M31" s="7">
        <f t="shared" si="11"/>
        <v>3041999.9999999991</v>
      </c>
      <c r="N31" s="7">
        <f t="shared" si="6"/>
        <v>657973.67342995177</v>
      </c>
      <c r="O31" s="7">
        <f t="shared" si="7"/>
        <v>3041999.9999999991</v>
      </c>
      <c r="P31" s="7">
        <f t="shared" si="8"/>
        <v>659535.31980676332</v>
      </c>
      <c r="Q31" s="7" t="s">
        <v>372</v>
      </c>
      <c r="R31" s="7" t="s">
        <v>362</v>
      </c>
      <c r="S31" s="7" t="s">
        <v>362</v>
      </c>
      <c r="T31" s="7" t="s">
        <v>362</v>
      </c>
    </row>
    <row r="32" spans="1:21" x14ac:dyDescent="0.25">
      <c r="A32" s="1" t="s">
        <v>55</v>
      </c>
      <c r="B32" s="1" t="s">
        <v>56</v>
      </c>
      <c r="C32" s="2" t="s">
        <v>57</v>
      </c>
      <c r="D32" s="23">
        <v>2019</v>
      </c>
      <c r="E32" s="6">
        <v>890000</v>
      </c>
      <c r="F32" s="6">
        <v>77418.352467306002</v>
      </c>
      <c r="G32" s="6">
        <f t="shared" si="0"/>
        <v>934500</v>
      </c>
      <c r="H32" s="6">
        <f t="shared" si="1"/>
        <v>78657.046106782902</v>
      </c>
      <c r="I32" s="7">
        <f t="shared" si="2"/>
        <v>961199.99999999988</v>
      </c>
      <c r="J32" s="7">
        <v>76923</v>
      </c>
      <c r="K32" s="7">
        <f t="shared" si="4"/>
        <v>1013709.9999999999</v>
      </c>
      <c r="L32" s="7">
        <f t="shared" si="5"/>
        <v>81159.339130434775</v>
      </c>
      <c r="M32" s="7">
        <f t="shared" si="11"/>
        <v>1156999.9999999998</v>
      </c>
      <c r="N32" s="7">
        <f t="shared" si="6"/>
        <v>93942.678260869565</v>
      </c>
      <c r="O32" s="7">
        <f t="shared" si="7"/>
        <v>1156999.9999999998</v>
      </c>
      <c r="P32" s="7">
        <f t="shared" si="8"/>
        <v>94165.643478260856</v>
      </c>
      <c r="Q32" s="7" t="s">
        <v>365</v>
      </c>
      <c r="R32" s="7" t="s">
        <v>362</v>
      </c>
      <c r="S32" s="7" t="s">
        <v>362</v>
      </c>
      <c r="T32" s="7" t="s">
        <v>362</v>
      </c>
    </row>
    <row r="33" spans="1:21" x14ac:dyDescent="0.25">
      <c r="A33" s="1" t="s">
        <v>58</v>
      </c>
      <c r="B33" s="1" t="s">
        <v>59</v>
      </c>
      <c r="C33" s="2" t="s">
        <v>60</v>
      </c>
      <c r="D33" s="23">
        <v>2019</v>
      </c>
      <c r="E33" s="6">
        <v>10750000</v>
      </c>
      <c r="F33" s="6">
        <v>832884.54</v>
      </c>
      <c r="G33" s="6">
        <f t="shared" si="0"/>
        <v>11287500</v>
      </c>
      <c r="H33" s="6">
        <f t="shared" si="1"/>
        <v>846210.69264000002</v>
      </c>
      <c r="I33" s="7">
        <f t="shared" si="2"/>
        <v>11609999.999999998</v>
      </c>
      <c r="J33" s="7">
        <f t="shared" si="3"/>
        <v>862035.49890000001</v>
      </c>
      <c r="K33" s="7">
        <f t="shared" si="4"/>
        <v>12244249.999999998</v>
      </c>
      <c r="L33" s="7">
        <f t="shared" si="5"/>
        <v>909509.91767999995</v>
      </c>
      <c r="M33" s="7">
        <f t="shared" si="11"/>
        <v>13974999.999999996</v>
      </c>
      <c r="N33" s="7">
        <f t="shared" si="6"/>
        <v>1052766.05856</v>
      </c>
      <c r="O33" s="7">
        <f t="shared" si="7"/>
        <v>13974999.999999996</v>
      </c>
      <c r="P33" s="7">
        <f t="shared" si="8"/>
        <v>1055264.71218</v>
      </c>
      <c r="Q33" s="7" t="s">
        <v>371</v>
      </c>
      <c r="R33" s="7" t="s">
        <v>363</v>
      </c>
      <c r="S33" s="7" t="s">
        <v>362</v>
      </c>
      <c r="T33" s="7" t="s">
        <v>362</v>
      </c>
    </row>
    <row r="34" spans="1:21" x14ac:dyDescent="0.25">
      <c r="A34" s="1" t="s">
        <v>61</v>
      </c>
      <c r="B34" s="1" t="s">
        <v>62</v>
      </c>
      <c r="C34" s="2" t="s">
        <v>63</v>
      </c>
      <c r="D34" s="23">
        <v>2019</v>
      </c>
      <c r="E34" s="6">
        <v>4250000</v>
      </c>
      <c r="F34" s="6">
        <v>416452.25806451606</v>
      </c>
      <c r="G34" s="6">
        <f t="shared" si="0"/>
        <v>4462500</v>
      </c>
      <c r="H34" s="6">
        <f t="shared" si="1"/>
        <v>423115.49419354834</v>
      </c>
      <c r="I34" s="7">
        <f t="shared" si="2"/>
        <v>4590000</v>
      </c>
      <c r="J34" s="7">
        <v>473729</v>
      </c>
      <c r="K34" s="7">
        <f t="shared" si="4"/>
        <v>4840750</v>
      </c>
      <c r="L34" s="7">
        <f t="shared" si="5"/>
        <v>499818.42318840581</v>
      </c>
      <c r="M34" s="7">
        <f t="shared" si="11"/>
        <v>5524999.9999999991</v>
      </c>
      <c r="N34" s="7">
        <v>693395</v>
      </c>
      <c r="O34" s="7">
        <f t="shared" si="7"/>
        <v>5524999.9999999991</v>
      </c>
      <c r="P34" s="7">
        <f t="shared" si="8"/>
        <v>695040.71598101256</v>
      </c>
      <c r="Q34" s="7" t="s">
        <v>372</v>
      </c>
      <c r="R34" s="7" t="s">
        <v>362</v>
      </c>
      <c r="S34" s="7" t="s">
        <v>362</v>
      </c>
      <c r="T34" s="7" t="s">
        <v>362</v>
      </c>
    </row>
    <row r="35" spans="1:21" x14ac:dyDescent="0.25">
      <c r="A35" s="1" t="s">
        <v>64</v>
      </c>
      <c r="B35" s="1" t="s">
        <v>65</v>
      </c>
      <c r="C35" s="2" t="s">
        <v>66</v>
      </c>
      <c r="D35" s="23">
        <v>2019</v>
      </c>
      <c r="E35" s="6">
        <v>5300000</v>
      </c>
      <c r="F35" s="6">
        <v>1051127.8485091543</v>
      </c>
      <c r="G35" s="6">
        <f t="shared" si="0"/>
        <v>5565000</v>
      </c>
      <c r="H35" s="6">
        <f t="shared" si="1"/>
        <v>1067945.8940853009</v>
      </c>
      <c r="I35" s="7">
        <f t="shared" si="2"/>
        <v>5723999.9999999991</v>
      </c>
      <c r="J35" s="7">
        <v>1064091</v>
      </c>
      <c r="K35" s="7">
        <f t="shared" si="4"/>
        <v>6036699.9999999991</v>
      </c>
      <c r="L35" s="7">
        <f t="shared" si="5"/>
        <v>1122693.1130434782</v>
      </c>
      <c r="M35" s="7">
        <f t="shared" si="11"/>
        <v>6889999.9999999981</v>
      </c>
      <c r="N35" s="7">
        <f t="shared" si="6"/>
        <v>1299527.5594202899</v>
      </c>
      <c r="O35" s="7">
        <f t="shared" si="7"/>
        <v>6889999.9999999981</v>
      </c>
      <c r="P35" s="7">
        <f t="shared" si="8"/>
        <v>1302611.8811594204</v>
      </c>
      <c r="Q35" s="7" t="s">
        <v>372</v>
      </c>
      <c r="R35" s="7" t="s">
        <v>362</v>
      </c>
      <c r="S35" s="7" t="s">
        <v>362</v>
      </c>
      <c r="T35" s="7" t="s">
        <v>362</v>
      </c>
    </row>
    <row r="36" spans="1:21" x14ac:dyDescent="0.25">
      <c r="A36" s="1" t="s">
        <v>67</v>
      </c>
      <c r="B36" s="1" t="s">
        <v>65</v>
      </c>
      <c r="C36" s="2" t="s">
        <v>66</v>
      </c>
      <c r="D36" s="23">
        <v>2019</v>
      </c>
      <c r="E36" s="6">
        <v>0</v>
      </c>
      <c r="F36" s="6">
        <v>77418.352467306002</v>
      </c>
      <c r="G36" s="6">
        <f t="shared" si="0"/>
        <v>0</v>
      </c>
      <c r="H36" s="6">
        <f t="shared" si="1"/>
        <v>78657.046106782902</v>
      </c>
      <c r="I36" s="7">
        <f t="shared" si="2"/>
        <v>0</v>
      </c>
      <c r="J36" s="7">
        <v>76923</v>
      </c>
      <c r="K36" s="7">
        <f t="shared" si="4"/>
        <v>0</v>
      </c>
      <c r="L36" s="7">
        <f t="shared" si="5"/>
        <v>81159.339130434775</v>
      </c>
      <c r="M36" s="7">
        <f t="shared" si="11"/>
        <v>0</v>
      </c>
      <c r="N36" s="7">
        <f t="shared" si="6"/>
        <v>93942.678260869565</v>
      </c>
      <c r="O36" s="7">
        <f t="shared" si="7"/>
        <v>0</v>
      </c>
      <c r="P36" s="7">
        <f t="shared" si="8"/>
        <v>94165.643478260856</v>
      </c>
      <c r="Q36" s="7" t="s">
        <v>364</v>
      </c>
      <c r="R36" s="7" t="s">
        <v>362</v>
      </c>
      <c r="S36" s="7" t="s">
        <v>362</v>
      </c>
      <c r="T36" s="7" t="s">
        <v>362</v>
      </c>
    </row>
    <row r="37" spans="1:21" x14ac:dyDescent="0.25">
      <c r="A37" s="1" t="s">
        <v>68</v>
      </c>
      <c r="B37" s="1" t="s">
        <v>65</v>
      </c>
      <c r="C37" s="2" t="s">
        <v>66</v>
      </c>
      <c r="D37" s="23">
        <v>2019</v>
      </c>
      <c r="E37" s="6">
        <v>0</v>
      </c>
      <c r="F37" s="6">
        <v>27152.904899738449</v>
      </c>
      <c r="G37" s="6">
        <f t="shared" si="0"/>
        <v>0</v>
      </c>
      <c r="H37" s="6">
        <f t="shared" si="1"/>
        <v>27587.351378134263</v>
      </c>
      <c r="I37" s="7">
        <f t="shared" si="2"/>
        <v>0</v>
      </c>
      <c r="J37" s="7">
        <f t="shared" si="3"/>
        <v>28103.256571229293</v>
      </c>
      <c r="K37" s="7">
        <f t="shared" si="4"/>
        <v>0</v>
      </c>
      <c r="L37" s="7">
        <f t="shared" si="5"/>
        <v>29650.972150514383</v>
      </c>
      <c r="M37" s="7">
        <f t="shared" si="11"/>
        <v>0</v>
      </c>
      <c r="N37" s="7">
        <f t="shared" si="6"/>
        <v>34321.271793269399</v>
      </c>
      <c r="O37" s="7">
        <f t="shared" si="7"/>
        <v>0</v>
      </c>
      <c r="P37" s="7">
        <f t="shared" si="8"/>
        <v>34402.730507968612</v>
      </c>
      <c r="Q37" s="7" t="s">
        <v>364</v>
      </c>
      <c r="R37" s="7" t="s">
        <v>362</v>
      </c>
      <c r="S37" s="7" t="s">
        <v>362</v>
      </c>
      <c r="T37" s="7" t="s">
        <v>362</v>
      </c>
    </row>
    <row r="38" spans="1:21" x14ac:dyDescent="0.25">
      <c r="A38" s="1" t="s">
        <v>69</v>
      </c>
      <c r="B38" s="1" t="s">
        <v>70</v>
      </c>
      <c r="C38" s="2" t="s">
        <v>71</v>
      </c>
      <c r="D38" s="23">
        <v>2019</v>
      </c>
      <c r="E38" s="6">
        <v>19850000</v>
      </c>
      <c r="F38" s="6">
        <v>4534778.6436617263</v>
      </c>
      <c r="G38" s="6">
        <f t="shared" si="0"/>
        <v>20842500</v>
      </c>
      <c r="H38" s="6">
        <f t="shared" si="1"/>
        <v>4607335.1019603135</v>
      </c>
      <c r="I38" s="7">
        <f t="shared" si="2"/>
        <v>21437999.999999996</v>
      </c>
      <c r="J38" s="7">
        <v>50000</v>
      </c>
      <c r="K38" s="7">
        <f t="shared" si="4"/>
        <v>22609149.999999996</v>
      </c>
      <c r="L38" s="7">
        <v>106452</v>
      </c>
      <c r="M38" s="7">
        <v>1000000</v>
      </c>
      <c r="N38" s="7">
        <v>0</v>
      </c>
      <c r="O38" s="7">
        <f t="shared" si="7"/>
        <v>1000000</v>
      </c>
      <c r="P38" s="7">
        <f t="shared" si="8"/>
        <v>0</v>
      </c>
      <c r="Q38" s="7" t="s">
        <v>372</v>
      </c>
      <c r="R38" s="7" t="s">
        <v>362</v>
      </c>
      <c r="S38" s="7" t="s">
        <v>363</v>
      </c>
      <c r="T38" s="7" t="s">
        <v>362</v>
      </c>
      <c r="U38" s="5" t="s">
        <v>354</v>
      </c>
    </row>
    <row r="39" spans="1:21" x14ac:dyDescent="0.25">
      <c r="A39" s="1" t="s">
        <v>72</v>
      </c>
      <c r="B39" s="1" t="s">
        <v>70</v>
      </c>
      <c r="C39" s="2" t="s">
        <v>73</v>
      </c>
      <c r="D39" s="23">
        <v>2019</v>
      </c>
      <c r="E39" s="6">
        <v>1840000</v>
      </c>
      <c r="F39" s="6">
        <v>246303.95926765475</v>
      </c>
      <c r="G39" s="6">
        <f t="shared" si="0"/>
        <v>1932000</v>
      </c>
      <c r="H39" s="6">
        <f t="shared" si="1"/>
        <v>250244.82261593721</v>
      </c>
      <c r="I39" s="7">
        <f t="shared" si="2"/>
        <v>1987199.9999999998</v>
      </c>
      <c r="J39" s="7">
        <v>230769</v>
      </c>
      <c r="K39" s="7">
        <f t="shared" si="4"/>
        <v>2095759.9999999998</v>
      </c>
      <c r="L39" s="7">
        <f t="shared" si="5"/>
        <v>243478.01739130434</v>
      </c>
      <c r="M39" s="7">
        <f t="shared" si="11"/>
        <v>2391999.9999999995</v>
      </c>
      <c r="N39" s="7">
        <f t="shared" si="6"/>
        <v>281828.03478260874</v>
      </c>
      <c r="O39" s="7">
        <f t="shared" si="7"/>
        <v>2391999.9999999995</v>
      </c>
      <c r="P39" s="7">
        <f t="shared" si="8"/>
        <v>282496.93043478264</v>
      </c>
      <c r="Q39" s="7" t="s">
        <v>370</v>
      </c>
      <c r="R39" s="7" t="s">
        <v>362</v>
      </c>
      <c r="S39" s="7" t="s">
        <v>362</v>
      </c>
      <c r="T39" s="7" t="s">
        <v>362</v>
      </c>
    </row>
    <row r="40" spans="1:21" x14ac:dyDescent="0.25">
      <c r="A40" s="32" t="s">
        <v>74</v>
      </c>
      <c r="B40" s="1"/>
      <c r="C40" s="2" t="s">
        <v>75</v>
      </c>
      <c r="D40" s="9">
        <v>2019</v>
      </c>
      <c r="E40" s="6">
        <v>0</v>
      </c>
      <c r="F40" s="6">
        <v>60822.493182214472</v>
      </c>
      <c r="G40" s="6">
        <f t="shared" si="0"/>
        <v>0</v>
      </c>
      <c r="H40" s="6">
        <f t="shared" si="1"/>
        <v>61795.653073129906</v>
      </c>
      <c r="I40" s="7">
        <f t="shared" si="2"/>
        <v>0</v>
      </c>
      <c r="J40" s="7">
        <v>76923</v>
      </c>
      <c r="K40" s="7">
        <f t="shared" si="4"/>
        <v>0</v>
      </c>
      <c r="L40" s="7">
        <f t="shared" si="5"/>
        <v>81159.339130434775</v>
      </c>
      <c r="M40" s="7">
        <f t="shared" si="11"/>
        <v>0</v>
      </c>
      <c r="N40" s="7">
        <f t="shared" si="6"/>
        <v>93942.678260869565</v>
      </c>
      <c r="O40" s="7">
        <f t="shared" si="7"/>
        <v>0</v>
      </c>
      <c r="P40" s="7">
        <f t="shared" si="8"/>
        <v>94165.643478260856</v>
      </c>
      <c r="Q40" s="7" t="s">
        <v>364</v>
      </c>
      <c r="R40" s="7" t="s">
        <v>362</v>
      </c>
      <c r="S40" s="7" t="s">
        <v>362</v>
      </c>
      <c r="T40" s="7" t="s">
        <v>362</v>
      </c>
    </row>
    <row r="41" spans="1:21" x14ac:dyDescent="0.25">
      <c r="A41" s="32" t="s">
        <v>331</v>
      </c>
      <c r="B41" s="1" t="s">
        <v>332</v>
      </c>
      <c r="C41" s="2" t="s">
        <v>76</v>
      </c>
      <c r="D41" s="23">
        <v>2021</v>
      </c>
      <c r="E41" s="6">
        <v>5125468.9984101746</v>
      </c>
      <c r="F41" s="6">
        <v>0</v>
      </c>
      <c r="G41" s="6">
        <f t="shared" si="0"/>
        <v>5381742.4483306836</v>
      </c>
      <c r="H41" s="6">
        <f t="shared" si="1"/>
        <v>0</v>
      </c>
      <c r="I41" s="7">
        <v>7500000</v>
      </c>
      <c r="J41" s="7">
        <v>1206980</v>
      </c>
      <c r="K41" s="7">
        <f t="shared" si="4"/>
        <v>7909722.222222222</v>
      </c>
      <c r="L41" s="7">
        <f t="shared" si="5"/>
        <v>1273451.3623188406</v>
      </c>
      <c r="M41" s="7">
        <f t="shared" si="11"/>
        <v>9027777.7777777761</v>
      </c>
      <c r="N41" s="7">
        <v>1596157</v>
      </c>
      <c r="O41" s="7">
        <f t="shared" si="7"/>
        <v>9027777.7777777761</v>
      </c>
      <c r="P41" s="7">
        <f t="shared" si="8"/>
        <v>1599945.3473101265</v>
      </c>
      <c r="Q41" s="7" t="s">
        <v>372</v>
      </c>
      <c r="R41" s="7" t="s">
        <v>363</v>
      </c>
      <c r="S41" s="7" t="s">
        <v>362</v>
      </c>
      <c r="T41" s="7" t="s">
        <v>362</v>
      </c>
    </row>
    <row r="42" spans="1:21" x14ac:dyDescent="0.25">
      <c r="A42" s="1" t="s">
        <v>77</v>
      </c>
      <c r="B42" s="1" t="s">
        <v>78</v>
      </c>
      <c r="C42" s="2" t="s">
        <v>79</v>
      </c>
      <c r="D42" s="23">
        <v>2019</v>
      </c>
      <c r="E42" s="6">
        <v>440000</v>
      </c>
      <c r="F42" s="6">
        <v>29623.67644289451</v>
      </c>
      <c r="G42" s="6">
        <f t="shared" si="0"/>
        <v>462000</v>
      </c>
      <c r="H42" s="6">
        <f t="shared" si="1"/>
        <v>30097.655265980822</v>
      </c>
      <c r="I42" s="7">
        <f t="shared" si="2"/>
        <v>475199.99999999994</v>
      </c>
      <c r="J42" s="7">
        <f t="shared" si="3"/>
        <v>30660.505118395817</v>
      </c>
      <c r="K42" s="7">
        <f t="shared" si="4"/>
        <v>501159.99999999994</v>
      </c>
      <c r="L42" s="7">
        <f t="shared" si="5"/>
        <v>32349.054675640804</v>
      </c>
      <c r="M42" s="7">
        <f t="shared" si="11"/>
        <v>571999.99999999988</v>
      </c>
      <c r="N42" s="7">
        <f t="shared" si="6"/>
        <v>37444.32702381866</v>
      </c>
      <c r="O42" s="7">
        <f t="shared" si="7"/>
        <v>571999.99999999988</v>
      </c>
      <c r="P42" s="7">
        <f t="shared" si="8"/>
        <v>37533.198053147338</v>
      </c>
      <c r="Q42" s="7" t="s">
        <v>375</v>
      </c>
      <c r="R42" s="7" t="s">
        <v>362</v>
      </c>
      <c r="S42" s="7" t="s">
        <v>362</v>
      </c>
      <c r="T42" s="7" t="s">
        <v>362</v>
      </c>
    </row>
    <row r="43" spans="1:21" x14ac:dyDescent="0.25">
      <c r="A43" s="1" t="s">
        <v>80</v>
      </c>
      <c r="B43" s="1" t="s">
        <v>78</v>
      </c>
      <c r="C43" s="2" t="s">
        <v>81</v>
      </c>
      <c r="D43" s="23">
        <v>2019</v>
      </c>
      <c r="E43" s="6">
        <v>0</v>
      </c>
      <c r="F43" s="6">
        <v>59281.200104620744</v>
      </c>
      <c r="G43" s="6">
        <f t="shared" si="0"/>
        <v>0</v>
      </c>
      <c r="H43" s="6">
        <f t="shared" si="1"/>
        <v>60229.699306294679</v>
      </c>
      <c r="I43" s="7">
        <f t="shared" si="2"/>
        <v>0</v>
      </c>
      <c r="J43" s="7">
        <f t="shared" si="3"/>
        <v>61356.042108282469</v>
      </c>
      <c r="K43" s="7">
        <f t="shared" si="4"/>
        <v>0</v>
      </c>
      <c r="L43" s="7">
        <f t="shared" si="5"/>
        <v>64735.070514245846</v>
      </c>
      <c r="M43" s="7">
        <f t="shared" si="11"/>
        <v>0</v>
      </c>
      <c r="N43" s="7">
        <f t="shared" si="6"/>
        <v>74931.436932240627</v>
      </c>
      <c r="O43" s="7">
        <f t="shared" si="7"/>
        <v>0</v>
      </c>
      <c r="P43" s="7">
        <f t="shared" si="8"/>
        <v>75109.280532554476</v>
      </c>
      <c r="Q43" s="7" t="s">
        <v>364</v>
      </c>
      <c r="R43" s="7" t="s">
        <v>362</v>
      </c>
      <c r="S43" s="7" t="s">
        <v>362</v>
      </c>
      <c r="T43" s="7" t="s">
        <v>362</v>
      </c>
    </row>
    <row r="44" spans="1:21" x14ac:dyDescent="0.25">
      <c r="A44" s="1" t="s">
        <v>313</v>
      </c>
      <c r="B44" s="1" t="s">
        <v>82</v>
      </c>
      <c r="C44" s="2" t="s">
        <v>83</v>
      </c>
      <c r="D44" s="23">
        <v>2019</v>
      </c>
      <c r="E44" s="6">
        <v>2420000</v>
      </c>
      <c r="F44" s="6">
        <v>407196.83790758502</v>
      </c>
      <c r="G44" s="6">
        <f t="shared" si="0"/>
        <v>2541000</v>
      </c>
      <c r="H44" s="6">
        <f t="shared" si="1"/>
        <v>413711.98731410637</v>
      </c>
      <c r="I44" s="7">
        <f t="shared" si="2"/>
        <v>2613599.9999999995</v>
      </c>
      <c r="J44" s="7">
        <v>575478</v>
      </c>
      <c r="K44" s="7">
        <f t="shared" si="4"/>
        <v>2756379.9999999995</v>
      </c>
      <c r="L44" s="7">
        <f t="shared" si="5"/>
        <v>607170.99130434776</v>
      </c>
      <c r="M44" s="7">
        <f t="shared" si="11"/>
        <v>3145999.9999999991</v>
      </c>
      <c r="N44" s="7">
        <f t="shared" si="6"/>
        <v>702805.98260869563</v>
      </c>
      <c r="O44" s="7">
        <f t="shared" si="7"/>
        <v>3145999.9999999991</v>
      </c>
      <c r="P44" s="7">
        <f t="shared" si="8"/>
        <v>704474.03478260862</v>
      </c>
      <c r="Q44" s="7" t="s">
        <v>367</v>
      </c>
      <c r="R44" s="7" t="s">
        <v>362</v>
      </c>
      <c r="S44" s="7" t="s">
        <v>362</v>
      </c>
      <c r="T44" s="7" t="s">
        <v>362</v>
      </c>
    </row>
    <row r="45" spans="1:21" x14ac:dyDescent="0.25">
      <c r="A45" s="1" t="s">
        <v>84</v>
      </c>
      <c r="B45" s="1" t="s">
        <v>85</v>
      </c>
      <c r="C45" s="2" t="s">
        <v>86</v>
      </c>
      <c r="D45" s="23">
        <v>2019</v>
      </c>
      <c r="E45" s="6">
        <v>1850000</v>
      </c>
      <c r="F45" s="6">
        <v>154836.69415867477</v>
      </c>
      <c r="G45" s="6">
        <f t="shared" si="0"/>
        <v>1942500</v>
      </c>
      <c r="H45" s="6">
        <f t="shared" si="1"/>
        <v>157314.08126521358</v>
      </c>
      <c r="I45" s="7">
        <f t="shared" si="2"/>
        <v>1997999.9999999998</v>
      </c>
      <c r="J45" s="7">
        <v>200000</v>
      </c>
      <c r="K45" s="7">
        <f t="shared" si="4"/>
        <v>2107149.9999999995</v>
      </c>
      <c r="L45" s="7">
        <f t="shared" si="5"/>
        <v>211014.49275362317</v>
      </c>
      <c r="M45" s="7">
        <f t="shared" si="11"/>
        <v>2404999.9999999991</v>
      </c>
      <c r="N45" s="7">
        <f t="shared" si="6"/>
        <v>244251.20772946859</v>
      </c>
      <c r="O45" s="7">
        <f t="shared" si="7"/>
        <v>2404999.9999999991</v>
      </c>
      <c r="P45" s="7">
        <f t="shared" si="8"/>
        <v>244830.91787439611</v>
      </c>
      <c r="Q45" s="7" t="s">
        <v>370</v>
      </c>
      <c r="R45" s="7" t="s">
        <v>363</v>
      </c>
      <c r="S45" s="7" t="s">
        <v>362</v>
      </c>
      <c r="T45" s="7" t="s">
        <v>363</v>
      </c>
    </row>
    <row r="46" spans="1:21" x14ac:dyDescent="0.25">
      <c r="A46" s="1" t="s">
        <v>87</v>
      </c>
      <c r="B46" s="1" t="s">
        <v>88</v>
      </c>
      <c r="C46" s="2" t="s">
        <v>89</v>
      </c>
      <c r="D46" s="23">
        <v>2019</v>
      </c>
      <c r="E46" s="6">
        <v>2200000</v>
      </c>
      <c r="F46" s="6">
        <v>127436.23365300783</v>
      </c>
      <c r="G46" s="6">
        <f t="shared" si="0"/>
        <v>2310000</v>
      </c>
      <c r="H46" s="6">
        <f t="shared" si="1"/>
        <v>129475.21339145595</v>
      </c>
      <c r="I46" s="7">
        <f t="shared" si="2"/>
        <v>2375999.9999999995</v>
      </c>
      <c r="J46" s="7">
        <v>131897</v>
      </c>
      <c r="K46" s="7">
        <f t="shared" si="4"/>
        <v>2505799.9999999995</v>
      </c>
      <c r="L46" s="7">
        <f t="shared" si="5"/>
        <v>139160.89275362319</v>
      </c>
      <c r="M46" s="7">
        <f t="shared" si="11"/>
        <v>2859999.9999999991</v>
      </c>
      <c r="N46" s="7">
        <f t="shared" si="6"/>
        <v>161080.00772946861</v>
      </c>
      <c r="O46" s="7">
        <f t="shared" si="7"/>
        <v>2859999.9999999991</v>
      </c>
      <c r="P46" s="7">
        <f t="shared" si="8"/>
        <v>161462.31787439613</v>
      </c>
      <c r="Q46" s="7" t="s">
        <v>372</v>
      </c>
      <c r="R46" s="7" t="s">
        <v>362</v>
      </c>
      <c r="S46" s="7" t="s">
        <v>362</v>
      </c>
      <c r="T46" s="7" t="s">
        <v>362</v>
      </c>
      <c r="U46" s="5" t="s">
        <v>320</v>
      </c>
    </row>
    <row r="47" spans="1:21" x14ac:dyDescent="0.25">
      <c r="A47" s="1" t="s">
        <v>90</v>
      </c>
      <c r="B47" s="1" t="s">
        <v>91</v>
      </c>
      <c r="C47" s="2" t="s">
        <v>92</v>
      </c>
      <c r="D47" s="23">
        <v>2019</v>
      </c>
      <c r="E47" s="6">
        <v>2340000</v>
      </c>
      <c r="F47" s="6">
        <v>422273.20383609406</v>
      </c>
      <c r="G47" s="6">
        <f t="shared" si="0"/>
        <v>2457000</v>
      </c>
      <c r="H47" s="6">
        <f t="shared" si="1"/>
        <v>429029.57509747159</v>
      </c>
      <c r="I47" s="7">
        <f t="shared" si="2"/>
        <v>2527199.9999999995</v>
      </c>
      <c r="J47" s="7">
        <v>568212</v>
      </c>
      <c r="K47" s="7">
        <f t="shared" si="4"/>
        <v>2665259.9999999995</v>
      </c>
      <c r="L47" s="7">
        <f t="shared" si="5"/>
        <v>599504.83478260867</v>
      </c>
      <c r="M47" s="7">
        <f t="shared" si="11"/>
        <v>3041999.9999999991</v>
      </c>
      <c r="N47" s="7">
        <f t="shared" si="6"/>
        <v>693932.33623188408</v>
      </c>
      <c r="O47" s="7">
        <f t="shared" si="7"/>
        <v>3041999.9999999991</v>
      </c>
      <c r="P47" s="7">
        <f t="shared" si="8"/>
        <v>695579.32753623184</v>
      </c>
      <c r="Q47" s="7" t="s">
        <v>372</v>
      </c>
      <c r="R47" s="7" t="s">
        <v>362</v>
      </c>
      <c r="S47" s="7" t="s">
        <v>362</v>
      </c>
      <c r="T47" s="7" t="s">
        <v>362</v>
      </c>
    </row>
    <row r="48" spans="1:21" x14ac:dyDescent="0.25">
      <c r="A48" s="1" t="s">
        <v>93</v>
      </c>
      <c r="B48" s="1" t="s">
        <v>91</v>
      </c>
      <c r="C48" s="2" t="s">
        <v>94</v>
      </c>
      <c r="D48" s="23">
        <v>2019</v>
      </c>
      <c r="E48" s="6">
        <v>900000</v>
      </c>
      <c r="F48" s="6">
        <v>77418.352467306002</v>
      </c>
      <c r="G48" s="6">
        <f t="shared" si="0"/>
        <v>945000</v>
      </c>
      <c r="H48" s="6">
        <f t="shared" si="1"/>
        <v>78657.046106782902</v>
      </c>
      <c r="I48" s="7">
        <f t="shared" si="2"/>
        <v>971999.99999999988</v>
      </c>
      <c r="J48" s="7">
        <v>76923</v>
      </c>
      <c r="K48" s="7">
        <f t="shared" si="4"/>
        <v>1025099.9999999999</v>
      </c>
      <c r="L48" s="7">
        <f t="shared" si="5"/>
        <v>81159.339130434775</v>
      </c>
      <c r="M48" s="7">
        <f t="shared" si="11"/>
        <v>1169999.9999999998</v>
      </c>
      <c r="N48" s="7">
        <f t="shared" si="6"/>
        <v>93942.678260869565</v>
      </c>
      <c r="O48" s="7">
        <f t="shared" si="7"/>
        <v>1169999.9999999998</v>
      </c>
      <c r="P48" s="7">
        <f t="shared" si="8"/>
        <v>94165.643478260856</v>
      </c>
      <c r="Q48" s="7" t="s">
        <v>370</v>
      </c>
      <c r="R48" s="7" t="s">
        <v>362</v>
      </c>
      <c r="S48" s="7" t="s">
        <v>362</v>
      </c>
      <c r="T48" s="7" t="s">
        <v>362</v>
      </c>
    </row>
    <row r="49" spans="1:21" x14ac:dyDescent="0.25">
      <c r="A49" s="1" t="s">
        <v>95</v>
      </c>
      <c r="B49" s="1" t="s">
        <v>96</v>
      </c>
      <c r="C49" s="2" t="s">
        <v>97</v>
      </c>
      <c r="D49" s="23">
        <v>2019</v>
      </c>
      <c r="E49" s="6">
        <v>2050000</v>
      </c>
      <c r="F49" s="6">
        <v>0</v>
      </c>
      <c r="G49" s="6">
        <f t="shared" si="0"/>
        <v>2152500</v>
      </c>
      <c r="H49" s="6">
        <f t="shared" si="1"/>
        <v>0</v>
      </c>
      <c r="I49" s="7">
        <f t="shared" si="2"/>
        <v>2214000</v>
      </c>
      <c r="J49" s="7">
        <f t="shared" si="3"/>
        <v>0</v>
      </c>
      <c r="K49" s="7">
        <f t="shared" si="4"/>
        <v>2334950</v>
      </c>
      <c r="L49" s="7">
        <f t="shared" si="5"/>
        <v>0</v>
      </c>
      <c r="M49" s="7">
        <f t="shared" si="11"/>
        <v>2664999.9999999995</v>
      </c>
      <c r="N49" s="7">
        <f t="shared" si="6"/>
        <v>0</v>
      </c>
      <c r="O49" s="7">
        <f t="shared" si="7"/>
        <v>2664999.9999999995</v>
      </c>
      <c r="P49" s="7">
        <f t="shared" si="8"/>
        <v>0</v>
      </c>
      <c r="Q49" s="7" t="s">
        <v>372</v>
      </c>
      <c r="R49" s="7" t="s">
        <v>362</v>
      </c>
      <c r="S49" s="7" t="s">
        <v>362</v>
      </c>
      <c r="T49" s="7" t="s">
        <v>362</v>
      </c>
    </row>
    <row r="50" spans="1:21" x14ac:dyDescent="0.25">
      <c r="A50" s="1" t="s">
        <v>310</v>
      </c>
      <c r="B50" s="1" t="s">
        <v>98</v>
      </c>
      <c r="C50" s="2" t="s">
        <v>99</v>
      </c>
      <c r="D50" s="23">
        <v>2019</v>
      </c>
      <c r="E50" s="6">
        <v>1990000</v>
      </c>
      <c r="F50" s="6">
        <v>364642.8126591107</v>
      </c>
      <c r="G50" s="6">
        <f t="shared" si="0"/>
        <v>2089500</v>
      </c>
      <c r="H50" s="6">
        <f t="shared" si="1"/>
        <v>370477.0976616565</v>
      </c>
      <c r="I50" s="7">
        <f t="shared" si="2"/>
        <v>2149200</v>
      </c>
      <c r="J50" s="7">
        <v>479003</v>
      </c>
      <c r="K50" s="7">
        <f t="shared" si="4"/>
        <v>2266610</v>
      </c>
      <c r="L50" s="7">
        <f t="shared" si="5"/>
        <v>505382.87536231882</v>
      </c>
      <c r="M50" s="7">
        <f t="shared" si="11"/>
        <v>2586999.9999999995</v>
      </c>
      <c r="N50" s="7">
        <f t="shared" si="6"/>
        <v>584985.30628019327</v>
      </c>
      <c r="O50" s="7">
        <f t="shared" si="7"/>
        <v>2586999.9999999995</v>
      </c>
      <c r="P50" s="7">
        <f t="shared" si="8"/>
        <v>586373.72077294684</v>
      </c>
      <c r="Q50" s="7" t="s">
        <v>373</v>
      </c>
      <c r="R50" s="7" t="s">
        <v>362</v>
      </c>
      <c r="S50" s="7" t="s">
        <v>362</v>
      </c>
      <c r="T50" s="7" t="s">
        <v>362</v>
      </c>
    </row>
    <row r="51" spans="1:21" x14ac:dyDescent="0.25">
      <c r="A51" s="1" t="s">
        <v>100</v>
      </c>
      <c r="B51" s="1" t="s">
        <v>101</v>
      </c>
      <c r="C51" s="2" t="s">
        <v>102</v>
      </c>
      <c r="D51" s="23">
        <v>2019</v>
      </c>
      <c r="E51" s="6">
        <v>2900000</v>
      </c>
      <c r="F51" s="6">
        <v>464828.31745422829</v>
      </c>
      <c r="G51" s="6">
        <f t="shared" si="0"/>
        <v>3045000</v>
      </c>
      <c r="H51" s="6">
        <f t="shared" si="1"/>
        <v>472265.57053349598</v>
      </c>
      <c r="I51" s="7">
        <f t="shared" si="2"/>
        <v>3131999.9999999995</v>
      </c>
      <c r="J51" s="7">
        <v>621385</v>
      </c>
      <c r="K51" s="7">
        <f t="shared" si="4"/>
        <v>3303099.9999999995</v>
      </c>
      <c r="L51" s="7">
        <f t="shared" si="5"/>
        <v>655606.20289855066</v>
      </c>
      <c r="M51" s="7">
        <f t="shared" si="11"/>
        <v>3769999.9999999991</v>
      </c>
      <c r="N51" s="7">
        <f t="shared" si="6"/>
        <v>758870.18357487919</v>
      </c>
      <c r="O51" s="7">
        <f t="shared" si="7"/>
        <v>3769999.9999999991</v>
      </c>
      <c r="P51" s="7">
        <f t="shared" si="8"/>
        <v>760671.29951690813</v>
      </c>
      <c r="Q51" s="7" t="s">
        <v>373</v>
      </c>
      <c r="R51" s="7" t="s">
        <v>362</v>
      </c>
      <c r="S51" s="7" t="s">
        <v>362</v>
      </c>
      <c r="T51" s="7" t="s">
        <v>362</v>
      </c>
    </row>
    <row r="52" spans="1:21" x14ac:dyDescent="0.25">
      <c r="A52" s="1" t="s">
        <v>103</v>
      </c>
      <c r="B52" s="1" t="s">
        <v>104</v>
      </c>
      <c r="C52" s="2" t="s">
        <v>105</v>
      </c>
      <c r="D52" s="23">
        <v>2019</v>
      </c>
      <c r="E52" s="6">
        <v>2060000</v>
      </c>
      <c r="F52" s="6">
        <v>154836.69415867477</v>
      </c>
      <c r="G52" s="6">
        <f t="shared" si="0"/>
        <v>2163000</v>
      </c>
      <c r="H52" s="6">
        <f t="shared" si="1"/>
        <v>157314.08126521358</v>
      </c>
      <c r="I52" s="7">
        <f t="shared" si="2"/>
        <v>2224800</v>
      </c>
      <c r="J52" s="7">
        <v>153846</v>
      </c>
      <c r="K52" s="7">
        <f t="shared" si="4"/>
        <v>2346340</v>
      </c>
      <c r="L52" s="7">
        <f t="shared" si="5"/>
        <v>162318.67826086955</v>
      </c>
      <c r="M52" s="7">
        <f t="shared" si="11"/>
        <v>2677999.9999999995</v>
      </c>
      <c r="N52" s="7">
        <f t="shared" si="6"/>
        <v>187885.35652173913</v>
      </c>
      <c r="O52" s="7">
        <f t="shared" si="7"/>
        <v>2677999.9999999995</v>
      </c>
      <c r="P52" s="7">
        <f t="shared" si="8"/>
        <v>188331.28695652171</v>
      </c>
      <c r="Q52" s="7" t="s">
        <v>370</v>
      </c>
      <c r="R52" s="7" t="s">
        <v>363</v>
      </c>
      <c r="S52" s="7" t="s">
        <v>362</v>
      </c>
      <c r="T52" s="7" t="s">
        <v>362</v>
      </c>
    </row>
    <row r="53" spans="1:21" x14ac:dyDescent="0.25">
      <c r="A53" s="1" t="s">
        <v>106</v>
      </c>
      <c r="B53" s="1" t="s">
        <v>107</v>
      </c>
      <c r="C53" s="2" t="s">
        <v>108</v>
      </c>
      <c r="D53" s="23">
        <v>2019</v>
      </c>
      <c r="E53" s="6">
        <v>1960000</v>
      </c>
      <c r="F53" s="6">
        <v>456201.29607672186</v>
      </c>
      <c r="G53" s="6">
        <f t="shared" si="0"/>
        <v>2058000</v>
      </c>
      <c r="H53" s="6"/>
      <c r="I53" s="7">
        <f t="shared" si="2"/>
        <v>2116800</v>
      </c>
      <c r="J53" s="7">
        <f t="shared" si="3"/>
        <v>0</v>
      </c>
      <c r="K53" s="7">
        <f t="shared" si="4"/>
        <v>2232440</v>
      </c>
      <c r="L53" s="7">
        <f t="shared" si="5"/>
        <v>0</v>
      </c>
      <c r="M53" s="7">
        <f t="shared" si="11"/>
        <v>2547999.9999999995</v>
      </c>
      <c r="N53" s="7">
        <v>612892</v>
      </c>
      <c r="O53" s="7">
        <f t="shared" si="7"/>
        <v>2547999.9999999995</v>
      </c>
      <c r="P53" s="7">
        <f t="shared" si="8"/>
        <v>614346.64873417711</v>
      </c>
      <c r="Q53" s="7" t="s">
        <v>373</v>
      </c>
      <c r="R53" s="7" t="s">
        <v>362</v>
      </c>
      <c r="S53" s="7" t="s">
        <v>362</v>
      </c>
      <c r="T53" s="7" t="s">
        <v>362</v>
      </c>
      <c r="U53" s="5" t="s">
        <v>333</v>
      </c>
    </row>
    <row r="54" spans="1:21" x14ac:dyDescent="0.25">
      <c r="A54" s="1" t="s">
        <v>109</v>
      </c>
      <c r="B54" s="1" t="s">
        <v>110</v>
      </c>
      <c r="C54" s="2" t="s">
        <v>111</v>
      </c>
      <c r="D54" s="23">
        <v>2019</v>
      </c>
      <c r="E54" s="6">
        <v>4830000</v>
      </c>
      <c r="F54" s="6">
        <v>890375.07860505662</v>
      </c>
      <c r="G54" s="6">
        <f t="shared" si="0"/>
        <v>5071500</v>
      </c>
      <c r="H54" s="6">
        <f t="shared" si="1"/>
        <v>904621.07986273756</v>
      </c>
      <c r="I54" s="7">
        <f t="shared" si="2"/>
        <v>5216399.9999999991</v>
      </c>
      <c r="J54" s="7">
        <v>1050000</v>
      </c>
      <c r="K54" s="7">
        <f t="shared" si="4"/>
        <v>5501369.9999999991</v>
      </c>
      <c r="L54" s="7">
        <f t="shared" si="5"/>
        <v>1107826.0869565217</v>
      </c>
      <c r="M54" s="7">
        <f t="shared" si="11"/>
        <v>6278999.9999999981</v>
      </c>
      <c r="N54" s="7">
        <f t="shared" si="6"/>
        <v>1282318.8405797102</v>
      </c>
      <c r="O54" s="7">
        <f t="shared" si="7"/>
        <v>6278999.9999999981</v>
      </c>
      <c r="P54" s="7">
        <f t="shared" si="8"/>
        <v>1285362.3188405796</v>
      </c>
      <c r="Q54" s="7" t="s">
        <v>373</v>
      </c>
      <c r="R54" s="7" t="s">
        <v>363</v>
      </c>
      <c r="S54" s="7" t="s">
        <v>362</v>
      </c>
      <c r="T54" s="7" t="s">
        <v>362</v>
      </c>
    </row>
    <row r="55" spans="1:21" x14ac:dyDescent="0.25">
      <c r="A55" s="1" t="s">
        <v>112</v>
      </c>
      <c r="B55" s="1" t="s">
        <v>113</v>
      </c>
      <c r="C55" s="2" t="s">
        <v>114</v>
      </c>
      <c r="D55" s="23">
        <v>2014</v>
      </c>
      <c r="E55" s="6">
        <v>3069940.3033371554</v>
      </c>
      <c r="F55" s="6">
        <v>472154.17673931993</v>
      </c>
      <c r="G55" s="6">
        <f t="shared" si="0"/>
        <v>3223437.3185040131</v>
      </c>
      <c r="H55" s="6">
        <f t="shared" si="1"/>
        <v>479708.64356714906</v>
      </c>
      <c r="I55" s="7">
        <f t="shared" si="2"/>
        <v>3315535.5276041273</v>
      </c>
      <c r="J55" s="7">
        <v>597655</v>
      </c>
      <c r="K55" s="7">
        <f t="shared" si="4"/>
        <v>3496662.0055010193</v>
      </c>
      <c r="L55" s="7">
        <f t="shared" si="5"/>
        <v>630569.33333333337</v>
      </c>
      <c r="M55" s="7">
        <f t="shared" si="11"/>
        <v>3990922.3943383009</v>
      </c>
      <c r="N55" s="7">
        <f t="shared" si="6"/>
        <v>729889.77777777787</v>
      </c>
      <c r="O55" s="7">
        <f t="shared" si="7"/>
        <v>3990922.3943383009</v>
      </c>
      <c r="P55" s="7">
        <f t="shared" si="8"/>
        <v>731622.11111111112</v>
      </c>
      <c r="Q55" s="7" t="s">
        <v>372</v>
      </c>
      <c r="R55" s="7" t="s">
        <v>362</v>
      </c>
      <c r="S55" s="7" t="s">
        <v>362</v>
      </c>
      <c r="T55" s="7" t="s">
        <v>362</v>
      </c>
    </row>
    <row r="56" spans="1:21" x14ac:dyDescent="0.25">
      <c r="A56" s="1" t="s">
        <v>115</v>
      </c>
      <c r="B56" s="1" t="s">
        <v>116</v>
      </c>
      <c r="C56" s="2" t="s">
        <v>117</v>
      </c>
      <c r="D56" s="23">
        <v>2019</v>
      </c>
      <c r="E56" s="6">
        <v>890000</v>
      </c>
      <c r="F56" s="6">
        <v>77418.352467306002</v>
      </c>
      <c r="G56" s="6">
        <f t="shared" si="0"/>
        <v>934500</v>
      </c>
      <c r="H56" s="6">
        <f t="shared" si="1"/>
        <v>78657.046106782902</v>
      </c>
      <c r="I56" s="7">
        <f t="shared" si="2"/>
        <v>961199.99999999988</v>
      </c>
      <c r="J56" s="7">
        <v>76923</v>
      </c>
      <c r="K56" s="7">
        <f t="shared" si="4"/>
        <v>1013709.9999999999</v>
      </c>
      <c r="L56" s="7">
        <f t="shared" si="5"/>
        <v>81159.339130434775</v>
      </c>
      <c r="M56" s="7">
        <f t="shared" si="11"/>
        <v>1156999.9999999998</v>
      </c>
      <c r="N56" s="7">
        <f t="shared" si="6"/>
        <v>93942.678260869565</v>
      </c>
      <c r="O56" s="7">
        <f t="shared" si="7"/>
        <v>1156999.9999999998</v>
      </c>
      <c r="P56" s="7">
        <f t="shared" si="8"/>
        <v>94165.643478260856</v>
      </c>
      <c r="Q56" s="7" t="s">
        <v>370</v>
      </c>
      <c r="R56" s="7" t="s">
        <v>362</v>
      </c>
      <c r="S56" s="7" t="s">
        <v>362</v>
      </c>
      <c r="T56" s="7" t="s">
        <v>362</v>
      </c>
    </row>
    <row r="57" spans="1:21" x14ac:dyDescent="0.25">
      <c r="A57" s="1" t="s">
        <v>118</v>
      </c>
      <c r="B57" s="1" t="s">
        <v>119</v>
      </c>
      <c r="C57" s="2" t="s">
        <v>120</v>
      </c>
      <c r="D57" s="23">
        <v>2019</v>
      </c>
      <c r="E57" s="6">
        <v>2650000</v>
      </c>
      <c r="F57" s="6">
        <v>407293.49806451611</v>
      </c>
      <c r="G57" s="6">
        <f t="shared" si="0"/>
        <v>2782500</v>
      </c>
      <c r="H57" s="6">
        <f t="shared" si="1"/>
        <v>413810.19403354835</v>
      </c>
      <c r="I57" s="7">
        <f t="shared" si="2"/>
        <v>2861999.9999999995</v>
      </c>
      <c r="J57" s="7">
        <v>554589</v>
      </c>
      <c r="K57" s="7">
        <f t="shared" si="4"/>
        <v>3018349.9999999995</v>
      </c>
      <c r="L57" s="7">
        <f t="shared" si="5"/>
        <v>585131.58260869561</v>
      </c>
      <c r="M57" s="7">
        <f t="shared" si="11"/>
        <v>3444999.9999999991</v>
      </c>
      <c r="N57" s="7">
        <f t="shared" si="6"/>
        <v>677295.16521739133</v>
      </c>
      <c r="O57" s="7">
        <f t="shared" si="7"/>
        <v>3444999.9999999991</v>
      </c>
      <c r="P57" s="7">
        <f t="shared" si="8"/>
        <v>678902.66956521734</v>
      </c>
      <c r="Q57" s="7" t="s">
        <v>373</v>
      </c>
      <c r="R57" s="7" t="s">
        <v>362</v>
      </c>
      <c r="S57" s="7" t="s">
        <v>362</v>
      </c>
      <c r="T57" s="7" t="s">
        <v>362</v>
      </c>
      <c r="U57" s="5" t="s">
        <v>314</v>
      </c>
    </row>
    <row r="58" spans="1:21" x14ac:dyDescent="0.25">
      <c r="A58" s="1" t="s">
        <v>121</v>
      </c>
      <c r="B58" s="1" t="s">
        <v>122</v>
      </c>
      <c r="C58" s="2" t="s">
        <v>123</v>
      </c>
      <c r="D58" s="23">
        <v>2019</v>
      </c>
      <c r="E58" s="6">
        <v>5160000</v>
      </c>
      <c r="F58" s="6">
        <v>1028929.5902353965</v>
      </c>
      <c r="G58" s="6">
        <f t="shared" si="0"/>
        <v>5418000</v>
      </c>
      <c r="H58" s="6">
        <f>101.6/100*F58+405836</f>
        <v>1451228.4636791628</v>
      </c>
      <c r="I58" s="7">
        <f t="shared" si="2"/>
        <v>5572799.9999999991</v>
      </c>
      <c r="J58" s="7">
        <v>1142594</v>
      </c>
      <c r="K58" s="7">
        <f t="shared" si="4"/>
        <v>5877239.9999999991</v>
      </c>
      <c r="L58" s="7">
        <f t="shared" si="5"/>
        <v>1205519.4666666666</v>
      </c>
      <c r="M58" s="7">
        <f t="shared" si="11"/>
        <v>6707999.9999999981</v>
      </c>
      <c r="N58" s="7">
        <f t="shared" si="6"/>
        <v>1395399.8222222223</v>
      </c>
      <c r="O58" s="7">
        <f t="shared" si="7"/>
        <v>6707999.9999999981</v>
      </c>
      <c r="P58" s="7">
        <f t="shared" si="8"/>
        <v>1398711.6888888888</v>
      </c>
      <c r="Q58" s="7" t="s">
        <v>372</v>
      </c>
      <c r="R58" s="7" t="s">
        <v>362</v>
      </c>
      <c r="S58" s="7" t="s">
        <v>362</v>
      </c>
      <c r="T58" s="7" t="s">
        <v>362</v>
      </c>
    </row>
    <row r="59" spans="1:21" x14ac:dyDescent="0.25">
      <c r="A59" s="1" t="s">
        <v>124</v>
      </c>
      <c r="B59" s="1" t="s">
        <v>125</v>
      </c>
      <c r="C59" s="2" t="s">
        <v>126</v>
      </c>
      <c r="D59" s="23">
        <v>2019</v>
      </c>
      <c r="E59" s="6">
        <v>23750000</v>
      </c>
      <c r="F59" s="6">
        <v>5895350.7194071477</v>
      </c>
      <c r="G59" s="6">
        <f t="shared" si="0"/>
        <v>24937500</v>
      </c>
      <c r="H59" s="6">
        <f t="shared" si="1"/>
        <v>5989676.330917662</v>
      </c>
      <c r="I59" s="7">
        <f t="shared" si="2"/>
        <v>25649999.999999996</v>
      </c>
      <c r="J59" s="7">
        <v>151611</v>
      </c>
      <c r="K59" s="7">
        <f t="shared" si="4"/>
        <v>27051249.999999996</v>
      </c>
      <c r="L59" s="7">
        <f t="shared" si="5"/>
        <v>159960.59130434782</v>
      </c>
      <c r="M59" s="7">
        <f t="shared" si="11"/>
        <v>30874999.999999993</v>
      </c>
      <c r="N59" s="7">
        <v>574252</v>
      </c>
      <c r="O59" s="7">
        <f t="shared" si="7"/>
        <v>30874999.999999993</v>
      </c>
      <c r="P59" s="7">
        <f t="shared" si="8"/>
        <v>575614.93987341772</v>
      </c>
      <c r="Q59" s="7" t="s">
        <v>373</v>
      </c>
      <c r="R59" s="7" t="s">
        <v>362</v>
      </c>
      <c r="S59" s="7" t="s">
        <v>362</v>
      </c>
      <c r="T59" s="7" t="s">
        <v>362</v>
      </c>
      <c r="U59" s="31" t="s">
        <v>334</v>
      </c>
    </row>
    <row r="60" spans="1:21" x14ac:dyDescent="0.25">
      <c r="A60" s="1" t="s">
        <v>127</v>
      </c>
      <c r="B60" s="1" t="s">
        <v>125</v>
      </c>
      <c r="C60" s="2" t="s">
        <v>128</v>
      </c>
      <c r="D60" s="23">
        <v>2019</v>
      </c>
      <c r="E60" s="6">
        <v>5030000</v>
      </c>
      <c r="F60" s="6">
        <v>425513.09712292929</v>
      </c>
      <c r="G60" s="6">
        <f t="shared" si="0"/>
        <v>5281500</v>
      </c>
      <c r="H60" s="6">
        <f t="shared" si="1"/>
        <v>432321.30667689617</v>
      </c>
      <c r="I60" s="7">
        <f t="shared" si="2"/>
        <v>5432399.9999999991</v>
      </c>
      <c r="J60" s="7">
        <v>307692</v>
      </c>
      <c r="K60" s="7">
        <f t="shared" si="4"/>
        <v>5729169.9999999991</v>
      </c>
      <c r="L60" s="7">
        <f t="shared" si="5"/>
        <v>324637.3565217391</v>
      </c>
      <c r="M60" s="7">
        <f t="shared" si="11"/>
        <v>6538999.9999999981</v>
      </c>
      <c r="N60" s="7">
        <f t="shared" si="6"/>
        <v>375770.71304347826</v>
      </c>
      <c r="O60" s="7">
        <f t="shared" si="7"/>
        <v>6538999.9999999981</v>
      </c>
      <c r="P60" s="7">
        <f t="shared" si="8"/>
        <v>376662.57391304342</v>
      </c>
      <c r="Q60" s="7" t="s">
        <v>372</v>
      </c>
      <c r="R60" s="7" t="s">
        <v>362</v>
      </c>
      <c r="S60" s="7" t="s">
        <v>362</v>
      </c>
      <c r="T60" s="7" t="s">
        <v>362</v>
      </c>
    </row>
    <row r="61" spans="1:21" x14ac:dyDescent="0.25">
      <c r="A61" s="33" t="s">
        <v>352</v>
      </c>
      <c r="B61" s="33" t="s">
        <v>125</v>
      </c>
      <c r="C61" s="27" t="s">
        <v>353</v>
      </c>
      <c r="D61" s="34">
        <v>2023</v>
      </c>
      <c r="E61" s="6"/>
      <c r="F61" s="6"/>
      <c r="G61" s="6"/>
      <c r="H61" s="6"/>
      <c r="I61" s="26"/>
      <c r="J61" s="26"/>
      <c r="K61" s="26"/>
      <c r="L61" s="26"/>
      <c r="M61" s="26">
        <v>230000</v>
      </c>
      <c r="N61" s="26"/>
      <c r="O61" s="7">
        <f t="shared" si="7"/>
        <v>230000</v>
      </c>
      <c r="P61" s="7">
        <f t="shared" si="8"/>
        <v>0</v>
      </c>
      <c r="Q61" s="7" t="s">
        <v>365</v>
      </c>
      <c r="R61" s="7" t="s">
        <v>362</v>
      </c>
      <c r="S61" s="7" t="s">
        <v>363</v>
      </c>
      <c r="T61" s="7" t="s">
        <v>362</v>
      </c>
    </row>
    <row r="62" spans="1:21" x14ac:dyDescent="0.25">
      <c r="A62" s="1" t="s">
        <v>335</v>
      </c>
      <c r="B62" s="1" t="s">
        <v>125</v>
      </c>
      <c r="C62" s="2" t="s">
        <v>130</v>
      </c>
      <c r="D62" s="23">
        <v>2019</v>
      </c>
      <c r="E62" s="6">
        <v>1280000</v>
      </c>
      <c r="F62" s="6">
        <v>857571.12136006961</v>
      </c>
      <c r="G62" s="6">
        <f t="shared" si="0"/>
        <v>1344000</v>
      </c>
      <c r="H62" s="6">
        <f>871292+463501</f>
        <v>1334793</v>
      </c>
      <c r="I62" s="7">
        <f t="shared" si="2"/>
        <v>1382399.9999999998</v>
      </c>
      <c r="J62" s="7"/>
      <c r="K62" s="7">
        <f t="shared" si="4"/>
        <v>1457919.9999999998</v>
      </c>
      <c r="L62" s="7">
        <f t="shared" si="5"/>
        <v>0</v>
      </c>
      <c r="M62" s="7">
        <f t="shared" si="11"/>
        <v>1663999.9999999995</v>
      </c>
      <c r="N62" s="7">
        <f t="shared" si="6"/>
        <v>0</v>
      </c>
      <c r="O62" s="7">
        <f t="shared" si="7"/>
        <v>1663999.9999999995</v>
      </c>
      <c r="P62" s="7">
        <f t="shared" si="8"/>
        <v>0</v>
      </c>
      <c r="Q62" s="7" t="s">
        <v>372</v>
      </c>
      <c r="R62" s="7" t="s">
        <v>362</v>
      </c>
      <c r="S62" s="7" t="s">
        <v>362</v>
      </c>
      <c r="T62" s="7" t="s">
        <v>362</v>
      </c>
    </row>
    <row r="63" spans="1:21" x14ac:dyDescent="0.25">
      <c r="A63" s="1" t="s">
        <v>131</v>
      </c>
      <c r="B63" s="1" t="s">
        <v>132</v>
      </c>
      <c r="C63" s="2" t="s">
        <v>133</v>
      </c>
      <c r="D63" s="23">
        <v>2019</v>
      </c>
      <c r="E63" s="6">
        <v>2450000</v>
      </c>
      <c r="F63" s="6">
        <v>429255.14908456843</v>
      </c>
      <c r="G63" s="6">
        <f t="shared" si="0"/>
        <v>2572500</v>
      </c>
      <c r="H63" s="6">
        <f t="shared" si="1"/>
        <v>436123.23146992153</v>
      </c>
      <c r="I63" s="7">
        <f t="shared" si="2"/>
        <v>2645999.9999999995</v>
      </c>
      <c r="J63" s="7">
        <v>539647</v>
      </c>
      <c r="K63" s="7">
        <f t="shared" si="4"/>
        <v>2790549.9999999995</v>
      </c>
      <c r="L63" s="7">
        <f t="shared" si="5"/>
        <v>569366.68985507241</v>
      </c>
      <c r="M63" s="7">
        <f t="shared" si="11"/>
        <v>3184999.9999999991</v>
      </c>
      <c r="N63" s="7">
        <f t="shared" si="6"/>
        <v>659047.1574879227</v>
      </c>
      <c r="O63" s="7">
        <f t="shared" si="7"/>
        <v>3184999.9999999991</v>
      </c>
      <c r="P63" s="7">
        <f t="shared" si="8"/>
        <v>660611.35169082123</v>
      </c>
      <c r="Q63" s="7" t="s">
        <v>372</v>
      </c>
      <c r="R63" s="7" t="s">
        <v>362</v>
      </c>
      <c r="S63" s="7" t="s">
        <v>362</v>
      </c>
      <c r="T63" s="7" t="s">
        <v>362</v>
      </c>
    </row>
    <row r="64" spans="1:21" x14ac:dyDescent="0.25">
      <c r="A64" s="1" t="s">
        <v>134</v>
      </c>
      <c r="B64" s="1" t="s">
        <v>135</v>
      </c>
      <c r="C64" s="2" t="s">
        <v>136</v>
      </c>
      <c r="D64" s="23">
        <v>2019</v>
      </c>
      <c r="E64" s="6">
        <v>3200000</v>
      </c>
      <c r="F64" s="6">
        <v>507381.25433304271</v>
      </c>
      <c r="G64" s="6">
        <f t="shared" si="0"/>
        <v>3360000</v>
      </c>
      <c r="H64" s="6">
        <f t="shared" si="1"/>
        <v>515499.35440237139</v>
      </c>
      <c r="I64" s="7">
        <f t="shared" si="2"/>
        <v>3455999.9999999995</v>
      </c>
      <c r="J64" s="7">
        <v>723778</v>
      </c>
      <c r="K64" s="7">
        <f t="shared" si="4"/>
        <v>3644799.9999999995</v>
      </c>
      <c r="L64" s="7">
        <f t="shared" si="5"/>
        <v>763638.2376811594</v>
      </c>
      <c r="M64" s="7">
        <f t="shared" si="11"/>
        <v>4159999.9999999991</v>
      </c>
      <c r="N64" s="7">
        <f t="shared" si="6"/>
        <v>883918.25314009667</v>
      </c>
      <c r="O64" s="7">
        <f t="shared" si="7"/>
        <v>4159999.9999999991</v>
      </c>
      <c r="P64" s="7">
        <f t="shared" si="8"/>
        <v>886016.16038647341</v>
      </c>
      <c r="Q64" s="7" t="s">
        <v>372</v>
      </c>
      <c r="R64" s="7" t="s">
        <v>362</v>
      </c>
      <c r="S64" s="7" t="s">
        <v>362</v>
      </c>
      <c r="T64" s="7" t="s">
        <v>362</v>
      </c>
    </row>
    <row r="65" spans="1:21" x14ac:dyDescent="0.25">
      <c r="A65" s="33" t="s">
        <v>336</v>
      </c>
      <c r="B65" s="33"/>
      <c r="C65" s="27" t="s">
        <v>337</v>
      </c>
      <c r="D65" s="34">
        <v>2023</v>
      </c>
      <c r="E65" s="6"/>
      <c r="F65" s="6"/>
      <c r="G65" s="6"/>
      <c r="H65" s="6"/>
      <c r="I65" s="26"/>
      <c r="J65" s="26"/>
      <c r="K65" s="26"/>
      <c r="L65" s="26"/>
      <c r="M65" s="26">
        <v>120000</v>
      </c>
      <c r="N65" s="26"/>
      <c r="O65" s="7">
        <f t="shared" si="7"/>
        <v>120000</v>
      </c>
      <c r="P65" s="7">
        <f t="shared" si="8"/>
        <v>0</v>
      </c>
      <c r="Q65" s="7" t="s">
        <v>365</v>
      </c>
      <c r="R65" s="7" t="s">
        <v>362</v>
      </c>
      <c r="S65" s="7" t="s">
        <v>364</v>
      </c>
      <c r="T65" s="7" t="s">
        <v>362</v>
      </c>
      <c r="U65" s="5" t="s">
        <v>338</v>
      </c>
    </row>
    <row r="66" spans="1:21" x14ac:dyDescent="0.25">
      <c r="A66" s="1" t="s">
        <v>139</v>
      </c>
      <c r="B66" s="1" t="s">
        <v>137</v>
      </c>
      <c r="C66" s="2" t="s">
        <v>138</v>
      </c>
      <c r="D66" s="23">
        <v>2019</v>
      </c>
      <c r="E66" s="6">
        <v>2840000</v>
      </c>
      <c r="F66" s="6">
        <v>306040.33496076718</v>
      </c>
      <c r="G66" s="6">
        <f t="shared" si="0"/>
        <v>2982000</v>
      </c>
      <c r="H66" s="6">
        <f t="shared" si="1"/>
        <v>310936.98032013944</v>
      </c>
      <c r="I66" s="7">
        <f t="shared" si="2"/>
        <v>3067199.9999999995</v>
      </c>
      <c r="J66" s="7">
        <v>300000</v>
      </c>
      <c r="K66" s="7">
        <f t="shared" si="4"/>
        <v>3234759.9999999995</v>
      </c>
      <c r="L66" s="7">
        <f t="shared" si="5"/>
        <v>316521.73913043475</v>
      </c>
      <c r="M66" s="7">
        <f t="shared" si="11"/>
        <v>3691999.9999999991</v>
      </c>
      <c r="N66" s="7">
        <f t="shared" si="6"/>
        <v>366376.81159420288</v>
      </c>
      <c r="O66" s="7">
        <f t="shared" si="7"/>
        <v>3691999.9999999991</v>
      </c>
      <c r="P66" s="7">
        <f t="shared" si="8"/>
        <v>367246.37681159418</v>
      </c>
      <c r="Q66" s="7" t="s">
        <v>370</v>
      </c>
      <c r="R66" s="7" t="s">
        <v>362</v>
      </c>
      <c r="S66" s="7" t="s">
        <v>362</v>
      </c>
      <c r="T66" s="7" t="s">
        <v>362</v>
      </c>
    </row>
    <row r="67" spans="1:21" x14ac:dyDescent="0.25">
      <c r="A67" s="1" t="s">
        <v>311</v>
      </c>
      <c r="B67" s="1" t="s">
        <v>140</v>
      </c>
      <c r="C67" s="2" t="s">
        <v>141</v>
      </c>
      <c r="D67" s="23">
        <v>2019</v>
      </c>
      <c r="E67" s="6">
        <v>2100000</v>
      </c>
      <c r="F67" s="6">
        <v>279533.67379250226</v>
      </c>
      <c r="G67" s="6">
        <f t="shared" si="0"/>
        <v>2205000</v>
      </c>
      <c r="H67" s="6">
        <f t="shared" si="1"/>
        <v>284006.2125731823</v>
      </c>
      <c r="I67" s="7">
        <f t="shared" si="2"/>
        <v>2268000</v>
      </c>
      <c r="J67" s="7">
        <v>377929</v>
      </c>
      <c r="K67" s="7">
        <f t="shared" si="4"/>
        <v>2391900</v>
      </c>
      <c r="L67" s="7">
        <f t="shared" si="5"/>
        <v>398742.48115942028</v>
      </c>
      <c r="M67" s="7">
        <f t="shared" si="11"/>
        <v>2729999.9999999995</v>
      </c>
      <c r="N67" s="7">
        <f t="shared" si="6"/>
        <v>461548.07342995174</v>
      </c>
      <c r="O67" s="7">
        <f t="shared" si="7"/>
        <v>2729999.9999999995</v>
      </c>
      <c r="P67" s="7">
        <f t="shared" si="8"/>
        <v>462643.51980676327</v>
      </c>
      <c r="Q67" s="7" t="s">
        <v>370</v>
      </c>
      <c r="R67" s="7" t="s">
        <v>362</v>
      </c>
      <c r="S67" s="7" t="s">
        <v>362</v>
      </c>
      <c r="T67" s="7" t="s">
        <v>362</v>
      </c>
    </row>
    <row r="68" spans="1:21" x14ac:dyDescent="0.25">
      <c r="A68" s="1" t="s">
        <v>311</v>
      </c>
      <c r="B68" s="1" t="s">
        <v>140</v>
      </c>
      <c r="C68" s="2" t="s">
        <v>141</v>
      </c>
      <c r="D68" s="23" t="s">
        <v>142</v>
      </c>
      <c r="E68" s="6">
        <v>355591.54092708364</v>
      </c>
      <c r="F68" s="6">
        <v>27478.736913687881</v>
      </c>
      <c r="G68" s="6">
        <f t="shared" si="0"/>
        <v>373371.11797343782</v>
      </c>
      <c r="H68" s="6">
        <f t="shared" si="1"/>
        <v>27918.396704306888</v>
      </c>
      <c r="I68" s="7">
        <f t="shared" si="2"/>
        <v>384038.86420125031</v>
      </c>
      <c r="J68" s="7"/>
      <c r="K68" s="7">
        <f t="shared" si="4"/>
        <v>405018.76511594822</v>
      </c>
      <c r="L68" s="7">
        <f t="shared" si="5"/>
        <v>0</v>
      </c>
      <c r="M68" s="7">
        <f t="shared" si="11"/>
        <v>462269.00320520863</v>
      </c>
      <c r="N68" s="7">
        <f t="shared" si="6"/>
        <v>0</v>
      </c>
      <c r="O68" s="7">
        <f t="shared" si="7"/>
        <v>462269.00320520863</v>
      </c>
      <c r="P68" s="7">
        <f t="shared" si="8"/>
        <v>0</v>
      </c>
      <c r="Q68" s="7" t="s">
        <v>370</v>
      </c>
      <c r="R68" s="7" t="s">
        <v>362</v>
      </c>
      <c r="S68" s="7" t="s">
        <v>362</v>
      </c>
      <c r="T68" s="7" t="s">
        <v>362</v>
      </c>
    </row>
    <row r="69" spans="1:21" x14ac:dyDescent="0.25">
      <c r="A69" s="1" t="s">
        <v>311</v>
      </c>
      <c r="B69" s="1" t="s">
        <v>140</v>
      </c>
      <c r="C69" s="2" t="s">
        <v>141</v>
      </c>
      <c r="D69" s="23" t="s">
        <v>142</v>
      </c>
      <c r="E69" s="6">
        <v>88897.88523177091</v>
      </c>
      <c r="F69" s="6">
        <v>27478.736913687881</v>
      </c>
      <c r="G69" s="6">
        <f t="shared" si="0"/>
        <v>93342.779493359456</v>
      </c>
      <c r="H69" s="6">
        <f t="shared" si="1"/>
        <v>27918.396704306888</v>
      </c>
      <c r="I69" s="7">
        <f t="shared" si="2"/>
        <v>96009.716050312578</v>
      </c>
      <c r="J69" s="7"/>
      <c r="K69" s="7">
        <f t="shared" si="4"/>
        <v>101254.69127898705</v>
      </c>
      <c r="L69" s="7">
        <f t="shared" si="5"/>
        <v>0</v>
      </c>
      <c r="M69" s="7">
        <f t="shared" si="11"/>
        <v>115567.25080130216</v>
      </c>
      <c r="N69" s="7">
        <f t="shared" si="6"/>
        <v>0</v>
      </c>
      <c r="O69" s="7">
        <f t="shared" si="7"/>
        <v>115567.25080130216</v>
      </c>
      <c r="P69" s="7">
        <f t="shared" si="8"/>
        <v>0</v>
      </c>
      <c r="Q69" s="7" t="s">
        <v>370</v>
      </c>
      <c r="R69" s="7" t="s">
        <v>362</v>
      </c>
      <c r="S69" s="7" t="s">
        <v>362</v>
      </c>
      <c r="T69" s="7" t="s">
        <v>362</v>
      </c>
    </row>
    <row r="70" spans="1:21" x14ac:dyDescent="0.25">
      <c r="A70" s="1" t="s">
        <v>143</v>
      </c>
      <c r="B70" s="1" t="s">
        <v>144</v>
      </c>
      <c r="C70" s="2" t="s">
        <v>145</v>
      </c>
      <c r="D70" s="23">
        <v>2019</v>
      </c>
      <c r="E70" s="6">
        <v>520000</v>
      </c>
      <c r="F70" s="6">
        <v>0</v>
      </c>
      <c r="G70" s="6">
        <f t="shared" si="0"/>
        <v>546000</v>
      </c>
      <c r="H70" s="6">
        <f t="shared" si="1"/>
        <v>0</v>
      </c>
      <c r="I70" s="7">
        <f t="shared" si="2"/>
        <v>561600</v>
      </c>
      <c r="J70" s="7">
        <f t="shared" si="3"/>
        <v>0</v>
      </c>
      <c r="K70" s="7">
        <f t="shared" si="4"/>
        <v>592280</v>
      </c>
      <c r="L70" s="7">
        <f t="shared" si="5"/>
        <v>0</v>
      </c>
      <c r="M70" s="7">
        <f t="shared" si="11"/>
        <v>675999.99999999988</v>
      </c>
      <c r="N70" s="7">
        <f t="shared" ref="N70:N128" si="12">126.4/109.2*L70</f>
        <v>0</v>
      </c>
      <c r="O70" s="7">
        <f t="shared" si="7"/>
        <v>675999.99999999988</v>
      </c>
      <c r="P70" s="7">
        <f t="shared" si="8"/>
        <v>0</v>
      </c>
      <c r="Q70" s="7" t="s">
        <v>372</v>
      </c>
      <c r="R70" s="7" t="s">
        <v>362</v>
      </c>
      <c r="S70" s="7" t="s">
        <v>362</v>
      </c>
      <c r="T70" s="7" t="s">
        <v>362</v>
      </c>
    </row>
    <row r="71" spans="1:21" x14ac:dyDescent="0.25">
      <c r="A71" s="35" t="s">
        <v>146</v>
      </c>
      <c r="B71" s="35"/>
      <c r="C71" s="2" t="s">
        <v>147</v>
      </c>
      <c r="D71" s="23">
        <v>2019</v>
      </c>
      <c r="E71" s="6">
        <v>4580000</v>
      </c>
      <c r="F71" s="6">
        <v>725583.7244986922</v>
      </c>
      <c r="G71" s="6">
        <f t="shared" ref="G71:G127" si="13">105/100*E71</f>
        <v>4809000</v>
      </c>
      <c r="H71" s="6">
        <f t="shared" ref="H71:H127" si="14">101.6/100*F71</f>
        <v>737193.06409067125</v>
      </c>
      <c r="I71" s="7">
        <f t="shared" si="2"/>
        <v>4946399.9999999991</v>
      </c>
      <c r="J71" s="7">
        <v>890330</v>
      </c>
      <c r="K71" s="7">
        <f t="shared" ref="K71:K127" si="15">113.9/108*I71</f>
        <v>5216619.9999999991</v>
      </c>
      <c r="L71" s="7">
        <f t="shared" ref="L71:L127" si="16">109.2/103.5*J71</f>
        <v>939362.66666666663</v>
      </c>
      <c r="M71" s="7">
        <f t="shared" si="11"/>
        <v>5953999.9999999981</v>
      </c>
      <c r="N71" s="7">
        <f t="shared" si="12"/>
        <v>1087320.888888889</v>
      </c>
      <c r="O71" s="7">
        <f t="shared" si="7"/>
        <v>5953999.9999999981</v>
      </c>
      <c r="P71" s="7">
        <f t="shared" si="8"/>
        <v>1089901.5555555555</v>
      </c>
      <c r="Q71" s="7" t="s">
        <v>372</v>
      </c>
      <c r="R71" s="7" t="s">
        <v>362</v>
      </c>
      <c r="S71" s="7" t="s">
        <v>362</v>
      </c>
      <c r="T71" s="7" t="s">
        <v>362</v>
      </c>
    </row>
    <row r="72" spans="1:21" s="31" customFormat="1" x14ac:dyDescent="0.25">
      <c r="A72" s="1" t="s">
        <v>339</v>
      </c>
      <c r="B72" s="1" t="s">
        <v>340</v>
      </c>
      <c r="C72" s="27" t="s">
        <v>147</v>
      </c>
      <c r="D72" s="34"/>
      <c r="E72" s="28"/>
      <c r="F72" s="28"/>
      <c r="G72" s="28"/>
      <c r="H72" s="28"/>
      <c r="I72" s="30"/>
      <c r="J72" s="30"/>
      <c r="K72" s="30"/>
      <c r="L72" s="30"/>
      <c r="M72" s="30"/>
      <c r="N72" s="30">
        <v>77820</v>
      </c>
      <c r="O72" s="7">
        <f t="shared" ref="O72:O128" si="17">M72</f>
        <v>0</v>
      </c>
      <c r="P72" s="7">
        <f t="shared" si="8"/>
        <v>78004.6993670886</v>
      </c>
      <c r="Q72" s="7" t="s">
        <v>372</v>
      </c>
      <c r="R72" s="7" t="s">
        <v>362</v>
      </c>
      <c r="S72" s="7" t="s">
        <v>362</v>
      </c>
      <c r="T72" s="7" t="s">
        <v>362</v>
      </c>
      <c r="U72" s="31" t="s">
        <v>341</v>
      </c>
    </row>
    <row r="73" spans="1:21" x14ac:dyDescent="0.25">
      <c r="A73" s="35" t="s">
        <v>305</v>
      </c>
      <c r="B73" s="35" t="s">
        <v>306</v>
      </c>
      <c r="C73" s="2" t="s">
        <v>307</v>
      </c>
      <c r="D73" s="23">
        <v>2019</v>
      </c>
      <c r="E73" s="6"/>
      <c r="F73" s="6"/>
      <c r="G73" s="6"/>
      <c r="H73" s="6"/>
      <c r="I73" s="7"/>
      <c r="J73" s="7">
        <v>0</v>
      </c>
      <c r="K73" s="7">
        <f>113.9/108*480000</f>
        <v>506222.22222222219</v>
      </c>
      <c r="L73" s="7"/>
      <c r="M73" s="7">
        <f t="shared" si="11"/>
        <v>577777.77777777764</v>
      </c>
      <c r="N73" s="7">
        <f t="shared" si="12"/>
        <v>0</v>
      </c>
      <c r="O73" s="7">
        <f t="shared" si="17"/>
        <v>577777.77777777764</v>
      </c>
      <c r="P73" s="7">
        <f t="shared" ref="P73:P128" si="18">(126.7/126.4)*N73</f>
        <v>0</v>
      </c>
      <c r="Q73" s="7" t="s">
        <v>367</v>
      </c>
      <c r="R73" s="7" t="s">
        <v>362</v>
      </c>
      <c r="S73" s="7" t="s">
        <v>362</v>
      </c>
      <c r="T73" s="7" t="s">
        <v>362</v>
      </c>
      <c r="U73" s="7" t="s">
        <v>368</v>
      </c>
    </row>
    <row r="74" spans="1:21" x14ac:dyDescent="0.25">
      <c r="A74" s="35" t="s">
        <v>148</v>
      </c>
      <c r="B74" s="35" t="s">
        <v>149</v>
      </c>
      <c r="C74" s="2" t="s">
        <v>150</v>
      </c>
      <c r="D74" s="23">
        <v>2019</v>
      </c>
      <c r="E74" s="6">
        <v>120000</v>
      </c>
      <c r="F74" s="6">
        <v>29440.959651264166</v>
      </c>
      <c r="G74" s="6">
        <f t="shared" si="13"/>
        <v>126000</v>
      </c>
      <c r="H74" s="6">
        <f t="shared" si="14"/>
        <v>29912.015005684392</v>
      </c>
      <c r="I74" s="7">
        <f t="shared" ref="I74:I127" si="19">108/105*G74</f>
        <v>129599.99999999999</v>
      </c>
      <c r="J74" s="7">
        <f t="shared" ref="J74:J127" si="20">103.5/101.6*H74</f>
        <v>30471.393239058409</v>
      </c>
      <c r="K74" s="7">
        <f t="shared" si="15"/>
        <v>136679.99999999997</v>
      </c>
      <c r="L74" s="7">
        <f t="shared" si="16"/>
        <v>32149.527939180465</v>
      </c>
      <c r="M74" s="7">
        <f t="shared" si="11"/>
        <v>155999.99999999994</v>
      </c>
      <c r="N74" s="7">
        <f t="shared" si="12"/>
        <v>37213.372999197905</v>
      </c>
      <c r="O74" s="7">
        <f t="shared" si="17"/>
        <v>155999.99999999994</v>
      </c>
      <c r="P74" s="7">
        <f t="shared" si="18"/>
        <v>37301.695878151695</v>
      </c>
      <c r="Q74" s="7" t="s">
        <v>365</v>
      </c>
      <c r="R74" s="7" t="s">
        <v>362</v>
      </c>
      <c r="S74" s="7" t="s">
        <v>362</v>
      </c>
      <c r="T74" s="7" t="s">
        <v>362</v>
      </c>
    </row>
    <row r="75" spans="1:21" x14ac:dyDescent="0.25">
      <c r="A75" s="1" t="s">
        <v>151</v>
      </c>
      <c r="B75" s="1" t="s">
        <v>152</v>
      </c>
      <c r="C75" s="2" t="s">
        <v>153</v>
      </c>
      <c r="D75" s="23">
        <v>2019</v>
      </c>
      <c r="E75" s="6">
        <v>4980000</v>
      </c>
      <c r="F75" s="6">
        <v>0</v>
      </c>
      <c r="G75" s="6">
        <f t="shared" si="13"/>
        <v>5229000</v>
      </c>
      <c r="H75" s="6">
        <f t="shared" si="14"/>
        <v>0</v>
      </c>
      <c r="I75" s="7">
        <f t="shared" si="19"/>
        <v>5378399.9999999991</v>
      </c>
      <c r="J75" s="7">
        <f t="shared" si="20"/>
        <v>0</v>
      </c>
      <c r="K75" s="7">
        <f t="shared" si="15"/>
        <v>5672219.9999999991</v>
      </c>
      <c r="L75" s="7">
        <f t="shared" si="16"/>
        <v>0</v>
      </c>
      <c r="M75" s="7">
        <f t="shared" si="11"/>
        <v>6473999.9999999981</v>
      </c>
      <c r="N75" s="7">
        <f t="shared" si="12"/>
        <v>0</v>
      </c>
      <c r="O75" s="7">
        <f t="shared" si="17"/>
        <v>6473999.9999999981</v>
      </c>
      <c r="P75" s="7">
        <f t="shared" si="18"/>
        <v>0</v>
      </c>
      <c r="Q75" s="7" t="s">
        <v>372</v>
      </c>
      <c r="R75" s="7" t="s">
        <v>362</v>
      </c>
      <c r="S75" s="7" t="s">
        <v>362</v>
      </c>
      <c r="T75" s="7" t="s">
        <v>362</v>
      </c>
    </row>
    <row r="76" spans="1:21" x14ac:dyDescent="0.25">
      <c r="A76" s="1" t="s">
        <v>154</v>
      </c>
      <c r="B76" s="1" t="s">
        <v>155</v>
      </c>
      <c r="C76" s="2" t="s">
        <v>156</v>
      </c>
      <c r="D76" s="23">
        <v>2019</v>
      </c>
      <c r="E76" s="6">
        <v>2860000</v>
      </c>
      <c r="F76" s="6">
        <v>599818.41844812559</v>
      </c>
      <c r="G76" s="6">
        <f t="shared" si="13"/>
        <v>3003000</v>
      </c>
      <c r="H76" s="6">
        <f t="shared" si="14"/>
        <v>609415.51314329566</v>
      </c>
      <c r="I76" s="7">
        <f t="shared" si="19"/>
        <v>3088799.9999999995</v>
      </c>
      <c r="J76" s="7">
        <v>690000</v>
      </c>
      <c r="K76" s="7">
        <f t="shared" si="15"/>
        <v>3257539.9999999995</v>
      </c>
      <c r="L76" s="7">
        <f t="shared" si="16"/>
        <v>728000</v>
      </c>
      <c r="M76" s="7">
        <f t="shared" si="11"/>
        <v>3717999.9999999991</v>
      </c>
      <c r="N76" s="7">
        <f t="shared" si="12"/>
        <v>842666.66666666674</v>
      </c>
      <c r="O76" s="7">
        <f t="shared" si="17"/>
        <v>3717999.9999999991</v>
      </c>
      <c r="P76" s="7">
        <f t="shared" si="18"/>
        <v>844666.66666666663</v>
      </c>
      <c r="Q76" s="7" t="s">
        <v>372</v>
      </c>
      <c r="R76" s="7" t="s">
        <v>362</v>
      </c>
      <c r="S76" s="7" t="s">
        <v>362</v>
      </c>
      <c r="T76" s="7" t="s">
        <v>362</v>
      </c>
    </row>
    <row r="77" spans="1:21" x14ac:dyDescent="0.25">
      <c r="A77" s="1" t="s">
        <v>157</v>
      </c>
      <c r="B77" s="1" t="s">
        <v>158</v>
      </c>
      <c r="C77" s="2" t="s">
        <v>159</v>
      </c>
      <c r="D77" s="23">
        <v>2019</v>
      </c>
      <c r="E77" s="6">
        <v>8430000</v>
      </c>
      <c r="F77" s="6">
        <v>1422370.5455623362</v>
      </c>
      <c r="G77" s="6">
        <f t="shared" si="13"/>
        <v>8851500</v>
      </c>
      <c r="H77" s="6">
        <f t="shared" si="14"/>
        <v>1445128.4742913337</v>
      </c>
      <c r="I77" s="7">
        <f t="shared" si="19"/>
        <v>9104400</v>
      </c>
      <c r="J77" s="7">
        <v>1679391</v>
      </c>
      <c r="K77" s="7">
        <f t="shared" si="15"/>
        <v>9601770</v>
      </c>
      <c r="L77" s="7">
        <f t="shared" si="16"/>
        <v>1771879.2</v>
      </c>
      <c r="M77" s="7">
        <f t="shared" si="11"/>
        <v>10958999.999999998</v>
      </c>
      <c r="N77" s="7">
        <f t="shared" si="12"/>
        <v>2050966.4000000001</v>
      </c>
      <c r="O77" s="7">
        <f t="shared" si="17"/>
        <v>10958999.999999998</v>
      </c>
      <c r="P77" s="7">
        <f t="shared" si="18"/>
        <v>2055834.2</v>
      </c>
      <c r="Q77" s="7" t="s">
        <v>367</v>
      </c>
      <c r="R77" s="7" t="s">
        <v>362</v>
      </c>
      <c r="S77" s="7" t="s">
        <v>362</v>
      </c>
      <c r="T77" s="7" t="s">
        <v>362</v>
      </c>
    </row>
    <row r="78" spans="1:21" x14ac:dyDescent="0.25">
      <c r="A78" s="1" t="s">
        <v>160</v>
      </c>
      <c r="B78" s="1" t="s">
        <v>161</v>
      </c>
      <c r="C78" s="2" t="s">
        <v>162</v>
      </c>
      <c r="D78" s="23">
        <v>2019</v>
      </c>
      <c r="E78" s="6">
        <v>890000</v>
      </c>
      <c r="F78" s="6">
        <v>77418.352467306002</v>
      </c>
      <c r="G78" s="6">
        <f t="shared" si="13"/>
        <v>934500</v>
      </c>
      <c r="H78" s="6">
        <f t="shared" si="14"/>
        <v>78657.046106782902</v>
      </c>
      <c r="I78" s="7">
        <f t="shared" si="19"/>
        <v>961199.99999999988</v>
      </c>
      <c r="J78" s="7">
        <v>76923</v>
      </c>
      <c r="K78" s="7">
        <f t="shared" si="15"/>
        <v>1013709.9999999999</v>
      </c>
      <c r="L78" s="7">
        <f t="shared" si="16"/>
        <v>81159.339130434775</v>
      </c>
      <c r="M78" s="7">
        <f t="shared" si="11"/>
        <v>1156999.9999999998</v>
      </c>
      <c r="N78" s="7">
        <f t="shared" si="12"/>
        <v>93942.678260869565</v>
      </c>
      <c r="O78" s="7">
        <f t="shared" si="17"/>
        <v>1156999.9999999998</v>
      </c>
      <c r="P78" s="7">
        <f t="shared" si="18"/>
        <v>94165.643478260856</v>
      </c>
      <c r="Q78" s="7" t="s">
        <v>370</v>
      </c>
      <c r="R78" s="7" t="s">
        <v>362</v>
      </c>
      <c r="S78" s="7" t="s">
        <v>362</v>
      </c>
      <c r="T78" s="7" t="s">
        <v>362</v>
      </c>
    </row>
    <row r="79" spans="1:21" x14ac:dyDescent="0.25">
      <c r="A79" s="1" t="s">
        <v>163</v>
      </c>
      <c r="B79" s="1" t="s">
        <v>164</v>
      </c>
      <c r="C79" s="2" t="s">
        <v>165</v>
      </c>
      <c r="D79" s="23">
        <v>2018</v>
      </c>
      <c r="E79" s="6">
        <v>1550000</v>
      </c>
      <c r="F79" s="6">
        <v>0</v>
      </c>
      <c r="G79" s="6">
        <f t="shared" si="13"/>
        <v>1627500</v>
      </c>
      <c r="H79" s="6">
        <f t="shared" si="14"/>
        <v>0</v>
      </c>
      <c r="I79" s="7">
        <f t="shared" si="19"/>
        <v>1673999.9999999998</v>
      </c>
      <c r="J79" s="7">
        <f t="shared" si="20"/>
        <v>0</v>
      </c>
      <c r="K79" s="7">
        <f t="shared" si="15"/>
        <v>1765449.9999999998</v>
      </c>
      <c r="L79" s="7">
        <f t="shared" si="16"/>
        <v>0</v>
      </c>
      <c r="M79" s="7">
        <f t="shared" si="11"/>
        <v>2014999.9999999995</v>
      </c>
      <c r="N79" s="7">
        <f t="shared" si="12"/>
        <v>0</v>
      </c>
      <c r="O79" s="7">
        <f t="shared" si="17"/>
        <v>2014999.9999999995</v>
      </c>
      <c r="P79" s="7">
        <f t="shared" si="18"/>
        <v>0</v>
      </c>
      <c r="Q79" s="7" t="s">
        <v>372</v>
      </c>
      <c r="R79" s="7" t="s">
        <v>362</v>
      </c>
      <c r="S79" s="7" t="s">
        <v>362</v>
      </c>
      <c r="T79" s="7" t="s">
        <v>362</v>
      </c>
    </row>
    <row r="80" spans="1:21" x14ac:dyDescent="0.25">
      <c r="A80" s="1" t="s">
        <v>166</v>
      </c>
      <c r="B80" s="1" t="s">
        <v>167</v>
      </c>
      <c r="C80" s="2" t="s">
        <v>168</v>
      </c>
      <c r="D80" s="23">
        <v>2019</v>
      </c>
      <c r="E80" s="6">
        <v>7300000</v>
      </c>
      <c r="F80" s="6">
        <v>38014.058238884048</v>
      </c>
      <c r="G80" s="6">
        <f t="shared" si="13"/>
        <v>7665000</v>
      </c>
      <c r="H80" s="6">
        <f t="shared" si="14"/>
        <v>38622.283170706192</v>
      </c>
      <c r="I80" s="7">
        <f t="shared" si="19"/>
        <v>7883999.9999999991</v>
      </c>
      <c r="J80" s="7">
        <f t="shared" si="20"/>
        <v>39344.550277244991</v>
      </c>
      <c r="K80" s="7">
        <f t="shared" si="15"/>
        <v>8314699.9999999991</v>
      </c>
      <c r="L80" s="7">
        <f t="shared" si="16"/>
        <v>41511.351596861379</v>
      </c>
      <c r="M80" s="7">
        <f t="shared" si="11"/>
        <v>9489999.9999999981</v>
      </c>
      <c r="N80" s="7">
        <f t="shared" si="12"/>
        <v>48049.769613949436</v>
      </c>
      <c r="O80" s="7">
        <f t="shared" si="17"/>
        <v>9489999.9999999981</v>
      </c>
      <c r="P80" s="7">
        <f t="shared" si="18"/>
        <v>48163.811788666084</v>
      </c>
      <c r="Q80" s="7" t="s">
        <v>367</v>
      </c>
      <c r="R80" s="7" t="s">
        <v>362</v>
      </c>
      <c r="S80" s="7" t="s">
        <v>362</v>
      </c>
      <c r="T80" s="7" t="s">
        <v>362</v>
      </c>
    </row>
    <row r="81" spans="1:21" x14ac:dyDescent="0.25">
      <c r="A81" s="1" t="s">
        <v>169</v>
      </c>
      <c r="B81" s="1" t="s">
        <v>16</v>
      </c>
      <c r="C81" s="2" t="s">
        <v>170</v>
      </c>
      <c r="D81" s="23">
        <v>2019</v>
      </c>
      <c r="E81" s="6">
        <v>0</v>
      </c>
      <c r="F81" s="6">
        <v>0</v>
      </c>
      <c r="G81" s="6">
        <f t="shared" si="13"/>
        <v>0</v>
      </c>
      <c r="H81" s="6">
        <f t="shared" si="14"/>
        <v>0</v>
      </c>
      <c r="I81" s="7">
        <f t="shared" si="19"/>
        <v>0</v>
      </c>
      <c r="J81" s="7">
        <f t="shared" si="20"/>
        <v>0</v>
      </c>
      <c r="K81" s="7">
        <f t="shared" si="15"/>
        <v>0</v>
      </c>
      <c r="L81" s="7">
        <f t="shared" si="16"/>
        <v>0</v>
      </c>
      <c r="M81" s="7">
        <f t="shared" si="11"/>
        <v>0</v>
      </c>
      <c r="N81" s="7">
        <f t="shared" si="12"/>
        <v>0</v>
      </c>
      <c r="O81" s="7">
        <f t="shared" si="17"/>
        <v>0</v>
      </c>
      <c r="P81" s="7">
        <f t="shared" si="18"/>
        <v>0</v>
      </c>
      <c r="Q81" s="7" t="s">
        <v>372</v>
      </c>
      <c r="R81" s="7" t="s">
        <v>362</v>
      </c>
      <c r="S81" s="7" t="s">
        <v>362</v>
      </c>
      <c r="T81" s="7" t="s">
        <v>362</v>
      </c>
    </row>
    <row r="82" spans="1:21" x14ac:dyDescent="0.25">
      <c r="A82" s="1" t="s">
        <v>171</v>
      </c>
      <c r="B82" s="1" t="s">
        <v>16</v>
      </c>
      <c r="C82" s="2" t="s">
        <v>172</v>
      </c>
      <c r="D82" s="23">
        <v>2019</v>
      </c>
      <c r="E82" s="6">
        <v>0</v>
      </c>
      <c r="F82" s="6">
        <v>0</v>
      </c>
      <c r="G82" s="6">
        <f t="shared" si="13"/>
        <v>0</v>
      </c>
      <c r="H82" s="6">
        <f t="shared" si="14"/>
        <v>0</v>
      </c>
      <c r="I82" s="7">
        <f t="shared" si="19"/>
        <v>0</v>
      </c>
      <c r="J82" s="7">
        <f t="shared" si="20"/>
        <v>0</v>
      </c>
      <c r="K82" s="7">
        <f t="shared" si="15"/>
        <v>0</v>
      </c>
      <c r="L82" s="7">
        <f t="shared" si="16"/>
        <v>0</v>
      </c>
      <c r="M82" s="7">
        <f t="shared" si="11"/>
        <v>0</v>
      </c>
      <c r="N82" s="7">
        <f t="shared" si="12"/>
        <v>0</v>
      </c>
      <c r="O82" s="7">
        <f t="shared" si="17"/>
        <v>0</v>
      </c>
      <c r="P82" s="7">
        <f t="shared" si="18"/>
        <v>0</v>
      </c>
      <c r="Q82" s="7" t="s">
        <v>372</v>
      </c>
      <c r="R82" s="7" t="s">
        <v>362</v>
      </c>
      <c r="S82" s="7" t="s">
        <v>362</v>
      </c>
      <c r="T82" s="7" t="s">
        <v>362</v>
      </c>
    </row>
    <row r="83" spans="1:21" x14ac:dyDescent="0.25">
      <c r="A83" s="1" t="s">
        <v>173</v>
      </c>
      <c r="B83" s="1" t="s">
        <v>174</v>
      </c>
      <c r="C83" s="2" t="s">
        <v>175</v>
      </c>
      <c r="D83" s="23">
        <v>2019</v>
      </c>
      <c r="E83" s="6">
        <v>2900000</v>
      </c>
      <c r="F83" s="6">
        <v>824644.42619006091</v>
      </c>
      <c r="G83" s="6">
        <f t="shared" si="13"/>
        <v>3045000</v>
      </c>
      <c r="H83" s="6">
        <f t="shared" si="14"/>
        <v>837838.7370091019</v>
      </c>
      <c r="I83" s="7">
        <f t="shared" si="19"/>
        <v>3131999.9999999995</v>
      </c>
      <c r="J83" s="7">
        <v>727935</v>
      </c>
      <c r="K83" s="7">
        <f t="shared" si="15"/>
        <v>3303099.9999999995</v>
      </c>
      <c r="L83" s="7">
        <f t="shared" si="16"/>
        <v>768024.17391304346</v>
      </c>
      <c r="M83" s="7">
        <f t="shared" si="11"/>
        <v>3769999.9999999991</v>
      </c>
      <c r="N83" s="7">
        <f t="shared" si="12"/>
        <v>888995.01449275366</v>
      </c>
      <c r="O83" s="7">
        <f t="shared" si="17"/>
        <v>3769999.9999999991</v>
      </c>
      <c r="P83" s="7">
        <f t="shared" si="18"/>
        <v>891104.97101449268</v>
      </c>
      <c r="Q83" s="7" t="s">
        <v>372</v>
      </c>
      <c r="R83" s="7" t="s">
        <v>362</v>
      </c>
      <c r="S83" s="7" t="s">
        <v>362</v>
      </c>
      <c r="T83" s="7" t="s">
        <v>362</v>
      </c>
    </row>
    <row r="84" spans="1:21" x14ac:dyDescent="0.25">
      <c r="A84" s="1" t="s">
        <v>176</v>
      </c>
      <c r="B84" s="1" t="s">
        <v>177</v>
      </c>
      <c r="C84" s="2" t="s">
        <v>178</v>
      </c>
      <c r="D84" s="23" t="s">
        <v>179</v>
      </c>
      <c r="E84" s="6">
        <v>0</v>
      </c>
      <c r="F84" s="6">
        <v>66535.237768090665</v>
      </c>
      <c r="G84" s="6">
        <f t="shared" si="13"/>
        <v>0</v>
      </c>
      <c r="H84" s="6">
        <f t="shared" si="14"/>
        <v>67599.801572380122</v>
      </c>
      <c r="I84" s="7">
        <f t="shared" si="19"/>
        <v>0</v>
      </c>
      <c r="J84" s="7">
        <v>100000</v>
      </c>
      <c r="K84" s="7">
        <f t="shared" si="15"/>
        <v>0</v>
      </c>
      <c r="L84" s="7">
        <f t="shared" si="16"/>
        <v>105507.24637681158</v>
      </c>
      <c r="M84" s="7">
        <f t="shared" si="11"/>
        <v>0</v>
      </c>
      <c r="N84" s="7">
        <f t="shared" si="12"/>
        <v>122125.60386473429</v>
      </c>
      <c r="O84" s="7">
        <f t="shared" si="17"/>
        <v>0</v>
      </c>
      <c r="P84" s="7">
        <f t="shared" si="18"/>
        <v>122415.45893719805</v>
      </c>
      <c r="Q84" s="7" t="s">
        <v>364</v>
      </c>
      <c r="R84" s="7" t="s">
        <v>364</v>
      </c>
      <c r="S84" s="7" t="s">
        <v>362</v>
      </c>
      <c r="T84" s="7" t="s">
        <v>362</v>
      </c>
    </row>
    <row r="85" spans="1:21" x14ac:dyDescent="0.25">
      <c r="A85" s="1" t="s">
        <v>180</v>
      </c>
      <c r="B85" s="1" t="s">
        <v>177</v>
      </c>
      <c r="C85" s="2" t="s">
        <v>181</v>
      </c>
      <c r="D85" s="23" t="s">
        <v>179</v>
      </c>
      <c r="E85" s="6">
        <v>0</v>
      </c>
      <c r="F85" s="6">
        <v>113316.05973844812</v>
      </c>
      <c r="G85" s="6">
        <f t="shared" si="13"/>
        <v>0</v>
      </c>
      <c r="H85" s="6">
        <f t="shared" si="14"/>
        <v>115129.1166942633</v>
      </c>
      <c r="I85" s="7">
        <f t="shared" si="19"/>
        <v>0</v>
      </c>
      <c r="J85" s="7">
        <f t="shared" si="20"/>
        <v>117282.12182929381</v>
      </c>
      <c r="K85" s="7">
        <f t="shared" si="15"/>
        <v>0</v>
      </c>
      <c r="L85" s="7">
        <f t="shared" si="16"/>
        <v>123741.13723438536</v>
      </c>
      <c r="M85" s="7">
        <f t="shared" si="11"/>
        <v>0</v>
      </c>
      <c r="N85" s="7">
        <f t="shared" si="12"/>
        <v>143231.49950939845</v>
      </c>
      <c r="O85" s="7">
        <f t="shared" si="17"/>
        <v>0</v>
      </c>
      <c r="P85" s="7">
        <f t="shared" si="18"/>
        <v>143571.44768861379</v>
      </c>
      <c r="Q85" s="7" t="s">
        <v>364</v>
      </c>
      <c r="R85" s="7" t="s">
        <v>364</v>
      </c>
      <c r="S85" s="7" t="s">
        <v>362</v>
      </c>
      <c r="T85" s="7" t="s">
        <v>362</v>
      </c>
    </row>
    <row r="86" spans="1:21" x14ac:dyDescent="0.25">
      <c r="A86" s="1" t="s">
        <v>342</v>
      </c>
      <c r="B86" s="1" t="s">
        <v>177</v>
      </c>
      <c r="C86" s="2" t="s">
        <v>178</v>
      </c>
      <c r="D86" s="23" t="s">
        <v>179</v>
      </c>
      <c r="E86" s="6">
        <v>0</v>
      </c>
      <c r="F86" s="6">
        <v>1267931.8067654753</v>
      </c>
      <c r="G86" s="6">
        <f t="shared" si="13"/>
        <v>0</v>
      </c>
      <c r="H86" s="6">
        <f t="shared" si="14"/>
        <v>1288218.715673723</v>
      </c>
      <c r="I86" s="7">
        <f t="shared" si="19"/>
        <v>0</v>
      </c>
      <c r="J86" s="7">
        <v>1258400</v>
      </c>
      <c r="K86" s="7">
        <f t="shared" si="15"/>
        <v>0</v>
      </c>
      <c r="L86" s="7">
        <f t="shared" si="16"/>
        <v>1327703.1884057971</v>
      </c>
      <c r="M86" s="7">
        <f t="shared" si="11"/>
        <v>0</v>
      </c>
      <c r="N86" s="7">
        <v>1655046</v>
      </c>
      <c r="O86" s="7">
        <f t="shared" si="17"/>
        <v>0</v>
      </c>
      <c r="P86" s="7">
        <f t="shared" si="18"/>
        <v>1658974.1155063289</v>
      </c>
      <c r="Q86" s="7" t="s">
        <v>364</v>
      </c>
      <c r="R86" s="7" t="s">
        <v>364</v>
      </c>
      <c r="S86" s="7" t="s">
        <v>362</v>
      </c>
      <c r="T86" s="7" t="s">
        <v>362</v>
      </c>
      <c r="U86" s="5" t="s">
        <v>343</v>
      </c>
    </row>
    <row r="87" spans="1:21" x14ac:dyDescent="0.25">
      <c r="A87" s="1" t="s">
        <v>182</v>
      </c>
      <c r="B87" s="1" t="s">
        <v>183</v>
      </c>
      <c r="C87" s="2" t="s">
        <v>184</v>
      </c>
      <c r="D87" s="23">
        <v>2019</v>
      </c>
      <c r="E87" s="6">
        <v>2800000</v>
      </c>
      <c r="F87" s="6">
        <v>463257.54141238012</v>
      </c>
      <c r="G87" s="6">
        <f t="shared" si="13"/>
        <v>2940000</v>
      </c>
      <c r="H87" s="6">
        <f t="shared" si="14"/>
        <v>470669.66207497823</v>
      </c>
      <c r="I87" s="7">
        <f t="shared" si="19"/>
        <v>3023999.9999999995</v>
      </c>
      <c r="J87" s="7">
        <f t="shared" si="20"/>
        <v>479471.55536181346</v>
      </c>
      <c r="K87" s="7">
        <f t="shared" si="15"/>
        <v>3189199.9999999995</v>
      </c>
      <c r="L87" s="7">
        <f t="shared" si="16"/>
        <v>505877.23522231914</v>
      </c>
      <c r="M87" s="7">
        <f t="shared" si="11"/>
        <v>3639999.9999999991</v>
      </c>
      <c r="N87" s="7">
        <v>0</v>
      </c>
      <c r="O87" s="7">
        <f t="shared" si="17"/>
        <v>3639999.9999999991</v>
      </c>
      <c r="P87" s="7">
        <f t="shared" si="18"/>
        <v>0</v>
      </c>
      <c r="Q87" s="7" t="s">
        <v>367</v>
      </c>
      <c r="R87" s="7" t="s">
        <v>362</v>
      </c>
      <c r="S87" s="7" t="s">
        <v>362</v>
      </c>
      <c r="T87" s="7" t="s">
        <v>363</v>
      </c>
      <c r="U87" s="5" t="s">
        <v>297</v>
      </c>
    </row>
    <row r="88" spans="1:21" x14ac:dyDescent="0.25">
      <c r="A88" s="1" t="s">
        <v>185</v>
      </c>
      <c r="B88" s="1" t="s">
        <v>183</v>
      </c>
      <c r="C88" s="2" t="s">
        <v>186</v>
      </c>
      <c r="D88" s="23">
        <v>2019</v>
      </c>
      <c r="E88" s="6">
        <v>890000</v>
      </c>
      <c r="F88" s="6">
        <v>77418.352467306002</v>
      </c>
      <c r="G88" s="6">
        <f t="shared" si="13"/>
        <v>934500</v>
      </c>
      <c r="H88" s="6">
        <f t="shared" si="14"/>
        <v>78657.046106782902</v>
      </c>
      <c r="I88" s="7">
        <f t="shared" si="19"/>
        <v>961199.99999999988</v>
      </c>
      <c r="J88" s="7">
        <v>76923</v>
      </c>
      <c r="K88" s="7">
        <f t="shared" si="15"/>
        <v>1013709.9999999999</v>
      </c>
      <c r="L88" s="7">
        <f t="shared" si="16"/>
        <v>81159.339130434775</v>
      </c>
      <c r="M88" s="7">
        <f t="shared" si="11"/>
        <v>1156999.9999999998</v>
      </c>
      <c r="N88" s="7">
        <f t="shared" si="12"/>
        <v>93942.678260869565</v>
      </c>
      <c r="O88" s="7">
        <f t="shared" si="17"/>
        <v>1156999.9999999998</v>
      </c>
      <c r="P88" s="7">
        <f t="shared" si="18"/>
        <v>94165.643478260856</v>
      </c>
      <c r="Q88" s="7" t="s">
        <v>370</v>
      </c>
      <c r="R88" s="7" t="s">
        <v>362</v>
      </c>
      <c r="S88" s="7" t="s">
        <v>362</v>
      </c>
      <c r="T88" s="7" t="s">
        <v>362</v>
      </c>
    </row>
    <row r="89" spans="1:21" x14ac:dyDescent="0.25">
      <c r="A89" s="1" t="s">
        <v>187</v>
      </c>
      <c r="B89" s="1" t="s">
        <v>183</v>
      </c>
      <c r="C89" s="2" t="s">
        <v>188</v>
      </c>
      <c r="D89" s="23">
        <v>2019</v>
      </c>
      <c r="E89" s="6">
        <v>180000</v>
      </c>
      <c r="F89" s="6">
        <v>27152.904899738449</v>
      </c>
      <c r="G89" s="6">
        <f t="shared" si="13"/>
        <v>189000</v>
      </c>
      <c r="H89" s="6">
        <f t="shared" si="14"/>
        <v>27587.351378134263</v>
      </c>
      <c r="I89" s="7">
        <f t="shared" si="19"/>
        <v>194399.99999999997</v>
      </c>
      <c r="J89" s="7">
        <f t="shared" si="20"/>
        <v>28103.256571229293</v>
      </c>
      <c r="K89" s="7">
        <f t="shared" si="15"/>
        <v>205019.99999999997</v>
      </c>
      <c r="L89" s="7">
        <f t="shared" si="16"/>
        <v>29650.972150514383</v>
      </c>
      <c r="M89" s="7">
        <f t="shared" si="11"/>
        <v>233999.99999999994</v>
      </c>
      <c r="N89" s="7">
        <f t="shared" si="12"/>
        <v>34321.271793269399</v>
      </c>
      <c r="O89" s="7">
        <f t="shared" si="17"/>
        <v>233999.99999999994</v>
      </c>
      <c r="P89" s="7">
        <f t="shared" si="18"/>
        <v>34402.730507968612</v>
      </c>
      <c r="Q89" s="7" t="s">
        <v>365</v>
      </c>
      <c r="R89" s="7" t="s">
        <v>362</v>
      </c>
      <c r="S89" s="7" t="s">
        <v>362</v>
      </c>
      <c r="T89" s="7" t="s">
        <v>362</v>
      </c>
    </row>
    <row r="90" spans="1:21" x14ac:dyDescent="0.25">
      <c r="A90" s="1" t="s">
        <v>315</v>
      </c>
      <c r="B90" s="1" t="s">
        <v>189</v>
      </c>
      <c r="C90" s="2" t="s">
        <v>190</v>
      </c>
      <c r="D90" s="23">
        <v>2019</v>
      </c>
      <c r="E90" s="6">
        <v>4740000</v>
      </c>
      <c r="F90" s="6">
        <v>762340.46793374023</v>
      </c>
      <c r="G90" s="6">
        <f t="shared" si="13"/>
        <v>4977000</v>
      </c>
      <c r="H90" s="6">
        <f t="shared" si="14"/>
        <v>774537.91542068007</v>
      </c>
      <c r="I90" s="7">
        <f t="shared" si="19"/>
        <v>5119199.9999999991</v>
      </c>
      <c r="J90" s="7">
        <v>891648</v>
      </c>
      <c r="K90" s="7">
        <f t="shared" si="15"/>
        <v>5398859.9999999991</v>
      </c>
      <c r="L90" s="7">
        <f t="shared" si="16"/>
        <v>940753.25217391306</v>
      </c>
      <c r="M90" s="7">
        <f t="shared" si="11"/>
        <v>6161999.9999999981</v>
      </c>
      <c r="N90" s="7">
        <f t="shared" si="12"/>
        <v>1088930.5043478261</v>
      </c>
      <c r="O90" s="7">
        <f t="shared" si="17"/>
        <v>6161999.9999999981</v>
      </c>
      <c r="P90" s="7">
        <f t="shared" si="18"/>
        <v>1091514.9913043478</v>
      </c>
      <c r="Q90" s="7" t="s">
        <v>369</v>
      </c>
      <c r="R90" s="7" t="s">
        <v>362</v>
      </c>
      <c r="S90" s="7" t="s">
        <v>362</v>
      </c>
      <c r="T90" s="7" t="s">
        <v>362</v>
      </c>
      <c r="U90" s="5" t="s">
        <v>316</v>
      </c>
    </row>
    <row r="91" spans="1:21" x14ac:dyDescent="0.25">
      <c r="A91" s="1" t="s">
        <v>191</v>
      </c>
      <c r="B91" s="1" t="s">
        <v>189</v>
      </c>
      <c r="C91" s="2" t="s">
        <v>192</v>
      </c>
      <c r="D91" s="23">
        <v>2019</v>
      </c>
      <c r="E91" s="6">
        <v>960000</v>
      </c>
      <c r="F91" s="6">
        <v>77418.352467306002</v>
      </c>
      <c r="G91" s="6">
        <f t="shared" si="13"/>
        <v>1008000</v>
      </c>
      <c r="H91" s="6">
        <f t="shared" si="14"/>
        <v>78657.046106782902</v>
      </c>
      <c r="I91" s="7">
        <f t="shared" si="19"/>
        <v>1036799.9999999999</v>
      </c>
      <c r="J91" s="7">
        <v>76923</v>
      </c>
      <c r="K91" s="7">
        <f t="shared" si="15"/>
        <v>1093439.9999999998</v>
      </c>
      <c r="L91" s="7">
        <f t="shared" si="16"/>
        <v>81159.339130434775</v>
      </c>
      <c r="M91" s="7">
        <f t="shared" si="11"/>
        <v>1247999.9999999995</v>
      </c>
      <c r="N91" s="7">
        <f t="shared" si="12"/>
        <v>93942.678260869565</v>
      </c>
      <c r="O91" s="7">
        <f t="shared" si="17"/>
        <v>1247999.9999999995</v>
      </c>
      <c r="P91" s="7">
        <f t="shared" si="18"/>
        <v>94165.643478260856</v>
      </c>
      <c r="Q91" s="7" t="s">
        <v>370</v>
      </c>
      <c r="R91" s="7" t="s">
        <v>362</v>
      </c>
      <c r="S91" s="7" t="s">
        <v>362</v>
      </c>
      <c r="T91" s="7" t="s">
        <v>362</v>
      </c>
    </row>
    <row r="92" spans="1:21" x14ac:dyDescent="0.25">
      <c r="A92" s="33" t="s">
        <v>344</v>
      </c>
      <c r="B92" s="33" t="s">
        <v>345</v>
      </c>
      <c r="C92" s="27" t="s">
        <v>346</v>
      </c>
      <c r="D92" s="34" t="s">
        <v>291</v>
      </c>
      <c r="E92" s="6"/>
      <c r="F92" s="6"/>
      <c r="G92" s="6"/>
      <c r="H92" s="6"/>
      <c r="I92" s="26"/>
      <c r="J92" s="26"/>
      <c r="K92" s="26"/>
      <c r="L92" s="26"/>
      <c r="M92" s="26"/>
      <c r="N92" s="26">
        <v>100000</v>
      </c>
      <c r="O92" s="7">
        <f t="shared" si="17"/>
        <v>0</v>
      </c>
      <c r="P92" s="7">
        <f t="shared" si="18"/>
        <v>100237.34177215189</v>
      </c>
      <c r="Q92" s="7" t="s">
        <v>364</v>
      </c>
      <c r="R92" s="7" t="s">
        <v>364</v>
      </c>
      <c r="S92" s="7" t="s">
        <v>362</v>
      </c>
      <c r="T92" s="7" t="s">
        <v>362</v>
      </c>
      <c r="U92" s="5" t="s">
        <v>347</v>
      </c>
    </row>
    <row r="93" spans="1:21" x14ac:dyDescent="0.25">
      <c r="A93" s="1" t="s">
        <v>193</v>
      </c>
      <c r="B93" s="1" t="s">
        <v>194</v>
      </c>
      <c r="C93" s="2" t="s">
        <v>195</v>
      </c>
      <c r="D93" s="23">
        <v>2019</v>
      </c>
      <c r="E93" s="6">
        <v>78700000</v>
      </c>
      <c r="F93" s="6">
        <v>17241499.564080209</v>
      </c>
      <c r="G93" s="6">
        <f t="shared" si="13"/>
        <v>82635000</v>
      </c>
      <c r="H93" s="6">
        <f t="shared" si="14"/>
        <v>17517363.557105493</v>
      </c>
      <c r="I93" s="7">
        <f t="shared" si="19"/>
        <v>84995999.999999985</v>
      </c>
      <c r="J93" s="7">
        <f t="shared" si="20"/>
        <v>17844952.048823018</v>
      </c>
      <c r="K93" s="7">
        <f t="shared" si="15"/>
        <v>89639299.999999985</v>
      </c>
      <c r="L93" s="7">
        <f t="shared" si="16"/>
        <v>18827717.523975588</v>
      </c>
      <c r="M93" s="7">
        <f t="shared" si="11"/>
        <v>102309999.99999997</v>
      </c>
      <c r="N93" s="7">
        <f t="shared" si="12"/>
        <v>21793255.448997386</v>
      </c>
      <c r="O93" s="7">
        <f t="shared" si="17"/>
        <v>102309999.99999997</v>
      </c>
      <c r="P93" s="7">
        <f t="shared" si="18"/>
        <v>21844979.947689623</v>
      </c>
      <c r="Q93" s="7" t="s">
        <v>366</v>
      </c>
      <c r="R93" s="7" t="s">
        <v>362</v>
      </c>
      <c r="S93" s="7" t="s">
        <v>362</v>
      </c>
      <c r="T93" s="7" t="s">
        <v>362</v>
      </c>
    </row>
    <row r="94" spans="1:21" x14ac:dyDescent="0.25">
      <c r="A94" s="1" t="s">
        <v>196</v>
      </c>
      <c r="B94" s="1" t="s">
        <v>197</v>
      </c>
      <c r="C94" s="2" t="s">
        <v>198</v>
      </c>
      <c r="D94" s="23">
        <v>2019</v>
      </c>
      <c r="E94" s="6">
        <v>0</v>
      </c>
      <c r="F94" s="6">
        <v>54305.799023539672</v>
      </c>
      <c r="G94" s="6">
        <f t="shared" si="13"/>
        <v>0</v>
      </c>
      <c r="H94" s="6">
        <f t="shared" si="14"/>
        <v>55174.691807916308</v>
      </c>
      <c r="I94" s="7">
        <f t="shared" si="19"/>
        <v>0</v>
      </c>
      <c r="J94" s="7">
        <f t="shared" si="20"/>
        <v>56206.501989363562</v>
      </c>
      <c r="K94" s="7">
        <f t="shared" si="15"/>
        <v>0</v>
      </c>
      <c r="L94" s="7">
        <f t="shared" si="16"/>
        <v>59301.932533705323</v>
      </c>
      <c r="M94" s="7">
        <f t="shared" si="11"/>
        <v>0</v>
      </c>
      <c r="N94" s="7">
        <f t="shared" si="12"/>
        <v>68642.529965754147</v>
      </c>
      <c r="O94" s="7">
        <f t="shared" si="17"/>
        <v>0</v>
      </c>
      <c r="P94" s="7">
        <f t="shared" si="18"/>
        <v>68805.447362824765</v>
      </c>
      <c r="Q94" s="7" t="s">
        <v>365</v>
      </c>
      <c r="R94" s="7" t="s">
        <v>362</v>
      </c>
      <c r="S94" s="7" t="s">
        <v>362</v>
      </c>
      <c r="T94" s="7" t="s">
        <v>362</v>
      </c>
    </row>
    <row r="95" spans="1:21" x14ac:dyDescent="0.25">
      <c r="A95" s="1" t="s">
        <v>199</v>
      </c>
      <c r="B95" s="1" t="s">
        <v>197</v>
      </c>
      <c r="C95" s="2" t="s">
        <v>200</v>
      </c>
      <c r="D95" s="23">
        <v>2019</v>
      </c>
      <c r="E95" s="6">
        <v>0</v>
      </c>
      <c r="F95" s="6">
        <v>0</v>
      </c>
      <c r="G95" s="6">
        <f t="shared" si="13"/>
        <v>0</v>
      </c>
      <c r="H95" s="6">
        <f t="shared" si="14"/>
        <v>0</v>
      </c>
      <c r="I95" s="7">
        <f t="shared" si="19"/>
        <v>0</v>
      </c>
      <c r="J95" s="7">
        <f t="shared" si="20"/>
        <v>0</v>
      </c>
      <c r="K95" s="7">
        <f t="shared" si="15"/>
        <v>0</v>
      </c>
      <c r="L95" s="7">
        <f t="shared" si="16"/>
        <v>0</v>
      </c>
      <c r="M95" s="7">
        <f t="shared" ref="M95:M108" si="21">130/113.9*K95</f>
        <v>0</v>
      </c>
      <c r="N95" s="7">
        <f t="shared" si="12"/>
        <v>0</v>
      </c>
      <c r="O95" s="7">
        <f t="shared" si="17"/>
        <v>0</v>
      </c>
      <c r="P95" s="7">
        <f t="shared" si="18"/>
        <v>0</v>
      </c>
      <c r="Q95" s="7" t="s">
        <v>365</v>
      </c>
      <c r="R95" s="7" t="s">
        <v>362</v>
      </c>
      <c r="S95" s="7" t="s">
        <v>362</v>
      </c>
      <c r="T95" s="7" t="s">
        <v>362</v>
      </c>
    </row>
    <row r="96" spans="1:21" x14ac:dyDescent="0.25">
      <c r="A96" s="1" t="s">
        <v>201</v>
      </c>
      <c r="B96" s="1" t="s">
        <v>197</v>
      </c>
      <c r="C96" s="2" t="s">
        <v>200</v>
      </c>
      <c r="D96" s="23">
        <v>2019</v>
      </c>
      <c r="E96" s="6">
        <v>370000</v>
      </c>
      <c r="F96" s="6">
        <v>0</v>
      </c>
      <c r="G96" s="6">
        <f t="shared" si="13"/>
        <v>388500</v>
      </c>
      <c r="H96" s="6">
        <f t="shared" si="14"/>
        <v>0</v>
      </c>
      <c r="I96" s="7">
        <f t="shared" si="19"/>
        <v>399599.99999999994</v>
      </c>
      <c r="J96" s="7">
        <f t="shared" si="20"/>
        <v>0</v>
      </c>
      <c r="K96" s="7">
        <f t="shared" si="15"/>
        <v>421429.99999999994</v>
      </c>
      <c r="L96" s="7">
        <f t="shared" si="16"/>
        <v>0</v>
      </c>
      <c r="M96" s="7">
        <f t="shared" si="21"/>
        <v>480999.99999999988</v>
      </c>
      <c r="N96" s="7">
        <f t="shared" si="12"/>
        <v>0</v>
      </c>
      <c r="O96" s="7">
        <f t="shared" si="17"/>
        <v>480999.99999999988</v>
      </c>
      <c r="P96" s="7">
        <f t="shared" si="18"/>
        <v>0</v>
      </c>
      <c r="Q96" s="7" t="s">
        <v>365</v>
      </c>
      <c r="R96" s="7" t="s">
        <v>362</v>
      </c>
      <c r="S96" s="7" t="s">
        <v>362</v>
      </c>
      <c r="T96" s="7" t="s">
        <v>362</v>
      </c>
    </row>
    <row r="97" spans="1:21" x14ac:dyDescent="0.25">
      <c r="A97" s="1" t="s">
        <v>202</v>
      </c>
      <c r="B97" s="1" t="s">
        <v>203</v>
      </c>
      <c r="C97" s="2" t="s">
        <v>204</v>
      </c>
      <c r="D97" s="23">
        <v>2019</v>
      </c>
      <c r="E97" s="6">
        <v>75000</v>
      </c>
      <c r="F97" s="6">
        <v>0</v>
      </c>
      <c r="G97" s="6">
        <f t="shared" si="13"/>
        <v>78750</v>
      </c>
      <c r="H97" s="6">
        <f t="shared" si="14"/>
        <v>0</v>
      </c>
      <c r="I97" s="7">
        <f t="shared" si="19"/>
        <v>80999.999999999985</v>
      </c>
      <c r="J97" s="7">
        <f t="shared" si="20"/>
        <v>0</v>
      </c>
      <c r="K97" s="7">
        <f t="shared" si="15"/>
        <v>85424.999999999985</v>
      </c>
      <c r="L97" s="7">
        <f t="shared" si="16"/>
        <v>0</v>
      </c>
      <c r="M97" s="7">
        <f t="shared" si="21"/>
        <v>97499.999999999971</v>
      </c>
      <c r="N97" s="7">
        <f t="shared" si="12"/>
        <v>0</v>
      </c>
      <c r="O97" s="7">
        <f t="shared" si="17"/>
        <v>97499.999999999971</v>
      </c>
      <c r="P97" s="7">
        <f t="shared" si="18"/>
        <v>0</v>
      </c>
      <c r="Q97" s="7" t="s">
        <v>365</v>
      </c>
      <c r="R97" s="7" t="s">
        <v>362</v>
      </c>
      <c r="S97" s="7" t="s">
        <v>362</v>
      </c>
      <c r="T97" s="7" t="s">
        <v>362</v>
      </c>
    </row>
    <row r="98" spans="1:21" x14ac:dyDescent="0.25">
      <c r="A98" s="1" t="s">
        <v>206</v>
      </c>
      <c r="B98" s="1" t="s">
        <v>205</v>
      </c>
      <c r="C98" s="2" t="s">
        <v>207</v>
      </c>
      <c r="D98" s="23">
        <v>2019</v>
      </c>
      <c r="E98" s="6">
        <v>2240000</v>
      </c>
      <c r="F98" s="6">
        <v>407196.83790758502</v>
      </c>
      <c r="G98" s="6">
        <f t="shared" si="13"/>
        <v>2352000</v>
      </c>
      <c r="H98" s="6">
        <f t="shared" si="14"/>
        <v>413711.98731410637</v>
      </c>
      <c r="I98" s="7">
        <f t="shared" si="19"/>
        <v>2419199.9999999995</v>
      </c>
      <c r="J98" s="7">
        <v>518553</v>
      </c>
      <c r="K98" s="7">
        <f t="shared" si="15"/>
        <v>2551359.9999999995</v>
      </c>
      <c r="L98" s="7">
        <f t="shared" si="16"/>
        <v>547110.99130434776</v>
      </c>
      <c r="M98" s="7">
        <f t="shared" si="21"/>
        <v>2911999.9999999991</v>
      </c>
      <c r="N98" s="7">
        <f t="shared" si="12"/>
        <v>633285.98260869563</v>
      </c>
      <c r="O98" s="7">
        <f t="shared" si="17"/>
        <v>2911999.9999999991</v>
      </c>
      <c r="P98" s="7">
        <f t="shared" si="18"/>
        <v>634789.03478260862</v>
      </c>
      <c r="Q98" s="7" t="s">
        <v>369</v>
      </c>
      <c r="R98" s="7" t="s">
        <v>362</v>
      </c>
      <c r="S98" s="7" t="s">
        <v>362</v>
      </c>
      <c r="T98" s="7" t="s">
        <v>362</v>
      </c>
    </row>
    <row r="99" spans="1:21" x14ac:dyDescent="0.25">
      <c r="A99" s="1" t="s">
        <v>282</v>
      </c>
      <c r="B99" s="1" t="s">
        <v>205</v>
      </c>
      <c r="C99" s="2" t="s">
        <v>207</v>
      </c>
      <c r="D99" s="23" t="s">
        <v>281</v>
      </c>
      <c r="E99" s="6"/>
      <c r="F99" s="6"/>
      <c r="G99" s="6">
        <v>296295</v>
      </c>
      <c r="H99" s="6">
        <v>500677</v>
      </c>
      <c r="I99" s="7">
        <f t="shared" si="19"/>
        <v>304760.57142857142</v>
      </c>
      <c r="J99" s="7">
        <v>139306</v>
      </c>
      <c r="K99" s="7">
        <f t="shared" si="15"/>
        <v>321409.52857142856</v>
      </c>
      <c r="L99" s="7">
        <f t="shared" si="16"/>
        <v>146977.92463768116</v>
      </c>
      <c r="M99" s="7">
        <f t="shared" si="21"/>
        <v>366841.42857142852</v>
      </c>
      <c r="N99" s="7">
        <f t="shared" si="12"/>
        <v>170128.2937198068</v>
      </c>
      <c r="O99" s="7">
        <f t="shared" si="17"/>
        <v>366841.42857142852</v>
      </c>
      <c r="P99" s="7">
        <f t="shared" si="18"/>
        <v>170532.07922705315</v>
      </c>
      <c r="Q99" s="7" t="s">
        <v>369</v>
      </c>
      <c r="R99" s="7" t="s">
        <v>362</v>
      </c>
      <c r="S99" s="7" t="s">
        <v>362</v>
      </c>
      <c r="T99" s="7" t="s">
        <v>362</v>
      </c>
    </row>
    <row r="100" spans="1:21" x14ac:dyDescent="0.25">
      <c r="A100" s="1" t="s">
        <v>208</v>
      </c>
      <c r="B100" s="1" t="s">
        <v>209</v>
      </c>
      <c r="C100" s="2" t="s">
        <v>210</v>
      </c>
      <c r="D100" s="23">
        <v>2019</v>
      </c>
      <c r="E100" s="6">
        <v>60000</v>
      </c>
      <c r="F100" s="6">
        <v>0</v>
      </c>
      <c r="G100" s="6">
        <f t="shared" si="13"/>
        <v>63000</v>
      </c>
      <c r="H100" s="6">
        <f t="shared" si="14"/>
        <v>0</v>
      </c>
      <c r="I100" s="7">
        <f t="shared" si="19"/>
        <v>64799.999999999993</v>
      </c>
      <c r="J100" s="7">
        <f t="shared" si="20"/>
        <v>0</v>
      </c>
      <c r="K100" s="7">
        <f t="shared" si="15"/>
        <v>68339.999999999985</v>
      </c>
      <c r="L100" s="7">
        <f t="shared" si="16"/>
        <v>0</v>
      </c>
      <c r="M100" s="7">
        <f t="shared" si="21"/>
        <v>77999.999999999971</v>
      </c>
      <c r="N100" s="7">
        <f t="shared" si="12"/>
        <v>0</v>
      </c>
      <c r="O100" s="7">
        <f t="shared" si="17"/>
        <v>77999.999999999971</v>
      </c>
      <c r="P100" s="7">
        <f t="shared" si="18"/>
        <v>0</v>
      </c>
      <c r="Q100" s="7" t="s">
        <v>365</v>
      </c>
      <c r="R100" s="7" t="s">
        <v>362</v>
      </c>
      <c r="S100" s="7" t="s">
        <v>362</v>
      </c>
      <c r="T100" s="7" t="s">
        <v>362</v>
      </c>
    </row>
    <row r="101" spans="1:21" x14ac:dyDescent="0.25">
      <c r="A101" s="1" t="s">
        <v>211</v>
      </c>
      <c r="B101" s="1" t="s">
        <v>209</v>
      </c>
      <c r="C101" s="2" t="s">
        <v>212</v>
      </c>
      <c r="D101" s="23">
        <v>2019</v>
      </c>
      <c r="E101" s="6">
        <v>20000</v>
      </c>
      <c r="F101" s="6">
        <v>0</v>
      </c>
      <c r="G101" s="6">
        <f t="shared" si="13"/>
        <v>21000</v>
      </c>
      <c r="H101" s="6">
        <f t="shared" si="14"/>
        <v>0</v>
      </c>
      <c r="I101" s="7">
        <f t="shared" si="19"/>
        <v>21599.999999999996</v>
      </c>
      <c r="J101" s="7">
        <f t="shared" si="20"/>
        <v>0</v>
      </c>
      <c r="K101" s="7">
        <f t="shared" si="15"/>
        <v>22779.999999999996</v>
      </c>
      <c r="L101" s="7">
        <f t="shared" si="16"/>
        <v>0</v>
      </c>
      <c r="M101" s="7">
        <f t="shared" si="21"/>
        <v>25999.999999999993</v>
      </c>
      <c r="N101" s="7">
        <f t="shared" si="12"/>
        <v>0</v>
      </c>
      <c r="O101" s="7">
        <f t="shared" si="17"/>
        <v>25999.999999999993</v>
      </c>
      <c r="P101" s="7">
        <f t="shared" si="18"/>
        <v>0</v>
      </c>
      <c r="Q101" s="7" t="s">
        <v>365</v>
      </c>
      <c r="R101" s="7" t="s">
        <v>362</v>
      </c>
      <c r="S101" s="7" t="s">
        <v>362</v>
      </c>
      <c r="T101" s="7" t="s">
        <v>362</v>
      </c>
    </row>
    <row r="102" spans="1:21" x14ac:dyDescent="0.25">
      <c r="A102" s="36" t="s">
        <v>317</v>
      </c>
      <c r="B102" s="1" t="s">
        <v>213</v>
      </c>
      <c r="C102" s="2" t="s">
        <v>214</v>
      </c>
      <c r="D102" s="23">
        <v>2019</v>
      </c>
      <c r="E102" s="6">
        <v>11800000</v>
      </c>
      <c r="F102" s="6">
        <v>1046051.3475850042</v>
      </c>
      <c r="G102" s="6">
        <f t="shared" si="13"/>
        <v>12390000</v>
      </c>
      <c r="H102" s="6">
        <f t="shared" si="14"/>
        <v>1062788.1691463643</v>
      </c>
      <c r="I102" s="7">
        <f t="shared" si="19"/>
        <v>12743999.999999998</v>
      </c>
      <c r="J102" s="7">
        <v>1183530</v>
      </c>
      <c r="K102" s="7">
        <f t="shared" si="15"/>
        <v>13440199.999999998</v>
      </c>
      <c r="L102" s="7">
        <f t="shared" si="16"/>
        <v>1248709.9130434783</v>
      </c>
      <c r="M102" s="7">
        <f t="shared" si="21"/>
        <v>15339999.999999996</v>
      </c>
      <c r="N102" s="7">
        <f t="shared" si="12"/>
        <v>1445393.15942029</v>
      </c>
      <c r="O102" s="7">
        <f t="shared" si="17"/>
        <v>15339999.999999996</v>
      </c>
      <c r="P102" s="7">
        <f t="shared" si="18"/>
        <v>1448823.6811594204</v>
      </c>
      <c r="Q102" s="7" t="s">
        <v>374</v>
      </c>
      <c r="R102" s="7" t="s">
        <v>362</v>
      </c>
      <c r="S102" s="7" t="s">
        <v>362</v>
      </c>
      <c r="T102" s="7" t="s">
        <v>362</v>
      </c>
    </row>
    <row r="103" spans="1:21" x14ac:dyDescent="0.25">
      <c r="A103" s="1" t="s">
        <v>215</v>
      </c>
      <c r="B103" s="1" t="s">
        <v>216</v>
      </c>
      <c r="C103" s="2" t="s">
        <v>217</v>
      </c>
      <c r="D103" s="23">
        <v>2019</v>
      </c>
      <c r="E103" s="6">
        <v>2550000</v>
      </c>
      <c r="F103" s="6">
        <v>562033.53206625965</v>
      </c>
      <c r="G103" s="6">
        <f t="shared" si="13"/>
        <v>2677500</v>
      </c>
      <c r="H103" s="6">
        <f t="shared" si="14"/>
        <v>571026.06857931986</v>
      </c>
      <c r="I103" s="7">
        <f t="shared" si="19"/>
        <v>2753999.9999999995</v>
      </c>
      <c r="J103" s="7">
        <v>527361</v>
      </c>
      <c r="K103" s="7">
        <f t="shared" si="15"/>
        <v>2904449.9999999995</v>
      </c>
      <c r="L103" s="7">
        <f t="shared" si="16"/>
        <v>556404.06956521736</v>
      </c>
      <c r="M103" s="7">
        <f t="shared" si="21"/>
        <v>3314999.9999999991</v>
      </c>
      <c r="N103" s="7">
        <f t="shared" si="12"/>
        <v>644042.80579710146</v>
      </c>
      <c r="O103" s="7">
        <f t="shared" si="17"/>
        <v>3314999.9999999991</v>
      </c>
      <c r="P103" s="7">
        <f t="shared" si="18"/>
        <v>645571.38840579707</v>
      </c>
      <c r="Q103" s="7" t="s">
        <v>369</v>
      </c>
      <c r="R103" s="7" t="s">
        <v>362</v>
      </c>
      <c r="S103" s="7" t="s">
        <v>362</v>
      </c>
      <c r="T103" s="7" t="s">
        <v>362</v>
      </c>
    </row>
    <row r="104" spans="1:21" x14ac:dyDescent="0.25">
      <c r="A104" s="1" t="s">
        <v>218</v>
      </c>
      <c r="B104" s="1" t="s">
        <v>219</v>
      </c>
      <c r="C104" s="2" t="s">
        <v>220</v>
      </c>
      <c r="D104" s="23">
        <v>2019</v>
      </c>
      <c r="E104" s="6">
        <v>2560000</v>
      </c>
      <c r="F104" s="6">
        <v>514709.27958151692</v>
      </c>
      <c r="G104" s="6">
        <f t="shared" si="13"/>
        <v>2688000</v>
      </c>
      <c r="H104" s="6">
        <f t="shared" si="14"/>
        <v>522944.62805482122</v>
      </c>
      <c r="I104" s="7">
        <f t="shared" si="19"/>
        <v>2764799.9999999995</v>
      </c>
      <c r="J104" s="7">
        <v>532616</v>
      </c>
      <c r="K104" s="7">
        <f t="shared" si="15"/>
        <v>2915839.9999999995</v>
      </c>
      <c r="L104" s="7">
        <f t="shared" si="16"/>
        <v>561948.4753623188</v>
      </c>
      <c r="M104" s="7">
        <f t="shared" si="21"/>
        <v>3327999.9999999991</v>
      </c>
      <c r="N104" s="7">
        <f t="shared" si="12"/>
        <v>650460.50628019322</v>
      </c>
      <c r="O104" s="7">
        <f t="shared" si="17"/>
        <v>3327999.9999999991</v>
      </c>
      <c r="P104" s="7">
        <f t="shared" si="18"/>
        <v>652004.32077294681</v>
      </c>
      <c r="Q104" s="7" t="s">
        <v>369</v>
      </c>
      <c r="R104" s="7" t="s">
        <v>362</v>
      </c>
      <c r="S104" s="7" t="s">
        <v>362</v>
      </c>
      <c r="T104" s="7" t="s">
        <v>362</v>
      </c>
    </row>
    <row r="105" spans="1:21" s="31" customFormat="1" x14ac:dyDescent="0.25">
      <c r="A105" s="1" t="s">
        <v>348</v>
      </c>
      <c r="B105" s="1" t="s">
        <v>219</v>
      </c>
      <c r="C105" s="27" t="s">
        <v>220</v>
      </c>
      <c r="D105" s="34"/>
      <c r="E105" s="28"/>
      <c r="F105" s="28"/>
      <c r="G105" s="28"/>
      <c r="H105" s="28"/>
      <c r="I105" s="30"/>
      <c r="J105" s="30"/>
      <c r="K105" s="30"/>
      <c r="L105" s="30"/>
      <c r="M105" s="30"/>
      <c r="N105" s="30">
        <v>62792</v>
      </c>
      <c r="O105" s="7">
        <f t="shared" si="17"/>
        <v>0</v>
      </c>
      <c r="P105" s="7">
        <f t="shared" si="18"/>
        <v>62941.031645569616</v>
      </c>
      <c r="Q105" s="7" t="s">
        <v>369</v>
      </c>
      <c r="R105" s="7" t="s">
        <v>362</v>
      </c>
      <c r="S105" s="7" t="s">
        <v>362</v>
      </c>
      <c r="T105" s="7" t="s">
        <v>362</v>
      </c>
      <c r="U105" s="31" t="s">
        <v>349</v>
      </c>
    </row>
    <row r="106" spans="1:21" x14ac:dyDescent="0.25">
      <c r="A106" s="1" t="s">
        <v>221</v>
      </c>
      <c r="B106" s="1" t="s">
        <v>219</v>
      </c>
      <c r="C106" s="2" t="s">
        <v>222</v>
      </c>
      <c r="D106" s="23">
        <v>2019</v>
      </c>
      <c r="E106" s="6">
        <v>400000</v>
      </c>
      <c r="F106" s="6">
        <v>0</v>
      </c>
      <c r="G106" s="6">
        <f t="shared" si="13"/>
        <v>420000</v>
      </c>
      <c r="H106" s="6">
        <f t="shared" si="14"/>
        <v>0</v>
      </c>
      <c r="I106" s="7">
        <f t="shared" si="19"/>
        <v>431999.99999999994</v>
      </c>
      <c r="J106" s="7">
        <f t="shared" si="20"/>
        <v>0</v>
      </c>
      <c r="K106" s="7">
        <f t="shared" si="15"/>
        <v>455599.99999999994</v>
      </c>
      <c r="L106" s="7">
        <f t="shared" si="16"/>
        <v>0</v>
      </c>
      <c r="M106" s="7">
        <f t="shared" si="21"/>
        <v>519999.99999999988</v>
      </c>
      <c r="N106" s="7">
        <f t="shared" si="12"/>
        <v>0</v>
      </c>
      <c r="O106" s="7">
        <f t="shared" si="17"/>
        <v>519999.99999999988</v>
      </c>
      <c r="P106" s="7">
        <f t="shared" si="18"/>
        <v>0</v>
      </c>
      <c r="Q106" s="7" t="s">
        <v>370</v>
      </c>
      <c r="R106" s="7" t="s">
        <v>362</v>
      </c>
      <c r="S106" s="7" t="s">
        <v>362</v>
      </c>
      <c r="T106" s="7" t="s">
        <v>362</v>
      </c>
    </row>
    <row r="107" spans="1:21" x14ac:dyDescent="0.25">
      <c r="A107" s="1" t="s">
        <v>223</v>
      </c>
      <c r="B107" s="1" t="s">
        <v>219</v>
      </c>
      <c r="C107" s="2" t="s">
        <v>224</v>
      </c>
      <c r="D107" s="23">
        <v>2019</v>
      </c>
      <c r="E107" s="6">
        <v>870000</v>
      </c>
      <c r="F107" s="6">
        <v>77418.352467306002</v>
      </c>
      <c r="G107" s="6">
        <f t="shared" si="13"/>
        <v>913500</v>
      </c>
      <c r="H107" s="6">
        <f t="shared" si="14"/>
        <v>78657.046106782902</v>
      </c>
      <c r="I107" s="7">
        <f t="shared" si="19"/>
        <v>939599.99999999988</v>
      </c>
      <c r="J107" s="7">
        <v>76923</v>
      </c>
      <c r="K107" s="7">
        <f t="shared" si="15"/>
        <v>990929.99999999988</v>
      </c>
      <c r="L107" s="7">
        <f t="shared" si="16"/>
        <v>81159.339130434775</v>
      </c>
      <c r="M107" s="7">
        <f t="shared" si="21"/>
        <v>1130999.9999999998</v>
      </c>
      <c r="N107" s="7">
        <f t="shared" si="12"/>
        <v>93942.678260869565</v>
      </c>
      <c r="O107" s="7">
        <f t="shared" si="17"/>
        <v>1130999.9999999998</v>
      </c>
      <c r="P107" s="7">
        <f t="shared" si="18"/>
        <v>94165.643478260856</v>
      </c>
      <c r="Q107" s="7" t="s">
        <v>370</v>
      </c>
      <c r="R107" s="7" t="s">
        <v>362</v>
      </c>
      <c r="S107" s="7" t="s">
        <v>362</v>
      </c>
      <c r="T107" s="7" t="s">
        <v>362</v>
      </c>
    </row>
    <row r="108" spans="1:21" x14ac:dyDescent="0.25">
      <c r="A108" s="1" t="s">
        <v>225</v>
      </c>
      <c r="B108" s="1" t="s">
        <v>219</v>
      </c>
      <c r="C108" s="2" t="s">
        <v>226</v>
      </c>
      <c r="D108" s="23">
        <v>2019</v>
      </c>
      <c r="E108" s="6">
        <v>3700000</v>
      </c>
      <c r="F108" s="6">
        <v>549937.45632083691</v>
      </c>
      <c r="G108" s="6">
        <f t="shared" si="13"/>
        <v>3885000</v>
      </c>
      <c r="H108" s="6">
        <f t="shared" si="14"/>
        <v>558736.45562197035</v>
      </c>
      <c r="I108" s="7">
        <f t="shared" si="19"/>
        <v>3995999.9999999995</v>
      </c>
      <c r="J108" s="7">
        <v>717186</v>
      </c>
      <c r="K108" s="7">
        <f t="shared" si="15"/>
        <v>4214299.9999999991</v>
      </c>
      <c r="L108" s="7">
        <f t="shared" si="16"/>
        <v>756683.2</v>
      </c>
      <c r="M108" s="7">
        <f t="shared" si="21"/>
        <v>4809999.9999999981</v>
      </c>
      <c r="N108" s="7">
        <f t="shared" si="12"/>
        <v>875867.7333333334</v>
      </c>
      <c r="O108" s="7">
        <f t="shared" si="17"/>
        <v>4809999.9999999981</v>
      </c>
      <c r="P108" s="7">
        <f t="shared" si="18"/>
        <v>877946.53333333333</v>
      </c>
      <c r="Q108" s="7" t="s">
        <v>369</v>
      </c>
      <c r="R108" s="7" t="s">
        <v>362</v>
      </c>
      <c r="S108" s="7" t="s">
        <v>362</v>
      </c>
      <c r="T108" s="7" t="s">
        <v>362</v>
      </c>
    </row>
    <row r="109" spans="1:21" x14ac:dyDescent="0.25">
      <c r="A109" s="1" t="s">
        <v>227</v>
      </c>
      <c r="B109" s="1" t="s">
        <v>228</v>
      </c>
      <c r="C109" s="2" t="s">
        <v>229</v>
      </c>
      <c r="D109" s="23">
        <v>2023</v>
      </c>
      <c r="E109" s="6">
        <v>0</v>
      </c>
      <c r="F109" s="6">
        <v>56658.035257192671</v>
      </c>
      <c r="G109" s="6">
        <f t="shared" si="13"/>
        <v>0</v>
      </c>
      <c r="H109" s="6">
        <f t="shared" si="14"/>
        <v>57564.563821307755</v>
      </c>
      <c r="I109" s="7">
        <f t="shared" si="19"/>
        <v>0</v>
      </c>
      <c r="J109" s="7">
        <f t="shared" si="20"/>
        <v>58641.066491194411</v>
      </c>
      <c r="K109" s="7">
        <f t="shared" si="15"/>
        <v>0</v>
      </c>
      <c r="L109" s="7">
        <f t="shared" si="16"/>
        <v>61870.574500854389</v>
      </c>
      <c r="M109" s="7">
        <v>1800000</v>
      </c>
      <c r="N109" s="7">
        <f t="shared" si="12"/>
        <v>71615.756565091535</v>
      </c>
      <c r="O109" s="7">
        <f t="shared" si="17"/>
        <v>1800000</v>
      </c>
      <c r="P109" s="7">
        <f t="shared" si="18"/>
        <v>71785.730670863108</v>
      </c>
      <c r="Q109" s="7" t="s">
        <v>369</v>
      </c>
      <c r="R109" s="7" t="s">
        <v>362</v>
      </c>
      <c r="S109" s="7" t="s">
        <v>362</v>
      </c>
      <c r="T109" s="7" t="s">
        <v>362</v>
      </c>
    </row>
    <row r="110" spans="1:21" x14ac:dyDescent="0.25">
      <c r="A110" s="1" t="s">
        <v>230</v>
      </c>
      <c r="B110" s="1" t="s">
        <v>228</v>
      </c>
      <c r="C110" s="2" t="s">
        <v>231</v>
      </c>
      <c r="D110" s="23">
        <v>2019</v>
      </c>
      <c r="E110" s="6">
        <v>2760000</v>
      </c>
      <c r="F110" s="6">
        <v>492307.05436791631</v>
      </c>
      <c r="G110" s="6">
        <f t="shared" si="13"/>
        <v>2898000</v>
      </c>
      <c r="H110" s="6">
        <f t="shared" si="14"/>
        <v>500183.96723780298</v>
      </c>
      <c r="I110" s="7">
        <f t="shared" si="19"/>
        <v>2980799.9999999995</v>
      </c>
      <c r="J110" s="7">
        <v>626219</v>
      </c>
      <c r="K110" s="7">
        <f t="shared" si="15"/>
        <v>3143639.9999999995</v>
      </c>
      <c r="L110" s="7">
        <f t="shared" si="16"/>
        <v>660706.42318840581</v>
      </c>
      <c r="M110" s="7">
        <f>130/113.9*K110</f>
        <v>3587999.9999999991</v>
      </c>
      <c r="N110" s="7">
        <f t="shared" si="12"/>
        <v>764773.73526570061</v>
      </c>
      <c r="O110" s="7">
        <f t="shared" si="17"/>
        <v>3587999.9999999991</v>
      </c>
      <c r="P110" s="7">
        <f t="shared" si="18"/>
        <v>766588.86280193238</v>
      </c>
      <c r="Q110" s="7" t="s">
        <v>369</v>
      </c>
      <c r="R110" s="7" t="s">
        <v>362</v>
      </c>
      <c r="S110" s="7" t="s">
        <v>362</v>
      </c>
      <c r="T110" s="7" t="s">
        <v>362</v>
      </c>
    </row>
    <row r="111" spans="1:21" x14ac:dyDescent="0.25">
      <c r="A111" s="1" t="s">
        <v>232</v>
      </c>
      <c r="B111" s="1" t="s">
        <v>233</v>
      </c>
      <c r="C111" s="2" t="s">
        <v>234</v>
      </c>
      <c r="D111" s="23">
        <v>2019</v>
      </c>
      <c r="E111" s="6">
        <v>810000</v>
      </c>
      <c r="F111" s="6">
        <v>77418.352467306002</v>
      </c>
      <c r="G111" s="6">
        <f t="shared" si="13"/>
        <v>850500</v>
      </c>
      <c r="H111" s="6">
        <f t="shared" si="14"/>
        <v>78657.046106782902</v>
      </c>
      <c r="I111" s="7">
        <f t="shared" si="19"/>
        <v>874799.99999999988</v>
      </c>
      <c r="J111" s="7">
        <v>76923</v>
      </c>
      <c r="K111" s="7">
        <f t="shared" si="15"/>
        <v>922589.99999999988</v>
      </c>
      <c r="L111" s="7">
        <f t="shared" si="16"/>
        <v>81159.339130434775</v>
      </c>
      <c r="M111" s="7">
        <f t="shared" ref="M111:M125" si="22">130/113.9*K111</f>
        <v>1052999.9999999998</v>
      </c>
      <c r="N111" s="7">
        <f t="shared" si="12"/>
        <v>93942.678260869565</v>
      </c>
      <c r="O111" s="7">
        <f t="shared" si="17"/>
        <v>1052999.9999999998</v>
      </c>
      <c r="P111" s="7">
        <f t="shared" si="18"/>
        <v>94165.643478260856</v>
      </c>
      <c r="Q111" s="7" t="s">
        <v>369</v>
      </c>
      <c r="R111" s="7" t="s">
        <v>362</v>
      </c>
      <c r="S111" s="7" t="s">
        <v>362</v>
      </c>
      <c r="T111" s="7" t="s">
        <v>362</v>
      </c>
    </row>
    <row r="112" spans="1:21" x14ac:dyDescent="0.25">
      <c r="A112" s="1" t="s">
        <v>235</v>
      </c>
      <c r="B112" s="1" t="s">
        <v>233</v>
      </c>
      <c r="C112" s="2" t="s">
        <v>236</v>
      </c>
      <c r="D112" s="23">
        <v>2019</v>
      </c>
      <c r="E112" s="6">
        <v>260000</v>
      </c>
      <c r="F112" s="6">
        <v>0</v>
      </c>
      <c r="G112" s="6">
        <f t="shared" si="13"/>
        <v>273000</v>
      </c>
      <c r="H112" s="6">
        <f t="shared" si="14"/>
        <v>0</v>
      </c>
      <c r="I112" s="7">
        <f t="shared" si="19"/>
        <v>280800</v>
      </c>
      <c r="J112" s="7">
        <f t="shared" si="20"/>
        <v>0</v>
      </c>
      <c r="K112" s="7">
        <f t="shared" si="15"/>
        <v>296140</v>
      </c>
      <c r="L112" s="7">
        <f t="shared" si="16"/>
        <v>0</v>
      </c>
      <c r="M112" s="7">
        <f t="shared" si="22"/>
        <v>337999.99999999994</v>
      </c>
      <c r="N112" s="7">
        <f t="shared" si="12"/>
        <v>0</v>
      </c>
      <c r="O112" s="7">
        <f t="shared" si="17"/>
        <v>337999.99999999994</v>
      </c>
      <c r="P112" s="7">
        <f t="shared" si="18"/>
        <v>0</v>
      </c>
      <c r="Q112" s="7" t="s">
        <v>369</v>
      </c>
      <c r="R112" s="7" t="s">
        <v>362</v>
      </c>
      <c r="S112" s="7" t="s">
        <v>362</v>
      </c>
      <c r="T112" s="7" t="s">
        <v>362</v>
      </c>
    </row>
    <row r="113" spans="1:21" x14ac:dyDescent="0.25">
      <c r="A113" s="1" t="s">
        <v>237</v>
      </c>
      <c r="B113" s="1" t="s">
        <v>238</v>
      </c>
      <c r="C113" s="2" t="s">
        <v>239</v>
      </c>
      <c r="D113" s="23">
        <v>2019</v>
      </c>
      <c r="E113" s="6">
        <v>1580000</v>
      </c>
      <c r="F113" s="6">
        <v>0</v>
      </c>
      <c r="G113" s="6">
        <f t="shared" si="13"/>
        <v>1659000</v>
      </c>
      <c r="H113" s="6">
        <f t="shared" si="14"/>
        <v>0</v>
      </c>
      <c r="I113" s="7">
        <f t="shared" si="19"/>
        <v>1706399.9999999998</v>
      </c>
      <c r="J113" s="7">
        <f t="shared" si="20"/>
        <v>0</v>
      </c>
      <c r="K113" s="7">
        <f t="shared" si="15"/>
        <v>1799619.9999999998</v>
      </c>
      <c r="L113" s="7">
        <f t="shared" si="16"/>
        <v>0</v>
      </c>
      <c r="M113" s="7">
        <f t="shared" si="22"/>
        <v>2053999.9999999995</v>
      </c>
      <c r="N113" s="7">
        <f t="shared" si="12"/>
        <v>0</v>
      </c>
      <c r="O113" s="7">
        <f t="shared" si="17"/>
        <v>2053999.9999999995</v>
      </c>
      <c r="P113" s="7">
        <f t="shared" si="18"/>
        <v>0</v>
      </c>
      <c r="Q113" s="7" t="s">
        <v>369</v>
      </c>
      <c r="R113" s="7" t="s">
        <v>362</v>
      </c>
      <c r="S113" s="7" t="s">
        <v>362</v>
      </c>
      <c r="T113" s="7" t="s">
        <v>362</v>
      </c>
      <c r="U113" s="5" t="s">
        <v>321</v>
      </c>
    </row>
    <row r="114" spans="1:21" x14ac:dyDescent="0.25">
      <c r="A114" s="37" t="s">
        <v>240</v>
      </c>
      <c r="B114" s="1" t="s">
        <v>241</v>
      </c>
      <c r="C114" s="2" t="s">
        <v>242</v>
      </c>
      <c r="D114" s="23">
        <v>2019</v>
      </c>
      <c r="E114" s="6">
        <v>3750000</v>
      </c>
      <c r="F114" s="6">
        <v>1137811.8715643904</v>
      </c>
      <c r="G114" s="6">
        <f t="shared" si="13"/>
        <v>3937500</v>
      </c>
      <c r="H114" s="6">
        <f t="shared" si="14"/>
        <v>1156016.8615094207</v>
      </c>
      <c r="I114" s="7">
        <f t="shared" si="19"/>
        <v>4049999.9999999995</v>
      </c>
      <c r="J114" s="7">
        <f t="shared" si="20"/>
        <v>1177635.287069144</v>
      </c>
      <c r="K114" s="7">
        <f t="shared" si="15"/>
        <v>4271249.9999999991</v>
      </c>
      <c r="L114" s="7">
        <f t="shared" si="16"/>
        <v>1242490.5637483143</v>
      </c>
      <c r="M114" s="7">
        <f t="shared" si="22"/>
        <v>4874999.9999999981</v>
      </c>
      <c r="N114" s="7">
        <f t="shared" si="12"/>
        <v>1438194.2056573895</v>
      </c>
      <c r="O114" s="7">
        <f t="shared" si="17"/>
        <v>4874999.9999999981</v>
      </c>
      <c r="P114" s="7">
        <f t="shared" si="18"/>
        <v>1441607.6412720825</v>
      </c>
      <c r="Q114" s="7" t="s">
        <v>374</v>
      </c>
      <c r="R114" s="7" t="s">
        <v>362</v>
      </c>
      <c r="S114" s="7" t="s">
        <v>362</v>
      </c>
      <c r="T114" s="7" t="s">
        <v>362</v>
      </c>
    </row>
    <row r="115" spans="1:21" x14ac:dyDescent="0.25">
      <c r="A115" s="1" t="s">
        <v>243</v>
      </c>
      <c r="B115" s="1" t="s">
        <v>244</v>
      </c>
      <c r="C115" s="2" t="s">
        <v>245</v>
      </c>
      <c r="D115" s="23">
        <v>2019</v>
      </c>
      <c r="E115" s="6">
        <v>5150000</v>
      </c>
      <c r="F115" s="6">
        <v>242176.59211857017</v>
      </c>
      <c r="G115" s="6">
        <f t="shared" si="13"/>
        <v>5407500</v>
      </c>
      <c r="H115" s="6">
        <f t="shared" si="14"/>
        <v>246051.4175924673</v>
      </c>
      <c r="I115" s="7">
        <f t="shared" si="19"/>
        <v>5561999.9999999991</v>
      </c>
      <c r="J115" s="7">
        <f t="shared" si="20"/>
        <v>250652.77284272012</v>
      </c>
      <c r="K115" s="7">
        <f t="shared" si="15"/>
        <v>5865849.9999999991</v>
      </c>
      <c r="L115" s="7">
        <f t="shared" si="16"/>
        <v>264456.83859347861</v>
      </c>
      <c r="M115" s="7">
        <f t="shared" si="22"/>
        <v>6694999.9999999981</v>
      </c>
      <c r="N115" s="7">
        <f t="shared" si="12"/>
        <v>306111.21243787272</v>
      </c>
      <c r="O115" s="7">
        <f t="shared" si="17"/>
        <v>6694999.9999999981</v>
      </c>
      <c r="P115" s="7">
        <f t="shared" si="18"/>
        <v>306837.74221422838</v>
      </c>
      <c r="Q115" s="7" t="s">
        <v>374</v>
      </c>
      <c r="R115" s="7" t="s">
        <v>362</v>
      </c>
      <c r="S115" s="7" t="s">
        <v>362</v>
      </c>
      <c r="T115" s="7" t="s">
        <v>362</v>
      </c>
    </row>
    <row r="116" spans="1:21" x14ac:dyDescent="0.25">
      <c r="A116" s="1" t="s">
        <v>246</v>
      </c>
      <c r="B116" s="1" t="s">
        <v>247</v>
      </c>
      <c r="C116" s="2" t="s">
        <v>248</v>
      </c>
      <c r="D116" s="23">
        <v>2019</v>
      </c>
      <c r="E116" s="6">
        <v>3330000</v>
      </c>
      <c r="F116" s="6">
        <v>487230.55344376632</v>
      </c>
      <c r="G116" s="6">
        <f t="shared" si="13"/>
        <v>3496500</v>
      </c>
      <c r="H116" s="6">
        <f t="shared" si="14"/>
        <v>495026.24229886656</v>
      </c>
      <c r="I116" s="7">
        <f t="shared" si="19"/>
        <v>3596399.9999999995</v>
      </c>
      <c r="J116" s="7">
        <v>621825</v>
      </c>
      <c r="K116" s="7">
        <f t="shared" si="15"/>
        <v>3792869.9999999995</v>
      </c>
      <c r="L116" s="7">
        <f t="shared" si="16"/>
        <v>656070.43478260865</v>
      </c>
      <c r="M116" s="7">
        <f t="shared" si="22"/>
        <v>4328999.9999999991</v>
      </c>
      <c r="N116" s="7">
        <f t="shared" si="12"/>
        <v>759407.53623188403</v>
      </c>
      <c r="O116" s="7">
        <f t="shared" si="17"/>
        <v>4328999.9999999991</v>
      </c>
      <c r="P116" s="7">
        <f t="shared" si="18"/>
        <v>761209.92753623181</v>
      </c>
      <c r="Q116" s="7" t="s">
        <v>369</v>
      </c>
      <c r="R116" s="7" t="s">
        <v>362</v>
      </c>
      <c r="S116" s="7" t="s">
        <v>362</v>
      </c>
      <c r="T116" s="7" t="s">
        <v>362</v>
      </c>
    </row>
    <row r="117" spans="1:21" x14ac:dyDescent="0.25">
      <c r="A117" s="1" t="s">
        <v>249</v>
      </c>
      <c r="B117" s="1" t="s">
        <v>250</v>
      </c>
      <c r="C117" s="2" t="s">
        <v>251</v>
      </c>
      <c r="D117" s="23">
        <v>2019</v>
      </c>
      <c r="E117" s="6">
        <v>980000</v>
      </c>
      <c r="F117" s="6">
        <v>77418.352467306002</v>
      </c>
      <c r="G117" s="6">
        <f t="shared" si="13"/>
        <v>1029000</v>
      </c>
      <c r="H117" s="6">
        <f t="shared" si="14"/>
        <v>78657.046106782902</v>
      </c>
      <c r="I117" s="7">
        <f t="shared" si="19"/>
        <v>1058400</v>
      </c>
      <c r="J117" s="7">
        <v>76923</v>
      </c>
      <c r="K117" s="7">
        <f t="shared" si="15"/>
        <v>1116220</v>
      </c>
      <c r="L117" s="7">
        <f t="shared" si="16"/>
        <v>81159.339130434775</v>
      </c>
      <c r="M117" s="7">
        <f t="shared" si="22"/>
        <v>1273999.9999999998</v>
      </c>
      <c r="N117" s="7">
        <f t="shared" si="12"/>
        <v>93942.678260869565</v>
      </c>
      <c r="O117" s="7">
        <f t="shared" si="17"/>
        <v>1273999.9999999998</v>
      </c>
      <c r="P117" s="7">
        <f t="shared" si="18"/>
        <v>94165.643478260856</v>
      </c>
      <c r="Q117" s="7" t="s">
        <v>370</v>
      </c>
      <c r="R117" s="7" t="s">
        <v>362</v>
      </c>
      <c r="S117" s="7" t="s">
        <v>362</v>
      </c>
      <c r="T117" s="7" t="s">
        <v>362</v>
      </c>
    </row>
    <row r="118" spans="1:21" x14ac:dyDescent="0.25">
      <c r="A118" s="1" t="s">
        <v>252</v>
      </c>
      <c r="B118" s="1" t="s">
        <v>250</v>
      </c>
      <c r="C118" s="2" t="s">
        <v>253</v>
      </c>
      <c r="D118" s="23">
        <v>2019</v>
      </c>
      <c r="E118" s="6">
        <v>2800000</v>
      </c>
      <c r="F118" s="6">
        <v>477230.58068003488</v>
      </c>
      <c r="G118" s="6">
        <f t="shared" si="13"/>
        <v>2940000</v>
      </c>
      <c r="H118" s="6">
        <f t="shared" si="14"/>
        <v>484866.26997091545</v>
      </c>
      <c r="I118" s="7">
        <f t="shared" si="19"/>
        <v>3023999.9999999995</v>
      </c>
      <c r="J118" s="7">
        <v>475000</v>
      </c>
      <c r="K118" s="7">
        <f t="shared" si="15"/>
        <v>3189199.9999999995</v>
      </c>
      <c r="L118" s="7">
        <f t="shared" si="16"/>
        <v>501159.42028985504</v>
      </c>
      <c r="M118" s="7">
        <f t="shared" si="22"/>
        <v>3639999.9999999991</v>
      </c>
      <c r="N118" s="7">
        <f t="shared" si="12"/>
        <v>580096.61835748795</v>
      </c>
      <c r="O118" s="7">
        <f t="shared" si="17"/>
        <v>3639999.9999999991</v>
      </c>
      <c r="P118" s="7">
        <f t="shared" si="18"/>
        <v>581473.42995169084</v>
      </c>
      <c r="Q118" s="7" t="s">
        <v>369</v>
      </c>
      <c r="R118" s="7" t="s">
        <v>362</v>
      </c>
      <c r="S118" s="7" t="s">
        <v>362</v>
      </c>
      <c r="T118" s="7" t="s">
        <v>362</v>
      </c>
    </row>
    <row r="119" spans="1:21" x14ac:dyDescent="0.25">
      <c r="A119" s="1" t="s">
        <v>254</v>
      </c>
      <c r="B119" s="1" t="s">
        <v>250</v>
      </c>
      <c r="C119" s="2" t="s">
        <v>255</v>
      </c>
      <c r="D119" s="23">
        <v>2019</v>
      </c>
      <c r="E119" s="6">
        <v>3330000</v>
      </c>
      <c r="F119" s="6">
        <v>707330.87089799461</v>
      </c>
      <c r="G119" s="6">
        <f t="shared" si="13"/>
        <v>3496500</v>
      </c>
      <c r="H119" s="6">
        <f t="shared" si="14"/>
        <v>718648.16483236256</v>
      </c>
      <c r="I119" s="7">
        <f t="shared" si="19"/>
        <v>3596399.9999999995</v>
      </c>
      <c r="J119" s="7">
        <v>885057</v>
      </c>
      <c r="K119" s="7">
        <f t="shared" si="15"/>
        <v>3792869.9999999995</v>
      </c>
      <c r="L119" s="7">
        <f t="shared" si="16"/>
        <v>933799.26956521743</v>
      </c>
      <c r="M119" s="7">
        <f t="shared" si="22"/>
        <v>4328999.9999999991</v>
      </c>
      <c r="N119" s="7">
        <f t="shared" si="12"/>
        <v>1080881.2057971016</v>
      </c>
      <c r="O119" s="7">
        <f t="shared" si="17"/>
        <v>4328999.9999999991</v>
      </c>
      <c r="P119" s="7">
        <f t="shared" si="18"/>
        <v>1083446.5884057973</v>
      </c>
      <c r="Q119" s="7" t="s">
        <v>369</v>
      </c>
      <c r="R119" s="7" t="s">
        <v>362</v>
      </c>
      <c r="S119" s="7" t="s">
        <v>362</v>
      </c>
      <c r="T119" s="7" t="s">
        <v>362</v>
      </c>
    </row>
    <row r="120" spans="1:21" s="31" customFormat="1" x14ac:dyDescent="0.25">
      <c r="A120" s="1" t="s">
        <v>256</v>
      </c>
      <c r="B120" s="1" t="s">
        <v>257</v>
      </c>
      <c r="C120" s="2" t="s">
        <v>258</v>
      </c>
      <c r="D120" s="23">
        <v>2019</v>
      </c>
      <c r="E120" s="28">
        <v>2390000</v>
      </c>
      <c r="F120" s="28">
        <v>407196.83790758502</v>
      </c>
      <c r="G120" s="28">
        <f t="shared" si="13"/>
        <v>2509500</v>
      </c>
      <c r="H120" s="28">
        <f t="shared" si="14"/>
        <v>413711.98731410637</v>
      </c>
      <c r="I120" s="29">
        <f t="shared" si="19"/>
        <v>2581199.9999999995</v>
      </c>
      <c r="J120" s="29">
        <v>501854</v>
      </c>
      <c r="K120" s="29">
        <f t="shared" si="15"/>
        <v>2722209.9999999995</v>
      </c>
      <c r="L120" s="29">
        <f t="shared" si="16"/>
        <v>529492.33623188408</v>
      </c>
      <c r="M120" s="29">
        <f t="shared" si="22"/>
        <v>3106999.9999999991</v>
      </c>
      <c r="N120" s="29">
        <v>150000</v>
      </c>
      <c r="O120" s="7">
        <f t="shared" si="17"/>
        <v>3106999.9999999991</v>
      </c>
      <c r="P120" s="7">
        <f t="shared" si="18"/>
        <v>150356.01265822785</v>
      </c>
      <c r="Q120" s="7" t="s">
        <v>369</v>
      </c>
      <c r="R120" s="7" t="s">
        <v>362</v>
      </c>
      <c r="S120" s="7" t="s">
        <v>362</v>
      </c>
      <c r="T120" s="7" t="s">
        <v>362</v>
      </c>
      <c r="U120" s="31" t="s">
        <v>350</v>
      </c>
    </row>
    <row r="121" spans="1:21" x14ac:dyDescent="0.25">
      <c r="A121" s="1" t="s">
        <v>129</v>
      </c>
      <c r="B121" s="1" t="s">
        <v>283</v>
      </c>
      <c r="C121" s="2" t="s">
        <v>284</v>
      </c>
      <c r="D121" s="23">
        <v>2019</v>
      </c>
      <c r="E121" s="6">
        <v>5300000</v>
      </c>
      <c r="F121" s="6">
        <v>857571</v>
      </c>
      <c r="G121" s="6">
        <f t="shared" si="13"/>
        <v>5565000</v>
      </c>
      <c r="H121" s="6">
        <f t="shared" si="14"/>
        <v>871292.13600000006</v>
      </c>
      <c r="I121" s="7">
        <f t="shared" si="19"/>
        <v>5723999.9999999991</v>
      </c>
      <c r="J121" s="7">
        <v>1325000</v>
      </c>
      <c r="K121" s="7">
        <f t="shared" si="15"/>
        <v>6036699.9999999991</v>
      </c>
      <c r="L121" s="7">
        <f t="shared" si="16"/>
        <v>1397971.0144927537</v>
      </c>
      <c r="M121" s="7">
        <f t="shared" si="22"/>
        <v>6889999.9999999981</v>
      </c>
      <c r="N121" s="7">
        <f t="shared" si="12"/>
        <v>1618164.2512077296</v>
      </c>
      <c r="O121" s="7">
        <f t="shared" si="17"/>
        <v>6889999.9999999981</v>
      </c>
      <c r="P121" s="7">
        <f t="shared" si="18"/>
        <v>1622004.8309178744</v>
      </c>
      <c r="Q121" s="7" t="s">
        <v>369</v>
      </c>
      <c r="R121" s="7" t="s">
        <v>363</v>
      </c>
      <c r="S121" s="7" t="s">
        <v>362</v>
      </c>
      <c r="T121" s="7" t="s">
        <v>362</v>
      </c>
    </row>
    <row r="122" spans="1:21" x14ac:dyDescent="0.25">
      <c r="A122" s="1" t="s">
        <v>259</v>
      </c>
      <c r="B122" s="1" t="s">
        <v>260</v>
      </c>
      <c r="C122" s="2" t="s">
        <v>261</v>
      </c>
      <c r="D122" s="23">
        <v>2019</v>
      </c>
      <c r="E122" s="6">
        <v>2100000</v>
      </c>
      <c r="F122" s="6">
        <v>309673.38831734954</v>
      </c>
      <c r="G122" s="6">
        <f t="shared" si="13"/>
        <v>2205000</v>
      </c>
      <c r="H122" s="6">
        <f t="shared" si="14"/>
        <v>314628.16253042716</v>
      </c>
      <c r="I122" s="7">
        <f t="shared" si="19"/>
        <v>2268000</v>
      </c>
      <c r="J122" s="7">
        <v>276923</v>
      </c>
      <c r="K122" s="7">
        <f t="shared" si="15"/>
        <v>2391900</v>
      </c>
      <c r="L122" s="7">
        <f t="shared" si="16"/>
        <v>292173.83188405796</v>
      </c>
      <c r="M122" s="7">
        <f t="shared" si="22"/>
        <v>2729999.9999999995</v>
      </c>
      <c r="N122" s="7">
        <f t="shared" si="12"/>
        <v>338193.88599033817</v>
      </c>
      <c r="O122" s="7">
        <f t="shared" si="17"/>
        <v>2729999.9999999995</v>
      </c>
      <c r="P122" s="7">
        <f t="shared" si="18"/>
        <v>338996.56135265698</v>
      </c>
      <c r="Q122" s="7" t="s">
        <v>369</v>
      </c>
      <c r="R122" s="7" t="s">
        <v>362</v>
      </c>
      <c r="S122" s="7" t="s">
        <v>362</v>
      </c>
      <c r="T122" s="7" t="s">
        <v>362</v>
      </c>
    </row>
    <row r="123" spans="1:21" x14ac:dyDescent="0.25">
      <c r="A123" s="1" t="s">
        <v>262</v>
      </c>
      <c r="B123" s="1" t="s">
        <v>260</v>
      </c>
      <c r="C123" s="2" t="s">
        <v>263</v>
      </c>
      <c r="D123" s="23">
        <v>2019</v>
      </c>
      <c r="E123" s="6">
        <v>3800000</v>
      </c>
      <c r="F123" s="6">
        <v>1012745.5980470793</v>
      </c>
      <c r="G123" s="6">
        <f t="shared" si="13"/>
        <v>3990000</v>
      </c>
      <c r="H123" s="6">
        <f t="shared" si="14"/>
        <v>1028949.5276158325</v>
      </c>
      <c r="I123" s="7">
        <f t="shared" si="19"/>
        <v>4103999.9999999995</v>
      </c>
      <c r="J123" s="7">
        <v>965424</v>
      </c>
      <c r="K123" s="7">
        <f t="shared" si="15"/>
        <v>4328199.9999999991</v>
      </c>
      <c r="L123" s="7">
        <f t="shared" si="16"/>
        <v>1018592.2782608696</v>
      </c>
      <c r="M123" s="7">
        <f t="shared" si="22"/>
        <v>4939999.9999999981</v>
      </c>
      <c r="N123" s="7">
        <f t="shared" si="12"/>
        <v>1179029.8898550726</v>
      </c>
      <c r="O123" s="7">
        <f t="shared" si="17"/>
        <v>4939999.9999999981</v>
      </c>
      <c r="P123" s="7">
        <f t="shared" si="18"/>
        <v>1181828.220289855</v>
      </c>
      <c r="Q123" s="7" t="s">
        <v>369</v>
      </c>
      <c r="R123" s="7" t="s">
        <v>362</v>
      </c>
      <c r="S123" s="7" t="s">
        <v>362</v>
      </c>
      <c r="T123" s="7" t="s">
        <v>362</v>
      </c>
    </row>
    <row r="124" spans="1:21" x14ac:dyDescent="0.25">
      <c r="A124" s="1" t="s">
        <v>264</v>
      </c>
      <c r="B124" s="1" t="s">
        <v>260</v>
      </c>
      <c r="C124" s="2" t="s">
        <v>265</v>
      </c>
      <c r="D124" s="23">
        <v>2019</v>
      </c>
      <c r="E124" s="6">
        <v>4050000</v>
      </c>
      <c r="F124" s="6">
        <v>1050030.8796512641</v>
      </c>
      <c r="G124" s="6">
        <f t="shared" si="13"/>
        <v>4252500</v>
      </c>
      <c r="H124" s="6">
        <f t="shared" si="14"/>
        <v>1066831.3737256844</v>
      </c>
      <c r="I124" s="7">
        <f t="shared" si="19"/>
        <v>4374000</v>
      </c>
      <c r="J124" s="7">
        <v>904052</v>
      </c>
      <c r="K124" s="7">
        <f t="shared" si="15"/>
        <v>4612950</v>
      </c>
      <c r="L124" s="7">
        <f t="shared" si="16"/>
        <v>953840.3710144927</v>
      </c>
      <c r="M124" s="7">
        <f t="shared" si="22"/>
        <v>5264999.9999999991</v>
      </c>
      <c r="N124" s="7">
        <f t="shared" si="12"/>
        <v>1104078.9642512079</v>
      </c>
      <c r="O124" s="7">
        <f t="shared" si="17"/>
        <v>5264999.9999999991</v>
      </c>
      <c r="P124" s="7">
        <f t="shared" si="18"/>
        <v>1106699.4048309179</v>
      </c>
      <c r="Q124" s="7" t="s">
        <v>369</v>
      </c>
      <c r="R124" s="7" t="s">
        <v>362</v>
      </c>
      <c r="S124" s="7" t="s">
        <v>362</v>
      </c>
      <c r="T124" s="7" t="s">
        <v>362</v>
      </c>
    </row>
    <row r="125" spans="1:21" s="31" customFormat="1" x14ac:dyDescent="0.25">
      <c r="A125" s="1" t="s">
        <v>266</v>
      </c>
      <c r="B125" s="1" t="s">
        <v>267</v>
      </c>
      <c r="C125" s="2" t="s">
        <v>268</v>
      </c>
      <c r="D125" s="23" t="s">
        <v>30</v>
      </c>
      <c r="E125" s="28">
        <v>0</v>
      </c>
      <c r="F125" s="28">
        <v>26939.843068875325</v>
      </c>
      <c r="G125" s="28">
        <f t="shared" si="13"/>
        <v>0</v>
      </c>
      <c r="H125" s="28">
        <f t="shared" si="14"/>
        <v>27370.880557977333</v>
      </c>
      <c r="I125" s="29">
        <f t="shared" si="19"/>
        <v>0</v>
      </c>
      <c r="J125" s="29">
        <f t="shared" si="20"/>
        <v>27882.737576285963</v>
      </c>
      <c r="K125" s="29">
        <f t="shared" si="15"/>
        <v>0</v>
      </c>
      <c r="L125" s="29">
        <f t="shared" si="16"/>
        <v>29418.308631211858</v>
      </c>
      <c r="M125" s="29">
        <f t="shared" si="22"/>
        <v>0</v>
      </c>
      <c r="N125" s="29">
        <f t="shared" si="12"/>
        <v>34051.96163905842</v>
      </c>
      <c r="O125" s="7">
        <f t="shared" si="17"/>
        <v>0</v>
      </c>
      <c r="P125" s="7">
        <f t="shared" si="18"/>
        <v>34132.781168265043</v>
      </c>
      <c r="Q125" s="7" t="s">
        <v>364</v>
      </c>
      <c r="R125" s="7" t="s">
        <v>364</v>
      </c>
      <c r="S125" s="7" t="s">
        <v>362</v>
      </c>
      <c r="T125" s="7" t="s">
        <v>362</v>
      </c>
      <c r="U125" s="31" t="s">
        <v>351</v>
      </c>
    </row>
    <row r="126" spans="1:21" x14ac:dyDescent="0.25">
      <c r="A126" s="1" t="s">
        <v>269</v>
      </c>
      <c r="B126" s="1" t="s">
        <v>300</v>
      </c>
      <c r="C126" s="2" t="s">
        <v>299</v>
      </c>
      <c r="D126" s="23">
        <v>2023</v>
      </c>
      <c r="E126" s="6">
        <v>660000</v>
      </c>
      <c r="F126" s="6">
        <v>0</v>
      </c>
      <c r="G126" s="6">
        <f t="shared" si="13"/>
        <v>693000</v>
      </c>
      <c r="H126" s="6">
        <f t="shared" si="14"/>
        <v>0</v>
      </c>
      <c r="I126" s="7">
        <f t="shared" si="19"/>
        <v>712799.99999999988</v>
      </c>
      <c r="J126" s="7">
        <f t="shared" si="20"/>
        <v>0</v>
      </c>
      <c r="K126" s="7">
        <f t="shared" si="15"/>
        <v>751739.99999999988</v>
      </c>
      <c r="L126" s="7">
        <f t="shared" si="16"/>
        <v>0</v>
      </c>
      <c r="M126" s="7">
        <v>920000</v>
      </c>
      <c r="N126" s="7">
        <f t="shared" si="12"/>
        <v>0</v>
      </c>
      <c r="O126" s="7">
        <f t="shared" si="17"/>
        <v>920000</v>
      </c>
      <c r="P126" s="7">
        <f t="shared" si="18"/>
        <v>0</v>
      </c>
      <c r="Q126" s="7" t="s">
        <v>370</v>
      </c>
      <c r="R126" s="7" t="s">
        <v>362</v>
      </c>
      <c r="S126" s="7" t="s">
        <v>362</v>
      </c>
      <c r="T126" s="7" t="s">
        <v>363</v>
      </c>
    </row>
    <row r="127" spans="1:21" x14ac:dyDescent="0.25">
      <c r="A127" s="5" t="s">
        <v>302</v>
      </c>
      <c r="B127" s="5" t="s">
        <v>303</v>
      </c>
      <c r="C127" s="5" t="s">
        <v>304</v>
      </c>
      <c r="D127" s="23">
        <v>2023</v>
      </c>
      <c r="E127" s="6">
        <v>200000</v>
      </c>
      <c r="F127" s="6">
        <v>0</v>
      </c>
      <c r="G127" s="6">
        <f t="shared" si="13"/>
        <v>210000</v>
      </c>
      <c r="H127" s="6">
        <f t="shared" si="14"/>
        <v>0</v>
      </c>
      <c r="I127" s="7">
        <f t="shared" si="19"/>
        <v>215999.99999999997</v>
      </c>
      <c r="J127" s="7">
        <f t="shared" si="20"/>
        <v>0</v>
      </c>
      <c r="K127" s="7">
        <f t="shared" si="15"/>
        <v>227799.99999999997</v>
      </c>
      <c r="L127" s="7">
        <f t="shared" si="16"/>
        <v>0</v>
      </c>
      <c r="M127" s="7">
        <v>670000</v>
      </c>
      <c r="N127" s="7">
        <f t="shared" si="12"/>
        <v>0</v>
      </c>
      <c r="O127" s="7">
        <f t="shared" si="17"/>
        <v>670000</v>
      </c>
      <c r="P127" s="7">
        <f t="shared" si="18"/>
        <v>0</v>
      </c>
      <c r="Q127" s="7" t="s">
        <v>369</v>
      </c>
      <c r="R127" s="7" t="s">
        <v>362</v>
      </c>
      <c r="S127" s="7" t="s">
        <v>362</v>
      </c>
      <c r="T127" s="7" t="s">
        <v>362</v>
      </c>
    </row>
    <row r="128" spans="1:21" x14ac:dyDescent="0.25">
      <c r="A128" s="1" t="s">
        <v>301</v>
      </c>
      <c r="B128" s="1" t="s">
        <v>298</v>
      </c>
      <c r="C128" s="2" t="s">
        <v>270</v>
      </c>
      <c r="D128" s="23">
        <v>2023</v>
      </c>
      <c r="E128" s="7"/>
      <c r="F128" s="7"/>
      <c r="G128" s="7"/>
      <c r="H128" s="7"/>
      <c r="I128" s="7"/>
      <c r="J128" s="7">
        <f t="shared" ref="J128" si="23">103.5/101.6*H128</f>
        <v>0</v>
      </c>
      <c r="K128" s="7">
        <f t="shared" ref="K128" si="24">113.9/108*I128</f>
        <v>0</v>
      </c>
      <c r="L128" s="7">
        <f t="shared" ref="L128" si="25">109.2/103.5*J128</f>
        <v>0</v>
      </c>
      <c r="M128" s="7">
        <v>210000</v>
      </c>
      <c r="N128" s="7">
        <f t="shared" si="12"/>
        <v>0</v>
      </c>
      <c r="O128" s="7">
        <f t="shared" si="17"/>
        <v>210000</v>
      </c>
      <c r="P128" s="7">
        <f t="shared" si="18"/>
        <v>0</v>
      </c>
      <c r="Q128" s="7" t="s">
        <v>365</v>
      </c>
      <c r="R128" s="7" t="s">
        <v>362</v>
      </c>
      <c r="S128" s="7" t="s">
        <v>362</v>
      </c>
      <c r="T128" s="7" t="s">
        <v>362</v>
      </c>
    </row>
    <row r="129" spans="7:20" x14ac:dyDescent="0.25">
      <c r="G129" s="14">
        <f t="shared" ref="G129:L129" si="26">SUM(G7:G127)</f>
        <v>416163830.89553785</v>
      </c>
      <c r="H129" s="14">
        <f t="shared" si="26"/>
        <v>63577683.429086618</v>
      </c>
      <c r="I129" s="14">
        <f t="shared" si="26"/>
        <v>501118719.54569882</v>
      </c>
      <c r="J129" s="14">
        <f t="shared" si="26"/>
        <v>68256809.594768271</v>
      </c>
      <c r="K129" s="14">
        <f t="shared" si="26"/>
        <v>529000871.81717676</v>
      </c>
      <c r="L129" s="14">
        <f t="shared" si="26"/>
        <v>72069578.644914895</v>
      </c>
      <c r="M129" s="14">
        <f>SUM(M7:M128)</f>
        <v>573419390.06809771</v>
      </c>
      <c r="N129" s="14">
        <f>SUM(N7:N128)</f>
        <v>84450742.870347619</v>
      </c>
      <c r="O129" s="14">
        <f>SUM(O7:O128)</f>
        <v>573419390.06809771</v>
      </c>
      <c r="P129" s="14">
        <f>SUM(P7:P128)</f>
        <v>84651179.760071546</v>
      </c>
      <c r="Q129" s="14"/>
      <c r="R129" s="14"/>
      <c r="S129" s="14"/>
      <c r="T129" s="1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Lizette van der Laan</dc:creator>
  <cp:lastModifiedBy>Menno Rozema</cp:lastModifiedBy>
  <dcterms:created xsi:type="dcterms:W3CDTF">2020-01-28T13:59:56Z</dcterms:created>
  <dcterms:modified xsi:type="dcterms:W3CDTF">2024-10-17T09:55:52Z</dcterms:modified>
</cp:coreProperties>
</file>