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plyvalue-my.sharepoint.com/personal/g_vanbeek_supplyvalue_nl/Documents/Documenten/Circulus/"/>
    </mc:Choice>
  </mc:AlternateContent>
  <xr:revisionPtr revIDLastSave="0" documentId="8_{E8FD9106-CA25-4BF6-ACD3-4A4BCDF8CB34}" xr6:coauthVersionLast="47" xr6:coauthVersionMax="47" xr10:uidLastSave="{00000000-0000-0000-0000-000000000000}"/>
  <bookViews>
    <workbookView xWindow="-108" yWindow="-108" windowWidth="23256" windowHeight="12456" xr2:uid="{2503E5FC-CDDD-4ABB-96A6-DB4D8E5A0A4D}"/>
  </bookViews>
  <sheets>
    <sheet name="Boodschappenlijst Kern" sheetId="1" r:id="rId1"/>
    <sheet name="Korting per Categorie" sheetId="2" r:id="rId2"/>
    <sheet name="Calculatiebla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" l="1"/>
  <c r="B5" i="3" s="1"/>
  <c r="F20" i="2"/>
  <c r="B11" i="3" s="1"/>
  <c r="K8" i="3"/>
  <c r="H10" i="3" s="1"/>
  <c r="H8" i="3"/>
  <c r="I8" i="3"/>
  <c r="I10" i="3" s="1"/>
  <c r="G8" i="3"/>
  <c r="Q19" i="1"/>
  <c r="B10" i="3" s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2" i="1"/>
  <c r="R20" i="1" l="1"/>
  <c r="B7" i="3" s="1"/>
  <c r="B12" i="3"/>
  <c r="B6" i="3"/>
  <c r="G10" i="3"/>
</calcChain>
</file>

<file path=xl/sharedStrings.xml><?xml version="1.0" encoding="utf-8"?>
<sst xmlns="http://schemas.openxmlformats.org/spreadsheetml/2006/main" count="132" uniqueCount="97">
  <si>
    <t>groep</t>
  </si>
  <si>
    <t>VP</t>
  </si>
  <si>
    <t>INH</t>
  </si>
  <si>
    <t>EENH</t>
  </si>
  <si>
    <t>Artikel Omschrijving</t>
  </si>
  <si>
    <t>Afzet</t>
  </si>
  <si>
    <t>Uw artikelgroep</t>
  </si>
  <si>
    <t>Uw artikelnummer</t>
  </si>
  <si>
    <t>Uw artikelomschrijving</t>
  </si>
  <si>
    <t>uw verpakkings-eenheid</t>
  </si>
  <si>
    <t xml:space="preserve">uw levereenheid </t>
  </si>
  <si>
    <t>uw FabMerk</t>
  </si>
  <si>
    <t>Uw omrekenfactor tbv afname vergelijk</t>
  </si>
  <si>
    <t xml:space="preserve"> Kortingspercentage op artikel</t>
  </si>
  <si>
    <t>DS</t>
  </si>
  <si>
    <t>KG</t>
  </si>
  <si>
    <t>Aardappelen, groenten en Fruit (AGF);</t>
  </si>
  <si>
    <t>st</t>
  </si>
  <si>
    <t>Bananen</t>
  </si>
  <si>
    <t xml:space="preserve">Halal Kipspiesen </t>
  </si>
  <si>
    <t>Mini filet americain</t>
  </si>
  <si>
    <t>Ds</t>
  </si>
  <si>
    <t>gr</t>
  </si>
  <si>
    <t>Gebonden Jus</t>
  </si>
  <si>
    <t>kg</t>
  </si>
  <si>
    <t>Kippendijen gesneden</t>
  </si>
  <si>
    <t xml:space="preserve">kg </t>
  </si>
  <si>
    <t>Rundergehakt</t>
  </si>
  <si>
    <t>Peterselie</t>
  </si>
  <si>
    <t>Menubak 2 vaks 5 cm diep zwart</t>
  </si>
  <si>
    <t>Koffie Melange Rood Snelfilter</t>
  </si>
  <si>
    <t>Horeca puntjes wit gesneden</t>
  </si>
  <si>
    <t>Twentse gehaktbal rond</t>
  </si>
  <si>
    <t xml:space="preserve">St </t>
  </si>
  <si>
    <t>Halfvolle melk dagvers 0.25L</t>
  </si>
  <si>
    <t>TR</t>
  </si>
  <si>
    <t>Coca Cola blik 33cl</t>
  </si>
  <si>
    <t>Gevulde koek 100gr.</t>
  </si>
  <si>
    <t>Chinese groentesoep</t>
  </si>
  <si>
    <t>Vleeswaren;</t>
  </si>
  <si>
    <t>Kruiden;</t>
  </si>
  <si>
    <t>Halal producten;</t>
  </si>
  <si>
    <t>Wild en gevogelte;</t>
  </si>
  <si>
    <t>Vlees, vis en eieren;</t>
  </si>
  <si>
    <t>Droge kruidenierswaren assortiment (DKW)</t>
  </si>
  <si>
    <t>Diepvrieswaren waaronder ijs, vlees, vis en AGF</t>
  </si>
  <si>
    <t>Zuivel;</t>
  </si>
  <si>
    <t>Brood en banket;</t>
  </si>
  <si>
    <t>Dranken;</t>
  </si>
  <si>
    <t>Chips, koek en snoep;</t>
  </si>
  <si>
    <t>Soep;</t>
  </si>
  <si>
    <t>Koffie en thee;</t>
  </si>
  <si>
    <t>Schoonmaakmiddelen</t>
  </si>
  <si>
    <t>Non-food (bestek, borden, servetten,  etc.);</t>
  </si>
  <si>
    <t>kortingspercentage overig assortiment</t>
  </si>
  <si>
    <t>Uw productgroep benaming</t>
  </si>
  <si>
    <t>subgroepen vallend onder uw artikelgroep</t>
  </si>
  <si>
    <t xml:space="preserve">Kortingspercentage op bruto prijslijst per groep </t>
  </si>
  <si>
    <t>Gemiddeld kortingspercentage</t>
  </si>
  <si>
    <t xml:space="preserve">Calculatieblad </t>
  </si>
  <si>
    <t>Inschrijver dient de blauw gearceerde cellen in te vullen</t>
  </si>
  <si>
    <t>Totaalblad</t>
  </si>
  <si>
    <t>Totaalbedrag voor gunning</t>
  </si>
  <si>
    <t>Weging kortingspercentage niet kernassortiment</t>
  </si>
  <si>
    <t>gemiddelde kortingspercentage kernassortiment</t>
  </si>
  <si>
    <t>gemiddelde kortingspercentage niet kernassortiment</t>
  </si>
  <si>
    <t>Totaal kortingspercentage voor gunning</t>
  </si>
  <si>
    <t>Naam Inschrijver</t>
  </si>
  <si>
    <t>Naam ondertekenaar</t>
  </si>
  <si>
    <t>Handtekening</t>
  </si>
  <si>
    <t>Datum</t>
  </si>
  <si>
    <t>Circulus</t>
  </si>
  <si>
    <t>Kernassortiment</t>
  </si>
  <si>
    <t xml:space="preserve">Gemiddeld Kortingspercentage </t>
  </si>
  <si>
    <t>Totaal kernassortiment bruto prijs</t>
  </si>
  <si>
    <t>Weging: 240 punten</t>
  </si>
  <si>
    <t>Weging: 60 punten</t>
  </si>
  <si>
    <t>TOTAAL bruto prijsbedrag</t>
  </si>
  <si>
    <t>TOTAAL netto prijs</t>
  </si>
  <si>
    <t>voorbeeld berekening</t>
  </si>
  <si>
    <t>inschrijver 1</t>
  </si>
  <si>
    <t>inschrijver 2</t>
  </si>
  <si>
    <t>inschrijver 3</t>
  </si>
  <si>
    <t>Korting op kern</t>
  </si>
  <si>
    <t>Korting overige</t>
  </si>
  <si>
    <t>Score (punten maximaal)</t>
  </si>
  <si>
    <t>Score aanbesteding</t>
  </si>
  <si>
    <t>Hoogste:</t>
  </si>
  <si>
    <t>FL</t>
  </si>
  <si>
    <t>liter</t>
  </si>
  <si>
    <t>Wasmiddel stralend wit</t>
  </si>
  <si>
    <t>ZK</t>
  </si>
  <si>
    <t>BOS</t>
  </si>
  <si>
    <t>Beoordeling relatief kortingspercentage</t>
  </si>
  <si>
    <t>Overige</t>
  </si>
  <si>
    <t>Bruto prijs, conform prijslijst excl. btw</t>
  </si>
  <si>
    <t>Uw netto 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</si>
</sst>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#,##0.0"/>
    <numFmt numFmtId="166" formatCode="[$-10413]#,##0.00"/>
    <numFmt numFmtId="167" formatCode="0.0%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ptos Narrow"/>
      <family val="2"/>
      <scheme val="minor"/>
    </font>
    <font>
      <u/>
      <sz val="10"/>
      <color theme="8" tint="-0.249977111117893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8" fillId="0" borderId="0" xfId="0" applyFont="1" applyAlignment="1">
      <alignment horizontal="justify" vertical="center"/>
    </xf>
    <xf numFmtId="44" fontId="6" fillId="3" borderId="1" xfId="2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" fontId="7" fillId="4" borderId="1" xfId="0" applyNumberFormat="1" applyFont="1" applyFill="1" applyBorder="1"/>
    <xf numFmtId="3" fontId="7" fillId="4" borderId="1" xfId="0" applyNumberFormat="1" applyFont="1" applyFill="1" applyBorder="1"/>
    <xf numFmtId="166" fontId="6" fillId="5" borderId="1" xfId="4" applyNumberFormat="1" applyFont="1" applyFill="1" applyBorder="1" applyAlignment="1">
      <alignment vertical="top" wrapText="1" readingOrder="1"/>
    </xf>
    <xf numFmtId="0" fontId="4" fillId="6" borderId="1" xfId="0" applyFont="1" applyFill="1" applyBorder="1" applyAlignment="1">
      <alignment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vertical="center" wrapText="1"/>
    </xf>
    <xf numFmtId="165" fontId="4" fillId="6" borderId="1" xfId="1" applyNumberFormat="1" applyFont="1" applyFill="1" applyBorder="1" applyAlignment="1">
      <alignment horizontal="right" vertical="center" wrapText="1"/>
    </xf>
    <xf numFmtId="10" fontId="4" fillId="6" borderId="1" xfId="0" applyNumberFormat="1" applyFont="1" applyFill="1" applyBorder="1" applyAlignment="1">
      <alignment horizontal="center" vertical="center" wrapText="1"/>
    </xf>
    <xf numFmtId="44" fontId="4" fillId="6" borderId="1" xfId="0" applyNumberFormat="1" applyFont="1" applyFill="1" applyBorder="1" applyAlignment="1">
      <alignment horizontal="center" vertical="center" wrapText="1"/>
    </xf>
    <xf numFmtId="44" fontId="0" fillId="0" borderId="5" xfId="0" applyNumberFormat="1" applyBorder="1"/>
    <xf numFmtId="0" fontId="2" fillId="0" borderId="6" xfId="0" applyFont="1" applyBorder="1"/>
    <xf numFmtId="10" fontId="0" fillId="0" borderId="7" xfId="0" applyNumberFormat="1" applyBorder="1"/>
    <xf numFmtId="0" fontId="0" fillId="6" borderId="1" xfId="0" applyFill="1" applyBorder="1"/>
    <xf numFmtId="0" fontId="10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0" fillId="6" borderId="9" xfId="0" applyFill="1" applyBorder="1"/>
    <xf numFmtId="0" fontId="7" fillId="4" borderId="8" xfId="0" applyFont="1" applyFill="1" applyBorder="1"/>
    <xf numFmtId="0" fontId="4" fillId="6" borderId="10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 applyAlignment="1">
      <alignment horizontal="justify" vertical="center"/>
    </xf>
    <xf numFmtId="0" fontId="8" fillId="0" borderId="13" xfId="0" applyFont="1" applyBorder="1" applyAlignment="1">
      <alignment horizontal="justify" vertical="center"/>
    </xf>
    <xf numFmtId="0" fontId="4" fillId="6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7" fillId="7" borderId="1" xfId="0" applyFont="1" applyFill="1" applyBorder="1"/>
    <xf numFmtId="0" fontId="0" fillId="6" borderId="14" xfId="0" applyFill="1" applyBorder="1"/>
    <xf numFmtId="0" fontId="0" fillId="7" borderId="1" xfId="0" applyFill="1" applyBorder="1"/>
    <xf numFmtId="0" fontId="4" fillId="7" borderId="2" xfId="0" applyFont="1" applyFill="1" applyBorder="1" applyAlignment="1">
      <alignment vertical="center" wrapText="1"/>
    </xf>
    <xf numFmtId="0" fontId="8" fillId="7" borderId="14" xfId="0" applyFont="1" applyFill="1" applyBorder="1" applyAlignment="1">
      <alignment horizontal="justify" vertical="center"/>
    </xf>
    <xf numFmtId="0" fontId="8" fillId="7" borderId="15" xfId="0" applyFont="1" applyFill="1" applyBorder="1" applyAlignment="1">
      <alignment horizontal="justify" vertical="center"/>
    </xf>
    <xf numFmtId="0" fontId="12" fillId="0" borderId="0" xfId="0" applyFont="1"/>
    <xf numFmtId="0" fontId="9" fillId="8" borderId="1" xfId="0" applyFont="1" applyFill="1" applyBorder="1"/>
    <xf numFmtId="0" fontId="9" fillId="0" borderId="0" xfId="0" applyFont="1"/>
    <xf numFmtId="0" fontId="13" fillId="0" borderId="1" xfId="0" applyFont="1" applyBorder="1"/>
    <xf numFmtId="44" fontId="13" fillId="3" borderId="1" xfId="0" applyNumberFormat="1" applyFont="1" applyFill="1" applyBorder="1"/>
    <xf numFmtId="0" fontId="0" fillId="0" borderId="2" xfId="0" applyBorder="1"/>
    <xf numFmtId="0" fontId="0" fillId="0" borderId="3" xfId="0" applyBorder="1"/>
    <xf numFmtId="0" fontId="17" fillId="0" borderId="16" xfId="0" applyFont="1" applyBorder="1"/>
    <xf numFmtId="0" fontId="13" fillId="0" borderId="0" xfId="0" applyFont="1"/>
    <xf numFmtId="10" fontId="13" fillId="3" borderId="9" xfId="0" applyNumberFormat="1" applyFont="1" applyFill="1" applyBorder="1"/>
    <xf numFmtId="0" fontId="14" fillId="7" borderId="1" xfId="0" applyFont="1" applyFill="1" applyBorder="1" applyAlignment="1">
      <alignment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center"/>
    </xf>
    <xf numFmtId="0" fontId="13" fillId="6" borderId="15" xfId="0" applyFont="1" applyFill="1" applyBorder="1"/>
    <xf numFmtId="0" fontId="13" fillId="6" borderId="1" xfId="0" applyFont="1" applyFill="1" applyBorder="1"/>
    <xf numFmtId="0" fontId="15" fillId="6" borderId="9" xfId="0" applyFont="1" applyFill="1" applyBorder="1"/>
    <xf numFmtId="44" fontId="11" fillId="6" borderId="15" xfId="0" applyNumberFormat="1" applyFont="1" applyFill="1" applyBorder="1"/>
    <xf numFmtId="0" fontId="16" fillId="6" borderId="1" xfId="0" applyFont="1" applyFill="1" applyBorder="1" applyAlignment="1">
      <alignment horizontal="center"/>
    </xf>
    <xf numFmtId="10" fontId="11" fillId="6" borderId="15" xfId="0" applyNumberFormat="1" applyFont="1" applyFill="1" applyBorder="1"/>
    <xf numFmtId="0" fontId="0" fillId="0" borderId="4" xfId="0" applyBorder="1"/>
    <xf numFmtId="0" fontId="2" fillId="0" borderId="0" xfId="0" applyFont="1"/>
    <xf numFmtId="44" fontId="0" fillId="0" borderId="0" xfId="0" applyNumberFormat="1"/>
    <xf numFmtId="164" fontId="0" fillId="0" borderId="17" xfId="0" applyNumberFormat="1" applyBorder="1"/>
    <xf numFmtId="10" fontId="0" fillId="0" borderId="17" xfId="0" applyNumberFormat="1" applyBorder="1"/>
    <xf numFmtId="10" fontId="13" fillId="3" borderId="1" xfId="0" applyNumberFormat="1" applyFont="1" applyFill="1" applyBorder="1"/>
    <xf numFmtId="0" fontId="19" fillId="0" borderId="0" xfId="0" applyFont="1"/>
    <xf numFmtId="0" fontId="19" fillId="0" borderId="0" xfId="0" applyFont="1" applyAlignment="1">
      <alignment horizontal="right"/>
    </xf>
    <xf numFmtId="9" fontId="19" fillId="0" borderId="0" xfId="0" applyNumberFormat="1" applyFont="1"/>
    <xf numFmtId="167" fontId="19" fillId="0" borderId="0" xfId="1" applyNumberFormat="1" applyFont="1" applyFill="1" applyBorder="1"/>
    <xf numFmtId="0" fontId="20" fillId="0" borderId="0" xfId="0" applyFont="1"/>
    <xf numFmtId="2" fontId="20" fillId="0" borderId="0" xfId="0" applyNumberFormat="1" applyFont="1"/>
    <xf numFmtId="0" fontId="2" fillId="6" borderId="14" xfId="0" applyFont="1" applyFill="1" applyBorder="1"/>
    <xf numFmtId="0" fontId="0" fillId="0" borderId="18" xfId="0" applyBorder="1"/>
    <xf numFmtId="167" fontId="0" fillId="0" borderId="19" xfId="0" applyNumberFormat="1" applyBorder="1"/>
    <xf numFmtId="0" fontId="0" fillId="6" borderId="0" xfId="0" applyFill="1"/>
    <xf numFmtId="0" fontId="8" fillId="7" borderId="1" xfId="0" applyFont="1" applyFill="1" applyBorder="1" applyAlignment="1">
      <alignment horizontal="justify" vertical="center"/>
    </xf>
    <xf numFmtId="166" fontId="0" fillId="0" borderId="0" xfId="0" applyNumberFormat="1"/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0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164" fontId="6" fillId="2" borderId="2" xfId="0" applyNumberFormat="1" applyFont="1" applyFill="1" applyBorder="1" applyAlignment="1" applyProtection="1">
      <alignment horizontal="center"/>
      <protection locked="0"/>
    </xf>
    <xf numFmtId="44" fontId="9" fillId="2" borderId="8" xfId="6" applyFont="1" applyFill="1" applyBorder="1" applyProtection="1">
      <protection locked="0"/>
    </xf>
    <xf numFmtId="44" fontId="9" fillId="2" borderId="1" xfId="6" applyFont="1" applyFill="1" applyBorder="1" applyProtection="1">
      <protection locked="0"/>
    </xf>
    <xf numFmtId="10" fontId="9" fillId="2" borderId="1" xfId="1" applyNumberFormat="1" applyFont="1" applyFill="1" applyBorder="1" applyAlignment="1" applyProtection="1">
      <alignment horizontal="center"/>
      <protection locked="0"/>
    </xf>
    <xf numFmtId="44" fontId="9" fillId="2" borderId="2" xfId="6" applyFont="1" applyFill="1" applyBorder="1" applyProtection="1">
      <protection locked="0"/>
    </xf>
    <xf numFmtId="0" fontId="13" fillId="2" borderId="9" xfId="0" applyFont="1" applyFill="1" applyBorder="1" applyAlignment="1" applyProtection="1">
      <alignment horizontal="center" vertical="top"/>
      <protection locked="0"/>
    </xf>
    <xf numFmtId="0" fontId="13" fillId="2" borderId="8" xfId="0" applyFont="1" applyFill="1" applyBorder="1" applyAlignment="1" applyProtection="1">
      <alignment horizontal="center" vertical="top"/>
      <protection locked="0"/>
    </xf>
  </cellXfs>
  <cellStyles count="7">
    <cellStyle name="Komma 2" xfId="3" xr:uid="{68E54708-B33A-4B7A-899E-0B49A7202CB4}"/>
    <cellStyle name="Komma 3" xfId="5" xr:uid="{26D829C0-CD2B-4978-A3F7-5BE3935F3FBB}"/>
    <cellStyle name="Normal" xfId="4" xr:uid="{BE5E5F28-5E1B-4E3D-BA89-7FB1EFC3BA25}"/>
    <cellStyle name="Procent" xfId="1" builtinId="5"/>
    <cellStyle name="Standaard" xfId="0" builtinId="0"/>
    <cellStyle name="Valuta" xfId="6" builtinId="4"/>
    <cellStyle name="Valuta 2" xfId="2" xr:uid="{3C3764DB-485E-43D0-A575-B552A1D3A4A9}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CA3F-9EB5-4DA7-9AD7-DF3C4091EA8E}">
  <dimension ref="A1:U20"/>
  <sheetViews>
    <sheetView tabSelected="1" workbookViewId="0">
      <selection activeCell="L1" sqref="L1"/>
    </sheetView>
  </sheetViews>
  <sheetFormatPr defaultRowHeight="14.4" x14ac:dyDescent="0.3"/>
  <cols>
    <col min="2" max="2" width="30.5546875" customWidth="1"/>
    <col min="6" max="6" width="22.88671875" bestFit="1" customWidth="1"/>
    <col min="7" max="7" width="12.5546875" bestFit="1" customWidth="1"/>
    <col min="15" max="15" width="21.44140625" bestFit="1" customWidth="1"/>
    <col min="16" max="16" width="26" bestFit="1" customWidth="1"/>
    <col min="17" max="17" width="17" customWidth="1"/>
    <col min="18" max="18" width="11.109375" bestFit="1" customWidth="1"/>
    <col min="20" max="20" width="25.88671875" customWidth="1"/>
    <col min="21" max="21" width="20.88671875" customWidth="1"/>
  </cols>
  <sheetData>
    <row r="1" spans="1:21" ht="58.2" thickBot="1" x14ac:dyDescent="0.35">
      <c r="A1" s="16"/>
      <c r="B1" s="22" t="s">
        <v>0</v>
      </c>
      <c r="C1" s="7" t="s">
        <v>1</v>
      </c>
      <c r="D1" s="7" t="s">
        <v>2</v>
      </c>
      <c r="E1" s="8" t="s">
        <v>3</v>
      </c>
      <c r="F1" s="9" t="s">
        <v>4</v>
      </c>
      <c r="G1" s="10" t="s">
        <v>5</v>
      </c>
      <c r="H1" s="27"/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95</v>
      </c>
      <c r="Q1" s="11" t="s">
        <v>13</v>
      </c>
      <c r="R1" s="12" t="s">
        <v>96</v>
      </c>
      <c r="T1" s="35" t="s">
        <v>60</v>
      </c>
      <c r="U1" s="35"/>
    </row>
    <row r="2" spans="1:21" ht="26.4" x14ac:dyDescent="0.3">
      <c r="A2" s="20">
        <v>1</v>
      </c>
      <c r="B2" s="23" t="s">
        <v>16</v>
      </c>
      <c r="C2" s="21"/>
      <c r="D2" s="3">
        <v>1</v>
      </c>
      <c r="E2" s="4" t="s">
        <v>17</v>
      </c>
      <c r="F2" s="5" t="s">
        <v>18</v>
      </c>
      <c r="G2" s="6">
        <v>31000</v>
      </c>
      <c r="H2" s="28"/>
      <c r="I2" s="73"/>
      <c r="J2" s="73"/>
      <c r="K2" s="73"/>
      <c r="L2" s="73"/>
      <c r="M2" s="73"/>
      <c r="N2" s="73"/>
      <c r="O2" s="74">
        <v>1</v>
      </c>
      <c r="P2" s="75"/>
      <c r="Q2" s="76">
        <v>0</v>
      </c>
      <c r="R2" s="2">
        <f>SUM(G2)*(O2*P2)*(1-Q2)</f>
        <v>0</v>
      </c>
    </row>
    <row r="3" spans="1:21" x14ac:dyDescent="0.3">
      <c r="A3" s="20">
        <v>2</v>
      </c>
      <c r="B3" s="24" t="s">
        <v>39</v>
      </c>
      <c r="C3" s="21" t="s">
        <v>14</v>
      </c>
      <c r="D3" s="3">
        <v>24</v>
      </c>
      <c r="E3" s="4" t="s">
        <v>17</v>
      </c>
      <c r="F3" s="5" t="s">
        <v>20</v>
      </c>
      <c r="G3" s="6">
        <v>150</v>
      </c>
      <c r="H3" s="28"/>
      <c r="I3" s="73"/>
      <c r="J3" s="73"/>
      <c r="K3" s="73"/>
      <c r="L3" s="73"/>
      <c r="M3" s="73"/>
      <c r="N3" s="73"/>
      <c r="O3" s="74">
        <v>1</v>
      </c>
      <c r="P3" s="75"/>
      <c r="Q3" s="76">
        <v>0</v>
      </c>
      <c r="R3" s="2">
        <f t="shared" ref="R3:R17" si="0">SUM(G3)*(O3*P3)*(1-Q3)</f>
        <v>0</v>
      </c>
    </row>
    <row r="4" spans="1:21" x14ac:dyDescent="0.3">
      <c r="A4" s="20">
        <v>3</v>
      </c>
      <c r="B4" s="24" t="s">
        <v>40</v>
      </c>
      <c r="C4" s="21" t="s">
        <v>92</v>
      </c>
      <c r="D4" s="3">
        <v>1</v>
      </c>
      <c r="E4" s="4" t="s">
        <v>17</v>
      </c>
      <c r="F4" s="5" t="s">
        <v>28</v>
      </c>
      <c r="G4" s="6">
        <v>30</v>
      </c>
      <c r="H4" s="28"/>
      <c r="I4" s="73"/>
      <c r="J4" s="73"/>
      <c r="K4" s="73"/>
      <c r="L4" s="73"/>
      <c r="M4" s="73"/>
      <c r="N4" s="73"/>
      <c r="O4" s="74">
        <v>1</v>
      </c>
      <c r="P4" s="75"/>
      <c r="Q4" s="76">
        <v>0</v>
      </c>
      <c r="R4" s="2">
        <f t="shared" si="0"/>
        <v>0</v>
      </c>
    </row>
    <row r="5" spans="1:21" x14ac:dyDescent="0.3">
      <c r="A5" s="20">
        <v>4</v>
      </c>
      <c r="B5" s="24" t="s">
        <v>41</v>
      </c>
      <c r="C5" s="21" t="s">
        <v>14</v>
      </c>
      <c r="D5" s="3">
        <v>33</v>
      </c>
      <c r="E5" s="4" t="s">
        <v>17</v>
      </c>
      <c r="F5" s="5" t="s">
        <v>19</v>
      </c>
      <c r="G5" s="6">
        <v>30</v>
      </c>
      <c r="H5" s="28"/>
      <c r="I5" s="73"/>
      <c r="J5" s="73"/>
      <c r="K5" s="73"/>
      <c r="L5" s="73"/>
      <c r="M5" s="73"/>
      <c r="N5" s="73"/>
      <c r="O5" s="74">
        <v>1</v>
      </c>
      <c r="P5" s="75"/>
      <c r="Q5" s="76">
        <v>0</v>
      </c>
      <c r="R5" s="2">
        <f t="shared" si="0"/>
        <v>0</v>
      </c>
    </row>
    <row r="6" spans="1:21" x14ac:dyDescent="0.3">
      <c r="A6" s="20">
        <v>5</v>
      </c>
      <c r="B6" s="24" t="s">
        <v>42</v>
      </c>
      <c r="C6" s="21"/>
      <c r="D6" s="3">
        <v>1</v>
      </c>
      <c r="E6" s="4" t="s">
        <v>24</v>
      </c>
      <c r="F6" s="5" t="s">
        <v>25</v>
      </c>
      <c r="G6" s="6">
        <v>600</v>
      </c>
      <c r="H6" s="28"/>
      <c r="I6" s="73"/>
      <c r="J6" s="73"/>
      <c r="K6" s="73"/>
      <c r="L6" s="73"/>
      <c r="M6" s="73"/>
      <c r="N6" s="73"/>
      <c r="O6" s="74">
        <v>1</v>
      </c>
      <c r="P6" s="75"/>
      <c r="Q6" s="76">
        <v>0</v>
      </c>
      <c r="R6" s="2">
        <f t="shared" si="0"/>
        <v>0</v>
      </c>
    </row>
    <row r="7" spans="1:21" x14ac:dyDescent="0.3">
      <c r="A7" s="20">
        <v>6</v>
      </c>
      <c r="B7" s="24" t="s">
        <v>43</v>
      </c>
      <c r="C7" s="21"/>
      <c r="D7" s="3">
        <v>1</v>
      </c>
      <c r="E7" s="4" t="s">
        <v>26</v>
      </c>
      <c r="F7" s="5" t="s">
        <v>27</v>
      </c>
      <c r="G7" s="6">
        <v>400</v>
      </c>
      <c r="H7" s="28"/>
      <c r="I7" s="73"/>
      <c r="J7" s="73"/>
      <c r="K7" s="73"/>
      <c r="L7" s="73"/>
      <c r="M7" s="73"/>
      <c r="N7" s="73"/>
      <c r="O7" s="74">
        <v>1</v>
      </c>
      <c r="P7" s="75"/>
      <c r="Q7" s="76">
        <v>0</v>
      </c>
      <c r="R7" s="2">
        <f t="shared" si="0"/>
        <v>0</v>
      </c>
    </row>
    <row r="8" spans="1:21" ht="26.4" x14ac:dyDescent="0.3">
      <c r="A8" s="20">
        <v>7</v>
      </c>
      <c r="B8" s="24" t="s">
        <v>44</v>
      </c>
      <c r="C8" s="21" t="s">
        <v>21</v>
      </c>
      <c r="D8" s="3">
        <v>1400</v>
      </c>
      <c r="E8" s="4" t="s">
        <v>22</v>
      </c>
      <c r="F8" s="5" t="s">
        <v>23</v>
      </c>
      <c r="G8" s="6">
        <v>100</v>
      </c>
      <c r="H8" s="28"/>
      <c r="I8" s="73"/>
      <c r="J8" s="73"/>
      <c r="K8" s="73"/>
      <c r="L8" s="73"/>
      <c r="M8" s="73"/>
      <c r="N8" s="73"/>
      <c r="O8" s="74">
        <v>1</v>
      </c>
      <c r="P8" s="75"/>
      <c r="Q8" s="76">
        <v>0</v>
      </c>
      <c r="R8" s="2">
        <f t="shared" si="0"/>
        <v>0</v>
      </c>
    </row>
    <row r="9" spans="1:21" ht="26.4" x14ac:dyDescent="0.3">
      <c r="A9" s="20">
        <v>8</v>
      </c>
      <c r="B9" s="24" t="s">
        <v>45</v>
      </c>
      <c r="C9" s="21" t="s">
        <v>14</v>
      </c>
      <c r="D9" s="3">
        <v>35</v>
      </c>
      <c r="E9" s="4" t="s">
        <v>17</v>
      </c>
      <c r="F9" s="5" t="s">
        <v>32</v>
      </c>
      <c r="G9" s="6">
        <v>100</v>
      </c>
      <c r="H9" s="28"/>
      <c r="I9" s="73"/>
      <c r="J9" s="73"/>
      <c r="K9" s="73"/>
      <c r="L9" s="73"/>
      <c r="M9" s="73"/>
      <c r="N9" s="73"/>
      <c r="O9" s="74">
        <v>1</v>
      </c>
      <c r="P9" s="75"/>
      <c r="Q9" s="76">
        <v>0</v>
      </c>
      <c r="R9" s="2">
        <f t="shared" si="0"/>
        <v>0</v>
      </c>
    </row>
    <row r="10" spans="1:21" x14ac:dyDescent="0.3">
      <c r="A10" s="20">
        <v>9</v>
      </c>
      <c r="B10" s="24" t="s">
        <v>46</v>
      </c>
      <c r="C10" s="21" t="s">
        <v>14</v>
      </c>
      <c r="D10" s="3">
        <v>8</v>
      </c>
      <c r="E10" s="4" t="s">
        <v>33</v>
      </c>
      <c r="F10" s="5" t="s">
        <v>34</v>
      </c>
      <c r="G10" s="6">
        <v>800</v>
      </c>
      <c r="H10" s="28"/>
      <c r="I10" s="73"/>
      <c r="J10" s="73"/>
      <c r="K10" s="73"/>
      <c r="L10" s="73"/>
      <c r="M10" s="73"/>
      <c r="N10" s="73"/>
      <c r="O10" s="74">
        <v>1</v>
      </c>
      <c r="P10" s="75"/>
      <c r="Q10" s="76">
        <v>0</v>
      </c>
      <c r="R10" s="2">
        <f t="shared" si="0"/>
        <v>0</v>
      </c>
    </row>
    <row r="11" spans="1:21" x14ac:dyDescent="0.3">
      <c r="A11" s="20">
        <v>10</v>
      </c>
      <c r="B11" s="24" t="s">
        <v>47</v>
      </c>
      <c r="C11" s="21" t="s">
        <v>91</v>
      </c>
      <c r="D11" s="3">
        <v>24</v>
      </c>
      <c r="E11" s="4" t="s">
        <v>17</v>
      </c>
      <c r="F11" s="5" t="s">
        <v>31</v>
      </c>
      <c r="G11" s="6">
        <v>300</v>
      </c>
      <c r="H11" s="28"/>
      <c r="I11" s="73"/>
      <c r="J11" s="73"/>
      <c r="K11" s="73"/>
      <c r="L11" s="73"/>
      <c r="M11" s="73"/>
      <c r="N11" s="73"/>
      <c r="O11" s="74">
        <v>1</v>
      </c>
      <c r="P11" s="75"/>
      <c r="Q11" s="76">
        <v>0</v>
      </c>
      <c r="R11" s="2">
        <f t="shared" si="0"/>
        <v>0</v>
      </c>
    </row>
    <row r="12" spans="1:21" x14ac:dyDescent="0.3">
      <c r="A12" s="20">
        <v>11</v>
      </c>
      <c r="B12" s="24" t="s">
        <v>48</v>
      </c>
      <c r="C12" s="21" t="s">
        <v>35</v>
      </c>
      <c r="D12" s="3">
        <v>24</v>
      </c>
      <c r="E12" s="4" t="s">
        <v>17</v>
      </c>
      <c r="F12" s="5" t="s">
        <v>36</v>
      </c>
      <c r="G12" s="6">
        <v>300</v>
      </c>
      <c r="H12" s="28"/>
      <c r="I12" s="73"/>
      <c r="J12" s="73"/>
      <c r="K12" s="73"/>
      <c r="L12" s="73"/>
      <c r="M12" s="73"/>
      <c r="N12" s="73"/>
      <c r="O12" s="74">
        <v>1</v>
      </c>
      <c r="P12" s="75"/>
      <c r="Q12" s="76">
        <v>0</v>
      </c>
      <c r="R12" s="2">
        <f t="shared" si="0"/>
        <v>0</v>
      </c>
    </row>
    <row r="13" spans="1:21" x14ac:dyDescent="0.3">
      <c r="A13" s="20">
        <v>12</v>
      </c>
      <c r="B13" s="24" t="s">
        <v>49</v>
      </c>
      <c r="C13" s="21" t="s">
        <v>14</v>
      </c>
      <c r="D13" s="3">
        <v>30</v>
      </c>
      <c r="E13" s="4" t="s">
        <v>17</v>
      </c>
      <c r="F13" s="5" t="s">
        <v>37</v>
      </c>
      <c r="G13" s="6">
        <v>50</v>
      </c>
      <c r="H13" s="28"/>
      <c r="I13" s="73"/>
      <c r="J13" s="73"/>
      <c r="K13" s="73"/>
      <c r="L13" s="73"/>
      <c r="M13" s="73"/>
      <c r="N13" s="73"/>
      <c r="O13" s="74">
        <v>1</v>
      </c>
      <c r="P13" s="75"/>
      <c r="Q13" s="76">
        <v>0</v>
      </c>
      <c r="R13" s="2">
        <f t="shared" si="0"/>
        <v>0</v>
      </c>
    </row>
    <row r="14" spans="1:21" x14ac:dyDescent="0.3">
      <c r="A14" s="20">
        <v>13</v>
      </c>
      <c r="B14" s="24" t="s">
        <v>50</v>
      </c>
      <c r="C14" s="21"/>
      <c r="D14" s="3">
        <v>1.1000000000000001</v>
      </c>
      <c r="E14" s="4" t="s">
        <v>24</v>
      </c>
      <c r="F14" s="5" t="s">
        <v>38</v>
      </c>
      <c r="G14" s="6">
        <v>50</v>
      </c>
      <c r="H14" s="28"/>
      <c r="I14" s="73"/>
      <c r="J14" s="73"/>
      <c r="K14" s="73"/>
      <c r="L14" s="73"/>
      <c r="M14" s="73"/>
      <c r="N14" s="73"/>
      <c r="O14" s="74">
        <v>1</v>
      </c>
      <c r="P14" s="75"/>
      <c r="Q14" s="76">
        <v>0</v>
      </c>
      <c r="R14" s="2">
        <f t="shared" si="0"/>
        <v>0</v>
      </c>
    </row>
    <row r="15" spans="1:21" x14ac:dyDescent="0.3">
      <c r="A15" s="20">
        <v>14</v>
      </c>
      <c r="B15" s="24" t="s">
        <v>51</v>
      </c>
      <c r="C15" s="21" t="s">
        <v>14</v>
      </c>
      <c r="D15" s="3">
        <v>6</v>
      </c>
      <c r="E15" s="4" t="s">
        <v>15</v>
      </c>
      <c r="F15" s="5" t="s">
        <v>30</v>
      </c>
      <c r="G15" s="6">
        <v>30</v>
      </c>
      <c r="H15" s="28"/>
      <c r="I15" s="73"/>
      <c r="J15" s="73"/>
      <c r="K15" s="73"/>
      <c r="L15" s="73"/>
      <c r="M15" s="73"/>
      <c r="N15" s="73"/>
      <c r="O15" s="74">
        <v>1</v>
      </c>
      <c r="P15" s="75"/>
      <c r="Q15" s="76">
        <v>0</v>
      </c>
      <c r="R15" s="2">
        <f t="shared" si="0"/>
        <v>0</v>
      </c>
    </row>
    <row r="16" spans="1:21" x14ac:dyDescent="0.3">
      <c r="A16" s="20">
        <v>15</v>
      </c>
      <c r="B16" s="24" t="s">
        <v>52</v>
      </c>
      <c r="C16" s="21" t="s">
        <v>88</v>
      </c>
      <c r="D16" s="3">
        <v>4.32</v>
      </c>
      <c r="E16" s="4" t="s">
        <v>89</v>
      </c>
      <c r="F16" s="5" t="s">
        <v>90</v>
      </c>
      <c r="G16" s="6">
        <v>100</v>
      </c>
      <c r="H16" s="28"/>
      <c r="I16" s="73"/>
      <c r="J16" s="73"/>
      <c r="K16" s="73"/>
      <c r="L16" s="73"/>
      <c r="M16" s="73"/>
      <c r="N16" s="73"/>
      <c r="O16" s="74">
        <v>1</v>
      </c>
      <c r="P16" s="75"/>
      <c r="Q16" s="76">
        <v>0</v>
      </c>
      <c r="R16" s="2">
        <f t="shared" si="0"/>
        <v>0</v>
      </c>
    </row>
    <row r="17" spans="1:18" ht="27" thickBot="1" x14ac:dyDescent="0.35">
      <c r="A17" s="20">
        <v>16</v>
      </c>
      <c r="B17" s="25" t="s">
        <v>53</v>
      </c>
      <c r="C17" s="21" t="s">
        <v>14</v>
      </c>
      <c r="D17" s="3">
        <v>500</v>
      </c>
      <c r="E17" s="4" t="s">
        <v>17</v>
      </c>
      <c r="F17" s="5" t="s">
        <v>29</v>
      </c>
      <c r="G17" s="6">
        <v>100</v>
      </c>
      <c r="H17" s="28"/>
      <c r="I17" s="73"/>
      <c r="J17" s="73"/>
      <c r="K17" s="73"/>
      <c r="L17" s="73"/>
      <c r="M17" s="73"/>
      <c r="N17" s="73"/>
      <c r="O17" s="77">
        <v>1</v>
      </c>
      <c r="P17" s="78"/>
      <c r="Q17" s="76">
        <v>0</v>
      </c>
      <c r="R17" s="2">
        <f t="shared" si="0"/>
        <v>0</v>
      </c>
    </row>
    <row r="18" spans="1:18" ht="15" thickBot="1" x14ac:dyDescent="0.35">
      <c r="B18" s="1"/>
      <c r="G18" s="72"/>
      <c r="O18" s="55" t="s">
        <v>77</v>
      </c>
      <c r="P18" s="58">
        <f>SUMPRODUCT(G2:G17,P2:P17)</f>
        <v>0</v>
      </c>
      <c r="Q18" s="56"/>
      <c r="R18" s="57"/>
    </row>
    <row r="19" spans="1:18" ht="15" thickBot="1" x14ac:dyDescent="0.35">
      <c r="B19" s="1"/>
      <c r="P19" s="55" t="s">
        <v>58</v>
      </c>
      <c r="Q19" s="59">
        <f>AVERAGE(Q2:Q17)</f>
        <v>0</v>
      </c>
    </row>
    <row r="20" spans="1:18" ht="15" thickBot="1" x14ac:dyDescent="0.35">
      <c r="Q20" s="55" t="s">
        <v>78</v>
      </c>
      <c r="R20" s="13">
        <f>SUM(R2:R17)</f>
        <v>0</v>
      </c>
    </row>
  </sheetData>
  <sheetProtection algorithmName="SHA-512" hashValue="t7il2VmWJJZ1rfdbNfHTNefGEvvxedQ35t49ilySwFcjaudbmwVLnW9PHt7DQeahw7z9LafPPXajso7nJA6SoQ==" saltValue="FpE0ljPkb1HYgg14wdEyi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2167-6D37-4CE6-AE3F-890D87844D4C}">
  <dimension ref="A1:I20"/>
  <sheetViews>
    <sheetView workbookViewId="0">
      <selection activeCell="E20" sqref="E20"/>
    </sheetView>
  </sheetViews>
  <sheetFormatPr defaultRowHeight="14.4" x14ac:dyDescent="0.3"/>
  <cols>
    <col min="2" max="2" width="44.109375" customWidth="1"/>
    <col min="3" max="3" width="30.5546875" customWidth="1"/>
    <col min="4" max="4" width="25.109375" customWidth="1"/>
    <col min="5" max="5" width="66.88671875" customWidth="1"/>
    <col min="6" max="6" width="21.88671875" customWidth="1"/>
    <col min="8" max="8" width="25.88671875" customWidth="1"/>
    <col min="9" max="9" width="20.88671875" customWidth="1"/>
  </cols>
  <sheetData>
    <row r="1" spans="1:9" x14ac:dyDescent="0.3">
      <c r="A1" s="16"/>
      <c r="B1" s="16"/>
      <c r="C1" s="30"/>
      <c r="D1" s="16"/>
      <c r="E1" s="17" t="s">
        <v>54</v>
      </c>
      <c r="F1" s="16"/>
      <c r="H1" s="35" t="s">
        <v>60</v>
      </c>
      <c r="I1" s="35"/>
    </row>
    <row r="2" spans="1:9" ht="28.2" thickBot="1" x14ac:dyDescent="0.35">
      <c r="A2" s="16"/>
      <c r="B2" s="26" t="s">
        <v>0</v>
      </c>
      <c r="C2" s="31"/>
      <c r="D2" s="18" t="s">
        <v>55</v>
      </c>
      <c r="E2" s="18" t="s">
        <v>56</v>
      </c>
      <c r="F2" s="18" t="s">
        <v>57</v>
      </c>
    </row>
    <row r="3" spans="1:9" ht="26.4" x14ac:dyDescent="0.3">
      <c r="A3" s="20">
        <v>1</v>
      </c>
      <c r="B3" s="23" t="s">
        <v>16</v>
      </c>
      <c r="C3" s="32"/>
      <c r="D3" s="79"/>
      <c r="E3" s="80"/>
      <c r="F3" s="81">
        <v>0</v>
      </c>
    </row>
    <row r="4" spans="1:9" x14ac:dyDescent="0.3">
      <c r="A4" s="20">
        <v>2</v>
      </c>
      <c r="B4" s="24" t="s">
        <v>39</v>
      </c>
      <c r="C4" s="33"/>
      <c r="D4" s="79"/>
      <c r="E4" s="80"/>
      <c r="F4" s="81">
        <v>0</v>
      </c>
    </row>
    <row r="5" spans="1:9" x14ac:dyDescent="0.3">
      <c r="A5" s="20">
        <v>3</v>
      </c>
      <c r="B5" s="24" t="s">
        <v>40</v>
      </c>
      <c r="C5" s="33"/>
      <c r="D5" s="79"/>
      <c r="E5" s="80"/>
      <c r="F5" s="81">
        <v>0</v>
      </c>
    </row>
    <row r="6" spans="1:9" x14ac:dyDescent="0.3">
      <c r="A6" s="20">
        <v>4</v>
      </c>
      <c r="B6" s="24" t="s">
        <v>41</v>
      </c>
      <c r="C6" s="33"/>
      <c r="D6" s="79"/>
      <c r="E6" s="80"/>
      <c r="F6" s="81">
        <v>0</v>
      </c>
    </row>
    <row r="7" spans="1:9" x14ac:dyDescent="0.3">
      <c r="A7" s="20">
        <v>5</v>
      </c>
      <c r="B7" s="24" t="s">
        <v>42</v>
      </c>
      <c r="C7" s="33"/>
      <c r="D7" s="79"/>
      <c r="E7" s="80"/>
      <c r="F7" s="81">
        <v>0</v>
      </c>
    </row>
    <row r="8" spans="1:9" x14ac:dyDescent="0.3">
      <c r="A8" s="20">
        <v>6</v>
      </c>
      <c r="B8" s="24" t="s">
        <v>43</v>
      </c>
      <c r="C8" s="33"/>
      <c r="D8" s="79"/>
      <c r="E8" s="80"/>
      <c r="F8" s="81">
        <v>0</v>
      </c>
    </row>
    <row r="9" spans="1:9" ht="26.4" x14ac:dyDescent="0.3">
      <c r="A9" s="20">
        <v>7</v>
      </c>
      <c r="B9" s="24" t="s">
        <v>44</v>
      </c>
      <c r="C9" s="33"/>
      <c r="D9" s="79"/>
      <c r="E9" s="80"/>
      <c r="F9" s="81">
        <v>0</v>
      </c>
    </row>
    <row r="10" spans="1:9" ht="26.4" x14ac:dyDescent="0.3">
      <c r="A10" s="20">
        <v>8</v>
      </c>
      <c r="B10" s="24" t="s">
        <v>45</v>
      </c>
      <c r="C10" s="33"/>
      <c r="D10" s="79"/>
      <c r="E10" s="80"/>
      <c r="F10" s="81">
        <v>0</v>
      </c>
    </row>
    <row r="11" spans="1:9" x14ac:dyDescent="0.3">
      <c r="A11" s="20">
        <v>9</v>
      </c>
      <c r="B11" s="24" t="s">
        <v>46</v>
      </c>
      <c r="C11" s="33"/>
      <c r="D11" s="79"/>
      <c r="E11" s="80"/>
      <c r="F11" s="81">
        <v>0</v>
      </c>
    </row>
    <row r="12" spans="1:9" x14ac:dyDescent="0.3">
      <c r="A12" s="20">
        <v>10</v>
      </c>
      <c r="B12" s="24" t="s">
        <v>47</v>
      </c>
      <c r="C12" s="33"/>
      <c r="D12" s="79"/>
      <c r="E12" s="80"/>
      <c r="F12" s="81">
        <v>0</v>
      </c>
    </row>
    <row r="13" spans="1:9" x14ac:dyDescent="0.3">
      <c r="A13" s="20">
        <v>11</v>
      </c>
      <c r="B13" s="24" t="s">
        <v>48</v>
      </c>
      <c r="C13" s="33"/>
      <c r="D13" s="79"/>
      <c r="E13" s="80"/>
      <c r="F13" s="81">
        <v>0</v>
      </c>
    </row>
    <row r="14" spans="1:9" x14ac:dyDescent="0.3">
      <c r="A14" s="20">
        <v>12</v>
      </c>
      <c r="B14" s="24" t="s">
        <v>49</v>
      </c>
      <c r="C14" s="33"/>
      <c r="D14" s="79"/>
      <c r="E14" s="80"/>
      <c r="F14" s="81">
        <v>0</v>
      </c>
    </row>
    <row r="15" spans="1:9" x14ac:dyDescent="0.3">
      <c r="A15" s="20">
        <v>13</v>
      </c>
      <c r="B15" s="24" t="s">
        <v>50</v>
      </c>
      <c r="C15" s="33"/>
      <c r="D15" s="79"/>
      <c r="E15" s="80"/>
      <c r="F15" s="81">
        <v>0</v>
      </c>
    </row>
    <row r="16" spans="1:9" x14ac:dyDescent="0.3">
      <c r="A16" s="20">
        <v>14</v>
      </c>
      <c r="B16" s="24" t="s">
        <v>51</v>
      </c>
      <c r="C16" s="33"/>
      <c r="D16" s="79"/>
      <c r="E16" s="80"/>
      <c r="F16" s="81">
        <v>0</v>
      </c>
    </row>
    <row r="17" spans="1:6" x14ac:dyDescent="0.3">
      <c r="A17" s="20">
        <v>15</v>
      </c>
      <c r="B17" s="24" t="s">
        <v>52</v>
      </c>
      <c r="C17" s="33"/>
      <c r="D17" s="79"/>
      <c r="E17" s="80"/>
      <c r="F17" s="81">
        <v>0</v>
      </c>
    </row>
    <row r="18" spans="1:6" ht="26.4" x14ac:dyDescent="0.3">
      <c r="A18" s="20">
        <v>16</v>
      </c>
      <c r="B18" s="19" t="s">
        <v>53</v>
      </c>
      <c r="C18" s="71"/>
      <c r="D18" s="80"/>
      <c r="E18" s="80"/>
      <c r="F18" s="81">
        <v>0</v>
      </c>
    </row>
    <row r="19" spans="1:6" ht="15" thickBot="1" x14ac:dyDescent="0.35">
      <c r="A19" s="70">
        <v>17</v>
      </c>
      <c r="B19" s="19" t="s">
        <v>94</v>
      </c>
      <c r="C19" s="71"/>
      <c r="D19" s="80"/>
      <c r="E19" s="82"/>
      <c r="F19" s="81">
        <v>0</v>
      </c>
    </row>
    <row r="20" spans="1:6" ht="15" thickBot="1" x14ac:dyDescent="0.35">
      <c r="E20" s="14" t="s">
        <v>58</v>
      </c>
      <c r="F20" s="15">
        <f>AVERAGE(F3:F19)</f>
        <v>0</v>
      </c>
    </row>
  </sheetData>
  <sheetProtection algorithmName="SHA-512" hashValue="58x0pn2yw4hLQK7O4xHLapaVMqOGvrBnoRum2ItgCsv7PRLUXeD9kZrVWDt2BqbnPZN4jdU7wP+fPM3IYZw/wA==" saltValue="tgajX2/e1rz5EMYqIR072A==" spinCount="100000" sheet="1" objects="1" scenarios="1"/>
  <conditionalFormatting sqref="F3:F19">
    <cfRule type="expression" dxfId="0" priority="2">
      <formula>#REF!&gt;0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EEFB-661A-4FF2-95FA-AF1FFE1F791D}">
  <dimension ref="A1:K17"/>
  <sheetViews>
    <sheetView workbookViewId="0">
      <selection activeCell="B5" sqref="B5"/>
    </sheetView>
  </sheetViews>
  <sheetFormatPr defaultRowHeight="14.4" x14ac:dyDescent="0.3"/>
  <cols>
    <col min="1" max="1" width="44" customWidth="1"/>
    <col min="2" max="2" width="25.88671875" customWidth="1"/>
    <col min="3" max="3" width="20.88671875" customWidth="1"/>
    <col min="6" max="6" width="23.33203125" customWidth="1"/>
    <col min="7" max="7" width="14.33203125" customWidth="1"/>
    <col min="8" max="9" width="11.6640625" bestFit="1" customWidth="1"/>
  </cols>
  <sheetData>
    <row r="1" spans="1:11" x14ac:dyDescent="0.3">
      <c r="A1" s="34" t="s">
        <v>59</v>
      </c>
      <c r="B1" s="35" t="s">
        <v>60</v>
      </c>
      <c r="C1" s="35"/>
    </row>
    <row r="2" spans="1:11" x14ac:dyDescent="0.3">
      <c r="A2" s="36" t="s">
        <v>71</v>
      </c>
      <c r="B2" s="36"/>
    </row>
    <row r="3" spans="1:11" x14ac:dyDescent="0.3">
      <c r="A3" s="48" t="s">
        <v>61</v>
      </c>
      <c r="B3" s="49"/>
      <c r="C3" s="50"/>
    </row>
    <row r="4" spans="1:11" x14ac:dyDescent="0.3">
      <c r="A4" s="44" t="s">
        <v>72</v>
      </c>
      <c r="B4" s="45"/>
      <c r="C4" s="46"/>
      <c r="F4" s="67" t="s">
        <v>93</v>
      </c>
      <c r="G4" s="29"/>
      <c r="H4" s="29"/>
      <c r="I4" s="29"/>
    </row>
    <row r="5" spans="1:11" x14ac:dyDescent="0.3">
      <c r="A5" s="37" t="s">
        <v>74</v>
      </c>
      <c r="B5" s="38">
        <f>'Boodschappenlijst Kern'!P18</f>
        <v>0</v>
      </c>
      <c r="C5" s="39"/>
      <c r="F5" s="61" t="s">
        <v>79</v>
      </c>
      <c r="G5" s="62" t="s">
        <v>80</v>
      </c>
      <c r="H5" s="61" t="s">
        <v>81</v>
      </c>
      <c r="I5" s="61" t="s">
        <v>82</v>
      </c>
    </row>
    <row r="6" spans="1:11" ht="15" thickBot="1" x14ac:dyDescent="0.35">
      <c r="A6" s="37" t="s">
        <v>73</v>
      </c>
      <c r="B6" s="60">
        <f>'Boodschappenlijst Kern'!Q19</f>
        <v>0</v>
      </c>
      <c r="C6" s="40"/>
      <c r="F6" s="61" t="s">
        <v>83</v>
      </c>
      <c r="G6" s="63">
        <v>0.15</v>
      </c>
      <c r="H6" s="63">
        <v>0.1</v>
      </c>
      <c r="I6" s="63">
        <v>0.4</v>
      </c>
    </row>
    <row r="7" spans="1:11" x14ac:dyDescent="0.3">
      <c r="A7" s="51" t="s">
        <v>62</v>
      </c>
      <c r="B7" s="52">
        <f>'Boodschappenlijst Kern'!R20</f>
        <v>0</v>
      </c>
      <c r="C7" s="53" t="s">
        <v>75</v>
      </c>
      <c r="F7" s="61" t="s">
        <v>84</v>
      </c>
      <c r="G7" s="63">
        <v>0.1</v>
      </c>
      <c r="H7" s="63">
        <v>0.1</v>
      </c>
      <c r="I7" s="63">
        <v>0.1</v>
      </c>
      <c r="K7" s="68" t="s">
        <v>87</v>
      </c>
    </row>
    <row r="8" spans="1:11" ht="15" thickBot="1" x14ac:dyDescent="0.35">
      <c r="A8" s="41"/>
      <c r="B8" s="42"/>
      <c r="C8" s="40"/>
      <c r="F8" s="61"/>
      <c r="G8" s="64">
        <f>(G6+G7)/2</f>
        <v>0.125</v>
      </c>
      <c r="H8" s="64">
        <f t="shared" ref="H8:I8" si="0">(H6+H7)/2</f>
        <v>0.1</v>
      </c>
      <c r="I8" s="64">
        <f t="shared" si="0"/>
        <v>0.25</v>
      </c>
      <c r="K8" s="69">
        <f>MAX(G8:I8)</f>
        <v>0.25</v>
      </c>
    </row>
    <row r="9" spans="1:11" x14ac:dyDescent="0.3">
      <c r="A9" s="44" t="s">
        <v>63</v>
      </c>
      <c r="B9" s="45"/>
      <c r="C9" s="46"/>
      <c r="F9" s="61" t="s">
        <v>85</v>
      </c>
      <c r="G9" s="61">
        <v>60</v>
      </c>
      <c r="H9" s="61">
        <v>60</v>
      </c>
      <c r="I9" s="61">
        <v>60</v>
      </c>
    </row>
    <row r="10" spans="1:11" x14ac:dyDescent="0.3">
      <c r="A10" s="37" t="s">
        <v>64</v>
      </c>
      <c r="B10" s="43">
        <f>'Boodschappenlijst Kern'!Q19</f>
        <v>0</v>
      </c>
      <c r="C10" s="40"/>
      <c r="F10" s="65" t="s">
        <v>86</v>
      </c>
      <c r="G10" s="66">
        <f>G8/$K$8*G9</f>
        <v>30</v>
      </c>
      <c r="H10" s="66">
        <f t="shared" ref="H10:I10" si="1">H8/$K$8*H9</f>
        <v>24</v>
      </c>
      <c r="I10" s="66">
        <f t="shared" si="1"/>
        <v>60</v>
      </c>
    </row>
    <row r="11" spans="1:11" x14ac:dyDescent="0.3">
      <c r="A11" s="37" t="s">
        <v>65</v>
      </c>
      <c r="B11" s="43">
        <f>'Korting per Categorie'!F20</f>
        <v>0</v>
      </c>
      <c r="C11" s="40"/>
    </row>
    <row r="12" spans="1:11" x14ac:dyDescent="0.3">
      <c r="A12" s="51" t="s">
        <v>66</v>
      </c>
      <c r="B12" s="54">
        <f>B10+B11/2</f>
        <v>0</v>
      </c>
      <c r="C12" s="53" t="s">
        <v>76</v>
      </c>
    </row>
    <row r="14" spans="1:11" x14ac:dyDescent="0.3">
      <c r="A14" s="47" t="s">
        <v>67</v>
      </c>
      <c r="B14" s="83"/>
      <c r="C14" s="84"/>
    </row>
    <row r="15" spans="1:11" x14ac:dyDescent="0.3">
      <c r="A15" s="47" t="s">
        <v>68</v>
      </c>
      <c r="B15" s="83"/>
      <c r="C15" s="84"/>
    </row>
    <row r="16" spans="1:11" x14ac:dyDescent="0.3">
      <c r="A16" s="47" t="s">
        <v>69</v>
      </c>
      <c r="B16" s="83"/>
      <c r="C16" s="84"/>
    </row>
    <row r="17" spans="1:3" x14ac:dyDescent="0.3">
      <c r="A17" s="47" t="s">
        <v>70</v>
      </c>
      <c r="B17" s="83"/>
      <c r="C17" s="84"/>
    </row>
  </sheetData>
  <sheetProtection algorithmName="SHA-512" hashValue="8j0eWAVkG0Or/HOgn23ewVCDsomFNZUzi0HQseJupCEWsYzFQMQMX/MFbVWs1+fN7lD2WhKoFSW6wtYU/cpLvQ==" saltValue="8NLugFQNijupSn3W+JiGew==" spinCount="100000" sheet="1" objects="1" scenarios="1"/>
  <mergeCells count="4">
    <mergeCell ref="B14:C14"/>
    <mergeCell ref="B15:C15"/>
    <mergeCell ref="B16:C16"/>
    <mergeCell ref="B17:C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36" ma:contentTypeDescription="Een nieuw document maken." ma:contentTypeScope="" ma:versionID="7b450a1f826de04e3020bed8a840de01">
  <xsd:schema xmlns:xsd="http://www.w3.org/2001/XMLSchema" xmlns:xs="http://www.w3.org/2001/XMLSchema" xmlns:p="http://schemas.microsoft.com/office/2006/metadata/properties" xmlns:ns1="http://schemas.microsoft.com/sharepoint/v3" xmlns:ns2="a8ceb1b9-211d-4f1e-9dba-e6248c97a291" xmlns:ns3="911caec8-4958-4546-a964-435b8de3c8e6" targetNamespace="http://schemas.microsoft.com/office/2006/metadata/properties" ma:root="true" ma:fieldsID="2a63ebafd052645d3d7bc23dd549249b" ns1:_="" ns2:_="" ns3:_="">
    <xsd:import namespace="http://schemas.microsoft.com/sharepoint/v3"/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Practice" minOccurs="0"/>
                <xsd:element ref="ns3:Industry" minOccurs="0"/>
                <xsd:element ref="ns3:Status" minOccurs="0"/>
                <xsd:element ref="ns3:Laatstgewijzigd" minOccurs="0"/>
                <xsd:element ref="ns3:Onderdelen" minOccurs="0"/>
                <xsd:element ref="ns3:Confidentiality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4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c91e2903-0bee-4cd4-adc7-d87547724283}" ma:internalName="TaxCatchAll" ma:showField="CatchAllData" ma:web="a8ceb1b9-211d-4f1e-9dba-e6248c97a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Jaar" ma:index="22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3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4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5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Medewerkers" ma:index="27" nillable="true" ma:displayName="Eigenaar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1946a39a-09f2-4cae-bbc1-ffffabdf3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actice" ma:index="32" nillable="true" ma:displayName="Practice" ma:format="Dropdown" ma:internalName="Practi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C&amp;O"/>
                    <xsd:enumeration value="Digital"/>
                    <xsd:enumeration value="Procurement"/>
                    <xsd:enumeration value="Algemeen"/>
                  </xsd:restriction>
                </xsd:simpleType>
              </xsd:element>
            </xsd:sequence>
          </xsd:extension>
        </xsd:complexContent>
      </xsd:complexType>
    </xsd:element>
    <xsd:element name="Industry" ma:index="33" nillable="true" ma:displayName="Industry" ma:format="Dropdown" ma:internalName="Indust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overnment"/>
                    <xsd:enumeration value="Health"/>
                    <xsd:enumeration value="Mobility &amp; Logistics"/>
                    <xsd:enumeration value="Retail &amp; Consumers Goods, Manufacturing &amp; Hight-Tech"/>
                    <xsd:enumeration value="Kernproces"/>
                  </xsd:restriction>
                </xsd:simpleType>
              </xsd:element>
            </xsd:sequence>
          </xsd:extension>
        </xsd:complexContent>
      </xsd:complexType>
    </xsd:element>
    <xsd:element name="Status" ma:index="34" nillable="true" ma:displayName="Status" ma:format="Dropdown" ma:internalName="Status">
      <xsd:simpleType>
        <xsd:restriction base="dms:Choice">
          <xsd:enumeration value="Bruikbaar"/>
          <xsd:enumeration value="Te verbeteren"/>
          <xsd:enumeration value="(nog) niet bruikbaar"/>
        </xsd:restriction>
      </xsd:simpleType>
    </xsd:element>
    <xsd:element name="Laatstgewijzigd" ma:index="35" nillable="true" ma:displayName="Laatst gewijzigd" ma:format="DateOnly" ma:internalName="Laatstgewijzigd">
      <xsd:simpleType>
        <xsd:restriction base="dms:DateTime"/>
      </xsd:simpleType>
    </xsd:element>
    <xsd:element name="Onderdelen" ma:index="37" nillable="true" ma:displayName="Onderdelen" ma:format="Dropdown" ma:internalName="Onderdele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Methoden/modellen"/>
                        <xsd:enumeration value="Workshops/training"/>
                        <xsd:enumeration value="Tools"/>
                        <xsd:enumeration value="Templates"/>
                        <xsd:enumeration value="Cases"/>
                        <xsd:enumeration value="Checklists"/>
                        <xsd:enumeration value="Lessons learned"/>
                        <xsd:enumeration value="Kostenplaatj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onfidentiality" ma:index="38" nillable="true" ma:displayName="Confidentiality" ma:format="Dropdown" ma:internalName="Confidentiality">
      <xsd:simpleType>
        <xsd:restriction base="dms:Choice">
          <xsd:enumeration value="Confidential"/>
          <xsd:enumeration value="Restricted"/>
          <xsd:enumeration value="Public"/>
        </xsd:restriction>
      </xsd:simple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 ma:index="3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naam xmlns="911caec8-4958-4546-a964-435b8de3c8e6" xsi:nil="true"/>
    <Confidentiality xmlns="911caec8-4958-4546-a964-435b8de3c8e6" xsi:nil="true"/>
    <_dlc_DocId xmlns="a8ceb1b9-211d-4f1e-9dba-e6248c97a291">PWKQU7YJSKVM-1613645281-243730</_dlc_DocId>
    <Medewerkers xmlns="911caec8-4958-4546-a964-435b8de3c8e6">
      <UserInfo>
        <DisplayName/>
        <AccountId xsi:nil="true"/>
        <AccountType/>
      </UserInfo>
    </Medewerkers>
    <Documenttype xmlns="911caec8-4958-4546-a964-435b8de3c8e6" xsi:nil="true"/>
    <Onderdelen xmlns="911caec8-4958-4546-a964-435b8de3c8e6" xsi:nil="true"/>
    <Laatstgewijzigd xmlns="911caec8-4958-4546-a964-435b8de3c8e6" xsi:nil="true"/>
    <_ip_UnifiedCompliancePolicyUIAction xmlns="http://schemas.microsoft.com/sharepoint/v3" xsi:nil="true"/>
    <TeamleaderProjectnummer xmlns="911caec8-4958-4546-a964-435b8de3c8e6" xsi:nil="true"/>
    <_dlc_DocIdUrl xmlns="a8ceb1b9-211d-4f1e-9dba-e6248c97a291">
      <Url>https://supplyvalue.sharepoint.com/_layouts/15/DocIdRedir.aspx?ID=PWKQU7YJSKVM-1613645281-243730</Url>
      <Description>PWKQU7YJSKVM-1613645281-243730</Description>
    </_dlc_DocIdUrl>
    <Jaar xmlns="911caec8-4958-4546-a964-435b8de3c8e6" xsi:nil="true"/>
    <_ip_UnifiedCompliancePolicyProperties xmlns="http://schemas.microsoft.com/sharepoint/v3" xsi:nil="true"/>
    <Industry xmlns="911caec8-4958-4546-a964-435b8de3c8e6" xsi:nil="true"/>
    <lcf76f155ced4ddcb4097134ff3c332f xmlns="911caec8-4958-4546-a964-435b8de3c8e6">
      <Terms xmlns="http://schemas.microsoft.com/office/infopath/2007/PartnerControls"/>
    </lcf76f155ced4ddcb4097134ff3c332f>
    <Practice xmlns="911caec8-4958-4546-a964-435b8de3c8e6" xsi:nil="true"/>
    <TaxCatchAll xmlns="a8ceb1b9-211d-4f1e-9dba-e6248c97a291" xsi:nil="true"/>
    <Status xmlns="911caec8-4958-4546-a964-435b8de3c8e6" xsi:nil="true"/>
  </documentManagement>
</p:properties>
</file>

<file path=customXml/itemProps1.xml><?xml version="1.0" encoding="utf-8"?>
<ds:datastoreItem xmlns:ds="http://schemas.openxmlformats.org/officeDocument/2006/customXml" ds:itemID="{F29593AF-663D-45AD-B8D9-4743837C40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CEF021-1368-4764-8B00-AE3F318E04C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C81032-6F9B-4FEA-B664-63F81E7B0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ceb1b9-211d-4f1e-9dba-e6248c97a291"/>
    <ds:schemaRef ds:uri="911caec8-4958-4546-a964-435b8de3c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4C4F4F3-B814-40EB-B9D7-36F8BC125484}">
  <ds:schemaRefs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8ceb1b9-211d-4f1e-9dba-e6248c97a291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911caec8-4958-4546-a964-435b8de3c8e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Boodschappenlijst Kern</vt:lpstr>
      <vt:lpstr>Korting per Categorie</vt:lpstr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de Haan</dc:creator>
  <cp:lastModifiedBy>Gert van Beek</cp:lastModifiedBy>
  <dcterms:created xsi:type="dcterms:W3CDTF">2024-11-28T12:26:10Z</dcterms:created>
  <dcterms:modified xsi:type="dcterms:W3CDTF">2024-12-10T13:45:49Z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0x0101004B1AA142B8F6FD4DA8EE05AAED09E269</vt:lpwstr>
  </property>
  <property fmtid="{D5CDD505-2E9C-101B-9397-08002B2CF9AE}" pid="4" name="_dlc_DocIdItemGuid">
    <vt:lpwstr>cad9b39a-0e68-453e-925d-796344f6a832</vt:lpwstr>
  </property>
</Properties>
</file>