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ecclesianl-my.sharepoint.com/personal/judith_huisman_ecclesia_nl/Documents/Aanbestedinge/2024/Waterschap Brabantse Delta brandverzekering 2024/ter publicatie/"/>
    </mc:Choice>
  </mc:AlternateContent>
  <xr:revisionPtr revIDLastSave="0" documentId="8_{36BCE553-7398-417D-AE1A-65E166BD24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taal" sheetId="9" r:id="rId1"/>
    <sheet name="Gebouwen" sheetId="1" r:id="rId2"/>
    <sheet name="RWZI " sheetId="2" r:id="rId3"/>
    <sheet name="Poldergemalen" sheetId="10" r:id="rId4"/>
    <sheet name="Rioolgemalen " sheetId="4" r:id="rId5"/>
    <sheet name="Stuwen " sheetId="7" r:id="rId6"/>
    <sheet name="Krooshekreinigers" sheetId="6" r:id="rId7"/>
    <sheet name="Sluizen " sheetId="8" r:id="rId8"/>
    <sheet name="Tekstkarren" sheetId="12" r:id="rId9"/>
    <sheet name="Portocabins" sheetId="11" r:id="rId10"/>
  </sheets>
  <definedNames>
    <definedName name="_xlnm._FilterDatabase" localSheetId="1" hidden="1">Gebouwen!$A$3:$T$43</definedName>
    <definedName name="_xlnm._FilterDatabase" localSheetId="6" hidden="1">Krooshekreinigers!$A$2:$F$2</definedName>
    <definedName name="_xlnm._FilterDatabase" localSheetId="3" hidden="1">Poldergemalen!$A$1:$M$211</definedName>
    <definedName name="_xlnm._FilterDatabase" localSheetId="4" hidden="1">'Rioolgemalen '!$A$1:$N$93</definedName>
    <definedName name="_xlnm._FilterDatabase" localSheetId="2" hidden="1">'RWZI '!$A$2:$F$2</definedName>
    <definedName name="_xlnm._FilterDatabase" localSheetId="7" hidden="1">'Sluizen '!$B$2:$E$2</definedName>
    <definedName name="_xlnm._FilterDatabase" localSheetId="5" hidden="1">'Stuwen '!$A$1:$K$134</definedName>
    <definedName name="_xlnm.Print_Area" localSheetId="1">Gebouwen!$A$1:$P$54</definedName>
    <definedName name="_xlnm.Print_Area" localSheetId="6">Krooshekreinigers!$A$1:$I$15</definedName>
    <definedName name="_xlnm.Print_Area" localSheetId="3">Poldergemalen!$A$1:$M$223</definedName>
    <definedName name="_xlnm.Print_Area" localSheetId="4">'Rioolgemalen '!$A$1:$P$103</definedName>
    <definedName name="_xlnm.Print_Area" localSheetId="2">'RWZI '!$A$1:$M$23</definedName>
    <definedName name="_xlnm.Print_Area" localSheetId="5">'Stuwen '!$A$1:$K$135</definedName>
    <definedName name="_xlnm.Print_Area" localSheetId="0">totaal!$A$1:$J$27</definedName>
    <definedName name="_xlnm.Print_Titles" localSheetId="1">Gebouwen!$3:$3</definedName>
    <definedName name="_xlnm.Print_Titles" localSheetId="3">Poldergemalen!$1:$1</definedName>
    <definedName name="_xlnm.Print_Titles" localSheetId="4">'Rioolgemalen '!$1:$1</definedName>
    <definedName name="_xlnm.Print_Titles" localSheetId="5">'Stuwen '!$1:$1</definedName>
    <definedName name="ign">totaal!$C$35</definedName>
    <definedName name="igo">totaal!$D$35</definedName>
    <definedName name="iin">totaal!$C$36</definedName>
    <definedName name="iio">totaal!$D$36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6" i="9" l="1"/>
  <c r="N211" i="10"/>
  <c r="M211" i="10"/>
  <c r="K211" i="10"/>
  <c r="M96" i="4"/>
  <c r="N96" i="4"/>
  <c r="O96" i="4"/>
  <c r="P96" i="4"/>
  <c r="Q96" i="4"/>
  <c r="R96" i="4"/>
  <c r="L96" i="4"/>
  <c r="C211" i="10" l="1"/>
  <c r="O39" i="4"/>
  <c r="O6" i="4"/>
  <c r="N6" i="4"/>
  <c r="J54" i="1"/>
  <c r="K54" i="1"/>
  <c r="L54" i="1"/>
  <c r="M54" i="1"/>
  <c r="M43" i="1"/>
  <c r="L43" i="1"/>
  <c r="O76" i="4"/>
  <c r="G11" i="9"/>
  <c r="H11" i="9" s="1"/>
  <c r="R82" i="4"/>
  <c r="R83" i="4"/>
  <c r="R84" i="4"/>
  <c r="R85" i="4"/>
  <c r="R86" i="4"/>
  <c r="R87" i="4"/>
  <c r="R88" i="4"/>
  <c r="R89" i="4"/>
  <c r="R90" i="4"/>
  <c r="R91" i="4"/>
  <c r="R92" i="4"/>
  <c r="E5" i="12"/>
  <c r="E4" i="12"/>
  <c r="E3" i="12"/>
  <c r="K3" i="8"/>
  <c r="R3" i="4"/>
  <c r="K1" i="1"/>
  <c r="H4" i="11"/>
  <c r="K17" i="9"/>
  <c r="K16" i="9"/>
  <c r="K13" i="9"/>
  <c r="K8" i="9"/>
  <c r="N20" i="2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3" i="2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3" i="2"/>
  <c r="M20" i="2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2" i="4"/>
  <c r="R53" i="4"/>
  <c r="R54" i="4"/>
  <c r="R55" i="4"/>
  <c r="R56" i="4"/>
  <c r="R57" i="4"/>
  <c r="R58" i="4"/>
  <c r="R59" i="4"/>
  <c r="R60" i="4"/>
  <c r="R61" i="4"/>
  <c r="R62" i="4"/>
  <c r="R63" i="4"/>
  <c r="R64" i="4"/>
  <c r="R65" i="4"/>
  <c r="R66" i="4"/>
  <c r="R67" i="4"/>
  <c r="R68" i="4"/>
  <c r="R69" i="4"/>
  <c r="R70" i="4"/>
  <c r="R71" i="4"/>
  <c r="R72" i="4"/>
  <c r="R73" i="4"/>
  <c r="R74" i="4"/>
  <c r="R75" i="4"/>
  <c r="Q76" i="4"/>
  <c r="R76" i="4"/>
  <c r="R77" i="4"/>
  <c r="R78" i="4"/>
  <c r="R79" i="4"/>
  <c r="R80" i="4"/>
  <c r="R81" i="4"/>
  <c r="R94" i="4"/>
  <c r="R4" i="4"/>
  <c r="M172" i="10"/>
  <c r="M48" i="1"/>
  <c r="L2" i="1"/>
  <c r="M2" i="1"/>
  <c r="O2" i="1"/>
  <c r="N2" i="1"/>
  <c r="R43" i="1"/>
  <c r="S43" i="1"/>
  <c r="U43" i="1"/>
  <c r="R54" i="1"/>
  <c r="S54" i="1"/>
  <c r="U54" i="1"/>
  <c r="L51" i="1"/>
  <c r="L48" i="1"/>
  <c r="O55" i="1" l="1"/>
  <c r="K11" i="9"/>
  <c r="O50" i="1"/>
  <c r="O48" i="1"/>
  <c r="O22" i="1"/>
  <c r="O20" i="1"/>
  <c r="O18" i="1"/>
  <c r="O16" i="1"/>
  <c r="O14" i="1"/>
  <c r="O12" i="1"/>
  <c r="O51" i="1"/>
  <c r="O49" i="1"/>
  <c r="O47" i="1"/>
  <c r="O39" i="1"/>
  <c r="O21" i="1"/>
  <c r="O19" i="1"/>
  <c r="O17" i="1"/>
  <c r="O15" i="1"/>
  <c r="O13" i="1"/>
  <c r="O10" i="1"/>
  <c r="O20" i="2"/>
  <c r="K9" i="9" s="1"/>
  <c r="N40" i="1"/>
  <c r="N48" i="1"/>
  <c r="O7" i="1"/>
  <c r="N51" i="1"/>
  <c r="F12" i="9"/>
  <c r="H16" i="9"/>
  <c r="G16" i="9" s="1"/>
  <c r="G17" i="9"/>
  <c r="G3" i="11"/>
  <c r="J4" i="8"/>
  <c r="J5" i="8"/>
  <c r="J7" i="8"/>
  <c r="J8" i="8"/>
  <c r="J9" i="8"/>
  <c r="J10" i="8"/>
  <c r="J11" i="8"/>
  <c r="J12" i="8"/>
  <c r="J13" i="8"/>
  <c r="J14" i="8"/>
  <c r="J15" i="8"/>
  <c r="J16" i="8"/>
  <c r="J17" i="8"/>
  <c r="J3" i="8"/>
  <c r="I5" i="6"/>
  <c r="J5" i="6" s="1"/>
  <c r="I6" i="6"/>
  <c r="J6" i="6" s="1"/>
  <c r="I7" i="6"/>
  <c r="J7" i="6" s="1"/>
  <c r="I8" i="6"/>
  <c r="J8" i="6" s="1"/>
  <c r="I9" i="6"/>
  <c r="J9" i="6" s="1"/>
  <c r="I10" i="6"/>
  <c r="J10" i="6" s="1"/>
  <c r="I11" i="6"/>
  <c r="J11" i="6" s="1"/>
  <c r="I4" i="6"/>
  <c r="J4" i="6" s="1"/>
  <c r="J13" i="6" s="1"/>
  <c r="K31" i="7"/>
  <c r="K21" i="7"/>
  <c r="K22" i="7"/>
  <c r="K53" i="7"/>
  <c r="K91" i="7"/>
  <c r="K110" i="7"/>
  <c r="K4" i="7"/>
  <c r="K23" i="7"/>
  <c r="K58" i="7"/>
  <c r="K59" i="7"/>
  <c r="K112" i="7"/>
  <c r="K61" i="7"/>
  <c r="K37" i="7"/>
  <c r="K24" i="7"/>
  <c r="K62" i="7"/>
  <c r="K63" i="7"/>
  <c r="K5" i="7"/>
  <c r="K46" i="7"/>
  <c r="K101" i="7"/>
  <c r="K64" i="7"/>
  <c r="K114" i="7"/>
  <c r="K65" i="7"/>
  <c r="K103" i="7"/>
  <c r="K6" i="7"/>
  <c r="K67" i="7"/>
  <c r="K68" i="7"/>
  <c r="K69" i="7"/>
  <c r="K70" i="7"/>
  <c r="K120" i="7"/>
  <c r="K107" i="7"/>
  <c r="K7" i="7"/>
  <c r="K71" i="7"/>
  <c r="K95" i="7"/>
  <c r="K34" i="7"/>
  <c r="K33" i="7"/>
  <c r="K118" i="7"/>
  <c r="K47" i="7"/>
  <c r="K72" i="7"/>
  <c r="K8" i="7"/>
  <c r="K25" i="7"/>
  <c r="K9" i="7"/>
  <c r="K55" i="7"/>
  <c r="K100" i="7"/>
  <c r="K48" i="7"/>
  <c r="K92" i="7"/>
  <c r="K39" i="7"/>
  <c r="K73" i="7"/>
  <c r="K119" i="7"/>
  <c r="K117" i="7"/>
  <c r="K56" i="7"/>
  <c r="K109" i="7"/>
  <c r="K108" i="7"/>
  <c r="K50" i="7"/>
  <c r="K85" i="7"/>
  <c r="K74" i="7"/>
  <c r="K35" i="7"/>
  <c r="K75" i="7"/>
  <c r="K94" i="7"/>
  <c r="K38" i="7"/>
  <c r="K76" i="7"/>
  <c r="K32" i="7"/>
  <c r="K10" i="7"/>
  <c r="K77" i="7"/>
  <c r="K106" i="7"/>
  <c r="K99" i="7"/>
  <c r="K40" i="7"/>
  <c r="K89" i="7"/>
  <c r="K98" i="7"/>
  <c r="K41" i="7"/>
  <c r="K42" i="7"/>
  <c r="K11" i="7"/>
  <c r="K12" i="7"/>
  <c r="K60" i="7"/>
  <c r="K13" i="7"/>
  <c r="K97" i="7"/>
  <c r="K88" i="7"/>
  <c r="K43" i="7"/>
  <c r="K28" i="7"/>
  <c r="K26" i="7"/>
  <c r="K66" i="7"/>
  <c r="K51" i="7"/>
  <c r="K121" i="7"/>
  <c r="K14" i="7"/>
  <c r="K15" i="7"/>
  <c r="K52" i="7"/>
  <c r="K111" i="7"/>
  <c r="K30" i="7"/>
  <c r="K113" i="7"/>
  <c r="K90" i="7"/>
  <c r="K45" i="7"/>
  <c r="K87" i="7"/>
  <c r="K96" i="7"/>
  <c r="K86" i="7"/>
  <c r="K16" i="7"/>
  <c r="K17" i="7"/>
  <c r="K18" i="7"/>
  <c r="K78" i="7"/>
  <c r="K116" i="7"/>
  <c r="K115" i="7"/>
  <c r="K79" i="7"/>
  <c r="K44" i="7"/>
  <c r="K102" i="7"/>
  <c r="K80" i="7"/>
  <c r="K81" i="7"/>
  <c r="K82" i="7"/>
  <c r="K19" i="7"/>
  <c r="K83" i="7"/>
  <c r="K20" i="7"/>
  <c r="K57" i="7"/>
  <c r="K27" i="7"/>
  <c r="K84" i="7"/>
  <c r="K36" i="7"/>
  <c r="K123" i="7"/>
  <c r="K124" i="7"/>
  <c r="K125" i="7"/>
  <c r="K126" i="7"/>
  <c r="K127" i="7"/>
  <c r="K29" i="7"/>
  <c r="K128" i="7"/>
  <c r="K129" i="7"/>
  <c r="K130" i="7"/>
  <c r="K105" i="7"/>
  <c r="K131" i="7"/>
  <c r="K132" i="7"/>
  <c r="K104" i="7"/>
  <c r="K122" i="7"/>
  <c r="K133" i="7"/>
  <c r="K49" i="7"/>
  <c r="K54" i="7"/>
  <c r="K93" i="7"/>
  <c r="K3" i="7"/>
  <c r="L3" i="7" s="1"/>
  <c r="N9" i="4"/>
  <c r="N11" i="4"/>
  <c r="Q6" i="4" s="1"/>
  <c r="N13" i="4"/>
  <c r="N3" i="4"/>
  <c r="O3" i="4" s="1"/>
  <c r="Q3" i="4" s="1"/>
  <c r="N14" i="4"/>
  <c r="O9" i="4" s="1"/>
  <c r="Q9" i="4" s="1"/>
  <c r="N15" i="4"/>
  <c r="N80" i="4"/>
  <c r="N16" i="4"/>
  <c r="O12" i="4" s="1"/>
  <c r="Q12" i="4" s="1"/>
  <c r="N17" i="4"/>
  <c r="N18" i="4"/>
  <c r="N19" i="4"/>
  <c r="O15" i="4" s="1"/>
  <c r="Q15" i="4" s="1"/>
  <c r="N81" i="4"/>
  <c r="O16" i="4" s="1"/>
  <c r="Q16" i="4" s="1"/>
  <c r="N20" i="4"/>
  <c r="O17" i="4" s="1"/>
  <c r="Q17" i="4" s="1"/>
  <c r="N21" i="4"/>
  <c r="O18" i="4" s="1"/>
  <c r="Q18" i="4" s="1"/>
  <c r="N22" i="4"/>
  <c r="O19" i="4" s="1"/>
  <c r="Q19" i="4" s="1"/>
  <c r="N23" i="4"/>
  <c r="N24" i="4"/>
  <c r="N25" i="4"/>
  <c r="N26" i="4"/>
  <c r="N27" i="4"/>
  <c r="N28" i="4"/>
  <c r="N30" i="4"/>
  <c r="N31" i="4"/>
  <c r="N32" i="4"/>
  <c r="N33" i="4"/>
  <c r="N34" i="4"/>
  <c r="O30" i="4" s="1"/>
  <c r="Q30" i="4" s="1"/>
  <c r="N35" i="4"/>
  <c r="O31" i="4" s="1"/>
  <c r="Q31" i="4" s="1"/>
  <c r="N4" i="4"/>
  <c r="O32" i="4" s="1"/>
  <c r="Q32" i="4" s="1"/>
  <c r="N36" i="4"/>
  <c r="O33" i="4" s="1"/>
  <c r="Q33" i="4" s="1"/>
  <c r="N37" i="4"/>
  <c r="O34" i="4" s="1"/>
  <c r="Q34" i="4" s="1"/>
  <c r="N38" i="4"/>
  <c r="O35" i="4" s="1"/>
  <c r="Q35" i="4" s="1"/>
  <c r="N39" i="4"/>
  <c r="N41" i="4"/>
  <c r="N40" i="4"/>
  <c r="N42" i="4"/>
  <c r="N43" i="4"/>
  <c r="N44" i="4"/>
  <c r="N45" i="4"/>
  <c r="N46" i="4"/>
  <c r="N47" i="4"/>
  <c r="N49" i="4"/>
  <c r="N48" i="4"/>
  <c r="N10" i="4"/>
  <c r="N50" i="4"/>
  <c r="N51" i="4"/>
  <c r="O50" i="4" s="1"/>
  <c r="Q50" i="4" s="1"/>
  <c r="N52" i="4"/>
  <c r="N53" i="4"/>
  <c r="N54" i="4"/>
  <c r="N29" i="4"/>
  <c r="O54" i="4" s="1"/>
  <c r="Q54" i="4" s="1"/>
  <c r="N55" i="4"/>
  <c r="O55" i="4" s="1"/>
  <c r="Q55" i="4" s="1"/>
  <c r="N56" i="4"/>
  <c r="O56" i="4" s="1"/>
  <c r="Q56" i="4" s="1"/>
  <c r="N57" i="4"/>
  <c r="O57" i="4" s="1"/>
  <c r="Q57" i="4" s="1"/>
  <c r="O58" i="4"/>
  <c r="Q58" i="4" s="1"/>
  <c r="N59" i="4"/>
  <c r="O59" i="4" s="1"/>
  <c r="Q59" i="4" s="1"/>
  <c r="N60" i="4"/>
  <c r="O60" i="4" s="1"/>
  <c r="Q60" i="4" s="1"/>
  <c r="N61" i="4"/>
  <c r="O61" i="4" s="1"/>
  <c r="Q61" i="4" s="1"/>
  <c r="N62" i="4"/>
  <c r="O62" i="4" s="1"/>
  <c r="Q62" i="4" s="1"/>
  <c r="N71" i="4"/>
  <c r="N63" i="4"/>
  <c r="N64" i="4"/>
  <c r="N65" i="4"/>
  <c r="N66" i="4"/>
  <c r="N67" i="4"/>
  <c r="N68" i="4"/>
  <c r="N69" i="4"/>
  <c r="N70" i="4"/>
  <c r="N72" i="4"/>
  <c r="N73" i="4"/>
  <c r="N74" i="4"/>
  <c r="N75" i="4"/>
  <c r="N76" i="4"/>
  <c r="N77" i="4"/>
  <c r="N78" i="4"/>
  <c r="N79" i="4"/>
  <c r="N7" i="4"/>
  <c r="O94" i="4"/>
  <c r="N8" i="4"/>
  <c r="O4" i="4" s="1"/>
  <c r="Q4" i="4" s="1"/>
  <c r="O43" i="1" l="1"/>
  <c r="O52" i="1"/>
  <c r="M11" i="9"/>
  <c r="L11" i="9"/>
  <c r="O80" i="4"/>
  <c r="Q80" i="4" s="1"/>
  <c r="O37" i="4"/>
  <c r="Q37" i="4" s="1"/>
  <c r="O25" i="4"/>
  <c r="Q25" i="4" s="1"/>
  <c r="O21" i="4"/>
  <c r="Q21" i="4" s="1"/>
  <c r="O71" i="4"/>
  <c r="Q71" i="4" s="1"/>
  <c r="O81" i="4"/>
  <c r="Q81" i="4" s="1"/>
  <c r="O79" i="4"/>
  <c r="Q79" i="4" s="1"/>
  <c r="O75" i="4"/>
  <c r="Q75" i="4" s="1"/>
  <c r="O70" i="4"/>
  <c r="Q70" i="4" s="1"/>
  <c r="O66" i="4"/>
  <c r="Q66" i="4" s="1"/>
  <c r="O74" i="4"/>
  <c r="Q74" i="4" s="1"/>
  <c r="O47" i="4"/>
  <c r="Q47" i="4" s="1"/>
  <c r="O43" i="4"/>
  <c r="Q43" i="4" s="1"/>
  <c r="O38" i="4"/>
  <c r="Q38" i="4" s="1"/>
  <c r="O26" i="4"/>
  <c r="Q26" i="4" s="1"/>
  <c r="O22" i="4"/>
  <c r="Q22" i="4" s="1"/>
  <c r="O67" i="4"/>
  <c r="Q67" i="4" s="1"/>
  <c r="O46" i="4"/>
  <c r="Q46" i="4" s="1"/>
  <c r="O42" i="4"/>
  <c r="Q42" i="4" s="1"/>
  <c r="O13" i="4"/>
  <c r="Q13" i="4" s="1"/>
  <c r="O53" i="4"/>
  <c r="Q53" i="4" s="1"/>
  <c r="O77" i="4"/>
  <c r="Q77" i="4" s="1"/>
  <c r="O72" i="4"/>
  <c r="Q72" i="4" s="1"/>
  <c r="O68" i="4"/>
  <c r="Q68" i="4" s="1"/>
  <c r="O64" i="4"/>
  <c r="Q64" i="4" s="1"/>
  <c r="O52" i="4"/>
  <c r="Q52" i="4" s="1"/>
  <c r="O48" i="4"/>
  <c r="Q48" i="4" s="1"/>
  <c r="O44" i="4"/>
  <c r="Q44" i="4" s="1"/>
  <c r="O40" i="4"/>
  <c r="Q40" i="4" s="1"/>
  <c r="O27" i="4"/>
  <c r="Q27" i="4" s="1"/>
  <c r="O23" i="4"/>
  <c r="Q23" i="4" s="1"/>
  <c r="O11" i="4"/>
  <c r="Q11" i="4" s="1"/>
  <c r="O51" i="4"/>
  <c r="Q51" i="4" s="1"/>
  <c r="O14" i="4"/>
  <c r="Q14" i="4" s="1"/>
  <c r="O10" i="4"/>
  <c r="Q10" i="4" s="1"/>
  <c r="O7" i="4"/>
  <c r="Q7" i="4" s="1"/>
  <c r="O29" i="4"/>
  <c r="Q29" i="4" s="1"/>
  <c r="O78" i="4"/>
  <c r="Q78" i="4" s="1"/>
  <c r="O73" i="4"/>
  <c r="Q73" i="4" s="1"/>
  <c r="O69" i="4"/>
  <c r="Q69" i="4" s="1"/>
  <c r="O65" i="4"/>
  <c r="Q65" i="4" s="1"/>
  <c r="O63" i="4"/>
  <c r="Q63" i="4" s="1"/>
  <c r="O49" i="4"/>
  <c r="Q49" i="4" s="1"/>
  <c r="O45" i="4"/>
  <c r="Q45" i="4" s="1"/>
  <c r="O41" i="4"/>
  <c r="Q41" i="4" s="1"/>
  <c r="O36" i="4"/>
  <c r="Q36" i="4" s="1"/>
  <c r="Q39" i="4"/>
  <c r="O28" i="4"/>
  <c r="Q28" i="4" s="1"/>
  <c r="O24" i="4"/>
  <c r="Q24" i="4" s="1"/>
  <c r="O20" i="4"/>
  <c r="Q20" i="4" s="1"/>
  <c r="O8" i="4"/>
  <c r="Q8" i="4" s="1"/>
  <c r="L16" i="7"/>
  <c r="L30" i="7"/>
  <c r="L86" i="7"/>
  <c r="L15" i="7"/>
  <c r="L40" i="7"/>
  <c r="L12" i="7"/>
  <c r="L129" i="7"/>
  <c r="L17" i="7"/>
  <c r="L97" i="7"/>
  <c r="L26" i="7"/>
  <c r="L111" i="7"/>
  <c r="L18" i="7"/>
  <c r="L120" i="7"/>
  <c r="L122" i="7"/>
  <c r="L92" i="7"/>
  <c r="L34" i="7"/>
  <c r="L10" i="7"/>
  <c r="L38" i="7"/>
  <c r="L93" i="7"/>
  <c r="L54" i="7"/>
  <c r="L49" i="7"/>
  <c r="L133" i="7"/>
  <c r="L131" i="7"/>
  <c r="L29" i="7"/>
  <c r="L127" i="7"/>
  <c r="L126" i="7"/>
  <c r="L125" i="7"/>
  <c r="L124" i="7"/>
  <c r="L123" i="7"/>
  <c r="L84" i="7"/>
  <c r="L36" i="7"/>
  <c r="L48" i="7"/>
  <c r="L27" i="7"/>
  <c r="L57" i="7"/>
  <c r="L20" i="7"/>
  <c r="L83" i="7"/>
  <c r="L19" i="7"/>
  <c r="L82" i="7"/>
  <c r="L81" i="7"/>
  <c r="L80" i="7"/>
  <c r="L102" i="7"/>
  <c r="L115" i="7"/>
  <c r="L116" i="7"/>
  <c r="L78" i="7"/>
  <c r="L105" i="7"/>
  <c r="L96" i="7"/>
  <c r="L87" i="7"/>
  <c r="L45" i="7"/>
  <c r="L90" i="7"/>
  <c r="L113" i="7"/>
  <c r="L52" i="7"/>
  <c r="L14" i="7"/>
  <c r="L121" i="7"/>
  <c r="L51" i="7"/>
  <c r="L66" i="7"/>
  <c r="L28" i="7"/>
  <c r="L43" i="7"/>
  <c r="L88" i="7"/>
  <c r="L13" i="7"/>
  <c r="L60" i="7"/>
  <c r="L11" i="7"/>
  <c r="L42" i="7"/>
  <c r="L41" i="7"/>
  <c r="L98" i="7"/>
  <c r="L89" i="7"/>
  <c r="L99" i="7"/>
  <c r="L106" i="7"/>
  <c r="L77" i="7"/>
  <c r="L32" i="7"/>
  <c r="L76" i="7"/>
  <c r="L94" i="7"/>
  <c r="L75" i="7"/>
  <c r="L35" i="7"/>
  <c r="L74" i="7"/>
  <c r="L85" i="7"/>
  <c r="L50" i="7"/>
  <c r="L104" i="7"/>
  <c r="L108" i="7"/>
  <c r="L109" i="7"/>
  <c r="L56" i="7"/>
  <c r="L117" i="7"/>
  <c r="L119" i="7"/>
  <c r="L73" i="7"/>
  <c r="L39" i="7"/>
  <c r="L79" i="7"/>
  <c r="L100" i="7"/>
  <c r="L55" i="7"/>
  <c r="L132" i="7"/>
  <c r="L9" i="7"/>
  <c r="L25" i="7"/>
  <c r="L8" i="7"/>
  <c r="L72" i="7"/>
  <c r="L47" i="7"/>
  <c r="L118" i="7"/>
  <c r="L33" i="7"/>
  <c r="L95" i="7"/>
  <c r="L71" i="7"/>
  <c r="L7" i="7"/>
  <c r="L107" i="7"/>
  <c r="L70" i="7"/>
  <c r="L69" i="7"/>
  <c r="L23" i="7"/>
  <c r="L68" i="7"/>
  <c r="L67" i="7"/>
  <c r="L6" i="7"/>
  <c r="L103" i="7"/>
  <c r="L65" i="7"/>
  <c r="L130" i="7"/>
  <c r="L114" i="7"/>
  <c r="L64" i="7"/>
  <c r="L101" i="7"/>
  <c r="L46" i="7"/>
  <c r="L5" i="7"/>
  <c r="L63" i="7"/>
  <c r="L62" i="7"/>
  <c r="L24" i="7"/>
  <c r="L37" i="7"/>
  <c r="L61" i="7"/>
  <c r="L112" i="7"/>
  <c r="L59" i="7"/>
  <c r="L58" i="7"/>
  <c r="L4" i="7"/>
  <c r="L110" i="7"/>
  <c r="L91" i="7"/>
  <c r="L53" i="7"/>
  <c r="L22" i="7"/>
  <c r="L44" i="7"/>
  <c r="L21" i="7"/>
  <c r="L31" i="7"/>
  <c r="L128" i="7"/>
  <c r="K4" i="8"/>
  <c r="L16" i="9"/>
  <c r="L17" i="9"/>
  <c r="M106" i="10"/>
  <c r="M81" i="10"/>
  <c r="M107" i="10"/>
  <c r="M134" i="10"/>
  <c r="M155" i="10"/>
  <c r="M156" i="10"/>
  <c r="M131" i="10"/>
  <c r="M140" i="10"/>
  <c r="M141" i="10"/>
  <c r="M148" i="10"/>
  <c r="M150" i="10"/>
  <c r="M151" i="10"/>
  <c r="M157" i="10"/>
  <c r="M130" i="10"/>
  <c r="M143" i="10"/>
  <c r="M146" i="10"/>
  <c r="M154" i="10"/>
  <c r="M91" i="10"/>
  <c r="M98" i="10"/>
  <c r="M105" i="10"/>
  <c r="M47" i="10"/>
  <c r="M59" i="10"/>
  <c r="M24" i="10"/>
  <c r="M167" i="10"/>
  <c r="M29" i="10"/>
  <c r="M112" i="10"/>
  <c r="M124" i="10"/>
  <c r="M125" i="10"/>
  <c r="M116" i="10"/>
  <c r="M119" i="10"/>
  <c r="M123" i="10"/>
  <c r="M118" i="10"/>
  <c r="M39" i="10"/>
  <c r="M145" i="10"/>
  <c r="M136" i="10"/>
  <c r="M88" i="10"/>
  <c r="N88" i="10" s="1"/>
  <c r="M137" i="10"/>
  <c r="M5" i="10"/>
  <c r="M52" i="10"/>
  <c r="M72" i="10"/>
  <c r="N72" i="10" s="1"/>
  <c r="M79" i="10"/>
  <c r="M92" i="10"/>
  <c r="M75" i="10"/>
  <c r="N75" i="10" s="1"/>
  <c r="M111" i="10"/>
  <c r="M113" i="10"/>
  <c r="M115" i="10"/>
  <c r="M80" i="10"/>
  <c r="N80" i="10" s="1"/>
  <c r="M135" i="10"/>
  <c r="M169" i="10"/>
  <c r="M22" i="10"/>
  <c r="M32" i="10"/>
  <c r="M170" i="10"/>
  <c r="M20" i="10"/>
  <c r="M31" i="10"/>
  <c r="M96" i="10"/>
  <c r="N96" i="10" s="1"/>
  <c r="M95" i="10"/>
  <c r="M100" i="10"/>
  <c r="M63" i="10"/>
  <c r="M40" i="10"/>
  <c r="M41" i="10"/>
  <c r="M78" i="10"/>
  <c r="M162" i="10"/>
  <c r="M85" i="10"/>
  <c r="N85" i="10" s="1"/>
  <c r="M84" i="10"/>
  <c r="M110" i="10"/>
  <c r="M121" i="10"/>
  <c r="M83" i="10"/>
  <c r="N83" i="10" s="1"/>
  <c r="M15" i="10"/>
  <c r="M26" i="10"/>
  <c r="M74" i="10"/>
  <c r="M25" i="10"/>
  <c r="N26" i="10" s="1"/>
  <c r="M68" i="10"/>
  <c r="M19" i="10"/>
  <c r="M73" i="10"/>
  <c r="N73" i="10" s="1"/>
  <c r="M38" i="10"/>
  <c r="M14" i="10"/>
  <c r="M76" i="10"/>
  <c r="N76" i="10" s="1"/>
  <c r="M93" i="10"/>
  <c r="N93" i="10" s="1"/>
  <c r="M108" i="10"/>
  <c r="N107" i="10" s="1"/>
  <c r="M50" i="10"/>
  <c r="M51" i="10"/>
  <c r="M48" i="10"/>
  <c r="M53" i="10"/>
  <c r="M57" i="10"/>
  <c r="M86" i="10"/>
  <c r="M171" i="10"/>
  <c r="M166" i="10"/>
  <c r="M142" i="10"/>
  <c r="M158" i="10"/>
  <c r="N156" i="10" s="1"/>
  <c r="M138" i="10"/>
  <c r="M61" i="10"/>
  <c r="M64" i="10"/>
  <c r="M54" i="10"/>
  <c r="M13" i="10"/>
  <c r="M35" i="10"/>
  <c r="M45" i="10"/>
  <c r="M70" i="10"/>
  <c r="N70" i="10" s="1"/>
  <c r="M163" i="10"/>
  <c r="M153" i="10"/>
  <c r="M160" i="10"/>
  <c r="M149" i="10"/>
  <c r="M7" i="10"/>
  <c r="M87" i="10"/>
  <c r="N87" i="10" s="1"/>
  <c r="M159" i="10"/>
  <c r="M66" i="10"/>
  <c r="M67" i="10"/>
  <c r="M43" i="10"/>
  <c r="M34" i="10"/>
  <c r="M46" i="10"/>
  <c r="N47" i="10" s="1"/>
  <c r="M36" i="10"/>
  <c r="M37" i="10"/>
  <c r="M139" i="10"/>
  <c r="M165" i="10"/>
  <c r="M103" i="10"/>
  <c r="M104" i="10"/>
  <c r="M77" i="10"/>
  <c r="N77" i="10" s="1"/>
  <c r="N172" i="10"/>
  <c r="M94" i="10"/>
  <c r="M117" i="10"/>
  <c r="M90" i="10"/>
  <c r="N90" i="10" s="1"/>
  <c r="M82" i="10"/>
  <c r="N82" i="10" s="1"/>
  <c r="M109" i="10"/>
  <c r="M102" i="10"/>
  <c r="M21" i="10"/>
  <c r="M58" i="10"/>
  <c r="M30" i="10"/>
  <c r="M71" i="10"/>
  <c r="M133" i="10"/>
  <c r="M65" i="10"/>
  <c r="N170" i="10" s="1"/>
  <c r="M42" i="10"/>
  <c r="M55" i="10"/>
  <c r="M56" i="10"/>
  <c r="M44" i="10"/>
  <c r="N45" i="10" s="1"/>
  <c r="M33" i="10"/>
  <c r="M60" i="10"/>
  <c r="M18" i="10"/>
  <c r="M62" i="10"/>
  <c r="N63" i="10" s="1"/>
  <c r="M49" i="10"/>
  <c r="N50" i="10" s="1"/>
  <c r="M168" i="10"/>
  <c r="N166" i="10" s="1"/>
  <c r="M114" i="10"/>
  <c r="M126" i="10"/>
  <c r="N125" i="10" s="1"/>
  <c r="M97" i="10"/>
  <c r="M101" i="10"/>
  <c r="N101" i="10" s="1"/>
  <c r="M99" i="10"/>
  <c r="N99" i="10" s="1"/>
  <c r="M161" i="10"/>
  <c r="M129" i="10"/>
  <c r="M17" i="10"/>
  <c r="N18" i="10" s="1"/>
  <c r="M69" i="10"/>
  <c r="N69" i="10" s="1"/>
  <c r="M16" i="10"/>
  <c r="M128" i="10"/>
  <c r="M23" i="10"/>
  <c r="M132" i="10"/>
  <c r="M120" i="10"/>
  <c r="M122" i="10"/>
  <c r="M27" i="10"/>
  <c r="M28" i="10"/>
  <c r="M144" i="10"/>
  <c r="M11" i="10"/>
  <c r="M147" i="10"/>
  <c r="N146" i="10" s="1"/>
  <c r="M152" i="10"/>
  <c r="M127" i="10"/>
  <c r="M164" i="10"/>
  <c r="N162" i="10" s="1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3" i="2"/>
  <c r="M19" i="1"/>
  <c r="L50" i="1"/>
  <c r="N50" i="1" s="1"/>
  <c r="L49" i="1"/>
  <c r="N49" i="1" s="1"/>
  <c r="L47" i="1"/>
  <c r="N47" i="1" s="1"/>
  <c r="L46" i="1"/>
  <c r="N46" i="1" s="1"/>
  <c r="L38" i="1"/>
  <c r="N38" i="1" s="1"/>
  <c r="L36" i="1"/>
  <c r="N36" i="1" s="1"/>
  <c r="L35" i="1"/>
  <c r="N35" i="1" s="1"/>
  <c r="L34" i="1"/>
  <c r="N34" i="1" s="1"/>
  <c r="L33" i="1"/>
  <c r="N33" i="1" s="1"/>
  <c r="L32" i="1"/>
  <c r="N32" i="1" s="1"/>
  <c r="L31" i="1"/>
  <c r="N31" i="1" s="1"/>
  <c r="L30" i="1"/>
  <c r="N30" i="1" s="1"/>
  <c r="L29" i="1"/>
  <c r="N29" i="1" s="1"/>
  <c r="L28" i="1"/>
  <c r="N28" i="1" s="1"/>
  <c r="L26" i="1"/>
  <c r="N26" i="1" s="1"/>
  <c r="L25" i="1"/>
  <c r="N25" i="1" s="1"/>
  <c r="L24" i="1"/>
  <c r="N24" i="1" s="1"/>
  <c r="L22" i="1"/>
  <c r="N22" i="1" s="1"/>
  <c r="L21" i="1"/>
  <c r="N21" i="1" s="1"/>
  <c r="L20" i="1"/>
  <c r="N20" i="1" s="1"/>
  <c r="L19" i="1"/>
  <c r="N19" i="1" s="1"/>
  <c r="L18" i="1"/>
  <c r="N18" i="1" s="1"/>
  <c r="L17" i="1"/>
  <c r="N17" i="1" s="1"/>
  <c r="L16" i="1"/>
  <c r="N16" i="1" s="1"/>
  <c r="L15" i="1"/>
  <c r="N15" i="1" s="1"/>
  <c r="L14" i="1"/>
  <c r="N14" i="1" s="1"/>
  <c r="L13" i="1"/>
  <c r="N13" i="1" s="1"/>
  <c r="L12" i="1"/>
  <c r="N12" i="1" s="1"/>
  <c r="L11" i="1"/>
  <c r="N11" i="1" s="1"/>
  <c r="L10" i="1"/>
  <c r="N10" i="1" s="1"/>
  <c r="L8" i="1"/>
  <c r="N8" i="1" s="1"/>
  <c r="L7" i="1"/>
  <c r="N7" i="1" s="1"/>
  <c r="K43" i="1"/>
  <c r="J43" i="1"/>
  <c r="J52" i="1"/>
  <c r="N43" i="1" l="1"/>
  <c r="N52" i="1"/>
  <c r="O54" i="1"/>
  <c r="K7" i="9" s="1"/>
  <c r="N19" i="10"/>
  <c r="N57" i="10"/>
  <c r="N124" i="10"/>
  <c r="N150" i="10"/>
  <c r="N157" i="10"/>
  <c r="N141" i="10"/>
  <c r="N38" i="10"/>
  <c r="N108" i="10"/>
  <c r="N167" i="10"/>
  <c r="K10" i="9"/>
  <c r="N163" i="10"/>
  <c r="N148" i="10"/>
  <c r="N39" i="10"/>
  <c r="N134" i="10"/>
  <c r="N140" i="10"/>
  <c r="N113" i="10"/>
  <c r="N138" i="10"/>
  <c r="N158" i="10"/>
  <c r="N119" i="10"/>
  <c r="N17" i="10"/>
  <c r="N24" i="10"/>
  <c r="N59" i="10"/>
  <c r="N66" i="10"/>
  <c r="N155" i="10"/>
  <c r="N106" i="10"/>
  <c r="N121" i="10"/>
  <c r="N22" i="10"/>
  <c r="N35" i="10"/>
  <c r="N86" i="10"/>
  <c r="N74" i="10"/>
  <c r="N81" i="10"/>
  <c r="N126" i="10"/>
  <c r="N143" i="10"/>
  <c r="N97" i="10"/>
  <c r="N61" i="10"/>
  <c r="N71" i="10"/>
  <c r="N102" i="10"/>
  <c r="N116" i="10"/>
  <c r="N52" i="10"/>
  <c r="N20" i="10"/>
  <c r="N78" i="10"/>
  <c r="N100" i="10"/>
  <c r="N32" i="10"/>
  <c r="N92" i="10"/>
  <c r="N5" i="10"/>
  <c r="N98" i="10"/>
  <c r="N151" i="10"/>
  <c r="N29" i="10"/>
  <c r="N131" i="10"/>
  <c r="N159" i="10"/>
  <c r="N34" i="10"/>
  <c r="N43" i="10"/>
  <c r="N31" i="10"/>
  <c r="N94" i="10"/>
  <c r="N103" i="10"/>
  <c r="N67" i="10"/>
  <c r="N7" i="10"/>
  <c r="N14" i="10"/>
  <c r="N137" i="10"/>
  <c r="N169" i="10"/>
  <c r="N15" i="10"/>
  <c r="N68" i="10"/>
  <c r="N84" i="10"/>
  <c r="N95" i="10"/>
  <c r="N112" i="10"/>
  <c r="N79" i="10"/>
  <c r="N136" i="10"/>
  <c r="N91" i="10"/>
  <c r="L134" i="7"/>
  <c r="K14" i="9" s="1"/>
  <c r="N28" i="10"/>
  <c r="N127" i="10"/>
  <c r="N128" i="10"/>
  <c r="N56" i="10"/>
  <c r="N132" i="10"/>
  <c r="N37" i="10"/>
  <c r="N44" i="10"/>
  <c r="N152" i="10"/>
  <c r="N161" i="10"/>
  <c r="N46" i="10"/>
  <c r="N36" i="10"/>
  <c r="N55" i="10"/>
  <c r="N65" i="10"/>
  <c r="N62" i="10"/>
  <c r="N164" i="10"/>
  <c r="N58" i="10"/>
  <c r="N54" i="10"/>
  <c r="N13" i="10"/>
  <c r="N49" i="10"/>
  <c r="N51" i="10"/>
  <c r="N27" i="10"/>
  <c r="N16" i="10"/>
  <c r="N120" i="10"/>
  <c r="N109" i="10"/>
  <c r="N160" i="10"/>
  <c r="N42" i="10"/>
  <c r="N41" i="10"/>
  <c r="N64" i="10"/>
  <c r="N21" i="10"/>
  <c r="N168" i="10"/>
  <c r="N33" i="10"/>
  <c r="N23" i="10"/>
  <c r="N114" i="10"/>
  <c r="N110" i="10"/>
  <c r="N53" i="10"/>
  <c r="N135" i="10"/>
  <c r="N144" i="10"/>
  <c r="N40" i="10"/>
  <c r="N117" i="10"/>
  <c r="N122" i="10"/>
  <c r="N118" i="10"/>
  <c r="N115" i="10"/>
  <c r="N123" i="10"/>
  <c r="N111" i="10"/>
  <c r="N30" i="10"/>
  <c r="N165" i="10"/>
  <c r="N25" i="10"/>
  <c r="N60" i="10"/>
  <c r="N48" i="10"/>
  <c r="N104" i="10"/>
  <c r="N153" i="10"/>
  <c r="N145" i="10"/>
  <c r="N142" i="10"/>
  <c r="N129" i="10"/>
  <c r="N149" i="10"/>
  <c r="N147" i="10"/>
  <c r="N139" i="10"/>
  <c r="N130" i="10"/>
  <c r="N154" i="10"/>
  <c r="N171" i="10"/>
  <c r="N133" i="10"/>
  <c r="N105" i="10"/>
  <c r="K5" i="8"/>
  <c r="K6" i="8" s="1"/>
  <c r="K7" i="8" s="1"/>
  <c r="K8" i="8" s="1"/>
  <c r="K9" i="8" s="1"/>
  <c r="K10" i="8" s="1"/>
  <c r="K11" i="8" s="1"/>
  <c r="K12" i="8" s="1"/>
  <c r="K13" i="8" s="1"/>
  <c r="K14" i="8" s="1"/>
  <c r="K15" i="8" s="1"/>
  <c r="K16" i="8" s="1"/>
  <c r="K17" i="8" s="1"/>
  <c r="K18" i="8"/>
  <c r="K15" i="9" s="1"/>
  <c r="F6" i="9"/>
  <c r="I18" i="8"/>
  <c r="H13" i="6"/>
  <c r="J134" i="7"/>
  <c r="D5" i="12"/>
  <c r="N54" i="1" l="1"/>
  <c r="K12" i="9"/>
  <c r="F10" i="9"/>
  <c r="F16" i="9"/>
  <c r="F15" i="9"/>
  <c r="F13" i="9"/>
  <c r="I13" i="6" l="1"/>
  <c r="G13" i="9" s="1"/>
  <c r="K134" i="7"/>
  <c r="J18" i="8"/>
  <c r="G15" i="9" s="1"/>
  <c r="L15" i="9" l="1"/>
  <c r="M15" i="9"/>
  <c r="L13" i="9"/>
  <c r="M13" i="9"/>
  <c r="E51" i="2"/>
  <c r="G14" i="9"/>
  <c r="G10" i="9"/>
  <c r="K52" i="1"/>
  <c r="L10" i="9" l="1"/>
  <c r="M10" i="9"/>
  <c r="L14" i="9"/>
  <c r="M14" i="9"/>
  <c r="L52" i="1"/>
  <c r="G4" i="11"/>
  <c r="M52" i="1"/>
  <c r="K6" i="9" l="1"/>
  <c r="F4" i="11"/>
  <c r="H15" i="9"/>
  <c r="G9" i="9"/>
  <c r="L20" i="2"/>
  <c r="G8" i="9" s="1"/>
  <c r="H14" i="9"/>
  <c r="H13" i="9"/>
  <c r="Q46" i="1"/>
  <c r="Q12" i="1"/>
  <c r="Q15" i="1"/>
  <c r="Q19" i="1"/>
  <c r="Q21" i="1"/>
  <c r="T5" i="1"/>
  <c r="T6" i="1"/>
  <c r="T7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7" i="1"/>
  <c r="T28" i="1"/>
  <c r="T29" i="1"/>
  <c r="T30" i="1"/>
  <c r="T31" i="1"/>
  <c r="T32" i="1"/>
  <c r="T33" i="1"/>
  <c r="T34" i="1"/>
  <c r="T35" i="1"/>
  <c r="T8" i="1"/>
  <c r="T36" i="1"/>
  <c r="T37" i="1"/>
  <c r="T38" i="1"/>
  <c r="L211" i="10"/>
  <c r="C2" i="7"/>
  <c r="I20" i="9"/>
  <c r="A1" i="9"/>
  <c r="Q18" i="1"/>
  <c r="Q22" i="1"/>
  <c r="Q16" i="1"/>
  <c r="Q14" i="1"/>
  <c r="Q17" i="1"/>
  <c r="Q38" i="1"/>
  <c r="Q5" i="1"/>
  <c r="Q41" i="1" s="1"/>
  <c r="Q36" i="1"/>
  <c r="Q35" i="1"/>
  <c r="Q11" i="1"/>
  <c r="Q20" i="1"/>
  <c r="Q13" i="1"/>
  <c r="Q7" i="1"/>
  <c r="Q8" i="1"/>
  <c r="Q34" i="1"/>
  <c r="Q33" i="1"/>
  <c r="Q32" i="1"/>
  <c r="Q31" i="1"/>
  <c r="Q30" i="1"/>
  <c r="Q29" i="1"/>
  <c r="Q28" i="1"/>
  <c r="Q10" i="1"/>
  <c r="Q6" i="1"/>
  <c r="L9" i="9" l="1"/>
  <c r="M9" i="9"/>
  <c r="L8" i="9"/>
  <c r="M8" i="9"/>
  <c r="G6" i="9"/>
  <c r="N55" i="1"/>
  <c r="T54" i="1"/>
  <c r="Q43" i="1"/>
  <c r="Q54" i="1"/>
  <c r="F7" i="9"/>
  <c r="H17" i="9"/>
  <c r="F17" i="9"/>
  <c r="T41" i="1"/>
  <c r="T43" i="1" s="1"/>
  <c r="H10" i="9"/>
  <c r="J20" i="2"/>
  <c r="K20" i="2"/>
  <c r="F14" i="9"/>
  <c r="G12" i="9"/>
  <c r="G7" i="9" l="1"/>
  <c r="H7" i="9" s="1"/>
  <c r="L7" i="9"/>
  <c r="M7" i="9"/>
  <c r="L6" i="9"/>
  <c r="M6" i="9"/>
  <c r="H6" i="9"/>
  <c r="H12" i="9"/>
  <c r="F8" i="9"/>
  <c r="H8" i="9"/>
  <c r="F9" i="9"/>
  <c r="H9" i="9"/>
  <c r="G20" i="9" l="1"/>
  <c r="L12" i="9"/>
  <c r="L20" i="9" s="1"/>
  <c r="M12" i="9"/>
  <c r="K20" i="9"/>
  <c r="H20" i="9"/>
  <c r="H26" i="9" s="1"/>
  <c r="F20" i="9"/>
</calcChain>
</file>

<file path=xl/sharedStrings.xml><?xml version="1.0" encoding="utf-8"?>
<sst xmlns="http://schemas.openxmlformats.org/spreadsheetml/2006/main" count="3587" uniqueCount="2164">
  <si>
    <t>index 2023</t>
  </si>
  <si>
    <t>Index 2024</t>
  </si>
  <si>
    <t>4e kwartaal</t>
  </si>
  <si>
    <t xml:space="preserve">opstal </t>
  </si>
  <si>
    <t>opstal</t>
  </si>
  <si>
    <t>inventaris</t>
  </si>
  <si>
    <t>Totale verzekerde waarde</t>
  </si>
  <si>
    <t xml:space="preserve"> </t>
  </si>
  <si>
    <t>Eindstand 2022</t>
  </si>
  <si>
    <t>2023</t>
  </si>
  <si>
    <t>controle</t>
  </si>
  <si>
    <t>incl. BTW</t>
  </si>
  <si>
    <t>Waarde excl. 21%BTW</t>
  </si>
  <si>
    <t>Waarde incl. 21%BTW</t>
  </si>
  <si>
    <t>Aantal</t>
  </si>
  <si>
    <t xml:space="preserve">gebouwen </t>
  </si>
  <si>
    <t>rwzi's</t>
  </si>
  <si>
    <t>gebouwen</t>
  </si>
  <si>
    <t>rioolgemalen</t>
  </si>
  <si>
    <t>poldergemalen</t>
  </si>
  <si>
    <t>krooshekreinigers</t>
  </si>
  <si>
    <t>stuwen</t>
  </si>
  <si>
    <t>sluizen</t>
  </si>
  <si>
    <t>Tekstkarren</t>
  </si>
  <si>
    <t>portocabins</t>
  </si>
  <si>
    <t>vergeten objecten</t>
  </si>
  <si>
    <t>nvt</t>
  </si>
  <si>
    <t>Totaal</t>
  </si>
  <si>
    <t>Opruimingskosten</t>
  </si>
  <si>
    <t>Exploitatiekosten RWZI</t>
  </si>
  <si>
    <t>Reconstructieverzekering</t>
  </si>
  <si>
    <t>in polis</t>
  </si>
  <si>
    <t>Extra kosten (tijdelijke voorz.)</t>
  </si>
  <si>
    <t>TOTAAL VERZEKERDE WAARDE</t>
  </si>
  <si>
    <t>te verhogen met index 2009 en 2010</t>
  </si>
  <si>
    <t>Indexcijfers:</t>
  </si>
  <si>
    <t>Specificatie per 1 januari 2024 behorende bij de brandverzekering polisnummer 0154564</t>
  </si>
  <si>
    <t>indexpercentage</t>
  </si>
  <si>
    <t>Code Aquo</t>
  </si>
  <si>
    <t>Omschrijving </t>
  </si>
  <si>
    <t>Adres </t>
  </si>
  <si>
    <t>Postcode </t>
  </si>
  <si>
    <t>Plaats </t>
  </si>
  <si>
    <t>Bouwaard</t>
  </si>
  <si>
    <t>Beveiliging</t>
  </si>
  <si>
    <t>taxatie opstal</t>
  </si>
  <si>
    <t xml:space="preserve">taxatie inventaris </t>
  </si>
  <si>
    <t>Opstal 2022</t>
  </si>
  <si>
    <t>Inventaris 2022</t>
  </si>
  <si>
    <t>Opstal 2023 excl.  BTW</t>
  </si>
  <si>
    <t>Inventaris 2023 excl. BTW</t>
  </si>
  <si>
    <t>Opstal 2024 excl. BTW</t>
  </si>
  <si>
    <t>Inventaris 2024 excl. BTW</t>
  </si>
  <si>
    <t>totaal 2014 incl index</t>
  </si>
  <si>
    <t>Opstal 2012</t>
  </si>
  <si>
    <t>Inventaris 2012</t>
  </si>
  <si>
    <t>Opstal + inventaris 2012</t>
  </si>
  <si>
    <t>Kantoren en opstallen Bouvigne (8)</t>
  </si>
  <si>
    <t>index 119,7/108</t>
  </si>
  <si>
    <t>index 115,1/103,5</t>
  </si>
  <si>
    <t>index 125,2/119,7</t>
  </si>
  <si>
    <t>index 123,3/115,1</t>
  </si>
  <si>
    <t>FGB00214</t>
  </si>
  <si>
    <t>Bouvigne specificatie na de molen onderaan</t>
  </si>
  <si>
    <t>Bouvignelaan 5</t>
  </si>
  <si>
    <t>4836 AA</t>
  </si>
  <si>
    <t>BREDA</t>
  </si>
  <si>
    <t>Hof van Bouvigne</t>
  </si>
  <si>
    <t>MGB00213</t>
  </si>
  <si>
    <t>Regio West - Werkplaats</t>
  </si>
  <si>
    <t>Wijper de 2</t>
  </si>
  <si>
    <t>4726 TG</t>
  </si>
  <si>
    <t>HEERLE</t>
  </si>
  <si>
    <t>beton/ bitumen</t>
  </si>
  <si>
    <t>2020.03.40652.003-O</t>
  </si>
  <si>
    <t>2023.06.40652.013-I</t>
  </si>
  <si>
    <t>Groot deel van de inventaris is in 2012 verdwenen. Waarde verlaagd.</t>
  </si>
  <si>
    <t>niet bekend</t>
  </si>
  <si>
    <t xml:space="preserve">Werkplaats_Loods_kantine </t>
  </si>
  <si>
    <t>Oosterhoutseweg 77</t>
  </si>
  <si>
    <t>4941 WX</t>
  </si>
  <si>
    <t>RAAMSDONKSVEER</t>
  </si>
  <si>
    <t>zie nummer 005-O</t>
  </si>
  <si>
    <t>zie nummer 014-I</t>
  </si>
  <si>
    <t>Werkplaatsen (12)</t>
  </si>
  <si>
    <t>Werkplaats/Loods/Kantine</t>
  </si>
  <si>
    <t>De Wijper 2</t>
  </si>
  <si>
    <t>zie nummer 013-I</t>
  </si>
  <si>
    <t>Meegenomen in MGB00213</t>
  </si>
  <si>
    <t>FGB00102</t>
  </si>
  <si>
    <t>Broekdijk 10</t>
  </si>
  <si>
    <t>5125 HE</t>
  </si>
  <si>
    <t>HULTEN</t>
  </si>
  <si>
    <t>niet meer in gebruik</t>
  </si>
  <si>
    <t>Staat te koop</t>
  </si>
  <si>
    <t>MGB00105</t>
  </si>
  <si>
    <t>Oosterhoutseweg 77-79</t>
  </si>
  <si>
    <t>4941WX </t>
  </si>
  <si>
    <t>steen/pannen</t>
  </si>
  <si>
    <t>2020.03.40652.005-O</t>
  </si>
  <si>
    <t>2023.06.40652.014-I</t>
  </si>
  <si>
    <t>MGB00106</t>
  </si>
  <si>
    <t>Thijsseweg 23</t>
  </si>
  <si>
    <t>4845 PJ</t>
  </si>
  <si>
    <t>WAGENBERG</t>
  </si>
  <si>
    <t>steen/damwandplaten</t>
  </si>
  <si>
    <t>2020.03.40652.006-O</t>
  </si>
  <si>
    <t>2023.06.40652.015-I</t>
  </si>
  <si>
    <t>MGB00003</t>
  </si>
  <si>
    <t>Voorste Schaapsdijk 2</t>
  </si>
  <si>
    <t>4881 NJ</t>
  </si>
  <si>
    <t>ZUNDERT</t>
  </si>
  <si>
    <t>beton/staal/golfplaten</t>
  </si>
  <si>
    <t>2020.03.40652.007-O</t>
  </si>
  <si>
    <t>2023.06.40652.016-I</t>
  </si>
  <si>
    <t>MGB00201</t>
  </si>
  <si>
    <t>Potenblokseweg 2a</t>
  </si>
  <si>
    <t>4794 RM</t>
  </si>
  <si>
    <t>HEIJNINGEN</t>
  </si>
  <si>
    <t>steen/beton/dakplaten</t>
  </si>
  <si>
    <t>2020.03.40652.008-O</t>
  </si>
  <si>
    <t>2023.06.40652.017-I</t>
  </si>
  <si>
    <t>MGB00202</t>
  </si>
  <si>
    <t>Zeeweg 2a</t>
  </si>
  <si>
    <t>4681SN </t>
  </si>
  <si>
    <t>NIEUW VOSSEMEER</t>
  </si>
  <si>
    <t>steen/ pannen</t>
  </si>
  <si>
    <t>2020.03.40652.009-O</t>
  </si>
  <si>
    <t>2023.06.40652.018-I</t>
  </si>
  <si>
    <t>MGB00205</t>
  </si>
  <si>
    <t>Loods benedensas</t>
  </si>
  <si>
    <t>Benedensasweg 8</t>
  </si>
  <si>
    <t>4655 ST</t>
  </si>
  <si>
    <t>DE HEEN</t>
  </si>
  <si>
    <t>beton/ pannen</t>
  </si>
  <si>
    <t>2020.03.40652.010-O</t>
  </si>
  <si>
    <t>2023.06.40652.038-I</t>
  </si>
  <si>
    <t>MGB00206</t>
  </si>
  <si>
    <t>Loods bovensas</t>
  </si>
  <si>
    <t>Bovensasweg 1</t>
  </si>
  <si>
    <t>4651RE</t>
  </si>
  <si>
    <t>STEENBERGEN</t>
  </si>
  <si>
    <t>2020.03.40652.011-O</t>
  </si>
  <si>
    <t>2023.06.40652.019-I</t>
  </si>
  <si>
    <t>MGB00207</t>
  </si>
  <si>
    <t>Loods mandersluis</t>
  </si>
  <si>
    <t>Dintelsas</t>
  </si>
  <si>
    <t>DINTELOORD</t>
  </si>
  <si>
    <t>beton/bitumen</t>
  </si>
  <si>
    <t>2020.03.40652.012-O</t>
  </si>
  <si>
    <t>MGB00212</t>
  </si>
  <si>
    <t>Loods Benedensas (Dijkhuis)</t>
  </si>
  <si>
    <t>Heensedijk</t>
  </si>
  <si>
    <t>beton pannen</t>
  </si>
  <si>
    <t>2020.03.40652.015-O</t>
  </si>
  <si>
    <t>MGB00218</t>
  </si>
  <si>
    <t>Werkplaats sluizencomplex Dintelsas</t>
  </si>
  <si>
    <t>Sasdijk 12-14</t>
  </si>
  <si>
    <t>beton/beton</t>
  </si>
  <si>
    <t>2020.03.40652.017-O</t>
  </si>
  <si>
    <t>2023.06.40652.020-I</t>
  </si>
  <si>
    <t>MGB00216</t>
  </si>
  <si>
    <t>Loods Hoeven (voorm. persstation)</t>
  </si>
  <si>
    <t>Gors 42</t>
  </si>
  <si>
    <t>4741TD</t>
  </si>
  <si>
    <t>HOEVEN</t>
  </si>
  <si>
    <t>2020.03.40652.020-O</t>
  </si>
  <si>
    <t>2023.06.40652.021-I</t>
  </si>
  <si>
    <t>Buffertorens (3)</t>
  </si>
  <si>
    <t>Buffertoren Rioolpersgemaal Bergen op Zoom</t>
  </si>
  <si>
    <t>Binnenbandijk 5</t>
  </si>
  <si>
    <t>4616 PB</t>
  </si>
  <si>
    <t>Bergen op Zoom</t>
  </si>
  <si>
    <t>Buffertoren Rioolpersgemaal Rosendaal</t>
  </si>
  <si>
    <t>Potendreef 10</t>
  </si>
  <si>
    <t>4703 RK</t>
  </si>
  <si>
    <t>ROOSENDAAL</t>
  </si>
  <si>
    <t>Buffertoren Rioolpersgemaal Moerdijk</t>
  </si>
  <si>
    <t>Westelijke Randweg</t>
  </si>
  <si>
    <t>MOERDIJK</t>
  </si>
  <si>
    <t>Woningen (10)</t>
  </si>
  <si>
    <t>Bouvigne</t>
  </si>
  <si>
    <t>2020.03.40652.001-O</t>
  </si>
  <si>
    <t>Inventaris is geen eigendom</t>
  </si>
  <si>
    <t>Benedensas</t>
  </si>
  <si>
    <t>2020.03.40652.021-O</t>
  </si>
  <si>
    <t>Sasdijk 14</t>
  </si>
  <si>
    <t>4794 SH</t>
  </si>
  <si>
    <t>2020.03.40652.022-O</t>
  </si>
  <si>
    <t>De Dintel</t>
  </si>
  <si>
    <t>Slobbegorsedijk 21</t>
  </si>
  <si>
    <t>4794 RS</t>
  </si>
  <si>
    <t>beton/dakplaten</t>
  </si>
  <si>
    <t>2020.03.40652.023-O</t>
  </si>
  <si>
    <t>Niervaert</t>
  </si>
  <si>
    <t>Noordschans 66</t>
  </si>
  <si>
    <t xml:space="preserve">4791 RJ </t>
  </si>
  <si>
    <t>KLUNDERT</t>
  </si>
  <si>
    <t>2020.03.40652.024-O</t>
  </si>
  <si>
    <t>Bloemendaal</t>
  </si>
  <si>
    <t>Markdijk 7</t>
  </si>
  <si>
    <t xml:space="preserve">4791 SJ </t>
  </si>
  <si>
    <t>2020.03.40652.025-O</t>
  </si>
  <si>
    <t>Moerdijk</t>
  </si>
  <si>
    <t>Zwaluwsedijk 9</t>
  </si>
  <si>
    <t>4781 PB</t>
  </si>
  <si>
    <t>2020.03.40652.026-O</t>
  </si>
  <si>
    <t>Keizersveer</t>
  </si>
  <si>
    <t>Aanwassenweg 2</t>
  </si>
  <si>
    <t>4944 SB</t>
  </si>
  <si>
    <t>RAAMSDONK</t>
  </si>
  <si>
    <t>seen/pannen</t>
  </si>
  <si>
    <t xml:space="preserve">2020.03.40652.027-O </t>
  </si>
  <si>
    <t>Bovensas</t>
  </si>
  <si>
    <t>4651 RE</t>
  </si>
  <si>
    <t>2020.03.40652.029-O</t>
  </si>
  <si>
    <t>Bijzondere objecten (1)</t>
  </si>
  <si>
    <t>KGM00355</t>
  </si>
  <si>
    <t>Zwartenbergse  Molen (incl. Poldergemaal KGM00355)</t>
  </si>
  <si>
    <t>Zevenbergseweg 23</t>
  </si>
  <si>
    <t>4871 NJ</t>
  </si>
  <si>
    <t>ETTEN LEUR</t>
  </si>
  <si>
    <t xml:space="preserve">steen/bitumen </t>
  </si>
  <si>
    <t>2020.03.40652.030-O</t>
  </si>
  <si>
    <t>Inventaris Poldergemaal/educatiefcentrum Keizersveer</t>
  </si>
  <si>
    <t>2023.06.40652.041-I</t>
  </si>
  <si>
    <t>ZTP00067-XF-001</t>
  </si>
  <si>
    <t>AWP Aflsluiterput</t>
  </si>
  <si>
    <t>Waling Koningweg</t>
  </si>
  <si>
    <t>Rilland</t>
  </si>
  <si>
    <t>Beton/ staal</t>
  </si>
  <si>
    <t>2023.01.40652.006-O</t>
  </si>
  <si>
    <t xml:space="preserve">Hof van Bouvigne Totaal excl woning. </t>
  </si>
  <si>
    <t>MGB00214</t>
  </si>
  <si>
    <t>Brabantse Delta, Bouvigne Koetshuis</t>
  </si>
  <si>
    <t>Bouvignelaan 5 Poortgebouw/koetshuis</t>
  </si>
  <si>
    <t>steen/pannen en leien</t>
  </si>
  <si>
    <t>2020.03.40652.001b en c-O</t>
  </si>
  <si>
    <t>zie nummer 008-I</t>
  </si>
  <si>
    <t>Brabantse Delta, Bouvigne Kasteel</t>
  </si>
  <si>
    <t>Bouvignelaan 5 Kasteel</t>
  </si>
  <si>
    <t>staal/metselwerk/hout/leisteen</t>
  </si>
  <si>
    <t>2020.03.40652.001a-O</t>
  </si>
  <si>
    <t>2023.06.40652.009-I</t>
  </si>
  <si>
    <t>Brabantse Delta, Bouvigne Kassen</t>
  </si>
  <si>
    <t>Bouvignelaan 5 tuingebouw/kassen</t>
  </si>
  <si>
    <t>staal/glas/ damwandplaten</t>
  </si>
  <si>
    <t>2020.03.40652.001f en g-O</t>
  </si>
  <si>
    <t>2023.06.40652.010-I / 2023.06.40652.012-I</t>
  </si>
  <si>
    <t>Brabantse Delta, Bouvigne Kapel</t>
  </si>
  <si>
    <t>Bouvignelaan 5 Kapel</t>
  </si>
  <si>
    <t xml:space="preserve">steen/pannen  </t>
  </si>
  <si>
    <t>2020.03.40652.001d-O</t>
  </si>
  <si>
    <t>2023.06.40652.008-I</t>
  </si>
  <si>
    <t>Brabantse Delta, Bouvigne Grafmonument</t>
  </si>
  <si>
    <t>Bouvignelaan 5 Grafmonument</t>
  </si>
  <si>
    <t>2020.03.40652.001e-O</t>
  </si>
  <si>
    <t>2023.06.40652.011-I</t>
  </si>
  <si>
    <t>Brabantse Delta, Bouvigne Hof van Bouvigne</t>
  </si>
  <si>
    <t>Bouvignelaan 5 hoofdgebouw / kantoor</t>
  </si>
  <si>
    <t>2023.06.40652.007-I</t>
  </si>
  <si>
    <t>Locatie Hoeven</t>
  </si>
  <si>
    <t>Hoeven</t>
  </si>
  <si>
    <t>Aantal </t>
  </si>
  <si>
    <t>Taxatie opstal</t>
  </si>
  <si>
    <t>Taxatie inventaris</t>
  </si>
  <si>
    <t>Inventaris 2023 excl.  BTW</t>
  </si>
  <si>
    <t>Opstal 2024 excl.  BTW</t>
  </si>
  <si>
    <t>Inventaris 2024 excl.  BTW</t>
  </si>
  <si>
    <t>RWZI's</t>
  </si>
  <si>
    <t>ZRW00003</t>
  </si>
  <si>
    <t>Bath</t>
  </si>
  <si>
    <t>Gemaalweg 2</t>
  </si>
  <si>
    <t>4411 SV</t>
  </si>
  <si>
    <t>RILLAND-BATH</t>
  </si>
  <si>
    <t>beton/staal/steen</t>
  </si>
  <si>
    <t>2020.03.40652.031-O</t>
  </si>
  <si>
    <t>2023.06.40652.022-I</t>
  </si>
  <si>
    <t>ZRW00012</t>
  </si>
  <si>
    <t>Ossendrecht</t>
  </si>
  <si>
    <t>kasteelstraat 11</t>
  </si>
  <si>
    <t>4641 JM</t>
  </si>
  <si>
    <t>OSSENDRECHT</t>
  </si>
  <si>
    <t>2020.03.40652.032-O</t>
  </si>
  <si>
    <t>2023.06.40652.023-I</t>
  </si>
  <si>
    <t>ZRW00013</t>
  </si>
  <si>
    <t>Putte</t>
  </si>
  <si>
    <t>Acacialaan 1</t>
  </si>
  <si>
    <t>4645 BH</t>
  </si>
  <si>
    <t>PUTTE</t>
  </si>
  <si>
    <t>2020.03.40652.033-O</t>
  </si>
  <si>
    <t>2023.06.40652.024-I</t>
  </si>
  <si>
    <t>ZRW00005</t>
  </si>
  <si>
    <t>Dinteloord</t>
  </si>
  <si>
    <t xml:space="preserve">Schenkeldijk </t>
  </si>
  <si>
    <t>4671 TH</t>
  </si>
  <si>
    <t>2020.03.40652.034-O</t>
  </si>
  <si>
    <t>2023.06.40652.025-I</t>
  </si>
  <si>
    <t>ZRW00006</t>
  </si>
  <si>
    <t>Halsteren</t>
  </si>
  <si>
    <t>Langeweg 9</t>
  </si>
  <si>
    <t>4661 PA</t>
  </si>
  <si>
    <t>HALSTEREN</t>
  </si>
  <si>
    <t>2020.03.40652.035-O</t>
  </si>
  <si>
    <t>2023.06.40652.026-I</t>
  </si>
  <si>
    <t>ZRW00009</t>
  </si>
  <si>
    <t>Nieuw Vossemeer</t>
  </si>
  <si>
    <t>4681 SN</t>
  </si>
  <si>
    <t>2020.03.40652.036-O</t>
  </si>
  <si>
    <t>2023.06.40652.027-I</t>
  </si>
  <si>
    <t>ZRW00018</t>
  </si>
  <si>
    <t>Willemstad</t>
  </si>
  <si>
    <t>Oostdijk 28</t>
  </si>
  <si>
    <t>4797 SC</t>
  </si>
  <si>
    <t>WILLEMSTAD</t>
  </si>
  <si>
    <t>2020.03.40652.037-O</t>
  </si>
  <si>
    <t>2023.06.40652.028-I</t>
  </si>
  <si>
    <t>ZRW00010</t>
  </si>
  <si>
    <t>Breda "Nieuwveer"</t>
  </si>
  <si>
    <t>Biezenstraat 7</t>
  </si>
  <si>
    <t xml:space="preserve">4823 ZJ </t>
  </si>
  <si>
    <t>2020.03.40652.038-O</t>
  </si>
  <si>
    <t>2023.06.40652.029-I</t>
  </si>
  <si>
    <t>ZRW00002</t>
  </si>
  <si>
    <t>Baarle-Nassau</t>
  </si>
  <si>
    <t>Baarleseweg 5</t>
  </si>
  <si>
    <t>5113 WW</t>
  </si>
  <si>
    <t>BAARLE-NASSAU</t>
  </si>
  <si>
    <t>2020.03.40652.040-O</t>
  </si>
  <si>
    <t>2023.06.40652.030-I</t>
  </si>
  <si>
    <t>ZRW00004</t>
  </si>
  <si>
    <t>Chaam</t>
  </si>
  <si>
    <t>Elsakkerpad 15</t>
  </si>
  <si>
    <t>4861 TA</t>
  </si>
  <si>
    <t>CHAAM</t>
  </si>
  <si>
    <t>2020.03.40652.041-O</t>
  </si>
  <si>
    <t>2023.06.40652.031-I</t>
  </si>
  <si>
    <t>ZRW00007</t>
  </si>
  <si>
    <t>Kaatsheuvel</t>
  </si>
  <si>
    <t>Erasstraat 76</t>
  </si>
  <si>
    <t xml:space="preserve">5171 VG </t>
  </si>
  <si>
    <t>KAATSHEUVEL</t>
  </si>
  <si>
    <t>2020.03.40652.042-O</t>
  </si>
  <si>
    <t>2023.06.40652.032-I</t>
  </si>
  <si>
    <t>ZRW00008</t>
  </si>
  <si>
    <t>Lage Zwaluwe</t>
  </si>
  <si>
    <t>Amerweg 6</t>
  </si>
  <si>
    <t>4926 CZ</t>
  </si>
  <si>
    <t>LAGE ZWALUWE</t>
  </si>
  <si>
    <t>2020.03.40652.043-O</t>
  </si>
  <si>
    <t>2023.06.40652.033-I</t>
  </si>
  <si>
    <t>ZRW00011</t>
  </si>
  <si>
    <t>RWZI "Dongemond" incl. portocabin</t>
  </si>
  <si>
    <t>Statendamweg 90</t>
  </si>
  <si>
    <t>4905 BP</t>
  </si>
  <si>
    <t>OOSTERHOUT</t>
  </si>
  <si>
    <t>2020.03.40652.044-O</t>
  </si>
  <si>
    <t>2023.06.40652.034-I</t>
  </si>
  <si>
    <t>ZRW00014</t>
  </si>
  <si>
    <t>Riel, nieuwbouw 2008</t>
  </si>
  <si>
    <t>Zeggestraat/Zandeind 32</t>
  </si>
  <si>
    <t>5133 AB</t>
  </si>
  <si>
    <t>RIEL</t>
  </si>
  <si>
    <t>2020.03.40652.045-O</t>
  </si>
  <si>
    <t>2023.06.40652.035-I</t>
  </si>
  <si>
    <t>ZRW00015</t>
  </si>
  <si>
    <t>Rijen</t>
  </si>
  <si>
    <t>Hannie Schaftlaan 1</t>
  </si>
  <si>
    <t>5121 PH</t>
  </si>
  <si>
    <t>RIJEN</t>
  </si>
  <si>
    <t>2020.03.40652.046-O</t>
  </si>
  <si>
    <t>2023.06.40652.039-I</t>
  </si>
  <si>
    <t>ZRW00016</t>
  </si>
  <si>
    <t>Waalwijk</t>
  </si>
  <si>
    <t>Gansoyensteeg 21</t>
  </si>
  <si>
    <t>5145 PX</t>
  </si>
  <si>
    <t>WAALWIJK</t>
  </si>
  <si>
    <t>2020.03.40652.047-O</t>
  </si>
  <si>
    <t>2023.06.40652.036-I</t>
  </si>
  <si>
    <t>ZRW00017</t>
  </si>
  <si>
    <t>Waspik</t>
  </si>
  <si>
    <t>Dwarsweg 2</t>
  </si>
  <si>
    <t xml:space="preserve">5165 VC </t>
  </si>
  <si>
    <t>WASPIK</t>
  </si>
  <si>
    <t>2020.03.40652.048-O</t>
  </si>
  <si>
    <t>2023.06.40652.037-I</t>
  </si>
  <si>
    <t>Toegevoegd aan RWZI Breda: Demon installatie € 300.000,- en tijdelijke proefopstelling Colsen € 202.000,-</t>
  </si>
  <si>
    <t>Code</t>
  </si>
  <si>
    <t>Aantal Pompen</t>
  </si>
  <si>
    <t>Soort Gemaal</t>
  </si>
  <si>
    <t>Taxatie</t>
  </si>
  <si>
    <t>referentieobject</t>
  </si>
  <si>
    <t>Totale waarde object 2022</t>
  </si>
  <si>
    <t>Opstal 2012 Incl. Inventaris</t>
  </si>
  <si>
    <t>Totale waarde object 2023</t>
  </si>
  <si>
    <t>Totale waarde object 2024</t>
  </si>
  <si>
    <t xml:space="preserve">opmerkingen </t>
  </si>
  <si>
    <t>Opmerkingen CB</t>
  </si>
  <si>
    <t>Index 119,7/108</t>
  </si>
  <si>
    <t>Index 125,2/119,7</t>
  </si>
  <si>
    <t>Overkroeten</t>
  </si>
  <si>
    <t>gemaal bestaat niet (meer/bij ons in beheer)</t>
  </si>
  <si>
    <t>Pietseweg</t>
  </si>
  <si>
    <t>OUD-GASTEL</t>
  </si>
  <si>
    <t>betreft KGM00336, Gemaal Pietseweg, nu in deze lijst opgenomen zonder naam</t>
  </si>
  <si>
    <t>KGM00407</t>
  </si>
  <si>
    <t>PG Gasthuiswaard</t>
  </si>
  <si>
    <t xml:space="preserve">Gasthuiswaard </t>
  </si>
  <si>
    <t>4931PD</t>
  </si>
  <si>
    <t>GEERTRUIDENBERG</t>
  </si>
  <si>
    <t>obv adres betreft KGM00407 PG Gasthuiswaard (nog niet op deze lijst)</t>
  </si>
  <si>
    <t>Kooiweg (2 automatische stuwen, dec 2014 nog eigendom gemeente)</t>
  </si>
  <si>
    <t>Kooiweg</t>
  </si>
  <si>
    <t>HOOGERHEIDE</t>
  </si>
  <si>
    <t>gemaal bestaat niet meer, is vervangen door de 2 automatische stuwen</t>
  </si>
  <si>
    <t>PG Kooiweg bestaat niet meer, is vervangen door de 2 automatische stuwen</t>
  </si>
  <si>
    <t>Molenbeek (autom. stuw)</t>
  </si>
  <si>
    <t>gemaal bestat niet (allen stuw)</t>
  </si>
  <si>
    <t>De Biezen</t>
  </si>
  <si>
    <t>Ooievaarshof</t>
  </si>
  <si>
    <t>5103KV</t>
  </si>
  <si>
    <t>DONGEN</t>
  </si>
  <si>
    <t>Triangel (autom. Inlaat)</t>
  </si>
  <si>
    <t>gemaal bestaat niet, inlaat en stuw zonder gemaal</t>
  </si>
  <si>
    <t>Geertruidenberg</t>
  </si>
  <si>
    <t xml:space="preserve">Dongeweg </t>
  </si>
  <si>
    <t>ZEVENBERGEN</t>
  </si>
  <si>
    <t>KGM00320</t>
  </si>
  <si>
    <t>PG De Hoge Moeren</t>
  </si>
  <si>
    <t>Rucphenseweg</t>
  </si>
  <si>
    <t>betreft KGM00320 PG De Hoge Moeren (nog niet op deze lijst)</t>
  </si>
  <si>
    <t>Paterserf (autom. inlaat)</t>
  </si>
  <si>
    <t>Paterserf</t>
  </si>
  <si>
    <t>gemaal bestaat niet (alleen inlaat)</t>
  </si>
  <si>
    <t>KGM00001</t>
  </si>
  <si>
    <t>beton/steen/bitumen</t>
  </si>
  <si>
    <t>droog</t>
  </si>
  <si>
    <t xml:space="preserve">2020.03.40652.303-O </t>
  </si>
  <si>
    <t>x</t>
  </si>
  <si>
    <t>KGM00002</t>
  </si>
  <si>
    <t xml:space="preserve">4781PB </t>
  </si>
  <si>
    <t>2020.03.40652.295-O</t>
  </si>
  <si>
    <t>KGM00003</t>
  </si>
  <si>
    <t>Kikvorsch + stuw</t>
  </si>
  <si>
    <t>De Botsdijk nabij 1</t>
  </si>
  <si>
    <t>4926SB</t>
  </si>
  <si>
    <t>2020.03.40652.249-O</t>
  </si>
  <si>
    <t>PG003</t>
  </si>
  <si>
    <t>KGM00005</t>
  </si>
  <si>
    <t>Koekoeksedijk (Barel)</t>
  </si>
  <si>
    <t>Koekoeksedijk (nabij nr 15)</t>
  </si>
  <si>
    <t>4761RG</t>
  </si>
  <si>
    <t>2020.03.40652.214-O</t>
  </si>
  <si>
    <t>PG002</t>
  </si>
  <si>
    <t>KGM00007</t>
  </si>
  <si>
    <t>Achterdijk</t>
  </si>
  <si>
    <t>Achterdijk nabij 56</t>
  </si>
  <si>
    <t>4761RC</t>
  </si>
  <si>
    <t>2020.03.40652.213-O</t>
  </si>
  <si>
    <t>KGM00008</t>
  </si>
  <si>
    <t>Kerkstraat</t>
  </si>
  <si>
    <t>Kerkstraat 60</t>
  </si>
  <si>
    <t>4845ED</t>
  </si>
  <si>
    <t>2020.03.40652.248-O</t>
  </si>
  <si>
    <t>KGM00009</t>
  </si>
  <si>
    <t>Dahliastraat</t>
  </si>
  <si>
    <t>Dahliastraat 9977</t>
  </si>
  <si>
    <t>4921HR</t>
  </si>
  <si>
    <t>MADE</t>
  </si>
  <si>
    <t>KGM00011</t>
  </si>
  <si>
    <t>Hamse Polders</t>
  </si>
  <si>
    <t>Hamseweg 6</t>
  </si>
  <si>
    <t>4927SG</t>
  </si>
  <si>
    <t>HOOGE ZWALUWE</t>
  </si>
  <si>
    <t>beton/bitumen/pannen</t>
  </si>
  <si>
    <t>2020.03.40652.283-O</t>
  </si>
  <si>
    <t>KGM00012</t>
  </si>
  <si>
    <t>Het Laakje (Taks)</t>
  </si>
  <si>
    <t>Schuivenoordseweg</t>
  </si>
  <si>
    <t>4844 PE</t>
  </si>
  <si>
    <t>TERHEIJDEN</t>
  </si>
  <si>
    <t>2020.03.40652.166-O</t>
  </si>
  <si>
    <t>PG001</t>
  </si>
  <si>
    <t>KGM00013</t>
  </si>
  <si>
    <t>Zoutendijk</t>
  </si>
  <si>
    <t>Zoutendijk nabij 22</t>
  </si>
  <si>
    <t>4927AT</t>
  </si>
  <si>
    <t>2020.03.40652.179-O</t>
  </si>
  <si>
    <t>KGM00014</t>
  </si>
  <si>
    <t>Zwanengat</t>
  </si>
  <si>
    <t>Touwslagerij</t>
  </si>
  <si>
    <t>4762AT</t>
  </si>
  <si>
    <t>2020.03.40652.210-O</t>
  </si>
  <si>
    <t>KGM00015</t>
  </si>
  <si>
    <t>Moerstraat</t>
  </si>
  <si>
    <t xml:space="preserve">Moerstraat 9 </t>
  </si>
  <si>
    <t>4921PR</t>
  </si>
  <si>
    <t>DEN HOUT NB</t>
  </si>
  <si>
    <t>2020.03.40652.142-O</t>
  </si>
  <si>
    <t>KGM00017</t>
  </si>
  <si>
    <t>Hokkenberg</t>
  </si>
  <si>
    <t>Hokkenberg 1</t>
  </si>
  <si>
    <t>4772PD</t>
  </si>
  <si>
    <t>LANGEWEG</t>
  </si>
  <si>
    <t>2020.03.40652.208-O</t>
  </si>
  <si>
    <t>KGM00018</t>
  </si>
  <si>
    <t>De Bruin</t>
  </si>
  <si>
    <t>Brugdam nabij 27</t>
  </si>
  <si>
    <t>4926CS</t>
  </si>
  <si>
    <t>2020.03.40652.286-O</t>
  </si>
  <si>
    <t>KGM00019</t>
  </si>
  <si>
    <t>De Eendracht</t>
  </si>
  <si>
    <t>beton/staal</t>
  </si>
  <si>
    <t>2020.03.40652.282-O</t>
  </si>
  <si>
    <t>KGM00020</t>
  </si>
  <si>
    <t>Den Biggelaar</t>
  </si>
  <si>
    <t>Generaal Allenweg 1</t>
  </si>
  <si>
    <t>4761PW</t>
  </si>
  <si>
    <t>2020.03.40652.293-O</t>
  </si>
  <si>
    <t>KGM00022</t>
  </si>
  <si>
    <t>Horsten</t>
  </si>
  <si>
    <t xml:space="preserve">Logistiekweg 9 </t>
  </si>
  <si>
    <t>4911XX</t>
  </si>
  <si>
    <t>2020.03.40652.288-O</t>
  </si>
  <si>
    <t>KGM00023</t>
  </si>
  <si>
    <t>Schuivenoord</t>
  </si>
  <si>
    <t xml:space="preserve">Schuivenoordseweg </t>
  </si>
  <si>
    <t>4844PE</t>
  </si>
  <si>
    <t>beton/staal/bitumen</t>
  </si>
  <si>
    <t>2020.03.40652.260-O</t>
  </si>
  <si>
    <t>KGM00024</t>
  </si>
  <si>
    <t>Zonzeel</t>
  </si>
  <si>
    <t>Ruilverkavelingsweg</t>
  </si>
  <si>
    <t>2020.03.40652.287-O</t>
  </si>
  <si>
    <t>KGM00025</t>
  </si>
  <si>
    <t>Brandpolder</t>
  </si>
  <si>
    <t>Brandpolderweg 9950</t>
  </si>
  <si>
    <t>4927SE</t>
  </si>
  <si>
    <t>2020.03.40652.257-O</t>
  </si>
  <si>
    <t>KGM00027</t>
  </si>
  <si>
    <t xml:space="preserve">Bloemendaalweg </t>
  </si>
  <si>
    <t>5143NB</t>
  </si>
  <si>
    <t>2020.03.40652.290-O</t>
  </si>
  <si>
    <t>KGM00028</t>
  </si>
  <si>
    <t>Capelseveer</t>
  </si>
  <si>
    <t xml:space="preserve">Veerweg </t>
  </si>
  <si>
    <t>5161PC</t>
  </si>
  <si>
    <t>SPRANG-CAPELLE</t>
  </si>
  <si>
    <t>2020.03.40652.247-O</t>
  </si>
  <si>
    <t>KGM00029</t>
  </si>
  <si>
    <t>Allaard</t>
  </si>
  <si>
    <t xml:space="preserve">Kartuizerstraat </t>
  </si>
  <si>
    <t>4941ED</t>
  </si>
  <si>
    <t>2020.03.40652.206-O</t>
  </si>
  <si>
    <t>KGM00030</t>
  </si>
  <si>
    <t>Opvoer 1</t>
  </si>
  <si>
    <t>Spoorbaanweg /meidoorn</t>
  </si>
  <si>
    <t>5161 BL</t>
  </si>
  <si>
    <t>2020.03.40652.250-O</t>
  </si>
  <si>
    <t>KGM00031</t>
  </si>
  <si>
    <t>Opvoer 2</t>
  </si>
  <si>
    <t xml:space="preserve">vd Duinstraat </t>
  </si>
  <si>
    <t>5161BL</t>
  </si>
  <si>
    <t>2020.03.40652.251-O</t>
  </si>
  <si>
    <t>KGM00033</t>
  </si>
  <si>
    <t>Steenweg centrum Moerdijk (Kom Moerdijk)</t>
  </si>
  <si>
    <t>2020.03.40652.224-O</t>
  </si>
  <si>
    <t>KGM00034</t>
  </si>
  <si>
    <t>De Berk HSL Wijk</t>
  </si>
  <si>
    <t>Zevenbergschehoek</t>
  </si>
  <si>
    <t>2020.03.40652.196-O</t>
  </si>
  <si>
    <t>KGM00035</t>
  </si>
  <si>
    <t>Americastraat</t>
  </si>
  <si>
    <t xml:space="preserve">Amerikastraat </t>
  </si>
  <si>
    <t>5171PL</t>
  </si>
  <si>
    <t>2020.03.40652.215-O</t>
  </si>
  <si>
    <t>KGM00036</t>
  </si>
  <si>
    <t>Bevrijdingsweg</t>
  </si>
  <si>
    <t xml:space="preserve">Bevrijdingsweg </t>
  </si>
  <si>
    <t>5171PS</t>
  </si>
  <si>
    <t>2020.03.40652.216-O</t>
  </si>
  <si>
    <t>KGM00037</t>
  </si>
  <si>
    <t>Campenhoef</t>
  </si>
  <si>
    <t>Kasterenln</t>
  </si>
  <si>
    <t>5045RC</t>
  </si>
  <si>
    <t>TILBURG</t>
  </si>
  <si>
    <t>2020.03.40652.209-O</t>
  </si>
  <si>
    <t>KGM00038</t>
  </si>
  <si>
    <t>Capelse Haven</t>
  </si>
  <si>
    <t xml:space="preserve">Hoofdstraat </t>
  </si>
  <si>
    <t>5161PG</t>
  </si>
  <si>
    <t>2020.03.40652.201-O</t>
  </si>
  <si>
    <t>KGM00040</t>
  </si>
  <si>
    <t>De Blaak</t>
  </si>
  <si>
    <t xml:space="preserve">Roseppad </t>
  </si>
  <si>
    <t>5032CZ</t>
  </si>
  <si>
    <t>2020.03.40652.252-O</t>
  </si>
  <si>
    <t>KGM00041</t>
  </si>
  <si>
    <t>De Kil</t>
  </si>
  <si>
    <t xml:space="preserve">Aanwassenweg </t>
  </si>
  <si>
    <t>4944SB</t>
  </si>
  <si>
    <t>2020.03.40652.205-O</t>
  </si>
  <si>
    <t>KGM00042</t>
  </si>
  <si>
    <t>Elzenerven</t>
  </si>
  <si>
    <t xml:space="preserve">Oudestraat </t>
  </si>
  <si>
    <t>5161TA</t>
  </si>
  <si>
    <t>2020.03.40652.242-O</t>
  </si>
  <si>
    <t>KGM00044</t>
  </si>
  <si>
    <t>Grote Bodem</t>
  </si>
  <si>
    <t>Middelsstraat</t>
  </si>
  <si>
    <t>5176NJ</t>
  </si>
  <si>
    <t>DE MOER</t>
  </si>
  <si>
    <t>2020.03.40652.229-O</t>
  </si>
  <si>
    <t>KGM00045</t>
  </si>
  <si>
    <t>Kromgat</t>
  </si>
  <si>
    <t xml:space="preserve">Kreeksluisweg </t>
  </si>
  <si>
    <t>2020.03.40652.244-O</t>
  </si>
  <si>
    <t>KGM00046</t>
  </si>
  <si>
    <t>Oudestraat + Sifon</t>
  </si>
  <si>
    <t xml:space="preserve">Bij Oudestraat </t>
  </si>
  <si>
    <t>2020.03.40652.234-O</t>
  </si>
  <si>
    <t>KGM00047</t>
  </si>
  <si>
    <t>Prinssendam</t>
  </si>
  <si>
    <t>4908AA</t>
  </si>
  <si>
    <t>2020.03.40652.177-O</t>
  </si>
  <si>
    <t>KGM00048</t>
  </si>
  <si>
    <t>Slotbossetoren</t>
  </si>
  <si>
    <t>Kasteellaan</t>
  </si>
  <si>
    <t>4907EA</t>
  </si>
  <si>
    <t>2020.03.40652.163-O</t>
  </si>
  <si>
    <t>KGM00049</t>
  </si>
  <si>
    <t>Standhazensedijk</t>
  </si>
  <si>
    <t xml:space="preserve">Standhazenseberg </t>
  </si>
  <si>
    <t>4931NH</t>
  </si>
  <si>
    <t>2020.03.40652.222-O</t>
  </si>
  <si>
    <t>KGM00050</t>
  </si>
  <si>
    <t>Vissersweg</t>
  </si>
  <si>
    <t xml:space="preserve">Vissersweg </t>
  </si>
  <si>
    <t>2020.03.40652.263-O</t>
  </si>
  <si>
    <t>KGM00051</t>
  </si>
  <si>
    <t>Zuidpolder</t>
  </si>
  <si>
    <t>4944BA</t>
  </si>
  <si>
    <t>2020.03.40652.238-O</t>
  </si>
  <si>
    <t>KGM00052</t>
  </si>
  <si>
    <t>Dalum - Spoorbaan + STUW en INLAAT</t>
  </si>
  <si>
    <t xml:space="preserve">Spoorbaanweg </t>
  </si>
  <si>
    <t>2020.03.40652.237-O</t>
  </si>
  <si>
    <t>KGM00053</t>
  </si>
  <si>
    <t>Dalum- Reuverlaan</t>
  </si>
  <si>
    <t xml:space="preserve">Reuverlaan </t>
  </si>
  <si>
    <t>5035AA</t>
  </si>
  <si>
    <t>2020.03.40652.241-O</t>
  </si>
  <si>
    <t>KGM00054</t>
  </si>
  <si>
    <t>Weststadweg + stuw</t>
  </si>
  <si>
    <t>2020.03.40652.230-O</t>
  </si>
  <si>
    <t>KGM00055</t>
  </si>
  <si>
    <t>De Noord + stuw</t>
  </si>
  <si>
    <t>Moerdijkseweg nabij 17 / Maasroute</t>
  </si>
  <si>
    <t>4844PC</t>
  </si>
  <si>
    <t>2020.03.40652.253-O</t>
  </si>
  <si>
    <t>KGM00056</t>
  </si>
  <si>
    <t>Haasdijk</t>
  </si>
  <si>
    <t xml:space="preserve">Hespelaar </t>
  </si>
  <si>
    <t>4911AB</t>
  </si>
  <si>
    <t>2020.03.40652.172-O</t>
  </si>
  <si>
    <t>KGM00057</t>
  </si>
  <si>
    <t>Hoevenseweg</t>
  </si>
  <si>
    <t>Hoevenseweg nabij 24</t>
  </si>
  <si>
    <t>4845PD</t>
  </si>
  <si>
    <t>2020.03.40652.217-O</t>
  </si>
  <si>
    <t>KGM00059</t>
  </si>
  <si>
    <t>De Bloken</t>
  </si>
  <si>
    <t xml:space="preserve">Schansstraat </t>
  </si>
  <si>
    <t>4944AE</t>
  </si>
  <si>
    <t>2020.03.40652.203-O</t>
  </si>
  <si>
    <t>KGM00006</t>
  </si>
  <si>
    <t>Binnenbijster</t>
  </si>
  <si>
    <t>5165 TS</t>
  </si>
  <si>
    <t>2020.03.40652.240-O</t>
  </si>
  <si>
    <t>KGM00060</t>
  </si>
  <si>
    <t>De Els</t>
  </si>
  <si>
    <t>Europalaan</t>
  </si>
  <si>
    <t>5172KW</t>
  </si>
  <si>
    <t>2020.03.40652.176-O</t>
  </si>
  <si>
    <t>KGM00061</t>
  </si>
  <si>
    <t>De Schans</t>
  </si>
  <si>
    <t xml:space="preserve">L Ambachtstraat </t>
  </si>
  <si>
    <t>4944AT</t>
  </si>
  <si>
    <t>2020.03.40652.233-O</t>
  </si>
  <si>
    <t>KGM00062</t>
  </si>
  <si>
    <t>Deltalaan</t>
  </si>
  <si>
    <t>5032AT</t>
  </si>
  <si>
    <t>2020.03.40652.162-O</t>
  </si>
  <si>
    <t>KGM00063</t>
  </si>
  <si>
    <t>Dullaard-Oost</t>
  </si>
  <si>
    <t>Hogevaart (20)</t>
  </si>
  <si>
    <t>5161PL</t>
  </si>
  <si>
    <t>2020.03.40652.157-O</t>
  </si>
  <si>
    <t>KGM00065</t>
  </si>
  <si>
    <t>Nieuw Labbegat</t>
  </si>
  <si>
    <t xml:space="preserve">Wendelnesseweg O </t>
  </si>
  <si>
    <t>5161ZA</t>
  </si>
  <si>
    <t>2020.03.40652.171-O</t>
  </si>
  <si>
    <t>KGM00067</t>
  </si>
  <si>
    <t>Bergseweg</t>
  </si>
  <si>
    <t>Bergseweg 9999</t>
  </si>
  <si>
    <t>2020.03.40652.223-O</t>
  </si>
  <si>
    <t>KGM00068</t>
  </si>
  <si>
    <t>Bosselaar</t>
  </si>
  <si>
    <t>Fazantenweg</t>
  </si>
  <si>
    <t>2020.03.40652.194-O</t>
  </si>
  <si>
    <t>KGM00069</t>
  </si>
  <si>
    <t>Dombosch</t>
  </si>
  <si>
    <t xml:space="preserve">Zalmweg </t>
  </si>
  <si>
    <t>2020.03.40652.275-O</t>
  </si>
  <si>
    <t>KGM00070</t>
  </si>
  <si>
    <t>Laakdijk</t>
  </si>
  <si>
    <t xml:space="preserve">Laakdijk </t>
  </si>
  <si>
    <t>4844PG</t>
  </si>
  <si>
    <t>2020.03.40652.291-O</t>
  </si>
  <si>
    <t>KGM00071</t>
  </si>
  <si>
    <t>Middelschans</t>
  </si>
  <si>
    <t>Ten zuiden Kanaalweg-Oost</t>
  </si>
  <si>
    <t>2020.03.40652.258-O</t>
  </si>
  <si>
    <t>KGM00072</t>
  </si>
  <si>
    <t>Plukmade (kassengebied)</t>
  </si>
  <si>
    <t>Kanaalweg-West/Groentepad</t>
  </si>
  <si>
    <t>2020.03.40652.262-O</t>
  </si>
  <si>
    <t>KGM00073</t>
  </si>
  <si>
    <t>Schuddebeurs</t>
  </si>
  <si>
    <t>Zwaluwsedijk 1</t>
  </si>
  <si>
    <t>4926SG</t>
  </si>
  <si>
    <t>beton/steen/pannen</t>
  </si>
  <si>
    <t>2020.03.40652.294-O</t>
  </si>
  <si>
    <t>KGM00101</t>
  </si>
  <si>
    <t>Pals, De</t>
  </si>
  <si>
    <t>Noorderkreekweg</t>
  </si>
  <si>
    <t>4661PD</t>
  </si>
  <si>
    <t>2020.03.40652.266-O</t>
  </si>
  <si>
    <t>KGM00102</t>
  </si>
  <si>
    <t>Catshoeklaan</t>
  </si>
  <si>
    <t>4681PJ</t>
  </si>
  <si>
    <t>2020.03.40652.150-O</t>
  </si>
  <si>
    <t>KGM00103</t>
  </si>
  <si>
    <t>Korteind</t>
  </si>
  <si>
    <t>4651PE</t>
  </si>
  <si>
    <t>2020.03.40652.218-O</t>
  </si>
  <si>
    <t>KGM00105</t>
  </si>
  <si>
    <t>Canada</t>
  </si>
  <si>
    <t>Noordschans</t>
  </si>
  <si>
    <t>4791RJ</t>
  </si>
  <si>
    <t>2020.03.40652.178-O</t>
  </si>
  <si>
    <t>KGM00106</t>
  </si>
  <si>
    <t>PG Zuiderkreekweg</t>
  </si>
  <si>
    <t>Zuiderkreekweg</t>
  </si>
  <si>
    <t>4661PC</t>
  </si>
  <si>
    <t>2020.03.40652.173-O</t>
  </si>
  <si>
    <t>KGM00302</t>
  </si>
  <si>
    <t>PG Oude Dijk</t>
  </si>
  <si>
    <t xml:space="preserve">Brede Molenweg 8 Hoeven </t>
  </si>
  <si>
    <t>2020.03.40652.144-O</t>
  </si>
  <si>
    <t>KGM00107</t>
  </si>
  <si>
    <t>Noordland</t>
  </si>
  <si>
    <t>Noordlandseweg</t>
  </si>
  <si>
    <t>4612PW</t>
  </si>
  <si>
    <t>BERGEN OP ZOOM</t>
  </si>
  <si>
    <t>2020.03.40652.146-O</t>
  </si>
  <si>
    <t>KGM00109</t>
  </si>
  <si>
    <t>Ligne, De</t>
  </si>
  <si>
    <t>Doornedijkje</t>
  </si>
  <si>
    <t>4651RR</t>
  </si>
  <si>
    <t>2020.03.40652.273-O</t>
  </si>
  <si>
    <t>KGM00111</t>
  </si>
  <si>
    <t>Zegge</t>
  </si>
  <si>
    <t>Engelseweg</t>
  </si>
  <si>
    <t>4756SE</t>
  </si>
  <si>
    <t>KRUISLAND</t>
  </si>
  <si>
    <t>2020.03.40652.255-O</t>
  </si>
  <si>
    <t>KGM00112</t>
  </si>
  <si>
    <t>Bloemendaal II</t>
  </si>
  <si>
    <t>Markdijk 6</t>
  </si>
  <si>
    <t>4791SJ</t>
  </si>
  <si>
    <t>2020.03.40652.302-O</t>
  </si>
  <si>
    <t>KGM00113</t>
  </si>
  <si>
    <t>Buitendijk</t>
  </si>
  <si>
    <t>Buitendijk West (gorzen)</t>
  </si>
  <si>
    <t>4791SC</t>
  </si>
  <si>
    <t>2020.03.40652.221-O</t>
  </si>
  <si>
    <t>KGM00114</t>
  </si>
  <si>
    <t>Driepolders</t>
  </si>
  <si>
    <t>Oude Dijk</t>
  </si>
  <si>
    <t>4641PD</t>
  </si>
  <si>
    <t>2020.03.40652.272-O</t>
  </si>
  <si>
    <t>KGM00115</t>
  </si>
  <si>
    <t>Ever, De</t>
  </si>
  <si>
    <t>Westhavendijk</t>
  </si>
  <si>
    <t>Droog</t>
  </si>
  <si>
    <t>2020.03.40652.232-O</t>
  </si>
  <si>
    <t>KGM00116</t>
  </si>
  <si>
    <t>Fijnaart</t>
  </si>
  <si>
    <t>Leeuwerikstraat/1e kruisweg</t>
  </si>
  <si>
    <t>4793HH</t>
  </si>
  <si>
    <t>FIJNAART</t>
  </si>
  <si>
    <t>2020.03.40652.228-O</t>
  </si>
  <si>
    <t>KGM00118</t>
  </si>
  <si>
    <t>Kuijlen</t>
  </si>
  <si>
    <t>Langeweg</t>
  </si>
  <si>
    <t>4634PS</t>
  </si>
  <si>
    <t>WOENSDRECHT</t>
  </si>
  <si>
    <t>2020.03.40652.151-O</t>
  </si>
  <si>
    <t>Buiten bedrijf</t>
  </si>
  <si>
    <t>KGM00119</t>
  </si>
  <si>
    <t>Leurschans</t>
  </si>
  <si>
    <t>Schansdijk</t>
  </si>
  <si>
    <t>2020.03.40652.274-O</t>
  </si>
  <si>
    <t>KGM00120</t>
  </si>
  <si>
    <t>Moelker bck</t>
  </si>
  <si>
    <t>4655AK</t>
  </si>
  <si>
    <t>2020.03.40652.147-O</t>
  </si>
  <si>
    <t>KGM00121</t>
  </si>
  <si>
    <t>Oud-Beymoer</t>
  </si>
  <si>
    <t>Oud-Beymoersewg</t>
  </si>
  <si>
    <t>4661PG</t>
  </si>
  <si>
    <t>2020.03.40652.219-O</t>
  </si>
  <si>
    <t>KGM00122</t>
  </si>
  <si>
    <t>Pelsedijk bck</t>
  </si>
  <si>
    <t>Pelsedijk</t>
  </si>
  <si>
    <t>4681SH</t>
  </si>
  <si>
    <t>2020.03.40652.149-O</t>
  </si>
  <si>
    <t>KGM00123</t>
  </si>
  <si>
    <t>Pr.Hend.Polder</t>
  </si>
  <si>
    <t>Maarlo</t>
  </si>
  <si>
    <t>2020.03.40652.231-O</t>
  </si>
  <si>
    <t>KGM00124</t>
  </si>
  <si>
    <t>Putsebaan</t>
  </si>
  <si>
    <t>4635RV</t>
  </si>
  <si>
    <t>HUIJBERGEN</t>
  </si>
  <si>
    <t>2020.03.40652.148-O</t>
  </si>
  <si>
    <t>KGM00125</t>
  </si>
  <si>
    <t>Schaliehoef</t>
  </si>
  <si>
    <t>Fianestraat</t>
  </si>
  <si>
    <t>2020.03.40652.168-O</t>
  </si>
  <si>
    <t>KGM00126</t>
  </si>
  <si>
    <t>Statie, De</t>
  </si>
  <si>
    <t>2020.03.40652.153-O</t>
  </si>
  <si>
    <t>KGM00127</t>
  </si>
  <si>
    <t>V-D Riet bck</t>
  </si>
  <si>
    <t>2020.03.40652.197-O</t>
  </si>
  <si>
    <t>KGM00128</t>
  </si>
  <si>
    <t>Vissersdijk</t>
  </si>
  <si>
    <t>2020.03.40652.199-O</t>
  </si>
  <si>
    <t>KGM00129</t>
  </si>
  <si>
    <t>Vos</t>
  </si>
  <si>
    <t>Vennekenstraat</t>
  </si>
  <si>
    <t>2020.03.40652.169-O</t>
  </si>
  <si>
    <t>KGM00130</t>
  </si>
  <si>
    <t>Wasteil, De</t>
  </si>
  <si>
    <t>2020.03.40652.152-O</t>
  </si>
  <si>
    <t>KGM00131</t>
  </si>
  <si>
    <t>Westland</t>
  </si>
  <si>
    <t>4651RW</t>
  </si>
  <si>
    <t>2020.03.40652.296-O</t>
  </si>
  <si>
    <t>KGM00132</t>
  </si>
  <si>
    <t>Witte bck, De</t>
  </si>
  <si>
    <t>Kruislandsedijk</t>
  </si>
  <si>
    <t>4651RD</t>
  </si>
  <si>
    <t>2020.03.40652.154-O</t>
  </si>
  <si>
    <t>KGM00133</t>
  </si>
  <si>
    <t>Witte Flyght, De</t>
  </si>
  <si>
    <t>4651RH</t>
  </si>
  <si>
    <t>KGM00134</t>
  </si>
  <si>
    <t>Zld-Weg-Oost</t>
  </si>
  <si>
    <t>2020.03.40652.198-O</t>
  </si>
  <si>
    <t>nee</t>
  </si>
  <si>
    <t>KGM00353</t>
  </si>
  <si>
    <t>PG Keutelmeer</t>
  </si>
  <si>
    <t>Balsedreef</t>
  </si>
  <si>
    <t>2020.03.40652.167-O</t>
  </si>
  <si>
    <t>dit moet KGM00353 PG Keutelmeer (niet op deze lijst), Balsedreef, Bergen op Zoom</t>
  </si>
  <si>
    <t>KGM00135</t>
  </si>
  <si>
    <t>PG De Zoom</t>
  </si>
  <si>
    <t>Zoomweg</t>
  </si>
  <si>
    <t>2020.03.40652.145-O</t>
  </si>
  <si>
    <t xml:space="preserve">dit is juist. KGM00135 PG De Zoom in Bergen op Zoom </t>
  </si>
  <si>
    <t>KGM00137</t>
  </si>
  <si>
    <t>Zoute Sluis</t>
  </si>
  <si>
    <t>Zeedijk</t>
  </si>
  <si>
    <t>2020.03.40652.285-O</t>
  </si>
  <si>
    <t>KGM00139</t>
  </si>
  <si>
    <t>Brooijmans</t>
  </si>
  <si>
    <t>2020.03.40652.297-O</t>
  </si>
  <si>
    <t>KGM00201</t>
  </si>
  <si>
    <t>Noordschans 62</t>
  </si>
  <si>
    <t>2020.03.40652.301-O</t>
  </si>
  <si>
    <t>KGM00203</t>
  </si>
  <si>
    <t>Heijningen</t>
  </si>
  <si>
    <t>Oude Heijningsed 107</t>
  </si>
  <si>
    <t>4794RD</t>
  </si>
  <si>
    <t>2020.03.40652.212-O</t>
  </si>
  <si>
    <t>KGM00204</t>
  </si>
  <si>
    <t>Molenweg - Tien Voeter</t>
  </si>
  <si>
    <t>Molenweg 3</t>
  </si>
  <si>
    <t>4671PE</t>
  </si>
  <si>
    <t>2020.03.40652.175-O</t>
  </si>
  <si>
    <t>KGM00205</t>
  </si>
  <si>
    <t>Malta (Sint Anthoniegorzen)</t>
  </si>
  <si>
    <t xml:space="preserve">Fortweg </t>
  </si>
  <si>
    <t>4794SC</t>
  </si>
  <si>
    <t>2020.03.40652.211-O</t>
  </si>
  <si>
    <t>KGM00206</t>
  </si>
  <si>
    <t>Steenpad</t>
  </si>
  <si>
    <t>2020.03.40652.200-O</t>
  </si>
  <si>
    <t>KGM00207</t>
  </si>
  <si>
    <t>Dintel, De</t>
  </si>
  <si>
    <t>4794RS</t>
  </si>
  <si>
    <t>2020.03.40652.268-O</t>
  </si>
  <si>
    <t>KGM00208</t>
  </si>
  <si>
    <t>Geluk</t>
  </si>
  <si>
    <t xml:space="preserve">Sasdijk </t>
  </si>
  <si>
    <t>4671RN</t>
  </si>
  <si>
    <t>2020.03.40652.292-O</t>
  </si>
  <si>
    <t>KGM00209</t>
  </si>
  <si>
    <t>Hogediep</t>
  </si>
  <si>
    <t>Heense Haven</t>
  </si>
  <si>
    <t>2020.03.40652.267-O</t>
  </si>
  <si>
    <t>KGM00211</t>
  </si>
  <si>
    <t>Oude Prinsenlansche Polder</t>
  </si>
  <si>
    <t>Molendijk 60</t>
  </si>
  <si>
    <t>4671TJ</t>
  </si>
  <si>
    <t>2020.03.40652.299-O</t>
  </si>
  <si>
    <t>KGM00212</t>
  </si>
  <si>
    <t>Oudeveer</t>
  </si>
  <si>
    <t xml:space="preserve">Mariadijk </t>
  </si>
  <si>
    <t>4671TV</t>
  </si>
  <si>
    <t>2020.03.40652.280-O</t>
  </si>
  <si>
    <t>KGM00213</t>
  </si>
  <si>
    <t>Roode Vaart</t>
  </si>
  <si>
    <t>Roodevaart nabij 3</t>
  </si>
  <si>
    <t>4782PL</t>
  </si>
  <si>
    <t>2020.03.40652.243-O</t>
  </si>
  <si>
    <t>KGM00214</t>
  </si>
  <si>
    <t>Tonnekreek</t>
  </si>
  <si>
    <t>Buitendijk West 28</t>
  </si>
  <si>
    <t>2020.03.40652.300-O</t>
  </si>
  <si>
    <t>KGM00215</t>
  </si>
  <si>
    <t>Torenpolder</t>
  </si>
  <si>
    <t>Schansdijk naast 6</t>
  </si>
  <si>
    <t>4761RH</t>
  </si>
  <si>
    <t>2020.03.40652.261-O</t>
  </si>
  <si>
    <t>KGM00216</t>
  </si>
  <si>
    <t>Visvliet</t>
  </si>
  <si>
    <t xml:space="preserve">Vlietdijk </t>
  </si>
  <si>
    <t>4671PX</t>
  </si>
  <si>
    <t>2020.03.40652.281-O</t>
  </si>
  <si>
    <t>KGM00217</t>
  </si>
  <si>
    <t>Vliet, De</t>
  </si>
  <si>
    <t>Sasdijk 9998</t>
  </si>
  <si>
    <t>4671 RN</t>
  </si>
  <si>
    <t>2020.03.40652.256-O</t>
  </si>
  <si>
    <t>KGM00218</t>
  </si>
  <si>
    <t>Willemspolder</t>
  </si>
  <si>
    <t xml:space="preserve">Galgendijk </t>
  </si>
  <si>
    <t>4671RH</t>
  </si>
  <si>
    <t>2020.03.40652.259-O</t>
  </si>
  <si>
    <t>KGM00219</t>
  </si>
  <si>
    <t>Groenstraat 19</t>
  </si>
  <si>
    <t>4797BA</t>
  </si>
  <si>
    <t>steen/nbitumen/pannen</t>
  </si>
  <si>
    <t>2020.03.40652.254-O</t>
  </si>
  <si>
    <t>KGM00222</t>
  </si>
  <si>
    <t>PG Duijnspolder</t>
  </si>
  <si>
    <t>Markiezaat</t>
  </si>
  <si>
    <t>2020.03.40652.160-O</t>
  </si>
  <si>
    <t>jawel. KGM00222 - PG Duijnspolder, Markiezaat, Hogerheide</t>
  </si>
  <si>
    <t>KGM00223</t>
  </si>
  <si>
    <t>Zevenbergse Hoek - HSL wijk</t>
  </si>
  <si>
    <t>2020.03.40652.195-O</t>
  </si>
  <si>
    <t>dit bestaat volgens mij niet. Er is geen gemaal op dit adres. naam bestaat in de systemen niet</t>
  </si>
  <si>
    <t xml:space="preserve">KGM00223  </t>
  </si>
  <si>
    <t>Windmolen Zevenberge</t>
  </si>
  <si>
    <t>Boterbloem 5</t>
  </si>
  <si>
    <t xml:space="preserve">dit is juist. </t>
  </si>
  <si>
    <t>KGM00301/ KGM00348</t>
  </si>
  <si>
    <t>Achter Emer + Inlaat</t>
  </si>
  <si>
    <t>Achter Emer</t>
  </si>
  <si>
    <t>Breda</t>
  </si>
  <si>
    <t>2020.03.40652.265-O</t>
  </si>
  <si>
    <t>KGM00303</t>
  </si>
  <si>
    <t>Cornelis joos</t>
  </si>
  <si>
    <t>Cornelis Joosstraat</t>
  </si>
  <si>
    <t>2020.03.40652.192-O</t>
  </si>
  <si>
    <t>KGM00305</t>
  </si>
  <si>
    <t>De Goudbloem</t>
  </si>
  <si>
    <t>Molendijk</t>
  </si>
  <si>
    <t>2020.03.40652.132-O</t>
  </si>
  <si>
    <t>KGM00306</t>
  </si>
  <si>
    <t>De haenen</t>
  </si>
  <si>
    <t>Heyakkerdreef</t>
  </si>
  <si>
    <t>TETERINGEN</t>
  </si>
  <si>
    <t>2020.03.40652.193-O</t>
  </si>
  <si>
    <t>KGM00307</t>
  </si>
  <si>
    <t>De Reit</t>
  </si>
  <si>
    <t>2020.03.40652.135-O</t>
  </si>
  <si>
    <t>KGM00308</t>
  </si>
  <si>
    <t>D'Endekweek</t>
  </si>
  <si>
    <t>Polderdijk</t>
  </si>
  <si>
    <t>2020.03.40652.289-O</t>
  </si>
  <si>
    <t>KGM00309</t>
  </si>
  <si>
    <t>Emmer</t>
  </si>
  <si>
    <t>Emmerweg 4</t>
  </si>
  <si>
    <t>ETTEN-LEUR</t>
  </si>
  <si>
    <t>2020.03.40652.276-O</t>
  </si>
  <si>
    <t>KGM00310</t>
  </si>
  <si>
    <t>Galders moer</t>
  </si>
  <si>
    <t>Bouwerij</t>
  </si>
  <si>
    <t>GALDER</t>
  </si>
  <si>
    <t>2020.03.40652.191-O</t>
  </si>
  <si>
    <t>KGM00311/KGM00384</t>
  </si>
  <si>
    <t>Halle - halse vliet-zwartenberg</t>
  </si>
  <si>
    <t>Halseweg 3/ Zeedijk</t>
  </si>
  <si>
    <t>PRINSENBEEK</t>
  </si>
  <si>
    <t>2020.03.40652.279-O</t>
  </si>
  <si>
    <t>Betreft een dubbel gemaal</t>
  </si>
  <si>
    <t>KGM00312</t>
  </si>
  <si>
    <t>Heerjansland</t>
  </si>
  <si>
    <t>Dennisleestraat</t>
  </si>
  <si>
    <t>STAMPERSGAT</t>
  </si>
  <si>
    <t>2020.03.40652.298-O</t>
  </si>
  <si>
    <t>KGM00313</t>
  </si>
  <si>
    <t xml:space="preserve">Hoogeind I </t>
  </si>
  <si>
    <t>Minervum 1100</t>
  </si>
  <si>
    <t>2020.03.40652.189-O</t>
  </si>
  <si>
    <t>KGM00314</t>
  </si>
  <si>
    <t>Hoogeind II</t>
  </si>
  <si>
    <t>Minervum 1300</t>
  </si>
  <si>
    <t>KGM00315</t>
  </si>
  <si>
    <t>Kapelberg</t>
  </si>
  <si>
    <t>Gastelsedijk-Zuid</t>
  </si>
  <si>
    <t>KGM00316</t>
  </si>
  <si>
    <t>Kraaiennest</t>
  </si>
  <si>
    <t>Rietdijk 901</t>
  </si>
  <si>
    <t>2020.03.40652.277-O</t>
  </si>
  <si>
    <t>KGM00317</t>
  </si>
  <si>
    <t>Kromvendreef</t>
  </si>
  <si>
    <t>2020.03.40652.188-O</t>
  </si>
  <si>
    <t>KGM00318</t>
  </si>
  <si>
    <t>Lagevaartkant</t>
  </si>
  <si>
    <t>Lage vaartkant</t>
  </si>
  <si>
    <t>2020.03.40652.235-O</t>
  </si>
  <si>
    <t>KGM00319</t>
  </si>
  <si>
    <t>Moerlaken</t>
  </si>
  <si>
    <t>beton/ bitumen/pannen</t>
  </si>
  <si>
    <t>2020.03.40652.270-O</t>
  </si>
  <si>
    <t>KGM00321</t>
  </si>
  <si>
    <t>Moerse Heide</t>
  </si>
  <si>
    <t>2020.03.40652.187-O</t>
  </si>
  <si>
    <t>KGM00322</t>
  </si>
  <si>
    <t>Molenslag</t>
  </si>
  <si>
    <t>KGM00323</t>
  </si>
  <si>
    <t>Nelleveld</t>
  </si>
  <si>
    <t>Smokstraat</t>
  </si>
  <si>
    <t>RIJSBERGEN</t>
  </si>
  <si>
    <t>2020.03.40652.183-O</t>
  </si>
  <si>
    <t>KGM00324</t>
  </si>
  <si>
    <t>Oude Berkloop</t>
  </si>
  <si>
    <t>Overaseweg</t>
  </si>
  <si>
    <t>2020.03.40652.182-O</t>
  </si>
  <si>
    <t>KGM00326</t>
  </si>
  <si>
    <t>Plaswijk gemaal</t>
  </si>
  <si>
    <t>Graaf engelbertlaan</t>
  </si>
  <si>
    <t>2020.03.40652.220-O</t>
  </si>
  <si>
    <t>KGM00327</t>
  </si>
  <si>
    <t>Slagmoer</t>
  </si>
  <si>
    <t>Achtmaalseweg</t>
  </si>
  <si>
    <t>2020.03.40652.184-O</t>
  </si>
  <si>
    <t>KGM00328</t>
  </si>
  <si>
    <t>Vloeiweide</t>
  </si>
  <si>
    <t>Hellegatseweg ong</t>
  </si>
  <si>
    <t>2020.03.40652.136-O</t>
  </si>
  <si>
    <t>PG000</t>
  </si>
  <si>
    <t>KGM00329</t>
  </si>
  <si>
    <t>Vugtpolder</t>
  </si>
  <si>
    <t>Terheijdenseweg</t>
  </si>
  <si>
    <t>2020.03.40652.264</t>
  </si>
  <si>
    <t>KGM00330</t>
  </si>
  <si>
    <t>Waterviolier</t>
  </si>
  <si>
    <t>Waterviolier ong</t>
  </si>
  <si>
    <t>2020.03.40652.133-O</t>
  </si>
  <si>
    <t>KGM00331</t>
  </si>
  <si>
    <t>Westerhagenlaan</t>
  </si>
  <si>
    <t>Westerhagelaan ong</t>
  </si>
  <si>
    <t>2020.03.40652.134-O</t>
  </si>
  <si>
    <t>KGM00332</t>
  </si>
  <si>
    <t>Zaanmark</t>
  </si>
  <si>
    <t>Oranjeboomstraat</t>
  </si>
  <si>
    <t>2020.03.40652.236-O</t>
  </si>
  <si>
    <t>KGM00333</t>
  </si>
  <si>
    <t>Zellebergen</t>
  </si>
  <si>
    <t>St.Buitensedijk</t>
  </si>
  <si>
    <t>beton/steen/dakpannen</t>
  </si>
  <si>
    <t>2020.03.40652.278-O</t>
  </si>
  <si>
    <t>KGM00334</t>
  </si>
  <si>
    <t>Zoek</t>
  </si>
  <si>
    <t>Oude Zoek</t>
  </si>
  <si>
    <t>SCHIJF</t>
  </si>
  <si>
    <t>KGM00336</t>
  </si>
  <si>
    <t>Pietsestraat</t>
  </si>
  <si>
    <t>2020.03.40652.139-O</t>
  </si>
  <si>
    <t>KGM00339</t>
  </si>
  <si>
    <t>Driehoefijzers</t>
  </si>
  <si>
    <t>De Langeweg/Driehoefijzersstraat</t>
  </si>
  <si>
    <t>ZEVENB. HOEK</t>
  </si>
  <si>
    <t>2020.03.40652.181-O</t>
  </si>
  <si>
    <t>KGM00104</t>
  </si>
  <si>
    <t>Klundert - Mooye Keene</t>
  </si>
  <si>
    <t>De Gracht 14</t>
  </si>
  <si>
    <t>4791AL</t>
  </si>
  <si>
    <t>2020.03.40652.164-O</t>
  </si>
  <si>
    <t>KGM00344</t>
  </si>
  <si>
    <t>Westpolder/Rivierzicht</t>
  </si>
  <si>
    <t xml:space="preserve">Haven </t>
  </si>
  <si>
    <t>2020.03.40652.239-O</t>
  </si>
  <si>
    <t>KGM00352</t>
  </si>
  <si>
    <t>Heijenoort</t>
  </si>
  <si>
    <t>Heidepol</t>
  </si>
  <si>
    <t>2020.03.40652.170-O</t>
  </si>
  <si>
    <t>KGM00382</t>
  </si>
  <si>
    <t>Windmolen Notendaalsedijk</t>
  </si>
  <si>
    <t>Notendaalsedijk ong</t>
  </si>
  <si>
    <t>2020.03.40652.158-O</t>
  </si>
  <si>
    <t>KGM00385</t>
  </si>
  <si>
    <t>Palingstraat (auto- inlaat)</t>
  </si>
  <si>
    <t>Oudlandsedijk</t>
  </si>
  <si>
    <t>OUDENBOSCH</t>
  </si>
  <si>
    <t>KGM00402</t>
  </si>
  <si>
    <t>Houtsesteeg</t>
  </si>
  <si>
    <t>Houtsesteeg 5</t>
  </si>
  <si>
    <t>4911AV</t>
  </si>
  <si>
    <t>KGM00403</t>
  </si>
  <si>
    <t>Overdiepsepolder</t>
  </si>
  <si>
    <t>nat</t>
  </si>
  <si>
    <t>2020.03.40652.271</t>
  </si>
  <si>
    <t>KGM00405</t>
  </si>
  <si>
    <t>Windmolen Reeweg Zonzeel</t>
  </si>
  <si>
    <t>Lange Reeweg</t>
  </si>
  <si>
    <t>2020.03.40652.143-O</t>
  </si>
  <si>
    <t>KGM00414</t>
  </si>
  <si>
    <t>Emilia</t>
  </si>
  <si>
    <t>Zeedijk 4</t>
  </si>
  <si>
    <t>4927AZ</t>
  </si>
  <si>
    <t>2020.03.40652.284-O</t>
  </si>
  <si>
    <t>KGM00417</t>
  </si>
  <si>
    <t>Oudlandweg</t>
  </si>
  <si>
    <t>KST02182</t>
  </si>
  <si>
    <t>Stuw Cromvliet</t>
  </si>
  <si>
    <t>Binnenbandijk</t>
  </si>
  <si>
    <t>2020.03.40652.269-O</t>
  </si>
  <si>
    <t>Oudlanstraatje</t>
  </si>
  <si>
    <t>Oudlansestraat 5</t>
  </si>
  <si>
    <t>2020.03.40652.138-O</t>
  </si>
  <si>
    <t>KGM003330 is PG Waterviolier. geen gemaal op adres Oudlanstraatje bekend in de systemen</t>
  </si>
  <si>
    <t>KGM00043</t>
  </si>
  <si>
    <t>PG De Rivierkade</t>
  </si>
  <si>
    <t>Statenlaan, Geertruidenberg</t>
  </si>
  <si>
    <t>KGM00340</t>
  </si>
  <si>
    <t xml:space="preserve">PG Loevenstein </t>
  </si>
  <si>
    <t>Loevensteinstraat</t>
  </si>
  <si>
    <t>KGM00341</t>
  </si>
  <si>
    <t>PG De Hoef</t>
  </si>
  <si>
    <t xml:space="preserve">Teisterbantlaan </t>
  </si>
  <si>
    <t>KGM00390</t>
  </si>
  <si>
    <t>Gemaal Waesgeerd</t>
  </si>
  <si>
    <t>Oude Straat</t>
  </si>
  <si>
    <t>KGM00391</t>
  </si>
  <si>
    <t>PG Talma Opvoer</t>
  </si>
  <si>
    <t xml:space="preserve">Ruiterboslaan </t>
  </si>
  <si>
    <t>KGM00392</t>
  </si>
  <si>
    <t>PG Houtbrug</t>
  </si>
  <si>
    <t>Dr. Schaepmanlaan</t>
  </si>
  <si>
    <t>KGM00395</t>
  </si>
  <si>
    <t>Vijzelgemaal Bouvigne</t>
  </si>
  <si>
    <t>KGM00396</t>
  </si>
  <si>
    <t>Kadepad 17</t>
  </si>
  <si>
    <t>KGM00398</t>
  </si>
  <si>
    <t>Rijnauwenstraat</t>
  </si>
  <si>
    <t>Gasthuiswaard 1</t>
  </si>
  <si>
    <t>KGM00408</t>
  </si>
  <si>
    <t>PG Talma Afvoer</t>
  </si>
  <si>
    <t>Verschuurstraat thv nr.3</t>
  </si>
  <si>
    <t>KGM00412</t>
  </si>
  <si>
    <t>PG Lido Waalwijk</t>
  </si>
  <si>
    <t>Vijverlaan - Lido</t>
  </si>
  <si>
    <t>KGM00413</t>
  </si>
  <si>
    <t>Filtergemaal Waterakkers</t>
  </si>
  <si>
    <t>Rogdijk</t>
  </si>
  <si>
    <t>KGM00416</t>
  </si>
  <si>
    <t>Windmodelen Vloeigracht</t>
  </si>
  <si>
    <t>Lange Bunderpad</t>
  </si>
  <si>
    <t>KGM00418</t>
  </si>
  <si>
    <t>Recirculatiegemaal Waterakkers</t>
  </si>
  <si>
    <t>Rogdijk/ Lange Vuchtpad</t>
  </si>
  <si>
    <t>KGM00419</t>
  </si>
  <si>
    <t>Oomen Waterakkers</t>
  </si>
  <si>
    <t>Maasdijk</t>
  </si>
  <si>
    <t>KGM00422/ KGM00423</t>
  </si>
  <si>
    <t>De Slagen pomp groep A en B</t>
  </si>
  <si>
    <t>Zuiderkanaalweg</t>
  </si>
  <si>
    <t>-</t>
  </si>
  <si>
    <t>KGM00426</t>
  </si>
  <si>
    <t>De Kweb Oost</t>
  </si>
  <si>
    <t xml:space="preserve">Schoolstraat </t>
  </si>
  <si>
    <t>Capelle/ Waspik</t>
  </si>
  <si>
    <t>KGM00427</t>
  </si>
  <si>
    <t>Glasnat De Kwekel</t>
  </si>
  <si>
    <t>Tolweg</t>
  </si>
  <si>
    <t>KGM00428</t>
  </si>
  <si>
    <t>De Dullaard</t>
  </si>
  <si>
    <t>KGM00429</t>
  </si>
  <si>
    <t>Petgatten</t>
  </si>
  <si>
    <t>Winterdijk</t>
  </si>
  <si>
    <t>KGM00430</t>
  </si>
  <si>
    <t>Glasnat Halve Zolenpad</t>
  </si>
  <si>
    <t>Halve Zolenpad</t>
  </si>
  <si>
    <t>KGM00431</t>
  </si>
  <si>
    <t>Winterdjik</t>
  </si>
  <si>
    <t>KGM00343</t>
  </si>
  <si>
    <t>PG Klundert</t>
  </si>
  <si>
    <t>Molenberglaan 45</t>
  </si>
  <si>
    <t>KGM00345</t>
  </si>
  <si>
    <t>PG Eldert</t>
  </si>
  <si>
    <t xml:space="preserve">Sprundelsebaan </t>
  </si>
  <si>
    <t>KGM00350</t>
  </si>
  <si>
    <t>PG Zuidlangeweg Noodgemaal</t>
  </si>
  <si>
    <t>Zuidlangeweg</t>
  </si>
  <si>
    <t>PG KEutelmeer</t>
  </si>
  <si>
    <t>Heijnoort</t>
  </si>
  <si>
    <t>KGM00354</t>
  </si>
  <si>
    <t>PG Vervul</t>
  </si>
  <si>
    <t>Vervul/ Ettensebaan</t>
  </si>
  <si>
    <t>KGM00381</t>
  </si>
  <si>
    <t>Kerk bemalingspomp</t>
  </si>
  <si>
    <t>Kerkring</t>
  </si>
  <si>
    <t>KGM00383</t>
  </si>
  <si>
    <t>Pompje Schrauwen</t>
  </si>
  <si>
    <t>KGM00387</t>
  </si>
  <si>
    <t>Windmolen Binnenschelde 1</t>
  </si>
  <si>
    <t>Binnenschelde</t>
  </si>
  <si>
    <t>KGM00388</t>
  </si>
  <si>
    <t>Windmolen Binnenschelde 2</t>
  </si>
  <si>
    <t>KGM00389</t>
  </si>
  <si>
    <t>Hevel Boomvaart</t>
  </si>
  <si>
    <t xml:space="preserve">Kade </t>
  </si>
  <si>
    <t>KGM00399</t>
  </si>
  <si>
    <t>Kortedijk</t>
  </si>
  <si>
    <t>KGM00415</t>
  </si>
  <si>
    <t>PG Turfvaart (Weerijs- Zuid)</t>
  </si>
  <si>
    <t>Vervul 20</t>
  </si>
  <si>
    <t>KGM00432</t>
  </si>
  <si>
    <t>PG Hellegat</t>
  </si>
  <si>
    <t>Hellegatweg</t>
  </si>
  <si>
    <t>KGM00433</t>
  </si>
  <si>
    <t>PG Kuijlen</t>
  </si>
  <si>
    <t>Langeweg 2A</t>
  </si>
  <si>
    <t>handbediening of onbekend</t>
  </si>
  <si>
    <t>stalen kast, zonder telemetrie</t>
  </si>
  <si>
    <t>voorzien van telemetrie, bediening op afstand</t>
  </si>
  <si>
    <t xml:space="preserve">groter, eenvoudig toegankelijke behuizing , staal of steen </t>
  </si>
  <si>
    <t>grotere gebouwen ( steen, hekwerk etc)</t>
  </si>
  <si>
    <t>apart taxeren</t>
  </si>
  <si>
    <t>Object nummer</t>
  </si>
  <si>
    <t>Referentie object</t>
  </si>
  <si>
    <t>Herbouwaarde/Nieuwwaarde Installaties 2022</t>
  </si>
  <si>
    <t>Herbouwwaarde Opstal 2023 excl. BTW</t>
  </si>
  <si>
    <t>Nieuwwaarde Installaties 2023, excl. BTW</t>
  </si>
  <si>
    <t>TOTAAL waarde opstal 2023, excl. BTW</t>
  </si>
  <si>
    <t>TOTAAL waarde inventaris 2023, excl. BTW</t>
  </si>
  <si>
    <t>TOTAAL waarde opstal 2024, excl. BTW</t>
  </si>
  <si>
    <t>TOTAAL waarde inventaris 2024, excl. BTW</t>
  </si>
  <si>
    <t>ZRG00017</t>
  </si>
  <si>
    <t>Lunetstraat (naast ingang Van Melle)</t>
  </si>
  <si>
    <t>4815 HM</t>
  </si>
  <si>
    <t>2020.03.40652.125-O</t>
  </si>
  <si>
    <t>ZRG00029</t>
  </si>
  <si>
    <t>Hollandsch Diep</t>
  </si>
  <si>
    <t>Zwaluwse Dijk 27</t>
  </si>
  <si>
    <t>4926 SG</t>
  </si>
  <si>
    <t>2020.03.40652.127-O</t>
  </si>
  <si>
    <t>NB</t>
  </si>
  <si>
    <t>Sprang-Capelle</t>
  </si>
  <si>
    <t>Sasweg 2</t>
  </si>
  <si>
    <t>5161 PK</t>
  </si>
  <si>
    <t>Beton/staal/glas/bitumen</t>
  </si>
  <si>
    <t>2023.01.40652.005-O</t>
  </si>
  <si>
    <t>ZRG00077</t>
  </si>
  <si>
    <t>Wouwse Plantage</t>
  </si>
  <si>
    <t>Plantagebaan 132</t>
  </si>
  <si>
    <t>WOUWSE PLANTAGE</t>
  </si>
  <si>
    <t>ZRG00095</t>
  </si>
  <si>
    <t>Hoge Bergdreef 3</t>
  </si>
  <si>
    <t>4645 ET</t>
  </si>
  <si>
    <t>ZRG00001</t>
  </si>
  <si>
    <t>Achtmaal</t>
  </si>
  <si>
    <t>Lanschotstraat 3</t>
  </si>
  <si>
    <t>4885 AA</t>
  </si>
  <si>
    <t>ACHTMAAL</t>
  </si>
  <si>
    <t>Nat</t>
  </si>
  <si>
    <t>2020.03.40652.082-O</t>
  </si>
  <si>
    <t>ZRG00002</t>
  </si>
  <si>
    <t>Alphen</t>
  </si>
  <si>
    <t>Walkvat 41</t>
  </si>
  <si>
    <t>5131 AN</t>
  </si>
  <si>
    <t>ALPHEN</t>
  </si>
  <si>
    <t>2020.03.40652.083-O</t>
  </si>
  <si>
    <t>ZRG00003</t>
  </si>
  <si>
    <t>Armendijk</t>
  </si>
  <si>
    <t>Armendijk/Langeweg</t>
  </si>
  <si>
    <t>2020.03.40652.104-O</t>
  </si>
  <si>
    <t>ZRG00004</t>
  </si>
  <si>
    <t>Goorweg</t>
  </si>
  <si>
    <t>5111 CR</t>
  </si>
  <si>
    <t>2020.03.40652-084-O</t>
  </si>
  <si>
    <t>ZRG00007 en ZRG00008</t>
  </si>
  <si>
    <t>Bergen op Zoom (Persgemaal)</t>
  </si>
  <si>
    <t>BERGEN OP ZOOM AWP/STAD</t>
  </si>
  <si>
    <t>beton/metselwerk/beton</t>
  </si>
  <si>
    <t>Persgemaal</t>
  </si>
  <si>
    <t>2023.01.40652.003-OI</t>
  </si>
  <si>
    <t>ZRG00009</t>
  </si>
  <si>
    <t>Albano</t>
  </si>
  <si>
    <t>Albanoweg 5</t>
  </si>
  <si>
    <t>BOSSCHENHOOFD</t>
  </si>
  <si>
    <t>2020.01.40652.085-O</t>
  </si>
  <si>
    <t>ZRG00010</t>
  </si>
  <si>
    <t>De Heen</t>
  </si>
  <si>
    <t>4655 SJ</t>
  </si>
  <si>
    <t xml:space="preserve">beton/staal </t>
  </si>
  <si>
    <t>2020.03.40652.051-O</t>
  </si>
  <si>
    <t>RIOG001</t>
  </si>
  <si>
    <t>ZRG00011</t>
  </si>
  <si>
    <t>De Moer</t>
  </si>
  <si>
    <t>Middelstraat 41</t>
  </si>
  <si>
    <t>4175 NH</t>
  </si>
  <si>
    <t>Beton/staal</t>
  </si>
  <si>
    <t>2020.03.40652.052-O</t>
  </si>
  <si>
    <t>ZRG00013</t>
  </si>
  <si>
    <t>Postbaan 1</t>
  </si>
  <si>
    <t>4671 RL</t>
  </si>
  <si>
    <t>2020.03.40652.086-O</t>
  </si>
  <si>
    <t>ZRG00014</t>
  </si>
  <si>
    <t>Dongen</t>
  </si>
  <si>
    <t>Middellaan 3</t>
  </si>
  <si>
    <t>5102 PB</t>
  </si>
  <si>
    <t>2020.03.40652.087-O</t>
  </si>
  <si>
    <t>ZRG00015</t>
  </si>
  <si>
    <t>Dorst</t>
  </si>
  <si>
    <t>Baarschotseweg 27</t>
  </si>
  <si>
    <t>4849 BJ</t>
  </si>
  <si>
    <t>DORST</t>
  </si>
  <si>
    <t>2020.03.40652.053-O</t>
  </si>
  <si>
    <t>ZRG00016</t>
  </si>
  <si>
    <t>Drimmelen</t>
  </si>
  <si>
    <t>Herengracht 30a</t>
  </si>
  <si>
    <t>4924 BG</t>
  </si>
  <si>
    <t>DRIMMELEN</t>
  </si>
  <si>
    <t>2020.03.40652.054-O</t>
  </si>
  <si>
    <t>ZRG00018</t>
  </si>
  <si>
    <t>Etten-ind.</t>
  </si>
  <si>
    <t>Vossendaal 47</t>
  </si>
  <si>
    <t>4877 AA</t>
  </si>
  <si>
    <t>2020.03.40652.088-O</t>
  </si>
  <si>
    <t>ZRG00019</t>
  </si>
  <si>
    <t>Etten-Leur</t>
  </si>
  <si>
    <t>Zevenbergseweg 34</t>
  </si>
  <si>
    <t>2020.03.40652.089-O</t>
  </si>
  <si>
    <t>ZRG00020</t>
  </si>
  <si>
    <t>Appelaarseweg 25</t>
  </si>
  <si>
    <t>4793 RL</t>
  </si>
  <si>
    <t>2020.03.40652.090-O</t>
  </si>
  <si>
    <t>ZRG00021</t>
  </si>
  <si>
    <t>Galder</t>
  </si>
  <si>
    <t>Galderseweg 10a</t>
  </si>
  <si>
    <t>4855 AH</t>
  </si>
  <si>
    <t>2020.03.40652.055-O</t>
  </si>
  <si>
    <t>ZRG00022</t>
  </si>
  <si>
    <t>Statenlaan 7</t>
  </si>
  <si>
    <t>4931 AA</t>
  </si>
  <si>
    <t>2020.03.40652.091-O</t>
  </si>
  <si>
    <t>ZRG00023</t>
  </si>
  <si>
    <t>Gilze</t>
  </si>
  <si>
    <t>Klein Zwitserland 18</t>
  </si>
  <si>
    <t>5126 TA</t>
  </si>
  <si>
    <t>GILZE</t>
  </si>
  <si>
    <t>2020.03.40652.092-O</t>
  </si>
  <si>
    <t>ZRG00024</t>
  </si>
  <si>
    <t>Deventerstraat 7</t>
  </si>
  <si>
    <t>2020.03.40652.056-O</t>
  </si>
  <si>
    <t>ZRG00025</t>
  </si>
  <si>
    <t>Helwijk</t>
  </si>
  <si>
    <t>Prins Hendrikstraat 39</t>
  </si>
  <si>
    <t>4797 HA</t>
  </si>
  <si>
    <t>HELWIJK</t>
  </si>
  <si>
    <t>2020.03.40652.057-O</t>
  </si>
  <si>
    <t>ZRG00026</t>
  </si>
  <si>
    <t>Hoeven dorp</t>
  </si>
  <si>
    <t>Oude dijk</t>
  </si>
  <si>
    <t>4741 RX</t>
  </si>
  <si>
    <t>2020.03.40652.093-O</t>
  </si>
  <si>
    <t>ZRG00028</t>
  </si>
  <si>
    <t>Hoevendijk</t>
  </si>
  <si>
    <t>Hoevendijk 2</t>
  </si>
  <si>
    <t>4941 LP</t>
  </si>
  <si>
    <t>2020.03.40652.108-O</t>
  </si>
  <si>
    <t>ZRG00030</t>
  </si>
  <si>
    <t>Hooge Zwaluwe</t>
  </si>
  <si>
    <t xml:space="preserve">Bosseweg </t>
  </si>
  <si>
    <t>4926 RT</t>
  </si>
  <si>
    <t>2020.03.40652.094-O</t>
  </si>
  <si>
    <t>ZRG00031</t>
  </si>
  <si>
    <t>Huijbergen</t>
  </si>
  <si>
    <t>Eiland 32</t>
  </si>
  <si>
    <t>4635 EC</t>
  </si>
  <si>
    <t>2020.03.40652.072-O</t>
  </si>
  <si>
    <t>ZRG00032</t>
  </si>
  <si>
    <t>Sweensstraat 21</t>
  </si>
  <si>
    <t>5171 BN</t>
  </si>
  <si>
    <t>2020.03.40652.095-O</t>
  </si>
  <si>
    <t>ZRG00033</t>
  </si>
  <si>
    <t>Klundert</t>
  </si>
  <si>
    <t>Schansweg 10</t>
  </si>
  <si>
    <t>4791 RC</t>
  </si>
  <si>
    <t>2020.03.40652.096-O</t>
  </si>
  <si>
    <t>ZRG00034</t>
  </si>
  <si>
    <t>Kruisland</t>
  </si>
  <si>
    <t>Langeweg 63</t>
  </si>
  <si>
    <t xml:space="preserve">4756 AH </t>
  </si>
  <si>
    <t>2020.03.40652.073-O</t>
  </si>
  <si>
    <t>ZRG00035</t>
  </si>
  <si>
    <t>Nieuwstraat 59</t>
  </si>
  <si>
    <t>2020.03.40652.097-O</t>
  </si>
  <si>
    <t>ZRG00036</t>
  </si>
  <si>
    <t>Kloosterlaan 17</t>
  </si>
  <si>
    <t>4772 RG</t>
  </si>
  <si>
    <t>2020.03.40652.098-O</t>
  </si>
  <si>
    <t>ZRG00037</t>
  </si>
  <si>
    <t>Lepelstraat</t>
  </si>
  <si>
    <t>Zoekweg 1</t>
  </si>
  <si>
    <t>4664 BC</t>
  </si>
  <si>
    <t xml:space="preserve">LEPELSTRAAT </t>
  </si>
  <si>
    <t>2020.03.40652.058-O</t>
  </si>
  <si>
    <t>ZRG00038</t>
  </si>
  <si>
    <t>Loon op Zand</t>
  </si>
  <si>
    <t>Heideweg 14</t>
  </si>
  <si>
    <t>5175 AC</t>
  </si>
  <si>
    <t>LOON OP ZAND</t>
  </si>
  <si>
    <t>2020.03.40652.099-O</t>
  </si>
  <si>
    <t>ZRG00039</t>
  </si>
  <si>
    <t>Made</t>
  </si>
  <si>
    <t>Koekoekweg 10</t>
  </si>
  <si>
    <t>4921 PW</t>
  </si>
  <si>
    <t>2020.03.40652.100-O</t>
  </si>
  <si>
    <t>ZRG00040</t>
  </si>
  <si>
    <t>Moerdijk (PS)</t>
  </si>
  <si>
    <t>Westelijke Randweg M411</t>
  </si>
  <si>
    <t>2020.03.40652.128-O</t>
  </si>
  <si>
    <t>ZRG00041</t>
  </si>
  <si>
    <t>Moerdijk dorp</t>
  </si>
  <si>
    <t>Wilhelminaplein 13</t>
  </si>
  <si>
    <t>4782 AB</t>
  </si>
  <si>
    <t>2020.03.40652.074-O</t>
  </si>
  <si>
    <t>ZRG00042</t>
  </si>
  <si>
    <t>Moerstraten</t>
  </si>
  <si>
    <t>Hellegatsestraat 4</t>
  </si>
  <si>
    <t xml:space="preserve">4727 ST </t>
  </si>
  <si>
    <t>MOERSTRATEN</t>
  </si>
  <si>
    <t>2020.03.40652.059-O</t>
  </si>
  <si>
    <t>ZRG00043</t>
  </si>
  <si>
    <t>Molenschot</t>
  </si>
  <si>
    <t xml:space="preserve">Broekstraat </t>
  </si>
  <si>
    <t>5124 NJ</t>
  </si>
  <si>
    <t>MOLENSCHOT</t>
  </si>
  <si>
    <t>2020.03.40652.075-O</t>
  </si>
  <si>
    <t>ZRG00044</t>
  </si>
  <si>
    <t>Voorstraat 46a</t>
  </si>
  <si>
    <t>4681 AE</t>
  </si>
  <si>
    <t>2020.03.40652.060-O</t>
  </si>
  <si>
    <t>ZRG00045</t>
  </si>
  <si>
    <t>Nispen</t>
  </si>
  <si>
    <t>Everlandwegje 13a</t>
  </si>
  <si>
    <t>4707 RH</t>
  </si>
  <si>
    <t>NISPEN</t>
  </si>
  <si>
    <t>2020.03.40652.061-O</t>
  </si>
  <si>
    <t>ZRG00046</t>
  </si>
  <si>
    <t>Noordhoek</t>
  </si>
  <si>
    <t>Buitendijk 6a</t>
  </si>
  <si>
    <t>4758 SX</t>
  </si>
  <si>
    <t>NOORDHOEK</t>
  </si>
  <si>
    <t>2020.03.40652.101-O</t>
  </si>
  <si>
    <t>ZRG00047</t>
  </si>
  <si>
    <t>Oosteind</t>
  </si>
  <si>
    <t>Schoolpad 5</t>
  </si>
  <si>
    <t>4909 AW</t>
  </si>
  <si>
    <t>OOSTEIND</t>
  </si>
  <si>
    <t>2020.03.40652.062-O</t>
  </si>
  <si>
    <t>ZRG00048</t>
  </si>
  <si>
    <t>Oosterhout</t>
  </si>
  <si>
    <t>Oostpolderweg /heerendam 189</t>
  </si>
  <si>
    <t>2020.03.40652.103-O</t>
  </si>
  <si>
    <t>ZRG00049</t>
  </si>
  <si>
    <t>Oosterhout (Weststad)</t>
  </si>
  <si>
    <t>Technologieweg 15</t>
  </si>
  <si>
    <t>2020.03.40652.102-O</t>
  </si>
  <si>
    <t>ZRG00050</t>
  </si>
  <si>
    <t>Oud Gastel</t>
  </si>
  <si>
    <t>Hoogmaai (14)</t>
  </si>
  <si>
    <t>4751 GE</t>
  </si>
  <si>
    <t>OUD GASTEL</t>
  </si>
  <si>
    <t>2020.03.40652.105-O</t>
  </si>
  <si>
    <t>ZRG00051</t>
  </si>
  <si>
    <t>Oudemolen</t>
  </si>
  <si>
    <t>Oude Molensedijk 18</t>
  </si>
  <si>
    <t>OUDE MOLEN</t>
  </si>
  <si>
    <t>2020.03.40652.063-O</t>
  </si>
  <si>
    <t>ZRG00052</t>
  </si>
  <si>
    <t>Oudenbosch</t>
  </si>
  <si>
    <t>Havendijk 10b</t>
  </si>
  <si>
    <t>4731 KX</t>
  </si>
  <si>
    <t>2020.03.40652.106-O</t>
  </si>
  <si>
    <t>ZRG00053</t>
  </si>
  <si>
    <t>Prinsenbeek</t>
  </si>
  <si>
    <t>Peperbos 6</t>
  </si>
  <si>
    <t>4841 GM</t>
  </si>
  <si>
    <t>2020.03.40652.107-O</t>
  </si>
  <si>
    <t>ZRG00054</t>
  </si>
  <si>
    <t>Raamsdonk (dorp)</t>
  </si>
  <si>
    <t>Heemraadsingel 29</t>
  </si>
  <si>
    <t>4944 VD</t>
  </si>
  <si>
    <t xml:space="preserve">RAAMSDONK </t>
  </si>
  <si>
    <t>2020.03.40652.076-O</t>
  </si>
  <si>
    <t>ZRG00055</t>
  </si>
  <si>
    <t xml:space="preserve">Raamsdonksveer </t>
  </si>
  <si>
    <t>Reenweg/Maasdijk 9a</t>
  </si>
  <si>
    <t>4941 GB</t>
  </si>
  <si>
    <t>2020.03.40652.109-O</t>
  </si>
  <si>
    <t>ZRG00056</t>
  </si>
  <si>
    <t>Riel</t>
  </si>
  <si>
    <t>Liefkenshoek</t>
  </si>
  <si>
    <t>5133 TE</t>
  </si>
  <si>
    <t>2020.03.40652.110-O</t>
  </si>
  <si>
    <t>ZRG00057</t>
  </si>
  <si>
    <t>Rijsbergen</t>
  </si>
  <si>
    <t>Risten 55</t>
  </si>
  <si>
    <t>4891 BA</t>
  </si>
  <si>
    <t>2020.03.40652.111-O</t>
  </si>
  <si>
    <t>ZRG00058/ ZRG00059</t>
  </si>
  <si>
    <t>Roosendaal (PS)</t>
  </si>
  <si>
    <t>2023.01.40652.002-OI</t>
  </si>
  <si>
    <t>ZRG00060</t>
  </si>
  <si>
    <t>Rucphen</t>
  </si>
  <si>
    <t xml:space="preserve">Gastelseweg </t>
  </si>
  <si>
    <t>4715 PP</t>
  </si>
  <si>
    <t>RUCPHEN</t>
  </si>
  <si>
    <t>2023.01.40652.064-O</t>
  </si>
  <si>
    <t>ZRG00061</t>
  </si>
  <si>
    <t>s Gravenmoer</t>
  </si>
  <si>
    <t>Wielstraat (8)</t>
  </si>
  <si>
    <t>5109 TK</t>
  </si>
  <si>
    <t>S GRAVENMOER</t>
  </si>
  <si>
    <t>2020.03.40652.112-O</t>
  </si>
  <si>
    <t>ZRG00062</t>
  </si>
  <si>
    <t>Schijf</t>
  </si>
  <si>
    <t>Oud Kerkpad 18</t>
  </si>
  <si>
    <t>4721 SC</t>
  </si>
  <si>
    <t>2023.01.40652.077-O</t>
  </si>
  <si>
    <t>ZRG00063</t>
  </si>
  <si>
    <t>Korte Heistraat 2</t>
  </si>
  <si>
    <t>5161 GR</t>
  </si>
  <si>
    <t>2020.03.40652.113-O</t>
  </si>
  <si>
    <t>ZRG00064</t>
  </si>
  <si>
    <t>Stampersgat</t>
  </si>
  <si>
    <t>L.P. van Mallandstraat 65</t>
  </si>
  <si>
    <t>4754 AM</t>
  </si>
  <si>
    <t>2023.04.40652.065-O</t>
  </si>
  <si>
    <t>ZRG00065</t>
  </si>
  <si>
    <t>Standdaarbuiten</t>
  </si>
  <si>
    <t>Molenstraat 44</t>
  </si>
  <si>
    <t>4758 SB</t>
  </si>
  <si>
    <t>STANDDAARBUITEN</t>
  </si>
  <si>
    <t>2023.04.40652.078-O</t>
  </si>
  <si>
    <t>ZRG00066</t>
  </si>
  <si>
    <t>Steenbergen</t>
  </si>
  <si>
    <t>Oude Vest 11</t>
  </si>
  <si>
    <t>4651 WB</t>
  </si>
  <si>
    <t>2020.03.40652.115-O</t>
  </si>
  <si>
    <t>ZRG00067</t>
  </si>
  <si>
    <t>Terheijden</t>
  </si>
  <si>
    <t>Baroniestraat</t>
  </si>
  <si>
    <t>4844 CW</t>
  </si>
  <si>
    <t>2020.03.40652.116-O</t>
  </si>
  <si>
    <t>ZRG00068</t>
  </si>
  <si>
    <t>Ulicoten</t>
  </si>
  <si>
    <t>Meerleseweg 3</t>
  </si>
  <si>
    <t>5113 BL</t>
  </si>
  <si>
    <t>ULICOTEN</t>
  </si>
  <si>
    <t>2020.03.40652.066-O</t>
  </si>
  <si>
    <t>ZRG00070</t>
  </si>
  <si>
    <t>Langstraatweg 7</t>
  </si>
  <si>
    <t>2020.03.40652.131-O</t>
  </si>
  <si>
    <t>ZRG00071</t>
  </si>
  <si>
    <t>Wagenberg</t>
  </si>
  <si>
    <t>Withuisstraat 6</t>
  </si>
  <si>
    <t>4845 CA</t>
  </si>
  <si>
    <t>2020.03.40652.067-O</t>
  </si>
  <si>
    <t>ZRG00072</t>
  </si>
  <si>
    <t>Diepenbrockstraat 6a</t>
  </si>
  <si>
    <t>5165 VC</t>
  </si>
  <si>
    <t>2020.03.40652.080-O</t>
  </si>
  <si>
    <t>ZRG00073</t>
  </si>
  <si>
    <t>St. Willebrord</t>
  </si>
  <si>
    <t>Kenbelstraatje</t>
  </si>
  <si>
    <t>4711 CC</t>
  </si>
  <si>
    <t>ST. WILLEBRORD</t>
  </si>
  <si>
    <t>2020.01.40652.114-O</t>
  </si>
  <si>
    <t>ZRG00074</t>
  </si>
  <si>
    <t>Kon. Wilhelminalaan 9</t>
  </si>
  <si>
    <t>4797 BH</t>
  </si>
  <si>
    <t>2020.03.40652.117-O</t>
  </si>
  <si>
    <t>ZRG00075</t>
  </si>
  <si>
    <t>Woensdrecht</t>
  </si>
  <si>
    <t>Dorpsstraat 137</t>
  </si>
  <si>
    <t>4634 TP</t>
  </si>
  <si>
    <t>2020.03.40652.118-O</t>
  </si>
  <si>
    <t>ZRG00076</t>
  </si>
  <si>
    <t>Wouw</t>
  </si>
  <si>
    <t>Waterstraat 7</t>
  </si>
  <si>
    <t>4724 BG</t>
  </si>
  <si>
    <t>WOUW</t>
  </si>
  <si>
    <t>2020.03.40652.119-O</t>
  </si>
  <si>
    <t>ZRG00078</t>
  </si>
  <si>
    <t>Zegge (AWP)</t>
  </si>
  <si>
    <t>Hoge Heistraat 12</t>
  </si>
  <si>
    <t>ZEGGE AWP</t>
  </si>
  <si>
    <t>2020.03.40652.120-O</t>
  </si>
  <si>
    <t>ZRG00079</t>
  </si>
  <si>
    <t>Zegge (dorp)</t>
  </si>
  <si>
    <t>ZEGGE Dorp 1</t>
  </si>
  <si>
    <t>2020.03.40652.068-O</t>
  </si>
  <si>
    <t>ZRG00080</t>
  </si>
  <si>
    <t>Zevenbergsche Hoek</t>
  </si>
  <si>
    <t>Vlijt (ter hoogte van Vlaskam 2)</t>
  </si>
  <si>
    <t>4765 CM</t>
  </si>
  <si>
    <t>ZRG00081</t>
  </si>
  <si>
    <t>Zevenbergen</t>
  </si>
  <si>
    <t>Schansdijk 1</t>
  </si>
  <si>
    <t>4761 RH</t>
  </si>
  <si>
    <t>2020.03.40652.121-O</t>
  </si>
  <si>
    <t>ZRG00082</t>
  </si>
  <si>
    <t>Zundert</t>
  </si>
  <si>
    <t>Laarakker (10)</t>
  </si>
  <si>
    <t>4881 EC</t>
  </si>
  <si>
    <t>2020.03.40652.122-O</t>
  </si>
  <si>
    <t>ZRG00083</t>
  </si>
  <si>
    <t>Dintelmond</t>
  </si>
  <si>
    <t>Markweg Zuid (naast nummer 34)</t>
  </si>
  <si>
    <t>2020.03.40652.070-O</t>
  </si>
  <si>
    <t>ZRG00084</t>
  </si>
  <si>
    <t>Zwartenberg</t>
  </si>
  <si>
    <t>Zeedijk (tussen Zeedijk 53A en 55)</t>
  </si>
  <si>
    <t>2020.03.40652.071-O</t>
  </si>
  <si>
    <t>ZRG00086</t>
  </si>
  <si>
    <t>Havenbedrijf A</t>
  </si>
  <si>
    <t>t Gors/ Appelweg</t>
  </si>
  <si>
    <t>2 Het Gors - Google Maps</t>
  </si>
  <si>
    <t>ZRG00087</t>
  </si>
  <si>
    <t>Havenbedrijf B</t>
  </si>
  <si>
    <t>Oostelijke Randweg</t>
  </si>
  <si>
    <t>https://www.google.com/maps/@51.6809036,4.6167345,3a,41.3y,249.82h,91.55t/data=!3m6!1e1!3m4!1sKk5fQBv9zqyr5QB4tqXkeQ!2e0!7i16384!8i8192?entry=ttu</t>
  </si>
  <si>
    <t>ZRG00088</t>
  </si>
  <si>
    <t xml:space="preserve">Havenbedrijf C </t>
  </si>
  <si>
    <t>Middenweg</t>
  </si>
  <si>
    <t>1 Middenweg - Google Maps</t>
  </si>
  <si>
    <t>ZRG00089</t>
  </si>
  <si>
    <t>Havenbedrijf D</t>
  </si>
  <si>
    <t>Zuidelijke Randweg</t>
  </si>
  <si>
    <t>Zuidelijke Randweg - Google Maps</t>
  </si>
  <si>
    <t>ZRG00090</t>
  </si>
  <si>
    <t>Havenbedrijf E</t>
  </si>
  <si>
    <t>Vogelweg</t>
  </si>
  <si>
    <t>Vogelweg - Google Maps</t>
  </si>
  <si>
    <t>ZRG00091</t>
  </si>
  <si>
    <t>Havenbedrijf F</t>
  </si>
  <si>
    <t>2 Westelijke Randweg - Google Maps</t>
  </si>
  <si>
    <t>ZRG00092</t>
  </si>
  <si>
    <t>Havenbedrijf G</t>
  </si>
  <si>
    <t>Orionweg</t>
  </si>
  <si>
    <t>9 Orionweg - Google Maps</t>
  </si>
  <si>
    <t>ZRG00093</t>
  </si>
  <si>
    <t>Havenbedrijf H</t>
  </si>
  <si>
    <t>Mark S. Clarkelaan</t>
  </si>
  <si>
    <t>21 Mark S. Clarkelaan - Google Maps</t>
  </si>
  <si>
    <t>ZRG00094</t>
  </si>
  <si>
    <t>Havenbedrijf I</t>
  </si>
  <si>
    <t>Logistic Boulevard</t>
  </si>
  <si>
    <t>13 Logistic Boulevard - Google Maps</t>
  </si>
  <si>
    <t>ZRG00096</t>
  </si>
  <si>
    <t>RG Bosschenhoofd</t>
  </si>
  <si>
    <t>Pastoor van Breugelstraat nabij nr. 8</t>
  </si>
  <si>
    <t>1 Pastoor van Breugelstraat - Google Maps</t>
  </si>
  <si>
    <t>ZRG00097</t>
  </si>
  <si>
    <t>RG Kaatsheuvel</t>
  </si>
  <si>
    <t xml:space="preserve">Molenbeek (tegenover nr. 32) </t>
  </si>
  <si>
    <t>32 Molenbeek - Google Maps</t>
  </si>
  <si>
    <t>RIOG01</t>
  </si>
  <si>
    <t>ZRG00100</t>
  </si>
  <si>
    <t>RG Kaatsheuvel Westward (nieuwbouw)</t>
  </si>
  <si>
    <t>Nog niet gereed!</t>
  </si>
  <si>
    <t>Moerdijk (Tijdelijke pompinstallatie)</t>
  </si>
  <si>
    <t>Westelijke Randweg 2</t>
  </si>
  <si>
    <t>4791 RT</t>
  </si>
  <si>
    <t>Tijdelijke pompinstallatie</t>
  </si>
  <si>
    <t>gestopt in 2023</t>
  </si>
  <si>
    <t xml:space="preserve">Aantal </t>
  </si>
  <si>
    <t xml:space="preserve">Categorieën </t>
  </si>
  <si>
    <t>nat gemaal ( incl. schakelkast)</t>
  </si>
  <si>
    <t xml:space="preserve">nat gemaal + opbouw </t>
  </si>
  <si>
    <t>droog gemaal</t>
  </si>
  <si>
    <t>speciaal = apart taxeren</t>
  </si>
  <si>
    <t>soort regelbaarheid</t>
  </si>
  <si>
    <t>Groepsnummer</t>
  </si>
  <si>
    <t>naam</t>
  </si>
  <si>
    <t>Adres</t>
  </si>
  <si>
    <t>Postcode</t>
  </si>
  <si>
    <t>Plaats</t>
  </si>
  <si>
    <t>GPS-locatie (x)</t>
  </si>
  <si>
    <t>GPS-locatie (y)</t>
  </si>
  <si>
    <t>automatisch</t>
  </si>
  <si>
    <t>1e kruisweg</t>
  </si>
  <si>
    <t>bieskensloop</t>
  </si>
  <si>
    <t>De Dellen</t>
  </si>
  <si>
    <t>groenveldseweg</t>
  </si>
  <si>
    <t>Groenvenseweg? KST00441</t>
  </si>
  <si>
    <t>Kaekel A01-S2</t>
  </si>
  <si>
    <t>Langbergseweg/Gilze Rijen</t>
  </si>
  <si>
    <t>Lapdijk Nollen B02-S1</t>
  </si>
  <si>
    <t>Lapdijk</t>
  </si>
  <si>
    <t>4782 PC</t>
  </si>
  <si>
    <t>schenkeldijk</t>
  </si>
  <si>
    <t xml:space="preserve">dubbel met hierboven? </t>
  </si>
  <si>
    <t>automatisch /meetpunt?</t>
  </si>
  <si>
    <t>stuw bredaseweg</t>
  </si>
  <si>
    <t>Bredaseweg</t>
  </si>
  <si>
    <t>4891SJ</t>
  </si>
  <si>
    <t>zie KST1513?</t>
  </si>
  <si>
    <t>stuw bredaseweg 't laag</t>
  </si>
  <si>
    <t>Stuw Brugweg</t>
  </si>
  <si>
    <t>zie KST00130</t>
  </si>
  <si>
    <t>stuw Kortedijk Steenbergen</t>
  </si>
  <si>
    <t>Roosendaal</t>
  </si>
  <si>
    <t>zie KST00113?</t>
  </si>
  <si>
    <t>stuw Korteven</t>
  </si>
  <si>
    <t xml:space="preserve">Verkeersplein </t>
  </si>
  <si>
    <t>zie KST00112</t>
  </si>
  <si>
    <t>t Vaartje Waspik</t>
  </si>
  <si>
    <t>t Vaartje</t>
  </si>
  <si>
    <t>5165NC</t>
  </si>
  <si>
    <t>Teldershof</t>
  </si>
  <si>
    <t>tolberg</t>
  </si>
  <si>
    <t>watermolen</t>
  </si>
  <si>
    <t>Zonnestuw Landekesweg</t>
  </si>
  <si>
    <t>zelfde als KST00308?</t>
  </si>
  <si>
    <t>4e bergboezem noord</t>
  </si>
  <si>
    <t>Terheyden</t>
  </si>
  <si>
    <t>4e bergboezem zuid</t>
  </si>
  <si>
    <t>Bokberg</t>
  </si>
  <si>
    <t>Molenbeek</t>
  </si>
  <si>
    <t>Bruiningsdijk Zevenbergen</t>
  </si>
  <si>
    <t>Lange Reeweg Wagenberg/Hooge Zwaluwe</t>
  </si>
  <si>
    <t>stuw Gansoyen</t>
  </si>
  <si>
    <t xml:space="preserve">GANSOYENSESTEEG </t>
  </si>
  <si>
    <t>5145PX</t>
  </si>
  <si>
    <t>Zuidrand</t>
  </si>
  <si>
    <t>WillemDreesweg</t>
  </si>
  <si>
    <t>KST00207</t>
  </si>
  <si>
    <t>stuw galder links</t>
  </si>
  <si>
    <t xml:space="preserve">GALDERSEWEG </t>
  </si>
  <si>
    <t>4855AH</t>
  </si>
  <si>
    <t>v</t>
  </si>
  <si>
    <t>KST01816</t>
  </si>
  <si>
    <t>KST00030</t>
  </si>
  <si>
    <t xml:space="preserve">Kasteelweide </t>
  </si>
  <si>
    <t xml:space="preserve">ander nummer </t>
  </si>
  <si>
    <t>KST00100</t>
  </si>
  <si>
    <t>stuw Schenkeldijk</t>
  </si>
  <si>
    <t>SCHENKELDIJK</t>
  </si>
  <si>
    <t xml:space="preserve">4671TH </t>
  </si>
  <si>
    <t>KST00102</t>
  </si>
  <si>
    <t>Zonnestuw 2e Kruisweg/  Rijksweg</t>
  </si>
  <si>
    <t>KST00110</t>
  </si>
  <si>
    <t>KST00112</t>
  </si>
  <si>
    <t>korteven</t>
  </si>
  <si>
    <t>KST00113</t>
  </si>
  <si>
    <t>kortedijk</t>
  </si>
  <si>
    <t>KST00114</t>
  </si>
  <si>
    <t>potters</t>
  </si>
  <si>
    <t>KST00115</t>
  </si>
  <si>
    <t>zure made</t>
  </si>
  <si>
    <t>KST00130</t>
  </si>
  <si>
    <t>brugweg</t>
  </si>
  <si>
    <t>KST00131</t>
  </si>
  <si>
    <t>reijnders</t>
  </si>
  <si>
    <t>Brandseweg</t>
  </si>
  <si>
    <t>KST00132</t>
  </si>
  <si>
    <t>Stuw Van Oorschot</t>
  </si>
  <si>
    <t>KST001556</t>
  </si>
  <si>
    <t>stuw akkermolen</t>
  </si>
  <si>
    <t>KST00202</t>
  </si>
  <si>
    <t>stuw bieberg links</t>
  </si>
  <si>
    <t>Bouvignelaan</t>
  </si>
  <si>
    <t>4836AA</t>
  </si>
  <si>
    <t>KST00203</t>
  </si>
  <si>
    <t>stuw blauwe kamer links</t>
  </si>
  <si>
    <t>KST00206</t>
  </si>
  <si>
    <t>stuw ettense beemden</t>
  </si>
  <si>
    <t>KST00208</t>
  </si>
  <si>
    <t>verdeelwerk hellegat</t>
  </si>
  <si>
    <t>KST00213</t>
  </si>
  <si>
    <t>stuw watermolen links</t>
  </si>
  <si>
    <t>KST00301</t>
  </si>
  <si>
    <t>Doorbraak G08-S1</t>
  </si>
  <si>
    <t>Hamseweg</t>
  </si>
  <si>
    <t>KST00302</t>
  </si>
  <si>
    <t>Kruisstraat</t>
  </si>
  <si>
    <t>4926SC</t>
  </si>
  <si>
    <t>2020.03.40652.342</t>
  </si>
  <si>
    <t>KST00303</t>
  </si>
  <si>
    <t>Middelkoop</t>
  </si>
  <si>
    <t>Dirk de Botsdijk</t>
  </si>
  <si>
    <t>4926 SB</t>
  </si>
  <si>
    <t>KST00304</t>
  </si>
  <si>
    <t>Stuw Molengraaf</t>
  </si>
  <si>
    <t>KST00305</t>
  </si>
  <si>
    <t>Oud- Drimmelen G07-S1</t>
  </si>
  <si>
    <t>Oud Drimmelen</t>
  </si>
  <si>
    <t>4924EK</t>
  </si>
  <si>
    <t>KST00307</t>
  </si>
  <si>
    <t>stuw Herstelsplas</t>
  </si>
  <si>
    <t>Innovatiepark Weststad</t>
  </si>
  <si>
    <t>KST00308</t>
  </si>
  <si>
    <t>stuw Landekesweg</t>
  </si>
  <si>
    <t>Landekensdijk</t>
  </si>
  <si>
    <t>Zevenbergschenhoek</t>
  </si>
  <si>
    <t>KST00310</t>
  </si>
  <si>
    <t>Stuw Vierdeweg K01-S3</t>
  </si>
  <si>
    <t xml:space="preserve">4e weg </t>
  </si>
  <si>
    <t>KST00322</t>
  </si>
  <si>
    <t>Stuw Groenendijk</t>
  </si>
  <si>
    <t>Groenendijk</t>
  </si>
  <si>
    <t>KST00340</t>
  </si>
  <si>
    <t>Lapdijk RW17 B05-S1</t>
  </si>
  <si>
    <t>4782 PD</t>
  </si>
  <si>
    <t>KST00362</t>
  </si>
  <si>
    <t>oprit Zuurbrood K05-S1</t>
  </si>
  <si>
    <t>KST00389</t>
  </si>
  <si>
    <t>Zuiddijk beton A03-S1</t>
  </si>
  <si>
    <t>Zuiddijk</t>
  </si>
  <si>
    <t>4771 PB</t>
  </si>
  <si>
    <t>KST00399</t>
  </si>
  <si>
    <t>Bolkensteeg Dongen</t>
  </si>
  <si>
    <t xml:space="preserve">BOLKENSTG </t>
  </si>
  <si>
    <t>5103AB</t>
  </si>
  <si>
    <t>KST00400</t>
  </si>
  <si>
    <t>Bosweg Dongen</t>
  </si>
  <si>
    <t>KST00402</t>
  </si>
  <si>
    <t>stuw Breedstraat Dongen</t>
  </si>
  <si>
    <t>FAZANTENWEG 76</t>
  </si>
  <si>
    <t>5106RC</t>
  </si>
  <si>
    <t>KST00403</t>
  </si>
  <si>
    <t>Broekdijk</t>
  </si>
  <si>
    <t xml:space="preserve">BROEKDIJK </t>
  </si>
  <si>
    <t>5125NE</t>
  </si>
  <si>
    <t>KST00404</t>
  </si>
  <si>
    <t>Capelsedreef Kaatsheuvel</t>
  </si>
  <si>
    <t xml:space="preserve">CAPELSEDREEF </t>
  </si>
  <si>
    <t>5161RS</t>
  </si>
  <si>
    <t>SPRANG CAPELLE</t>
  </si>
  <si>
    <t>KST00406</t>
  </si>
  <si>
    <t>Dalum/Reuverlaan</t>
  </si>
  <si>
    <t>Tilburg</t>
  </si>
  <si>
    <t>KST00428</t>
  </si>
  <si>
    <t>Eindsestraat Dongen</t>
  </si>
  <si>
    <t xml:space="preserve">EINDSESTRAAT </t>
  </si>
  <si>
    <t>5105NA</t>
  </si>
  <si>
    <t>KST00432</t>
  </si>
  <si>
    <t>Fazantenweg/Veepad Dongen</t>
  </si>
  <si>
    <t>FAZANTENWEG 75</t>
  </si>
  <si>
    <t>KST00436</t>
  </si>
  <si>
    <t>Stuw Gezworen Hoek</t>
  </si>
  <si>
    <t xml:space="preserve">MARIEKERKESTRAAT </t>
  </si>
  <si>
    <t>5045JW</t>
  </si>
  <si>
    <t>KST00442</t>
  </si>
  <si>
    <t>Grote Ley/Spoorbaan Gilze Rijen</t>
  </si>
  <si>
    <t>KEMPENBAAN</t>
  </si>
  <si>
    <t>5121DM</t>
  </si>
  <si>
    <t>KST00443</t>
  </si>
  <si>
    <t>Heibloem</t>
  </si>
  <si>
    <t>Heibloemstraat</t>
  </si>
  <si>
    <t>KST00455</t>
  </si>
  <si>
    <t>Hulteneindsestraat Gilze Rijen</t>
  </si>
  <si>
    <t xml:space="preserve">HULTENEINDSESTRAAT </t>
  </si>
  <si>
    <t>5125NH</t>
  </si>
  <si>
    <t>V</t>
  </si>
  <si>
    <t>KST00456</t>
  </si>
  <si>
    <t>Hultenseweg/Gilze Rijen</t>
  </si>
  <si>
    <t xml:space="preserve">LANGENBERGSEWEG </t>
  </si>
  <si>
    <t>5126PX</t>
  </si>
  <si>
    <t>KST00459</t>
  </si>
  <si>
    <t>Kazegat Oosterhout</t>
  </si>
  <si>
    <t>Borstlappenweg</t>
  </si>
  <si>
    <t>4944AX</t>
  </si>
  <si>
    <t>Raamsdonk</t>
  </si>
  <si>
    <t>KST00471</t>
  </si>
  <si>
    <t>Labbegat</t>
  </si>
  <si>
    <t>Hogevaart</t>
  </si>
  <si>
    <t>KST00486</t>
  </si>
  <si>
    <t>Onkelsloot Dongen</t>
  </si>
  <si>
    <t>Lage Ham</t>
  </si>
  <si>
    <t>KST00492</t>
  </si>
  <si>
    <t>Oude Vaart Kaatsheuvel</t>
  </si>
  <si>
    <t>KST00498</t>
  </si>
  <si>
    <t>Reeshofweg</t>
  </si>
  <si>
    <t xml:space="preserve">REESHOFDIJK </t>
  </si>
  <si>
    <t>5044VB</t>
  </si>
  <si>
    <t>2020.03.40652.334-O</t>
  </si>
  <si>
    <t>KST00499</t>
  </si>
  <si>
    <t>Reuverlaan</t>
  </si>
  <si>
    <t>KST00505</t>
  </si>
  <si>
    <t>s-Grevelduin</t>
  </si>
  <si>
    <t>s Gravenmoerseweg</t>
  </si>
  <si>
    <t>KST00521</t>
  </si>
  <si>
    <t>Van Heumen</t>
  </si>
  <si>
    <t xml:space="preserve">WINTERDIJK </t>
  </si>
  <si>
    <t>5161PH</t>
  </si>
  <si>
    <t>2020.03.40652.409-O</t>
  </si>
  <si>
    <t>KST00524</t>
  </si>
  <si>
    <t>Verdeelwerk Hulten</t>
  </si>
  <si>
    <t>5125 NE</t>
  </si>
  <si>
    <t>Hulten</t>
  </si>
  <si>
    <t>KST00526</t>
  </si>
  <si>
    <t>Vijfsprong Waspik</t>
  </si>
  <si>
    <t>VOGELENZANGWEG</t>
  </si>
  <si>
    <t>KST00527</t>
  </si>
  <si>
    <t>Vossenberg</t>
  </si>
  <si>
    <t>Duybergseweg</t>
  </si>
  <si>
    <t>5047 SM</t>
  </si>
  <si>
    <t>KST00529</t>
  </si>
  <si>
    <t>Waspikseweg</t>
  </si>
  <si>
    <t xml:space="preserve">WASPIKSEWEG </t>
  </si>
  <si>
    <t>5109RE</t>
  </si>
  <si>
    <t>S-GRAVENMOER</t>
  </si>
  <si>
    <t>KST00534</t>
  </si>
  <si>
    <t>Witte brug</t>
  </si>
  <si>
    <t>Provincialeweg</t>
  </si>
  <si>
    <t>4909 AE</t>
  </si>
  <si>
    <t xml:space="preserve">Oosteind </t>
  </si>
  <si>
    <t>KST00538</t>
  </si>
  <si>
    <t>Zuijdewijn / ZAK</t>
  </si>
  <si>
    <t>5116 PN</t>
  </si>
  <si>
    <t>KST00556</t>
  </si>
  <si>
    <t>Zonnestuw oude molenseweg</t>
  </si>
  <si>
    <t>KST00558</t>
  </si>
  <si>
    <t>stuw wielhoef links</t>
  </si>
  <si>
    <t>KST00559</t>
  </si>
  <si>
    <t>stuw wernhout links</t>
  </si>
  <si>
    <t>KST00560</t>
  </si>
  <si>
    <t>stuw egeldonk links</t>
  </si>
  <si>
    <t>KST00561</t>
  </si>
  <si>
    <t>stuw bakkebrug links</t>
  </si>
  <si>
    <t>Bakkebrugstraat</t>
  </si>
  <si>
    <t>4891PA</t>
  </si>
  <si>
    <t>KST00562</t>
  </si>
  <si>
    <t>stuw tweegelanden links</t>
  </si>
  <si>
    <t>Tweegelandenbrugweg</t>
  </si>
  <si>
    <t>4836 BK</t>
  </si>
  <si>
    <t>KST00792</t>
  </si>
  <si>
    <t>Aflaatkunstwerk</t>
  </si>
  <si>
    <t>KST00826</t>
  </si>
  <si>
    <t>Moersedreef II ( is één object met nr. I)</t>
  </si>
  <si>
    <t>MOERSEDREEF</t>
  </si>
  <si>
    <t>KST00852</t>
  </si>
  <si>
    <t>Stuw Oudeweg</t>
  </si>
  <si>
    <t>Oudeweg</t>
  </si>
  <si>
    <t>KST00886</t>
  </si>
  <si>
    <t>Reeweg zwemput K07-S1</t>
  </si>
  <si>
    <t>KST00924</t>
  </si>
  <si>
    <t>Kikvorsch</t>
  </si>
  <si>
    <t>KST01072</t>
  </si>
  <si>
    <t>stuw Weststadweg</t>
  </si>
  <si>
    <t>KST01078</t>
  </si>
  <si>
    <t>stuw de Noord</t>
  </si>
  <si>
    <t>KST01079</t>
  </si>
  <si>
    <t>stuw Bergseweg</t>
  </si>
  <si>
    <t>KST01133</t>
  </si>
  <si>
    <t>KST01139</t>
  </si>
  <si>
    <t>Zonnestuw Meeuwisse</t>
  </si>
  <si>
    <t>KST01172</t>
  </si>
  <si>
    <t>droge dijk</t>
  </si>
  <si>
    <t>KST01187</t>
  </si>
  <si>
    <t>vermeer</t>
  </si>
  <si>
    <t>KST01189</t>
  </si>
  <si>
    <t>Zonnestuw Groeneweg</t>
  </si>
  <si>
    <t>KST01208</t>
  </si>
  <si>
    <t>Stuw Boerendijk</t>
  </si>
  <si>
    <t>Boerendijk</t>
  </si>
  <si>
    <t>KST01245</t>
  </si>
  <si>
    <t>Stuw Breedegat</t>
  </si>
  <si>
    <t>Zuidlangeweg 4</t>
  </si>
  <si>
    <t>4796 SB</t>
  </si>
  <si>
    <t>KST01255</t>
  </si>
  <si>
    <t>slobbegorsedijk</t>
  </si>
  <si>
    <t>KST01257</t>
  </si>
  <si>
    <t>jufvrouwenweg</t>
  </si>
  <si>
    <t>KST01269</t>
  </si>
  <si>
    <t>Opvoer II</t>
  </si>
  <si>
    <t>KST01270</t>
  </si>
  <si>
    <t>Opvoer I ( één object met gemaal)</t>
  </si>
  <si>
    <t>KST01298</t>
  </si>
  <si>
    <t>annaweg</t>
  </si>
  <si>
    <t>KST01429</t>
  </si>
  <si>
    <t>zonnestuw Kibbelvaart</t>
  </si>
  <si>
    <t>KST01513</t>
  </si>
  <si>
    <t xml:space="preserve">BREDASEWEG </t>
  </si>
  <si>
    <t>5063NB</t>
  </si>
  <si>
    <t>KST01555</t>
  </si>
  <si>
    <t>stuw stuivezand</t>
  </si>
  <si>
    <t>KST01778</t>
  </si>
  <si>
    <t>Everlanden</t>
  </si>
  <si>
    <t>KST01827</t>
  </si>
  <si>
    <t>MOlenbeek verdeelwerk</t>
  </si>
  <si>
    <t>KST01887</t>
  </si>
  <si>
    <t>Verbeek</t>
  </si>
  <si>
    <t>KST02168</t>
  </si>
  <si>
    <t>Oosterhoutseweg</t>
  </si>
  <si>
    <t>KST02176</t>
  </si>
  <si>
    <t>Krijnen Triangelpolder</t>
  </si>
  <si>
    <t>KST02210</t>
  </si>
  <si>
    <t>oost middelweg noord</t>
  </si>
  <si>
    <t>KST02528</t>
  </si>
  <si>
    <t>Boomdijk (HZO)</t>
  </si>
  <si>
    <t>KST02551</t>
  </si>
  <si>
    <t>stuw hoogeind</t>
  </si>
  <si>
    <t>KST02816</t>
  </si>
  <si>
    <t>Stuw Aalskreek</t>
  </si>
  <si>
    <t>Schansweg</t>
  </si>
  <si>
    <t>KST00540</t>
  </si>
  <si>
    <t xml:space="preserve">Rioolzuivering </t>
  </si>
  <si>
    <t xml:space="preserve">nummers komen niet voor op lijst </t>
  </si>
  <si>
    <t>KST01026</t>
  </si>
  <si>
    <t xml:space="preserve">Schorsstraat </t>
  </si>
  <si>
    <t>KST00465</t>
  </si>
  <si>
    <t>Kraanschotsedijk</t>
  </si>
  <si>
    <t>KST01356</t>
  </si>
  <si>
    <t>Nieuwe Dreef</t>
  </si>
  <si>
    <t>KST01342</t>
  </si>
  <si>
    <t>Zoomvlietweg</t>
  </si>
  <si>
    <t>KST01927</t>
  </si>
  <si>
    <t>Stuw Rolafseweg</t>
  </si>
  <si>
    <t>Rolafseweg 11</t>
  </si>
  <si>
    <t>4681 SL</t>
  </si>
  <si>
    <t>KST00421</t>
  </si>
  <si>
    <t>Stuw Groenedijk</t>
  </si>
  <si>
    <t>Kerkdijk</t>
  </si>
  <si>
    <t>KST00420</t>
  </si>
  <si>
    <t>Stuw Dongedijk</t>
  </si>
  <si>
    <t>Dongedijk</t>
  </si>
  <si>
    <t>KST00416</t>
  </si>
  <si>
    <t>Stuw Rekken</t>
  </si>
  <si>
    <t>Vierbundersweg</t>
  </si>
  <si>
    <t>5107 NK</t>
  </si>
  <si>
    <t>KST02359</t>
  </si>
  <si>
    <t>Zonnestuw fort de Hel</t>
  </si>
  <si>
    <t>Helsedijk</t>
  </si>
  <si>
    <t>KST01204</t>
  </si>
  <si>
    <t>Stuw gemaal Fijnaart</t>
  </si>
  <si>
    <t>Leeuwerikstraat</t>
  </si>
  <si>
    <t>Eenheid </t>
  </si>
  <si>
    <t>Regio </t>
  </si>
  <si>
    <t xml:space="preserve">taxatie </t>
  </si>
  <si>
    <t>Krooshek Aa of Weerijs</t>
  </si>
  <si>
    <t>Krooshekreiniger</t>
  </si>
  <si>
    <t>Midden</t>
  </si>
  <si>
    <t>Ruiterbosln/Gr Engelbertln</t>
  </si>
  <si>
    <t>2020.03.40652.308-O</t>
  </si>
  <si>
    <t>Krooshek Oudenbosch</t>
  </si>
  <si>
    <t>2020.03.40652.309-O</t>
  </si>
  <si>
    <t>Krooshek Dongen</t>
  </si>
  <si>
    <t>Oost</t>
  </si>
  <si>
    <t>Industriestraat/Kanaaldijk Zd.</t>
  </si>
  <si>
    <t>2020.03.40652.310-O</t>
  </si>
  <si>
    <t>Krooshek Theodorush.</t>
  </si>
  <si>
    <t>West</t>
  </si>
  <si>
    <t>v.Gorkumweg</t>
  </si>
  <si>
    <t>2020.03.40652.311-O</t>
  </si>
  <si>
    <t>Krooshek Tichelreit/Wilhelminakanaal</t>
  </si>
  <si>
    <t>geen taxatie</t>
  </si>
  <si>
    <t>Dongense kanaaldijk</t>
  </si>
  <si>
    <t>2020.03.40652.313-O</t>
  </si>
  <si>
    <t>Vuilvang</t>
  </si>
  <si>
    <t>Kruidenlaan</t>
  </si>
  <si>
    <t xml:space="preserve">Vincent van Goghlaan </t>
  </si>
  <si>
    <t xml:space="preserve">Code </t>
  </si>
  <si>
    <t xml:space="preserve">Beveiliging </t>
  </si>
  <si>
    <t>Amersluis</t>
  </si>
  <si>
    <t>Amerweg ong</t>
  </si>
  <si>
    <t>2020.03.40652.430-O</t>
  </si>
  <si>
    <t>Dintelsas Mandersluis (Schutsluis)</t>
  </si>
  <si>
    <t>beton/beton/ bitumen</t>
  </si>
  <si>
    <t>2020.03.40652.431-O</t>
  </si>
  <si>
    <t>Dintelsas Vierlinghsluis (Spuisluis)</t>
  </si>
  <si>
    <t>2020.03.40652.432-O</t>
  </si>
  <si>
    <t>Roode Vaart (Schutsluis)</t>
  </si>
  <si>
    <t>Sluisweg 5</t>
  </si>
  <si>
    <t>4782 PT</t>
  </si>
  <si>
    <t>2023.01.40652.004-O</t>
  </si>
  <si>
    <t>Bovensas (Schutsluis) 2 stuks</t>
  </si>
  <si>
    <t>hout/beton/staal</t>
  </si>
  <si>
    <t>2020.03.40652.434-O</t>
  </si>
  <si>
    <t>Benedensas (Schutsluis)</t>
  </si>
  <si>
    <t>steen/beton/bitumen</t>
  </si>
  <si>
    <t>2020.03.40652.435-O</t>
  </si>
  <si>
    <t>Benedensas (Uitwateringssluis)</t>
  </si>
  <si>
    <t>4656 ST</t>
  </si>
  <si>
    <t>beton/ metselwerk</t>
  </si>
  <si>
    <t>2020.03.40652.436-O</t>
  </si>
  <si>
    <t>Lage Zwaluwe (Keersluis)</t>
  </si>
  <si>
    <t>Ameroever ong</t>
  </si>
  <si>
    <t>2020.03.40652.437-O</t>
  </si>
  <si>
    <t>Schipdiep Oude Maasje (Keersluis)</t>
  </si>
  <si>
    <t>Maasweg</t>
  </si>
  <si>
    <t>2020.03.40652.438-O</t>
  </si>
  <si>
    <t>AKN00932</t>
  </si>
  <si>
    <t>Leursche Haven (keermiddel) (incl. gemaal KGM00421)</t>
  </si>
  <si>
    <t>Veerweg</t>
  </si>
  <si>
    <t>Laaksche Vaart (keermiddel) (incl. gemaal KGM00420)</t>
  </si>
  <si>
    <t>Wateraanvoer Roode Vaart Zevenbergen mechanisch gedeelte aanvoer kanaal project nr. 800200</t>
  </si>
  <si>
    <t>Roode Vaart 6</t>
  </si>
  <si>
    <t>Zomerkade Waspik 2</t>
  </si>
  <si>
    <t>Zomerkade Raamsdonk</t>
  </si>
  <si>
    <t>Oude Sluis Bovensas</t>
  </si>
  <si>
    <t>Aantal te taxeren objecten</t>
  </si>
  <si>
    <t>Locatie</t>
  </si>
  <si>
    <t>Omschrijving</t>
  </si>
  <si>
    <t>Type</t>
  </si>
  <si>
    <t>Te verzekeren waarde excl. BTW 2023</t>
  </si>
  <si>
    <t>Waarde 2024</t>
  </si>
  <si>
    <t>Marksluis Oosterhout</t>
  </si>
  <si>
    <t>Tekstkar voorzien van zonnepanelen en ledscherm</t>
  </si>
  <si>
    <t>Type VEV001</t>
  </si>
  <si>
    <t xml:space="preserve">Locatie </t>
  </si>
  <si>
    <t>Te verzekeren waarde excl. BTW 2022</t>
  </si>
  <si>
    <t>Te verzekeren waarde excl. BTW 2024</t>
  </si>
  <si>
    <t>RWZI Dongemond</t>
  </si>
  <si>
    <t>Portocabin</t>
  </si>
  <si>
    <t>opgenomen bij RWZI</t>
  </si>
  <si>
    <t xml:space="preserve">Totaal </t>
  </si>
  <si>
    <t>Premier risque funderingen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</si>
</sst>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8" formatCode="&quot;€&quot;\ #,##0.00;[Red]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&quot;?&quot;&quot;?&quot;_-;_-@_-"/>
    <numFmt numFmtId="165" formatCode="_-* #,##0.00_-;_-* #,##0.00\-;_-* &quot;-&quot;&quot;?&quot;&quot;?&quot;_-;_-@_-"/>
    <numFmt numFmtId="166" formatCode="&quot;€&quot;\ #,##0_-"/>
    <numFmt numFmtId="167" formatCode="#,##0;;"/>
    <numFmt numFmtId="168" formatCode="_-[$€-413]\ * #,##0.00_-;_-[$€-413]\ * #,##0.00\-;_-[$€-413]\ * &quot;-&quot;&quot;?&quot;&quot;?&quot;_-;_-@_-"/>
    <numFmt numFmtId="169" formatCode="&quot;€&quot;\ #,##0.00"/>
    <numFmt numFmtId="170" formatCode="_-[$€]\ * #,##0.00_-;_-[$€]\ * #,##0.00\-;_-[$€]\ * &quot;-&quot;&quot;?&quot;&quot;?&quot;_-;_-@_-"/>
    <numFmt numFmtId="171" formatCode="#,##0.0"/>
    <numFmt numFmtId="172" formatCode="_-* #,##0.00\ [$€-81D]_-;\-* #,##0.00\ [$€-81D]_-;_-* &quot;-&quot;&quot;?&quot;&quot;?&quot;\ [$€-81D]_-;_-@_-"/>
    <numFmt numFmtId="173" formatCode="_-* #,##0.00\ [$€-81D]_-;\-* #,##0.00\ [$€-81D]_-;_-* &quot;-&quot;??\ [$€-81D]_-;_-@_-"/>
    <numFmt numFmtId="174" formatCode="0.0"/>
  </numFmts>
  <fonts count="4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u/>
      <sz val="10"/>
      <color indexed="12"/>
      <name val="Arial"/>
      <family val="2"/>
    </font>
    <font>
      <u/>
      <sz val="8"/>
      <name val="Arial"/>
      <family val="2"/>
    </font>
    <font>
      <b/>
      <u/>
      <sz val="8"/>
      <name val="Arial"/>
      <family val="2"/>
    </font>
    <font>
      <sz val="8"/>
      <color indexed="10"/>
      <name val="Arial"/>
      <family val="2"/>
    </font>
    <font>
      <u/>
      <sz val="8"/>
      <color indexed="48"/>
      <name val="Arial"/>
      <family val="2"/>
    </font>
    <font>
      <b/>
      <u/>
      <sz val="8"/>
      <color indexed="48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i/>
      <sz val="8"/>
      <name val="Arial"/>
      <family val="2"/>
    </font>
    <font>
      <sz val="8"/>
      <color indexed="12"/>
      <name val="Arial"/>
      <family val="2"/>
    </font>
    <font>
      <b/>
      <sz val="8"/>
      <color indexed="12"/>
      <name val="Arial"/>
      <family val="2"/>
    </font>
    <font>
      <sz val="8"/>
      <color indexed="48"/>
      <name val="Arial"/>
      <family val="2"/>
    </font>
    <font>
      <b/>
      <sz val="8"/>
      <color indexed="48"/>
      <name val="Arial"/>
      <family val="2"/>
    </font>
    <font>
      <b/>
      <sz val="11"/>
      <color theme="0"/>
      <name val="Calibri"/>
      <family val="2"/>
      <scheme val="minor"/>
    </font>
    <font>
      <sz val="8"/>
      <color rgb="FF0000FF"/>
      <name val="Arial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sz val="11"/>
      <name val="Calibri"/>
      <family val="2"/>
      <scheme val="minor"/>
    </font>
    <font>
      <sz val="8"/>
      <color rgb="FF000000"/>
      <name val="Arial"/>
      <family val="2"/>
    </font>
    <font>
      <sz val="8"/>
      <color rgb="FF00B050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8"/>
      <color theme="9" tint="-0.249977111117893"/>
      <name val="Arial"/>
      <family val="2"/>
    </font>
    <font>
      <sz val="8"/>
      <color theme="9"/>
      <name val="Arial"/>
      <family val="2"/>
    </font>
    <font>
      <b/>
      <sz val="8"/>
      <color theme="7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trike/>
      <sz val="8"/>
      <color rgb="FFFF000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trike/>
      <sz val="8"/>
      <name val="Arial"/>
      <family val="2"/>
    </font>
    <font>
      <b/>
      <strike/>
      <sz val="11"/>
      <color theme="0"/>
      <name val="Calibri"/>
      <family val="2"/>
      <scheme val="minor"/>
    </font>
    <font>
      <strike/>
      <sz val="8"/>
      <color theme="9" tint="-0.249977111117893"/>
      <name val="Arial"/>
      <family val="2"/>
    </font>
    <font>
      <b/>
      <strike/>
      <sz val="11"/>
      <color theme="9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rgb="FF000000"/>
      </right>
      <top/>
      <bottom/>
      <diagonal/>
    </border>
  </borders>
  <cellStyleXfs count="7">
    <xf numFmtId="0" fontId="0" fillId="0" borderId="0"/>
    <xf numFmtId="0" fontId="18" fillId="9" borderId="10" applyNumberFormat="0" applyAlignment="0" applyProtection="0"/>
    <xf numFmtId="170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390">
    <xf numFmtId="0" fontId="0" fillId="0" borderId="0" xfId="0"/>
    <xf numFmtId="0" fontId="2" fillId="0" borderId="1" xfId="0" applyFont="1" applyBorder="1"/>
    <xf numFmtId="0" fontId="2" fillId="0" borderId="0" xfId="0" applyFont="1"/>
    <xf numFmtId="0" fontId="7" fillId="0" borderId="0" xfId="0" applyFont="1"/>
    <xf numFmtId="0" fontId="2" fillId="0" borderId="0" xfId="0" applyFont="1" applyAlignment="1">
      <alignment wrapText="1"/>
    </xf>
    <xf numFmtId="166" fontId="2" fillId="0" borderId="0" xfId="0" applyNumberFormat="1" applyFont="1"/>
    <xf numFmtId="0" fontId="6" fillId="0" borderId="0" xfId="0" applyFont="1"/>
    <xf numFmtId="0" fontId="2" fillId="0" borderId="2" xfId="0" applyFont="1" applyBorder="1"/>
    <xf numFmtId="4" fontId="0" fillId="0" borderId="0" xfId="0" applyNumberFormat="1"/>
    <xf numFmtId="168" fontId="2" fillId="0" borderId="0" xfId="0" applyNumberFormat="1" applyFont="1"/>
    <xf numFmtId="0" fontId="2" fillId="4" borderId="0" xfId="0" applyFont="1" applyFill="1" applyAlignment="1">
      <alignment wrapText="1"/>
    </xf>
    <xf numFmtId="0" fontId="3" fillId="4" borderId="0" xfId="0" applyFont="1" applyFill="1"/>
    <xf numFmtId="0" fontId="3" fillId="0" borderId="0" xfId="0" applyFont="1"/>
    <xf numFmtId="168" fontId="2" fillId="5" borderId="0" xfId="0" applyNumberFormat="1" applyFont="1" applyFill="1"/>
    <xf numFmtId="0" fontId="2" fillId="0" borderId="3" xfId="0" applyFont="1" applyBorder="1"/>
    <xf numFmtId="0" fontId="2" fillId="0" borderId="4" xfId="0" applyFont="1" applyBorder="1"/>
    <xf numFmtId="0" fontId="12" fillId="0" borderId="0" xfId="0" applyFont="1"/>
    <xf numFmtId="0" fontId="10" fillId="0" borderId="0" xfId="0" applyFont="1"/>
    <xf numFmtId="4" fontId="10" fillId="0" borderId="0" xfId="0" applyNumberFormat="1" applyFont="1"/>
    <xf numFmtId="171" fontId="2" fillId="0" borderId="0" xfId="0" applyNumberFormat="1" applyFont="1"/>
    <xf numFmtId="166" fontId="3" fillId="0" borderId="0" xfId="0" applyNumberFormat="1" applyFont="1" applyAlignment="1">
      <alignment horizontal="right"/>
    </xf>
    <xf numFmtId="166" fontId="3" fillId="0" borderId="1" xfId="0" applyNumberFormat="1" applyFont="1" applyBorder="1" applyAlignment="1">
      <alignment horizontal="right"/>
    </xf>
    <xf numFmtId="170" fontId="2" fillId="0" borderId="0" xfId="2" applyFont="1"/>
    <xf numFmtId="0" fontId="16" fillId="0" borderId="0" xfId="0" applyFont="1"/>
    <xf numFmtId="166" fontId="3" fillId="0" borderId="0" xfId="0" applyNumberFormat="1" applyFont="1"/>
    <xf numFmtId="168" fontId="13" fillId="0" borderId="0" xfId="4" applyNumberFormat="1" applyFont="1"/>
    <xf numFmtId="164" fontId="3" fillId="0" borderId="0" xfId="0" applyNumberFormat="1" applyFont="1"/>
    <xf numFmtId="0" fontId="0" fillId="7" borderId="0" xfId="0" applyFill="1"/>
    <xf numFmtId="0" fontId="18" fillId="9" borderId="10" xfId="1" applyAlignment="1">
      <alignment wrapText="1"/>
    </xf>
    <xf numFmtId="168" fontId="18" fillId="9" borderId="10" xfId="1" applyNumberFormat="1"/>
    <xf numFmtId="0" fontId="18" fillId="9" borderId="10" xfId="1"/>
    <xf numFmtId="166" fontId="18" fillId="9" borderId="10" xfId="1" applyNumberFormat="1"/>
    <xf numFmtId="0" fontId="18" fillId="0" borderId="0" xfId="1" applyFill="1" applyBorder="1"/>
    <xf numFmtId="0" fontId="18" fillId="0" borderId="10" xfId="1" applyFill="1"/>
    <xf numFmtId="4" fontId="10" fillId="7" borderId="0" xfId="0" applyNumberFormat="1" applyFont="1" applyFill="1"/>
    <xf numFmtId="164" fontId="0" fillId="0" borderId="0" xfId="0" applyNumberFormat="1"/>
    <xf numFmtId="172" fontId="16" fillId="0" borderId="0" xfId="0" applyNumberFormat="1" applyFont="1"/>
    <xf numFmtId="0" fontId="18" fillId="9" borderId="11" xfId="1" applyBorder="1"/>
    <xf numFmtId="0" fontId="18" fillId="9" borderId="12" xfId="1" applyBorder="1"/>
    <xf numFmtId="0" fontId="2" fillId="9" borderId="10" xfId="1" applyFont="1"/>
    <xf numFmtId="0" fontId="2" fillId="0" borderId="10" xfId="1" applyFont="1" applyFill="1"/>
    <xf numFmtId="0" fontId="21" fillId="0" borderId="0" xfId="0" applyFont="1"/>
    <xf numFmtId="0" fontId="2" fillId="0" borderId="0" xfId="1" applyFont="1" applyFill="1" applyBorder="1"/>
    <xf numFmtId="0" fontId="2" fillId="10" borderId="0" xfId="0" applyFont="1" applyFill="1"/>
    <xf numFmtId="168" fontId="13" fillId="10" borderId="0" xfId="4" applyNumberFormat="1" applyFont="1" applyFill="1"/>
    <xf numFmtId="168" fontId="2" fillId="10" borderId="0" xfId="0" applyNumberFormat="1" applyFont="1" applyFill="1"/>
    <xf numFmtId="166" fontId="2" fillId="10" borderId="0" xfId="0" applyNumberFormat="1" applyFont="1" applyFill="1"/>
    <xf numFmtId="166" fontId="3" fillId="10" borderId="0" xfId="0" applyNumberFormat="1" applyFont="1" applyFill="1" applyAlignment="1">
      <alignment horizontal="right"/>
    </xf>
    <xf numFmtId="170" fontId="19" fillId="10" borderId="10" xfId="1" applyNumberFormat="1" applyFont="1" applyFill="1"/>
    <xf numFmtId="166" fontId="3" fillId="10" borderId="1" xfId="0" applyNumberFormat="1" applyFont="1" applyFill="1" applyBorder="1" applyAlignment="1">
      <alignment horizontal="right"/>
    </xf>
    <xf numFmtId="168" fontId="3" fillId="10" borderId="0" xfId="0" applyNumberFormat="1" applyFont="1" applyFill="1" applyAlignment="1">
      <alignment horizontal="right"/>
    </xf>
    <xf numFmtId="166" fontId="17" fillId="10" borderId="0" xfId="0" applyNumberFormat="1" applyFont="1" applyFill="1" applyAlignment="1">
      <alignment horizontal="right"/>
    </xf>
    <xf numFmtId="0" fontId="22" fillId="0" borderId="0" xfId="1" applyFont="1" applyFill="1" applyBorder="1" applyAlignment="1">
      <alignment wrapText="1"/>
    </xf>
    <xf numFmtId="0" fontId="2" fillId="0" borderId="5" xfId="0" applyFont="1" applyBorder="1"/>
    <xf numFmtId="0" fontId="1" fillId="0" borderId="0" xfId="0" applyFont="1"/>
    <xf numFmtId="166" fontId="20" fillId="0" borderId="0" xfId="0" applyNumberFormat="1" applyFont="1" applyAlignment="1">
      <alignment horizontal="center"/>
    </xf>
    <xf numFmtId="0" fontId="0" fillId="0" borderId="0" xfId="0" applyAlignment="1">
      <alignment vertical="top"/>
    </xf>
    <xf numFmtId="0" fontId="23" fillId="0" borderId="0" xfId="0" applyFont="1" applyAlignment="1">
      <alignment wrapText="1"/>
    </xf>
    <xf numFmtId="0" fontId="24" fillId="10" borderId="0" xfId="0" applyFont="1" applyFill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0" fillId="14" borderId="14" xfId="0" applyFill="1" applyBorder="1" applyAlignment="1">
      <alignment horizontal="left"/>
    </xf>
    <xf numFmtId="0" fontId="0" fillId="14" borderId="15" xfId="0" applyFill="1" applyBorder="1"/>
    <xf numFmtId="0" fontId="0" fillId="14" borderId="8" xfId="0" applyFill="1" applyBorder="1" applyAlignment="1">
      <alignment horizontal="left"/>
    </xf>
    <xf numFmtId="0" fontId="0" fillId="14" borderId="16" xfId="0" applyFill="1" applyBorder="1"/>
    <xf numFmtId="0" fontId="10" fillId="15" borderId="14" xfId="0" applyFont="1" applyFill="1" applyBorder="1"/>
    <xf numFmtId="0" fontId="10" fillId="15" borderId="15" xfId="0" applyFont="1" applyFill="1" applyBorder="1"/>
    <xf numFmtId="0" fontId="10" fillId="15" borderId="8" xfId="0" applyFont="1" applyFill="1" applyBorder="1"/>
    <xf numFmtId="0" fontId="10" fillId="15" borderId="16" xfId="0" applyFont="1" applyFill="1" applyBorder="1"/>
    <xf numFmtId="173" fontId="2" fillId="0" borderId="0" xfId="0" applyNumberFormat="1" applyFont="1"/>
    <xf numFmtId="44" fontId="2" fillId="0" borderId="0" xfId="0" applyNumberFormat="1" applyFont="1"/>
    <xf numFmtId="169" fontId="2" fillId="0" borderId="0" xfId="0" applyNumberFormat="1" applyFont="1"/>
    <xf numFmtId="4" fontId="26" fillId="0" borderId="0" xfId="0" applyNumberFormat="1" applyFont="1"/>
    <xf numFmtId="4" fontId="27" fillId="0" borderId="0" xfId="0" applyNumberFormat="1" applyFont="1"/>
    <xf numFmtId="0" fontId="2" fillId="0" borderId="19" xfId="0" applyFont="1" applyBorder="1"/>
    <xf numFmtId="0" fontId="2" fillId="2" borderId="19" xfId="0" applyFont="1" applyFill="1" applyBorder="1" applyAlignment="1">
      <alignment wrapText="1"/>
    </xf>
    <xf numFmtId="0" fontId="9" fillId="0" borderId="21" xfId="0" applyFont="1" applyBorder="1"/>
    <xf numFmtId="0" fontId="6" fillId="0" borderId="21" xfId="0" applyFont="1" applyBorder="1"/>
    <xf numFmtId="0" fontId="2" fillId="4" borderId="21" xfId="0" applyFont="1" applyFill="1" applyBorder="1"/>
    <xf numFmtId="0" fontId="2" fillId="4" borderId="21" xfId="0" applyFont="1" applyFill="1" applyBorder="1" applyAlignment="1">
      <alignment wrapText="1"/>
    </xf>
    <xf numFmtId="0" fontId="18" fillId="9" borderId="21" xfId="1" applyBorder="1" applyAlignment="1">
      <alignment wrapText="1"/>
    </xf>
    <xf numFmtId="0" fontId="2" fillId="3" borderId="21" xfId="0" applyFont="1" applyFill="1" applyBorder="1" applyAlignment="1">
      <alignment wrapText="1"/>
    </xf>
    <xf numFmtId="0" fontId="2" fillId="0" borderId="21" xfId="1" applyFont="1" applyFill="1" applyBorder="1" applyAlignment="1">
      <alignment wrapText="1"/>
    </xf>
    <xf numFmtId="0" fontId="2" fillId="0" borderId="21" xfId="0" applyFont="1" applyBorder="1" applyAlignment="1">
      <alignment wrapText="1"/>
    </xf>
    <xf numFmtId="0" fontId="2" fillId="0" borderId="21" xfId="1" applyFont="1" applyFill="1" applyBorder="1"/>
    <xf numFmtId="0" fontId="2" fillId="0" borderId="21" xfId="0" applyFont="1" applyBorder="1"/>
    <xf numFmtId="0" fontId="2" fillId="0" borderId="24" xfId="0" applyFont="1" applyBorder="1"/>
    <xf numFmtId="0" fontId="2" fillId="0" borderId="24" xfId="0" applyFont="1" applyBorder="1" applyAlignment="1">
      <alignment wrapText="1"/>
    </xf>
    <xf numFmtId="0" fontId="2" fillId="0" borderId="21" xfId="0" quotePrefix="1" applyFont="1" applyBorder="1"/>
    <xf numFmtId="0" fontId="2" fillId="10" borderId="21" xfId="0" applyFont="1" applyFill="1" applyBorder="1"/>
    <xf numFmtId="0" fontId="2" fillId="10" borderId="21" xfId="0" applyFont="1" applyFill="1" applyBorder="1" applyAlignment="1">
      <alignment wrapText="1"/>
    </xf>
    <xf numFmtId="0" fontId="3" fillId="4" borderId="21" xfId="0" applyFont="1" applyFill="1" applyBorder="1" applyAlignment="1">
      <alignment wrapText="1"/>
    </xf>
    <xf numFmtId="0" fontId="3" fillId="4" borderId="21" xfId="0" applyFont="1" applyFill="1" applyBorder="1"/>
    <xf numFmtId="0" fontId="3" fillId="0" borderId="21" xfId="0" applyFont="1" applyBorder="1" applyAlignment="1">
      <alignment wrapText="1"/>
    </xf>
    <xf numFmtId="0" fontId="3" fillId="0" borderId="21" xfId="0" applyFont="1" applyBorder="1"/>
    <xf numFmtId="170" fontId="14" fillId="10" borderId="21" xfId="2" applyFont="1" applyFill="1" applyBorder="1"/>
    <xf numFmtId="0" fontId="1" fillId="0" borderId="21" xfId="0" applyFont="1" applyBorder="1"/>
    <xf numFmtId="0" fontId="2" fillId="0" borderId="21" xfId="0" applyFont="1" applyBorder="1" applyProtection="1">
      <protection locked="0"/>
    </xf>
    <xf numFmtId="0" fontId="2" fillId="0" borderId="22" xfId="0" applyFont="1" applyBorder="1"/>
    <xf numFmtId="0" fontId="10" fillId="0" borderId="21" xfId="0" applyFont="1" applyBorder="1"/>
    <xf numFmtId="0" fontId="0" fillId="0" borderId="21" xfId="0" applyBorder="1"/>
    <xf numFmtId="0" fontId="10" fillId="0" borderId="21" xfId="0" applyFont="1" applyBorder="1" applyAlignment="1">
      <alignment vertical="top"/>
    </xf>
    <xf numFmtId="4" fontId="10" fillId="0" borderId="21" xfId="0" applyNumberFormat="1" applyFont="1" applyBorder="1"/>
    <xf numFmtId="4" fontId="0" fillId="0" borderId="21" xfId="0" applyNumberFormat="1" applyBorder="1"/>
    <xf numFmtId="0" fontId="0" fillId="0" borderId="22" xfId="5" applyNumberFormat="1" applyFont="1" applyBorder="1" applyAlignment="1">
      <alignment horizontal="left"/>
    </xf>
    <xf numFmtId="0" fontId="0" fillId="0" borderId="21" xfId="5" applyNumberFormat="1" applyFont="1" applyBorder="1"/>
    <xf numFmtId="166" fontId="3" fillId="0" borderId="21" xfId="0" applyNumberFormat="1" applyFont="1" applyBorder="1" applyAlignment="1">
      <alignment horizontal="right"/>
    </xf>
    <xf numFmtId="166" fontId="3" fillId="16" borderId="0" xfId="0" applyNumberFormat="1" applyFont="1" applyFill="1" applyAlignment="1">
      <alignment horizontal="right"/>
    </xf>
    <xf numFmtId="2" fontId="3" fillId="16" borderId="0" xfId="0" applyNumberFormat="1" applyFont="1" applyFill="1" applyAlignment="1">
      <alignment horizontal="right"/>
    </xf>
    <xf numFmtId="0" fontId="2" fillId="10" borderId="20" xfId="0" applyFont="1" applyFill="1" applyBorder="1" applyAlignment="1">
      <alignment wrapText="1"/>
    </xf>
    <xf numFmtId="0" fontId="2" fillId="6" borderId="21" xfId="0" applyFont="1" applyFill="1" applyBorder="1"/>
    <xf numFmtId="0" fontId="2" fillId="0" borderId="23" xfId="0" applyFont="1" applyBorder="1"/>
    <xf numFmtId="166" fontId="2" fillId="0" borderId="21" xfId="0" applyNumberFormat="1" applyFont="1" applyBorder="1"/>
    <xf numFmtId="0" fontId="3" fillId="17" borderId="0" xfId="0" applyFont="1" applyFill="1"/>
    <xf numFmtId="0" fontId="2" fillId="16" borderId="21" xfId="0" applyFont="1" applyFill="1" applyBorder="1"/>
    <xf numFmtId="0" fontId="6" fillId="0" borderId="22" xfId="0" applyFont="1" applyBorder="1"/>
    <xf numFmtId="0" fontId="2" fillId="17" borderId="21" xfId="0" applyFont="1" applyFill="1" applyBorder="1" applyAlignment="1">
      <alignment wrapText="1"/>
    </xf>
    <xf numFmtId="0" fontId="3" fillId="17" borderId="21" xfId="0" applyFont="1" applyFill="1" applyBorder="1" applyAlignment="1">
      <alignment wrapText="1"/>
    </xf>
    <xf numFmtId="0" fontId="2" fillId="0" borderId="25" xfId="0" applyFont="1" applyBorder="1"/>
    <xf numFmtId="0" fontId="3" fillId="0" borderId="5" xfId="0" applyFont="1" applyBorder="1"/>
    <xf numFmtId="0" fontId="3" fillId="17" borderId="21" xfId="0" applyFont="1" applyFill="1" applyBorder="1"/>
    <xf numFmtId="0" fontId="2" fillId="3" borderId="22" xfId="0" applyFont="1" applyFill="1" applyBorder="1" applyAlignment="1">
      <alignment wrapText="1"/>
    </xf>
    <xf numFmtId="0" fontId="2" fillId="0" borderId="22" xfId="1" applyFont="1" applyFill="1" applyBorder="1" applyAlignment="1">
      <alignment wrapText="1"/>
    </xf>
    <xf numFmtId="0" fontId="2" fillId="0" borderId="22" xfId="0" applyFont="1" applyBorder="1" applyAlignment="1">
      <alignment wrapText="1"/>
    </xf>
    <xf numFmtId="0" fontId="2" fillId="0" borderId="22" xfId="1" applyFont="1" applyFill="1" applyBorder="1"/>
    <xf numFmtId="0" fontId="28" fillId="3" borderId="21" xfId="0" applyFont="1" applyFill="1" applyBorder="1" applyAlignment="1">
      <alignment wrapText="1"/>
    </xf>
    <xf numFmtId="0" fontId="28" fillId="3" borderId="22" xfId="0" applyFont="1" applyFill="1" applyBorder="1" applyAlignment="1">
      <alignment wrapText="1"/>
    </xf>
    <xf numFmtId="0" fontId="2" fillId="0" borderId="0" xfId="0" applyFont="1" applyAlignment="1">
      <alignment horizontal="center" wrapText="1"/>
    </xf>
    <xf numFmtId="0" fontId="29" fillId="3" borderId="21" xfId="0" applyFont="1" applyFill="1" applyBorder="1" applyAlignment="1">
      <alignment wrapText="1"/>
    </xf>
    <xf numFmtId="0" fontId="29" fillId="3" borderId="22" xfId="0" applyFont="1" applyFill="1" applyBorder="1" applyAlignment="1">
      <alignment wrapText="1"/>
    </xf>
    <xf numFmtId="0" fontId="21" fillId="0" borderId="21" xfId="0" applyFont="1" applyBorder="1" applyAlignment="1">
      <alignment horizontal="left" vertical="center"/>
    </xf>
    <xf numFmtId="0" fontId="21" fillId="0" borderId="21" xfId="0" applyFont="1" applyBorder="1" applyAlignment="1">
      <alignment horizontal="left" vertical="center" wrapText="1"/>
    </xf>
    <xf numFmtId="169" fontId="6" fillId="18" borderId="21" xfId="0" applyNumberFormat="1" applyFont="1" applyFill="1" applyBorder="1"/>
    <xf numFmtId="166" fontId="3" fillId="18" borderId="21" xfId="4" applyNumberFormat="1" applyFont="1" applyFill="1" applyBorder="1" applyAlignment="1">
      <alignment horizontal="left" wrapText="1"/>
    </xf>
    <xf numFmtId="174" fontId="3" fillId="18" borderId="21" xfId="4" applyNumberFormat="1" applyFont="1" applyFill="1" applyBorder="1" applyAlignment="1">
      <alignment horizontal="left" wrapText="1"/>
    </xf>
    <xf numFmtId="0" fontId="2" fillId="18" borderId="21" xfId="0" applyFont="1" applyFill="1" applyBorder="1"/>
    <xf numFmtId="170" fontId="23" fillId="18" borderId="21" xfId="2" applyFont="1" applyFill="1" applyBorder="1"/>
    <xf numFmtId="0" fontId="2" fillId="18" borderId="0" xfId="0" applyFont="1" applyFill="1"/>
    <xf numFmtId="170" fontId="3" fillId="18" borderId="0" xfId="0" applyNumberFormat="1" applyFont="1" applyFill="1"/>
    <xf numFmtId="174" fontId="3" fillId="18" borderId="22" xfId="4" applyNumberFormat="1" applyFont="1" applyFill="1" applyBorder="1" applyAlignment="1">
      <alignment horizontal="left" wrapText="1"/>
    </xf>
    <xf numFmtId="169" fontId="2" fillId="18" borderId="22" xfId="0" applyNumberFormat="1" applyFont="1" applyFill="1" applyBorder="1"/>
    <xf numFmtId="169" fontId="3" fillId="18" borderId="22" xfId="0" applyNumberFormat="1" applyFont="1" applyFill="1" applyBorder="1"/>
    <xf numFmtId="43" fontId="3" fillId="18" borderId="21" xfId="4" applyNumberFormat="1" applyFont="1" applyFill="1" applyBorder="1" applyAlignment="1">
      <alignment horizontal="left" wrapText="1"/>
    </xf>
    <xf numFmtId="166" fontId="3" fillId="18" borderId="21" xfId="4" applyNumberFormat="1" applyFont="1" applyFill="1" applyBorder="1" applyAlignment="1">
      <alignment horizontal="right" wrapText="1"/>
    </xf>
    <xf numFmtId="171" fontId="3" fillId="18" borderId="21" xfId="4" applyNumberFormat="1" applyFont="1" applyFill="1" applyBorder="1" applyAlignment="1">
      <alignment horizontal="right" wrapText="1"/>
    </xf>
    <xf numFmtId="169" fontId="2" fillId="18" borderId="21" xfId="0" applyNumberFormat="1" applyFont="1" applyFill="1" applyBorder="1" applyAlignment="1">
      <alignment horizontal="right" vertical="center"/>
    </xf>
    <xf numFmtId="169" fontId="2" fillId="18" borderId="21" xfId="0" applyNumberFormat="1" applyFont="1" applyFill="1" applyBorder="1"/>
    <xf numFmtId="169" fontId="21" fillId="18" borderId="21" xfId="0" applyNumberFormat="1" applyFont="1" applyFill="1" applyBorder="1" applyAlignment="1">
      <alignment horizontal="right" vertical="center"/>
    </xf>
    <xf numFmtId="166" fontId="2" fillId="18" borderId="23" xfId="0" applyNumberFormat="1" applyFont="1" applyFill="1" applyBorder="1" applyAlignment="1">
      <alignment wrapText="1"/>
    </xf>
    <xf numFmtId="168" fontId="18" fillId="18" borderId="0" xfId="1" applyNumberFormat="1" applyFill="1" applyBorder="1"/>
    <xf numFmtId="166" fontId="3" fillId="18" borderId="22" xfId="4" applyNumberFormat="1" applyFont="1" applyFill="1" applyBorder="1" applyAlignment="1">
      <alignment horizontal="left" wrapText="1"/>
    </xf>
    <xf numFmtId="168" fontId="2" fillId="18" borderId="0" xfId="0" applyNumberFormat="1" applyFont="1" applyFill="1"/>
    <xf numFmtId="168" fontId="2" fillId="18" borderId="7" xfId="0" applyNumberFormat="1" applyFont="1" applyFill="1" applyBorder="1"/>
    <xf numFmtId="168" fontId="18" fillId="18" borderId="7" xfId="1" applyNumberFormat="1" applyFill="1" applyBorder="1"/>
    <xf numFmtId="169" fontId="28" fillId="18" borderId="22" xfId="0" applyNumberFormat="1" applyFont="1" applyFill="1" applyBorder="1"/>
    <xf numFmtId="168" fontId="28" fillId="18" borderId="0" xfId="0" applyNumberFormat="1" applyFont="1" applyFill="1"/>
    <xf numFmtId="168" fontId="29" fillId="18" borderId="0" xfId="0" applyNumberFormat="1" applyFont="1" applyFill="1"/>
    <xf numFmtId="169" fontId="29" fillId="18" borderId="22" xfId="0" applyNumberFormat="1" applyFont="1" applyFill="1" applyBorder="1"/>
    <xf numFmtId="168" fontId="3" fillId="18" borderId="0" xfId="0" applyNumberFormat="1" applyFont="1" applyFill="1" applyAlignment="1">
      <alignment horizontal="right"/>
    </xf>
    <xf numFmtId="166" fontId="3" fillId="18" borderId="0" xfId="0" applyNumberFormat="1" applyFont="1" applyFill="1" applyAlignment="1">
      <alignment horizontal="right"/>
    </xf>
    <xf numFmtId="171" fontId="3" fillId="18" borderId="22" xfId="4" applyNumberFormat="1" applyFont="1" applyFill="1" applyBorder="1" applyAlignment="1">
      <alignment horizontal="left" wrapText="1"/>
    </xf>
    <xf numFmtId="44" fontId="2" fillId="18" borderId="22" xfId="0" applyNumberFormat="1" applyFont="1" applyFill="1" applyBorder="1"/>
    <xf numFmtId="44" fontId="3" fillId="18" borderId="22" xfId="0" applyNumberFormat="1" applyFont="1" applyFill="1" applyBorder="1"/>
    <xf numFmtId="170" fontId="2" fillId="18" borderId="21" xfId="2" applyFont="1" applyFill="1" applyBorder="1"/>
    <xf numFmtId="8" fontId="2" fillId="18" borderId="21" xfId="2" applyNumberFormat="1" applyFont="1" applyFill="1" applyBorder="1"/>
    <xf numFmtId="43" fontId="2" fillId="18" borderId="21" xfId="2" applyNumberFormat="1" applyFont="1" applyFill="1" applyBorder="1" applyAlignment="1">
      <alignment horizontal="left" vertical="center"/>
    </xf>
    <xf numFmtId="8" fontId="3" fillId="18" borderId="21" xfId="2" applyNumberFormat="1" applyFont="1" applyFill="1" applyBorder="1"/>
    <xf numFmtId="43" fontId="2" fillId="0" borderId="0" xfId="0" applyNumberFormat="1" applyFont="1"/>
    <xf numFmtId="43" fontId="3" fillId="0" borderId="0" xfId="0" applyNumberFormat="1" applyFont="1"/>
    <xf numFmtId="169" fontId="30" fillId="18" borderId="21" xfId="0" applyNumberFormat="1" applyFont="1" applyFill="1" applyBorder="1" applyAlignment="1">
      <alignment horizontal="right" vertical="center"/>
    </xf>
    <xf numFmtId="169" fontId="30" fillId="18" borderId="21" xfId="0" applyNumberFormat="1" applyFont="1" applyFill="1" applyBorder="1"/>
    <xf numFmtId="170" fontId="3" fillId="18" borderId="21" xfId="2" applyFont="1" applyFill="1" applyBorder="1"/>
    <xf numFmtId="169" fontId="2" fillId="0" borderId="17" xfId="0" applyNumberFormat="1" applyFont="1" applyBorder="1"/>
    <xf numFmtId="44" fontId="0" fillId="0" borderId="0" xfId="0" applyNumberFormat="1"/>
    <xf numFmtId="164" fontId="0" fillId="0" borderId="21" xfId="0" applyNumberFormat="1" applyBorder="1"/>
    <xf numFmtId="0" fontId="0" fillId="11" borderId="21" xfId="0" applyFill="1" applyBorder="1"/>
    <xf numFmtId="0" fontId="10" fillId="0" borderId="22" xfId="0" applyFont="1" applyBorder="1" applyAlignment="1">
      <alignment horizontal="left"/>
    </xf>
    <xf numFmtId="0" fontId="10" fillId="15" borderId="25" xfId="0" applyFont="1" applyFill="1" applyBorder="1"/>
    <xf numFmtId="0" fontId="10" fillId="15" borderId="20" xfId="0" applyFont="1" applyFill="1" applyBorder="1"/>
    <xf numFmtId="0" fontId="10" fillId="14" borderId="25" xfId="0" applyFont="1" applyFill="1" applyBorder="1" applyAlignment="1">
      <alignment horizontal="left"/>
    </xf>
    <xf numFmtId="0" fontId="25" fillId="14" borderId="20" xfId="0" applyFont="1" applyFill="1" applyBorder="1"/>
    <xf numFmtId="0" fontId="0" fillId="0" borderId="22" xfId="0" applyBorder="1" applyAlignment="1">
      <alignment horizontal="left"/>
    </xf>
    <xf numFmtId="49" fontId="10" fillId="0" borderId="21" xfId="0" applyNumberFormat="1" applyFont="1" applyBorder="1" applyAlignment="1">
      <alignment horizontal="center" vertical="center"/>
    </xf>
    <xf numFmtId="164" fontId="10" fillId="12" borderId="21" xfId="0" applyNumberFormat="1" applyFont="1" applyFill="1" applyBorder="1"/>
    <xf numFmtId="164" fontId="10" fillId="10" borderId="21" xfId="0" applyNumberFormat="1" applyFont="1" applyFill="1" applyBorder="1"/>
    <xf numFmtId="169" fontId="0" fillId="0" borderId="22" xfId="5" applyNumberFormat="1" applyFont="1" applyBorder="1" applyAlignment="1">
      <alignment horizontal="left"/>
    </xf>
    <xf numFmtId="4" fontId="10" fillId="7" borderId="21" xfId="0" applyNumberFormat="1" applyFont="1" applyFill="1" applyBorder="1"/>
    <xf numFmtId="166" fontId="3" fillId="10" borderId="21" xfId="4" applyNumberFormat="1" applyFont="1" applyFill="1" applyBorder="1" applyAlignment="1">
      <alignment horizontal="left" wrapText="1"/>
    </xf>
    <xf numFmtId="166" fontId="3" fillId="10" borderId="21" xfId="4" applyNumberFormat="1" applyFont="1" applyFill="1" applyBorder="1" applyAlignment="1">
      <alignment horizontal="right"/>
    </xf>
    <xf numFmtId="0" fontId="5" fillId="6" borderId="21" xfId="3" applyFont="1" applyFill="1" applyBorder="1" applyAlignment="1" applyProtection="1"/>
    <xf numFmtId="0" fontId="3" fillId="6" borderId="21" xfId="0" applyFont="1" applyFill="1" applyBorder="1" applyAlignment="1">
      <alignment wrapText="1"/>
    </xf>
    <xf numFmtId="0" fontId="5" fillId="0" borderId="21" xfId="3" applyFont="1" applyBorder="1" applyAlignment="1" applyProtection="1"/>
    <xf numFmtId="170" fontId="2" fillId="10" borderId="21" xfId="2" applyFont="1" applyFill="1" applyBorder="1"/>
    <xf numFmtId="170" fontId="21" fillId="10" borderId="21" xfId="2" applyFont="1" applyFill="1" applyBorder="1"/>
    <xf numFmtId="167" fontId="2" fillId="0" borderId="21" xfId="4" applyNumberFormat="1" applyFont="1" applyBorder="1"/>
    <xf numFmtId="170" fontId="14" fillId="0" borderId="21" xfId="2" applyFont="1" applyFill="1" applyBorder="1"/>
    <xf numFmtId="170" fontId="15" fillId="0" borderId="21" xfId="2" applyFont="1" applyBorder="1"/>
    <xf numFmtId="0" fontId="19" fillId="10" borderId="21" xfId="0" applyFont="1" applyFill="1" applyBorder="1"/>
    <xf numFmtId="0" fontId="16" fillId="10" borderId="21" xfId="0" applyFont="1" applyFill="1" applyBorder="1"/>
    <xf numFmtId="166" fontId="17" fillId="10" borderId="21" xfId="0" applyNumberFormat="1" applyFont="1" applyFill="1" applyBorder="1" applyAlignment="1">
      <alignment horizontal="right"/>
    </xf>
    <xf numFmtId="166" fontId="3" fillId="18" borderId="21" xfId="0" applyNumberFormat="1" applyFont="1" applyFill="1" applyBorder="1" applyAlignment="1">
      <alignment horizontal="right"/>
    </xf>
    <xf numFmtId="166" fontId="3" fillId="18" borderId="22" xfId="0" applyNumberFormat="1" applyFont="1" applyFill="1" applyBorder="1" applyAlignment="1">
      <alignment horizontal="right"/>
    </xf>
    <xf numFmtId="166" fontId="3" fillId="0" borderId="22" xfId="0" applyNumberFormat="1" applyFont="1" applyBorder="1" applyAlignment="1">
      <alignment horizontal="right"/>
    </xf>
    <xf numFmtId="0" fontId="2" fillId="0" borderId="20" xfId="0" applyFont="1" applyBorder="1"/>
    <xf numFmtId="0" fontId="2" fillId="2" borderId="26" xfId="0" applyFont="1" applyFill="1" applyBorder="1" applyAlignment="1">
      <alignment wrapText="1"/>
    </xf>
    <xf numFmtId="0" fontId="2" fillId="0" borderId="26" xfId="0" applyFont="1" applyBorder="1" applyAlignment="1">
      <alignment wrapText="1"/>
    </xf>
    <xf numFmtId="0" fontId="3" fillId="0" borderId="19" xfId="0" applyFont="1" applyBorder="1" applyAlignment="1">
      <alignment wrapText="1"/>
    </xf>
    <xf numFmtId="0" fontId="8" fillId="10" borderId="26" xfId="3" applyFont="1" applyFill="1" applyBorder="1" applyAlignment="1" applyProtection="1">
      <alignment wrapText="1"/>
    </xf>
    <xf numFmtId="0" fontId="2" fillId="10" borderId="19" xfId="0" applyFont="1" applyFill="1" applyBorder="1" applyAlignment="1">
      <alignment wrapText="1"/>
    </xf>
    <xf numFmtId="0" fontId="23" fillId="10" borderId="21" xfId="0" applyFont="1" applyFill="1" applyBorder="1" applyAlignment="1">
      <alignment wrapText="1"/>
    </xf>
    <xf numFmtId="0" fontId="2" fillId="10" borderId="19" xfId="0" applyFont="1" applyFill="1" applyBorder="1"/>
    <xf numFmtId="0" fontId="5" fillId="10" borderId="26" xfId="3" applyFont="1" applyFill="1" applyBorder="1" applyAlignment="1" applyProtection="1">
      <alignment wrapText="1"/>
    </xf>
    <xf numFmtId="0" fontId="8" fillId="10" borderId="27" xfId="3" applyFont="1" applyFill="1" applyBorder="1" applyAlignment="1" applyProtection="1">
      <alignment wrapText="1"/>
    </xf>
    <xf numFmtId="0" fontId="2" fillId="10" borderId="0" xfId="0" applyFont="1" applyFill="1" applyAlignment="1">
      <alignment wrapText="1"/>
    </xf>
    <xf numFmtId="0" fontId="18" fillId="9" borderId="22" xfId="1" applyBorder="1" applyAlignment="1">
      <alignment wrapText="1"/>
    </xf>
    <xf numFmtId="0" fontId="31" fillId="0" borderId="0" xfId="1" applyFont="1" applyFill="1" applyBorder="1"/>
    <xf numFmtId="0" fontId="23" fillId="0" borderId="0" xfId="0" applyFont="1"/>
    <xf numFmtId="0" fontId="23" fillId="0" borderId="0" xfId="0" applyFont="1" applyAlignment="1">
      <alignment horizontal="center" wrapText="1"/>
    </xf>
    <xf numFmtId="169" fontId="32" fillId="0" borderId="0" xfId="1" applyNumberFormat="1" applyFont="1" applyFill="1" applyBorder="1" applyAlignment="1">
      <alignment wrapText="1"/>
    </xf>
    <xf numFmtId="0" fontId="21" fillId="16" borderId="0" xfId="0" applyFont="1" applyFill="1"/>
    <xf numFmtId="0" fontId="2" fillId="16" borderId="0" xfId="0" applyFont="1" applyFill="1"/>
    <xf numFmtId="0" fontId="23" fillId="10" borderId="0" xfId="0" applyFont="1" applyFill="1"/>
    <xf numFmtId="8" fontId="2" fillId="18" borderId="0" xfId="2" applyNumberFormat="1" applyFont="1" applyFill="1" applyBorder="1"/>
    <xf numFmtId="0" fontId="22" fillId="0" borderId="21" xfId="1" applyFont="1" applyFill="1" applyBorder="1" applyAlignment="1">
      <alignment wrapText="1"/>
    </xf>
    <xf numFmtId="0" fontId="33" fillId="0" borderId="21" xfId="0" applyFont="1" applyBorder="1"/>
    <xf numFmtId="0" fontId="33" fillId="0" borderId="21" xfId="0" applyFont="1" applyBorder="1" applyAlignment="1">
      <alignment wrapText="1"/>
    </xf>
    <xf numFmtId="8" fontId="33" fillId="18" borderId="21" xfId="0" applyNumberFormat="1" applyFont="1" applyFill="1" applyBorder="1"/>
    <xf numFmtId="169" fontId="33" fillId="18" borderId="21" xfId="0" applyNumberFormat="1" applyFont="1" applyFill="1" applyBorder="1" applyAlignment="1">
      <alignment horizontal="right" vertical="center"/>
    </xf>
    <xf numFmtId="169" fontId="33" fillId="18" borderId="21" xfId="0" applyNumberFormat="1" applyFont="1" applyFill="1" applyBorder="1"/>
    <xf numFmtId="0" fontId="33" fillId="10" borderId="0" xfId="0" applyFont="1" applyFill="1"/>
    <xf numFmtId="0" fontId="33" fillId="0" borderId="0" xfId="0" applyFont="1"/>
    <xf numFmtId="0" fontId="4" fillId="0" borderId="21" xfId="3" applyBorder="1" applyAlignment="1" applyProtection="1">
      <alignment wrapText="1"/>
    </xf>
    <xf numFmtId="0" fontId="4" fillId="0" borderId="0" xfId="3" applyAlignment="1" applyProtection="1"/>
    <xf numFmtId="0" fontId="2" fillId="0" borderId="21" xfId="0" quotePrefix="1" applyFont="1" applyBorder="1" applyAlignment="1">
      <alignment wrapText="1"/>
    </xf>
    <xf numFmtId="0" fontId="2" fillId="0" borderId="0" xfId="0" applyFont="1" applyAlignment="1">
      <alignment horizontal="center"/>
    </xf>
    <xf numFmtId="0" fontId="18" fillId="0" borderId="0" xfId="1" applyFill="1" applyBorder="1" applyAlignment="1"/>
    <xf numFmtId="0" fontId="34" fillId="0" borderId="0" xfId="1" applyFont="1" applyFill="1" applyBorder="1" applyAlignment="1"/>
    <xf numFmtId="0" fontId="34" fillId="0" borderId="0" xfId="1" applyFont="1" applyFill="1" applyBorder="1"/>
    <xf numFmtId="0" fontId="22" fillId="0" borderId="0" xfId="1" applyFont="1" applyFill="1" applyBorder="1" applyAlignment="1"/>
    <xf numFmtId="0" fontId="35" fillId="0" borderId="0" xfId="0" applyFont="1"/>
    <xf numFmtId="0" fontId="36" fillId="0" borderId="21" xfId="1" applyFont="1" applyFill="1" applyBorder="1" applyAlignment="1">
      <alignment wrapText="1"/>
    </xf>
    <xf numFmtId="0" fontId="36" fillId="0" borderId="22" xfId="1" applyFont="1" applyFill="1" applyBorder="1" applyAlignment="1">
      <alignment wrapText="1"/>
    </xf>
    <xf numFmtId="168" fontId="37" fillId="18" borderId="0" xfId="1" applyNumberFormat="1" applyFont="1" applyFill="1" applyBorder="1"/>
    <xf numFmtId="169" fontId="36" fillId="18" borderId="22" xfId="0" applyNumberFormat="1" applyFont="1" applyFill="1" applyBorder="1"/>
    <xf numFmtId="0" fontId="36" fillId="0" borderId="0" xfId="1" applyFont="1" applyFill="1" applyBorder="1" applyAlignment="1">
      <alignment wrapText="1"/>
    </xf>
    <xf numFmtId="168" fontId="37" fillId="18" borderId="7" xfId="1" applyNumberFormat="1" applyFont="1" applyFill="1" applyBorder="1"/>
    <xf numFmtId="0" fontId="36" fillId="3" borderId="21" xfId="0" applyFont="1" applyFill="1" applyBorder="1" applyAlignment="1">
      <alignment wrapText="1"/>
    </xf>
    <xf numFmtId="0" fontId="36" fillId="3" borderId="22" xfId="0" applyFont="1" applyFill="1" applyBorder="1" applyAlignment="1">
      <alignment wrapText="1"/>
    </xf>
    <xf numFmtId="168" fontId="36" fillId="18" borderId="7" xfId="0" applyNumberFormat="1" applyFont="1" applyFill="1" applyBorder="1"/>
    <xf numFmtId="0" fontId="36" fillId="0" borderId="21" xfId="1" applyFont="1" applyFill="1" applyBorder="1"/>
    <xf numFmtId="0" fontId="36" fillId="0" borderId="22" xfId="1" applyFont="1" applyFill="1" applyBorder="1"/>
    <xf numFmtId="0" fontId="33" fillId="3" borderId="21" xfId="0" applyFont="1" applyFill="1" applyBorder="1" applyAlignment="1">
      <alignment wrapText="1"/>
    </xf>
    <xf numFmtId="0" fontId="33" fillId="3" borderId="22" xfId="0" applyFont="1" applyFill="1" applyBorder="1" applyAlignment="1">
      <alignment wrapText="1"/>
    </xf>
    <xf numFmtId="168" fontId="33" fillId="18" borderId="7" xfId="0" applyNumberFormat="1" applyFont="1" applyFill="1" applyBorder="1"/>
    <xf numFmtId="169" fontId="33" fillId="18" borderId="22" xfId="0" applyNumberFormat="1" applyFont="1" applyFill="1" applyBorder="1"/>
    <xf numFmtId="0" fontId="23" fillId="3" borderId="21" xfId="0" applyFont="1" applyFill="1" applyBorder="1" applyAlignment="1">
      <alignment wrapText="1"/>
    </xf>
    <xf numFmtId="0" fontId="23" fillId="3" borderId="22" xfId="0" applyFont="1" applyFill="1" applyBorder="1" applyAlignment="1">
      <alignment wrapText="1"/>
    </xf>
    <xf numFmtId="168" fontId="23" fillId="18" borderId="0" xfId="0" applyNumberFormat="1" applyFont="1" applyFill="1"/>
    <xf numFmtId="169" fontId="23" fillId="18" borderId="22" xfId="0" applyNumberFormat="1" applyFont="1" applyFill="1" applyBorder="1"/>
    <xf numFmtId="0" fontId="38" fillId="0" borderId="21" xfId="1" applyFont="1" applyFill="1" applyBorder="1" applyAlignment="1">
      <alignment wrapText="1"/>
    </xf>
    <xf numFmtId="0" fontId="38" fillId="0" borderId="22" xfId="1" applyFont="1" applyFill="1" applyBorder="1" applyAlignment="1">
      <alignment wrapText="1"/>
    </xf>
    <xf numFmtId="168" fontId="39" fillId="18" borderId="0" xfId="1" applyNumberFormat="1" applyFont="1" applyFill="1" applyBorder="1"/>
    <xf numFmtId="169" fontId="38" fillId="18" borderId="22" xfId="0" applyNumberFormat="1" applyFont="1" applyFill="1" applyBorder="1"/>
    <xf numFmtId="0" fontId="21" fillId="3" borderId="21" xfId="0" applyFont="1" applyFill="1" applyBorder="1" applyAlignment="1">
      <alignment wrapText="1"/>
    </xf>
    <xf numFmtId="0" fontId="21" fillId="3" borderId="22" xfId="0" applyFont="1" applyFill="1" applyBorder="1" applyAlignment="1">
      <alignment wrapText="1"/>
    </xf>
    <xf numFmtId="0" fontId="21" fillId="0" borderId="21" xfId="1" applyFont="1" applyFill="1" applyBorder="1" applyAlignment="1">
      <alignment wrapText="1"/>
    </xf>
    <xf numFmtId="0" fontId="21" fillId="0" borderId="22" xfId="1" applyFont="1" applyFill="1" applyBorder="1" applyAlignment="1">
      <alignment wrapText="1"/>
    </xf>
    <xf numFmtId="168" fontId="40" fillId="18" borderId="7" xfId="1" applyNumberFormat="1" applyFont="1" applyFill="1" applyBorder="1"/>
    <xf numFmtId="169" fontId="21" fillId="18" borderId="22" xfId="0" applyNumberFormat="1" applyFont="1" applyFill="1" applyBorder="1"/>
    <xf numFmtId="0" fontId="24" fillId="0" borderId="21" xfId="0" applyFont="1" applyBorder="1" applyAlignment="1">
      <alignment wrapText="1"/>
    </xf>
    <xf numFmtId="0" fontId="24" fillId="0" borderId="21" xfId="0" applyFont="1" applyBorder="1"/>
    <xf numFmtId="169" fontId="24" fillId="18" borderId="22" xfId="0" applyNumberFormat="1" applyFont="1" applyFill="1" applyBorder="1"/>
    <xf numFmtId="0" fontId="24" fillId="0" borderId="0" xfId="0" applyFont="1"/>
    <xf numFmtId="168" fontId="36" fillId="18" borderId="0" xfId="0" applyNumberFormat="1" applyFont="1" applyFill="1"/>
    <xf numFmtId="49" fontId="10" fillId="15" borderId="21" xfId="0" applyNumberFormat="1" applyFont="1" applyFill="1" applyBorder="1" applyAlignment="1">
      <alignment horizontal="center" vertical="center"/>
    </xf>
    <xf numFmtId="4" fontId="10" fillId="15" borderId="21" xfId="0" applyNumberFormat="1" applyFont="1" applyFill="1" applyBorder="1"/>
    <xf numFmtId="164" fontId="0" fillId="15" borderId="21" xfId="0" applyNumberFormat="1" applyFill="1" applyBorder="1"/>
    <xf numFmtId="164" fontId="10" fillId="15" borderId="21" xfId="0" applyNumberFormat="1" applyFont="1" applyFill="1" applyBorder="1"/>
    <xf numFmtId="4" fontId="0" fillId="15" borderId="21" xfId="0" applyNumberFormat="1" applyFill="1" applyBorder="1"/>
    <xf numFmtId="0" fontId="10" fillId="14" borderId="21" xfId="0" applyFont="1" applyFill="1" applyBorder="1"/>
    <xf numFmtId="4" fontId="0" fillId="14" borderId="21" xfId="0" applyNumberFormat="1" applyFill="1" applyBorder="1"/>
    <xf numFmtId="4" fontId="10" fillId="14" borderId="21" xfId="0" applyNumberFormat="1" applyFont="1" applyFill="1" applyBorder="1"/>
    <xf numFmtId="4" fontId="1" fillId="14" borderId="21" xfId="0" applyNumberFormat="1" applyFont="1" applyFill="1" applyBorder="1"/>
    <xf numFmtId="169" fontId="2" fillId="18" borderId="28" xfId="0" applyNumberFormat="1" applyFont="1" applyFill="1" applyBorder="1"/>
    <xf numFmtId="0" fontId="2" fillId="18" borderId="28" xfId="0" applyFont="1" applyFill="1" applyBorder="1"/>
    <xf numFmtId="169" fontId="2" fillId="18" borderId="21" xfId="0" applyNumberFormat="1" applyFont="1" applyFill="1" applyBorder="1" applyAlignment="1">
      <alignment horizontal="left" vertical="center"/>
    </xf>
    <xf numFmtId="166" fontId="3" fillId="19" borderId="21" xfId="4" applyNumberFormat="1" applyFont="1" applyFill="1" applyBorder="1" applyAlignment="1">
      <alignment horizontal="right" wrapText="1"/>
    </xf>
    <xf numFmtId="171" fontId="3" fillId="19" borderId="21" xfId="4" applyNumberFormat="1" applyFont="1" applyFill="1" applyBorder="1" applyAlignment="1">
      <alignment horizontal="right" wrapText="1"/>
    </xf>
    <xf numFmtId="169" fontId="2" fillId="19" borderId="21" xfId="0" applyNumberFormat="1" applyFont="1" applyFill="1" applyBorder="1"/>
    <xf numFmtId="169" fontId="33" fillId="19" borderId="21" xfId="0" applyNumberFormat="1" applyFont="1" applyFill="1" applyBorder="1"/>
    <xf numFmtId="169" fontId="3" fillId="19" borderId="21" xfId="0" applyNumberFormat="1" applyFont="1" applyFill="1" applyBorder="1"/>
    <xf numFmtId="8" fontId="2" fillId="19" borderId="21" xfId="2" applyNumberFormat="1" applyFont="1" applyFill="1" applyBorder="1"/>
    <xf numFmtId="43" fontId="2" fillId="10" borderId="0" xfId="0" applyNumberFormat="1" applyFont="1" applyFill="1"/>
    <xf numFmtId="43" fontId="3" fillId="10" borderId="0" xfId="0" applyNumberFormat="1" applyFont="1" applyFill="1"/>
    <xf numFmtId="43" fontId="3" fillId="20" borderId="21" xfId="4" applyNumberFormat="1" applyFont="1" applyFill="1" applyBorder="1" applyAlignment="1">
      <alignment horizontal="left" wrapText="1"/>
    </xf>
    <xf numFmtId="8" fontId="2" fillId="20" borderId="21" xfId="2" applyNumberFormat="1" applyFont="1" applyFill="1" applyBorder="1"/>
    <xf numFmtId="8" fontId="33" fillId="20" borderId="21" xfId="0" applyNumberFormat="1" applyFont="1" applyFill="1" applyBorder="1"/>
    <xf numFmtId="8" fontId="3" fillId="20" borderId="21" xfId="2" applyNumberFormat="1" applyFont="1" applyFill="1" applyBorder="1"/>
    <xf numFmtId="8" fontId="2" fillId="20" borderId="0" xfId="2" applyNumberFormat="1" applyFont="1" applyFill="1" applyBorder="1"/>
    <xf numFmtId="43" fontId="2" fillId="20" borderId="21" xfId="2" applyNumberFormat="1" applyFont="1" applyFill="1" applyBorder="1" applyAlignment="1">
      <alignment horizontal="left" vertical="center"/>
    </xf>
    <xf numFmtId="166" fontId="3" fillId="13" borderId="21" xfId="4" applyNumberFormat="1" applyFont="1" applyFill="1" applyBorder="1" applyAlignment="1">
      <alignment horizontal="left" wrapText="1"/>
    </xf>
    <xf numFmtId="170" fontId="18" fillId="13" borderId="22" xfId="1" applyNumberFormat="1" applyFill="1" applyBorder="1"/>
    <xf numFmtId="169" fontId="36" fillId="13" borderId="0" xfId="6" applyNumberFormat="1" applyFont="1" applyFill="1"/>
    <xf numFmtId="169" fontId="36" fillId="13" borderId="22" xfId="6" applyNumberFormat="1" applyFont="1" applyFill="1" applyBorder="1"/>
    <xf numFmtId="169" fontId="2" fillId="13" borderId="22" xfId="6" applyNumberFormat="1" applyFont="1" applyFill="1" applyBorder="1"/>
    <xf numFmtId="169" fontId="33" fillId="13" borderId="22" xfId="6" applyNumberFormat="1" applyFont="1" applyFill="1" applyBorder="1"/>
    <xf numFmtId="169" fontId="29" fillId="13" borderId="22" xfId="6" applyNumberFormat="1" applyFont="1" applyFill="1" applyBorder="1"/>
    <xf numFmtId="169" fontId="21" fillId="13" borderId="22" xfId="6" applyNumberFormat="1" applyFont="1" applyFill="1" applyBorder="1"/>
    <xf numFmtId="169" fontId="28" fillId="13" borderId="22" xfId="6" applyNumberFormat="1" applyFont="1" applyFill="1" applyBorder="1"/>
    <xf numFmtId="169" fontId="23" fillId="13" borderId="22" xfId="6" applyNumberFormat="1" applyFont="1" applyFill="1" applyBorder="1"/>
    <xf numFmtId="169" fontId="38" fillId="13" borderId="22" xfId="6" applyNumberFormat="1" applyFont="1" applyFill="1" applyBorder="1"/>
    <xf numFmtId="170" fontId="3" fillId="13" borderId="21" xfId="2" applyFont="1" applyFill="1" applyBorder="1"/>
    <xf numFmtId="166" fontId="3" fillId="21" borderId="21" xfId="4" applyNumberFormat="1" applyFont="1" applyFill="1" applyBorder="1" applyAlignment="1">
      <alignment horizontal="left" wrapText="1"/>
    </xf>
    <xf numFmtId="0" fontId="2" fillId="21" borderId="0" xfId="0" applyFont="1" applyFill="1"/>
    <xf numFmtId="169" fontId="36" fillId="21" borderId="17" xfId="0" applyNumberFormat="1" applyFont="1" applyFill="1" applyBorder="1"/>
    <xf numFmtId="169" fontId="2" fillId="21" borderId="17" xfId="0" applyNumberFormat="1" applyFont="1" applyFill="1" applyBorder="1"/>
    <xf numFmtId="169" fontId="21" fillId="21" borderId="17" xfId="0" applyNumberFormat="1" applyFont="1" applyFill="1" applyBorder="1"/>
    <xf numFmtId="169" fontId="3" fillId="21" borderId="21" xfId="0" applyNumberFormat="1" applyFont="1" applyFill="1" applyBorder="1"/>
    <xf numFmtId="166" fontId="3" fillId="22" borderId="21" xfId="4" applyNumberFormat="1" applyFont="1" applyFill="1" applyBorder="1" applyAlignment="1">
      <alignment horizontal="left" wrapText="1"/>
    </xf>
    <xf numFmtId="171" fontId="3" fillId="22" borderId="21" xfId="4" applyNumberFormat="1" applyFont="1" applyFill="1" applyBorder="1" applyAlignment="1">
      <alignment horizontal="left" wrapText="1"/>
    </xf>
    <xf numFmtId="171" fontId="3" fillId="22" borderId="22" xfId="4" applyNumberFormat="1" applyFont="1" applyFill="1" applyBorder="1" applyAlignment="1">
      <alignment horizontal="left" wrapText="1"/>
    </xf>
    <xf numFmtId="170" fontId="2" fillId="22" borderId="21" xfId="2" applyFont="1" applyFill="1" applyBorder="1"/>
    <xf numFmtId="170" fontId="2" fillId="22" borderId="22" xfId="2" applyFont="1" applyFill="1" applyBorder="1"/>
    <xf numFmtId="170" fontId="3" fillId="22" borderId="22" xfId="2" applyFont="1" applyFill="1" applyBorder="1"/>
    <xf numFmtId="166" fontId="3" fillId="23" borderId="21" xfId="4" applyNumberFormat="1" applyFont="1" applyFill="1" applyBorder="1" applyAlignment="1">
      <alignment horizontal="left" wrapText="1"/>
    </xf>
    <xf numFmtId="171" fontId="3" fillId="23" borderId="22" xfId="4" applyNumberFormat="1" applyFont="1" applyFill="1" applyBorder="1" applyAlignment="1">
      <alignment horizontal="left" wrapText="1"/>
    </xf>
    <xf numFmtId="169" fontId="2" fillId="23" borderId="21" xfId="0" applyNumberFormat="1" applyFont="1" applyFill="1" applyBorder="1"/>
    <xf numFmtId="169" fontId="6" fillId="23" borderId="21" xfId="0" applyNumberFormat="1" applyFont="1" applyFill="1" applyBorder="1"/>
    <xf numFmtId="170" fontId="3" fillId="22" borderId="21" xfId="2" applyFont="1" applyFill="1" applyBorder="1"/>
    <xf numFmtId="168" fontId="3" fillId="22" borderId="0" xfId="0" applyNumberFormat="1" applyFont="1" applyFill="1" applyAlignment="1">
      <alignment horizontal="right"/>
    </xf>
    <xf numFmtId="166" fontId="3" fillId="22" borderId="0" xfId="0" applyNumberFormat="1" applyFont="1" applyFill="1" applyAlignment="1">
      <alignment horizontal="right"/>
    </xf>
    <xf numFmtId="166" fontId="3" fillId="22" borderId="21" xfId="0" applyNumberFormat="1" applyFont="1" applyFill="1" applyBorder="1" applyAlignment="1">
      <alignment horizontal="right"/>
    </xf>
    <xf numFmtId="170" fontId="2" fillId="23" borderId="21" xfId="2" applyFont="1" applyFill="1" applyBorder="1"/>
    <xf numFmtId="166" fontId="3" fillId="23" borderId="0" xfId="0" applyNumberFormat="1" applyFont="1" applyFill="1" applyAlignment="1">
      <alignment horizontal="right"/>
    </xf>
    <xf numFmtId="166" fontId="3" fillId="23" borderId="21" xfId="0" applyNumberFormat="1" applyFont="1" applyFill="1" applyBorder="1" applyAlignment="1">
      <alignment horizontal="right"/>
    </xf>
    <xf numFmtId="174" fontId="3" fillId="22" borderId="21" xfId="0" applyNumberFormat="1" applyFont="1" applyFill="1" applyBorder="1"/>
    <xf numFmtId="170" fontId="24" fillId="22" borderId="21" xfId="2" applyFont="1" applyFill="1" applyBorder="1"/>
    <xf numFmtId="170" fontId="2" fillId="22" borderId="24" xfId="2" applyFont="1" applyFill="1" applyBorder="1"/>
    <xf numFmtId="169" fontId="2" fillId="22" borderId="5" xfId="0" applyNumberFormat="1" applyFont="1" applyFill="1" applyBorder="1"/>
    <xf numFmtId="174" fontId="2" fillId="23" borderId="17" xfId="0" applyNumberFormat="1" applyFont="1" applyFill="1" applyBorder="1"/>
    <xf numFmtId="169" fontId="2" fillId="23" borderId="17" xfId="0" applyNumberFormat="1" applyFont="1" applyFill="1" applyBorder="1"/>
    <xf numFmtId="169" fontId="24" fillId="23" borderId="17" xfId="0" applyNumberFormat="1" applyFont="1" applyFill="1" applyBorder="1"/>
    <xf numFmtId="169" fontId="3" fillId="23" borderId="21" xfId="0" applyNumberFormat="1" applyFont="1" applyFill="1" applyBorder="1"/>
    <xf numFmtId="174" fontId="3" fillId="22" borderId="21" xfId="4" applyNumberFormat="1" applyFont="1" applyFill="1" applyBorder="1" applyAlignment="1">
      <alignment horizontal="left" wrapText="1"/>
    </xf>
    <xf numFmtId="170" fontId="18" fillId="22" borderId="10" xfId="1" applyNumberFormat="1" applyFill="1"/>
    <xf numFmtId="170" fontId="23" fillId="22" borderId="21" xfId="2" applyFont="1" applyFill="1" applyBorder="1"/>
    <xf numFmtId="0" fontId="2" fillId="22" borderId="0" xfId="0" applyFont="1" applyFill="1"/>
    <xf numFmtId="170" fontId="3" fillId="22" borderId="0" xfId="0" applyNumberFormat="1" applyFont="1" applyFill="1"/>
    <xf numFmtId="174" fontId="3" fillId="23" borderId="21" xfId="4" applyNumberFormat="1" applyFont="1" applyFill="1" applyBorder="1" applyAlignment="1">
      <alignment horizontal="left" wrapText="1"/>
    </xf>
    <xf numFmtId="0" fontId="2" fillId="23" borderId="21" xfId="0" applyFont="1" applyFill="1" applyBorder="1"/>
    <xf numFmtId="170" fontId="23" fillId="23" borderId="21" xfId="2" applyFont="1" applyFill="1" applyBorder="1"/>
    <xf numFmtId="0" fontId="2" fillId="23" borderId="0" xfId="0" applyFont="1" applyFill="1"/>
    <xf numFmtId="170" fontId="3" fillId="23" borderId="0" xfId="0" applyNumberFormat="1" applyFont="1" applyFill="1"/>
    <xf numFmtId="4" fontId="2" fillId="22" borderId="21" xfId="0" applyNumberFormat="1" applyFont="1" applyFill="1" applyBorder="1"/>
    <xf numFmtId="4" fontId="2" fillId="22" borderId="24" xfId="0" applyNumberFormat="1" applyFont="1" applyFill="1" applyBorder="1"/>
    <xf numFmtId="4" fontId="3" fillId="22" borderId="6" xfId="0" applyNumberFormat="1" applyFont="1" applyFill="1" applyBorder="1"/>
    <xf numFmtId="171" fontId="3" fillId="23" borderId="21" xfId="4" applyNumberFormat="1" applyFont="1" applyFill="1" applyBorder="1" applyAlignment="1">
      <alignment horizontal="left" wrapText="1"/>
    </xf>
    <xf numFmtId="44" fontId="2" fillId="23" borderId="21" xfId="0" applyNumberFormat="1" applyFont="1" applyFill="1" applyBorder="1"/>
    <xf numFmtId="44" fontId="3" fillId="23" borderId="21" xfId="0" applyNumberFormat="1" applyFont="1" applyFill="1" applyBorder="1"/>
    <xf numFmtId="0" fontId="10" fillId="23" borderId="17" xfId="0" applyFont="1" applyFill="1" applyBorder="1"/>
    <xf numFmtId="0" fontId="0" fillId="23" borderId="21" xfId="0" applyFill="1" applyBorder="1"/>
    <xf numFmtId="169" fontId="0" fillId="23" borderId="21" xfId="0" applyNumberFormat="1" applyFill="1" applyBorder="1"/>
    <xf numFmtId="0" fontId="10" fillId="18" borderId="21" xfId="0" applyFont="1" applyFill="1" applyBorder="1"/>
    <xf numFmtId="0" fontId="0" fillId="18" borderId="21" xfId="0" applyFill="1" applyBorder="1"/>
    <xf numFmtId="169" fontId="0" fillId="18" borderId="21" xfId="0" applyNumberFormat="1" applyFill="1" applyBorder="1"/>
    <xf numFmtId="0" fontId="10" fillId="18" borderId="22" xfId="0" applyFont="1" applyFill="1" applyBorder="1" applyAlignment="1">
      <alignment vertical="top" wrapText="1"/>
    </xf>
    <xf numFmtId="0" fontId="10" fillId="18" borderId="22" xfId="0" applyFont="1" applyFill="1" applyBorder="1"/>
    <xf numFmtId="169" fontId="0" fillId="18" borderId="22" xfId="0" applyNumberFormat="1" applyFill="1" applyBorder="1"/>
    <xf numFmtId="169" fontId="0" fillId="18" borderId="13" xfId="0" applyNumberFormat="1" applyFill="1" applyBorder="1"/>
    <xf numFmtId="0" fontId="0" fillId="18" borderId="0" xfId="0" applyFill="1"/>
    <xf numFmtId="0" fontId="10" fillId="23" borderId="22" xfId="0" applyFont="1" applyFill="1" applyBorder="1" applyAlignment="1">
      <alignment vertical="top" wrapText="1"/>
    </xf>
    <xf numFmtId="0" fontId="0" fillId="23" borderId="0" xfId="0" applyFill="1"/>
    <xf numFmtId="169" fontId="0" fillId="23" borderId="0" xfId="0" applyNumberFormat="1" applyFill="1"/>
    <xf numFmtId="169" fontId="0" fillId="23" borderId="13" xfId="0" applyNumberFormat="1" applyFill="1" applyBorder="1"/>
    <xf numFmtId="0" fontId="10" fillId="22" borderId="21" xfId="0" applyFont="1" applyFill="1" applyBorder="1" applyAlignment="1">
      <alignment vertical="top" wrapText="1"/>
    </xf>
    <xf numFmtId="0" fontId="10" fillId="22" borderId="21" xfId="0" applyFont="1" applyFill="1" applyBorder="1"/>
    <xf numFmtId="169" fontId="0" fillId="22" borderId="21" xfId="0" applyNumberFormat="1" applyFill="1" applyBorder="1"/>
    <xf numFmtId="169" fontId="0" fillId="22" borderId="13" xfId="0" applyNumberFormat="1" applyFill="1" applyBorder="1"/>
    <xf numFmtId="0" fontId="0" fillId="22" borderId="0" xfId="0" applyFill="1"/>
    <xf numFmtId="8" fontId="3" fillId="20" borderId="24" xfId="2" applyNumberFormat="1" applyFont="1" applyFill="1" applyBorder="1"/>
    <xf numFmtId="169" fontId="3" fillId="20" borderId="5" xfId="2" applyNumberFormat="1" applyFont="1" applyFill="1" applyBorder="1"/>
    <xf numFmtId="168" fontId="41" fillId="18" borderId="0" xfId="1" applyNumberFormat="1" applyFont="1" applyFill="1" applyBorder="1"/>
    <xf numFmtId="0" fontId="11" fillId="8" borderId="25" xfId="0" applyFont="1" applyFill="1" applyBorder="1" applyAlignment="1"/>
    <xf numFmtId="0" fontId="0" fillId="0" borderId="18" xfId="0" applyBorder="1" applyAlignment="1"/>
    <xf numFmtId="0" fontId="11" fillId="8" borderId="8" xfId="0" applyFont="1" applyFill="1" applyBorder="1" applyAlignment="1"/>
    <xf numFmtId="0" fontId="0" fillId="0" borderId="9" xfId="0" applyBorder="1" applyAlignment="1"/>
    <xf numFmtId="2" fontId="20" fillId="0" borderId="0" xfId="0" applyNumberFormat="1" applyFont="1" applyAlignment="1">
      <alignment horizontal="center"/>
    </xf>
    <xf numFmtId="0" fontId="7" fillId="0" borderId="0" xfId="0" applyFont="1" applyAlignment="1"/>
    <xf numFmtId="0" fontId="0" fillId="0" borderId="0" xfId="0" applyAlignment="1"/>
  </cellXfs>
  <cellStyles count="7">
    <cellStyle name="Controlecel" xfId="1" builtinId="23"/>
    <cellStyle name="Euro" xfId="2" xr:uid="{00000000-0005-0000-0000-000001000000}"/>
    <cellStyle name="Hyperlink" xfId="3" builtinId="8"/>
    <cellStyle name="Komma" xfId="4" builtinId="3"/>
    <cellStyle name="Standaard" xfId="0" builtinId="0"/>
    <cellStyle name="Standaard 2" xfId="6" xr:uid="{B4F78404-9074-4F9B-B744-7D7572FE3B78}"/>
    <cellStyle name="Valuta" xfId="5" builtinId="4"/>
  </cellStyles>
  <dxfs count="0"/>
  <tableStyles count="0" defaultTableStyle="TableStyleMedium2" defaultPivotStyle="PivotStyleLight16"/>
  <colors>
    <mruColors>
      <color rgb="FFD73A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sr0030/custom/docsoorten.asp?locatiecode=MGB00201" TargetMode="External"/><Relationship Id="rId13" Type="http://schemas.openxmlformats.org/officeDocument/2006/relationships/hyperlink" Target="http://sr0030/custom/docsoorten.asp?locatiecode=MGB00212" TargetMode="External"/><Relationship Id="rId3" Type="http://schemas.openxmlformats.org/officeDocument/2006/relationships/hyperlink" Target="http://sr0030/custom/docsoorten.asp?locatiecode=MGB00213" TargetMode="External"/><Relationship Id="rId7" Type="http://schemas.openxmlformats.org/officeDocument/2006/relationships/hyperlink" Target="http://sr0030/custom/docsoorten.asp?locatiecode=MGB00003" TargetMode="External"/><Relationship Id="rId12" Type="http://schemas.openxmlformats.org/officeDocument/2006/relationships/hyperlink" Target="http://sr0030/custom/docsoorten.asp?locatiecode=MGB00207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http://sr0030/custom/docsoorten.asp?locatiecode=MGB00213" TargetMode="External"/><Relationship Id="rId16" Type="http://schemas.openxmlformats.org/officeDocument/2006/relationships/hyperlink" Target="http://sr0030/custom/docsoorten.asp?locatiecode=MGB00214" TargetMode="External"/><Relationship Id="rId1" Type="http://schemas.openxmlformats.org/officeDocument/2006/relationships/hyperlink" Target="http://sr0030/custom/docsoorten.asp?locatiecode=MGB00214" TargetMode="External"/><Relationship Id="rId6" Type="http://schemas.openxmlformats.org/officeDocument/2006/relationships/hyperlink" Target="http://sr0030/custom/docsoorten.asp?locatiecode=MGB00106" TargetMode="External"/><Relationship Id="rId11" Type="http://schemas.openxmlformats.org/officeDocument/2006/relationships/hyperlink" Target="http://sr0030/custom/docsoorten.asp?locatiecode=MGB00206" TargetMode="External"/><Relationship Id="rId5" Type="http://schemas.openxmlformats.org/officeDocument/2006/relationships/hyperlink" Target="http://sr0030/custom/docsoorten.asp?locatiecode=MGB00105" TargetMode="External"/><Relationship Id="rId15" Type="http://schemas.openxmlformats.org/officeDocument/2006/relationships/hyperlink" Target="http://sr0030/custom/docsoorten.asp?locatiecode=MGB00214" TargetMode="External"/><Relationship Id="rId10" Type="http://schemas.openxmlformats.org/officeDocument/2006/relationships/hyperlink" Target="http://sr0030/custom/docsoorten.asp?locatiecode=MGB00205" TargetMode="External"/><Relationship Id="rId4" Type="http://schemas.openxmlformats.org/officeDocument/2006/relationships/hyperlink" Target="http://sr0030/custom/docsoorten.asp?locatiecode=MGB00102" TargetMode="External"/><Relationship Id="rId9" Type="http://schemas.openxmlformats.org/officeDocument/2006/relationships/hyperlink" Target="http://sr0030/custom/docsoorten.asp?locatiecode=MGB00202" TargetMode="External"/><Relationship Id="rId14" Type="http://schemas.openxmlformats.org/officeDocument/2006/relationships/hyperlink" Target="http://sr0030/custom/docsoorten.asp?locatiecode=MGB00218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sr0030/custom/docsoorten.asp?locatiecode=ZRW00009" TargetMode="External"/><Relationship Id="rId13" Type="http://schemas.openxmlformats.org/officeDocument/2006/relationships/hyperlink" Target="http://sr0030/custom/docsoorten.asp?locatiecode=ZRW00014" TargetMode="External"/><Relationship Id="rId18" Type="http://schemas.openxmlformats.org/officeDocument/2006/relationships/printerSettings" Target="../printerSettings/printerSettings3.bin"/><Relationship Id="rId3" Type="http://schemas.openxmlformats.org/officeDocument/2006/relationships/hyperlink" Target="http://sr0030/custom/docsoorten.asp?locatiecode=ZRW00004" TargetMode="External"/><Relationship Id="rId7" Type="http://schemas.openxmlformats.org/officeDocument/2006/relationships/hyperlink" Target="http://sr0030/custom/docsoorten.asp?locatiecode=ZRW00008" TargetMode="External"/><Relationship Id="rId12" Type="http://schemas.openxmlformats.org/officeDocument/2006/relationships/hyperlink" Target="http://sr0030/custom/docsoorten.asp?locatiecode=ZRW00013" TargetMode="External"/><Relationship Id="rId17" Type="http://schemas.openxmlformats.org/officeDocument/2006/relationships/hyperlink" Target="http://sr0030/custom/docsoorten.asp?locatiecode=ZRW00018" TargetMode="External"/><Relationship Id="rId2" Type="http://schemas.openxmlformats.org/officeDocument/2006/relationships/hyperlink" Target="http://sr0030/custom/docsoorten.asp?locatiecode=ZRW00003" TargetMode="External"/><Relationship Id="rId16" Type="http://schemas.openxmlformats.org/officeDocument/2006/relationships/hyperlink" Target="http://sr0030/custom/docsoorten.asp?locatiecode=ZRW00017" TargetMode="External"/><Relationship Id="rId1" Type="http://schemas.openxmlformats.org/officeDocument/2006/relationships/hyperlink" Target="http://sr0030/custom/docsoorten.asp?locatiecode=ZRW00002" TargetMode="External"/><Relationship Id="rId6" Type="http://schemas.openxmlformats.org/officeDocument/2006/relationships/hyperlink" Target="http://sr0030/custom/docsoorten.asp?locatiecode=ZRW00007" TargetMode="External"/><Relationship Id="rId11" Type="http://schemas.openxmlformats.org/officeDocument/2006/relationships/hyperlink" Target="http://sr0030/custom/docsoorten.asp?locatiecode=ZRW00012" TargetMode="External"/><Relationship Id="rId5" Type="http://schemas.openxmlformats.org/officeDocument/2006/relationships/hyperlink" Target="http://sr0030/custom/docsoorten.asp?locatiecode=ZRW00006" TargetMode="External"/><Relationship Id="rId15" Type="http://schemas.openxmlformats.org/officeDocument/2006/relationships/hyperlink" Target="http://sr0030/custom/docsoorten.asp?locatiecode=ZRW00016" TargetMode="External"/><Relationship Id="rId10" Type="http://schemas.openxmlformats.org/officeDocument/2006/relationships/hyperlink" Target="http://sr0030/custom/docsoorten.asp?locatiecode=ZRW00011" TargetMode="External"/><Relationship Id="rId4" Type="http://schemas.openxmlformats.org/officeDocument/2006/relationships/hyperlink" Target="http://sr0030/custom/docsoorten.asp?locatiecode=ZRW00005" TargetMode="External"/><Relationship Id="rId9" Type="http://schemas.openxmlformats.org/officeDocument/2006/relationships/hyperlink" Target="http://sr0030/custom/docsoorten.asp?locatiecode=ZRW00010" TargetMode="External"/><Relationship Id="rId14" Type="http://schemas.openxmlformats.org/officeDocument/2006/relationships/hyperlink" Target="http://sr0030/custom/docsoorten.asp?locatiecode=ZRW00015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ogle.com/maps/@51.6549929,4.5655989,3a,75y,344.69h,88.12t/data=!3m6!1e1!3m4!1saxAZzB9-7KpdKoxBxz6GYQ!2e0!7i16384!8i8192?entry=ttu" TargetMode="External"/><Relationship Id="rId3" Type="http://schemas.openxmlformats.org/officeDocument/2006/relationships/hyperlink" Target="https://www.google.com/maps/@51.6588165,4.5576508,3a,32.1y,308.47h,92.34t/data=!3m6!1e1!3m4!1s3AUfq978iD8HFY4uDa3b5Q!2e0!7i16384!8i8192?entry=ttu" TargetMode="External"/><Relationship Id="rId7" Type="http://schemas.openxmlformats.org/officeDocument/2006/relationships/hyperlink" Target="https://www.google.com/maps/@51.6604207,4.5725165,3a,19.3y,11.48h,89.33t/data=!3m6!1e1!3m4!1sBSkzv7lhCu0MLtl_7l6CXg!2e0!7i13312!8i6656?entry=ttu" TargetMode="External"/><Relationship Id="rId12" Type="http://schemas.openxmlformats.org/officeDocument/2006/relationships/printerSettings" Target="../printerSettings/printerSettings5.bin"/><Relationship Id="rId2" Type="http://schemas.openxmlformats.org/officeDocument/2006/relationships/hyperlink" Target="https://www.google.com/maps/@51.6684427,4.5854925,3a,15y,242.53h,89.43t/data=!3m6!1e1!3m4!1sHgyWdy70OzUNrfvGST9e5A!2e0!7i16384!8i8192?entry=ttu" TargetMode="External"/><Relationship Id="rId1" Type="http://schemas.openxmlformats.org/officeDocument/2006/relationships/hyperlink" Target="https://www.google.com/maps/@51.6809036,4.6167345,3a,41.3y,249.82h,91.55t/data=!3m6!1e1!3m4!1sKk5fQBv9zqyr5QB4tqXkeQ!2e0!7i16384!8i8192?entry=ttu" TargetMode="External"/><Relationship Id="rId6" Type="http://schemas.openxmlformats.org/officeDocument/2006/relationships/hyperlink" Target="https://www.google.com/maps/@51.6747199,4.5899201,3a,57.3y,217.33h,105.07t/data=!3m6!1e1!3m4!1s_NHVyQyQvjtF5NcJL6Y17A!2e0!7i16384!8i8192?entry=ttu" TargetMode="External"/><Relationship Id="rId11" Type="http://schemas.openxmlformats.org/officeDocument/2006/relationships/hyperlink" Target="https://www.google.com/maps/@51.6934991,4.6183699,3a,52.2y,335.97h,94.91t/data=!3m6!1e1!3m4!1sJzi7CPSxDj6VQrKX0Pkgrw!2e0!7i13312!8i6656?entry=ttu" TargetMode="External"/><Relationship Id="rId5" Type="http://schemas.openxmlformats.org/officeDocument/2006/relationships/hyperlink" Target="https://www.google.com/maps/@51.6624875,4.5628738,3a,26.9y,258.44h,93.87t/data=!3m6!1e1!3m4!1ssWtFQYCnlUzVpbNVB1eOSw!2e0!7i16384!8i8192?entry=ttu" TargetMode="External"/><Relationship Id="rId10" Type="http://schemas.openxmlformats.org/officeDocument/2006/relationships/hyperlink" Target="https://www.google.com/maps/@51.6526319,5.0170891,3a,41.4y,222.93h,80.65t/data=!3m7!1e1!3m5!1sqhYrt-v6Ps_sYfGgkBD1JA!2e0!6shttps:/streetviewpixels-pa.googleapis.com/v1/thumbnail?entry=ttu" TargetMode="External"/><Relationship Id="rId4" Type="http://schemas.openxmlformats.org/officeDocument/2006/relationships/hyperlink" Target="https://www.google.com/maps/@51.667622,4.555026,3a,75y,260.98h,84.66t/data=!3m6!1e1!3m4!1ssCz2pZ5dnPSwpP-gFo3GWA!2e0!7i13312!8i6656?entry=ttu" TargetMode="External"/><Relationship Id="rId9" Type="http://schemas.openxmlformats.org/officeDocument/2006/relationships/hyperlink" Target="https://www.google.com/maps/@51.571387,4.5410958,3a,32.5y,196.76h,91.6t/data=!3m7!1e1!3m5!1ssqmXnnmjj-8V1lMaWIQlQQ!2e0!6shttps:/streetviewpixels-pa.googleapis.com/v1/thumbnail?entry=ttu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9"/>
  <sheetViews>
    <sheetView tabSelected="1" zoomScaleNormal="100" workbookViewId="0">
      <selection activeCell="L20" sqref="L20:L25"/>
    </sheetView>
  </sheetViews>
  <sheetFormatPr defaultRowHeight="12.75" x14ac:dyDescent="0.2"/>
  <cols>
    <col min="2" max="2" width="24.28515625" customWidth="1"/>
    <col min="3" max="3" width="10.28515625" bestFit="1" customWidth="1"/>
    <col min="5" max="5" width="29.5703125" style="8" customWidth="1"/>
    <col min="6" max="6" width="23.7109375" style="61" customWidth="1"/>
    <col min="7" max="7" width="37" style="8" customWidth="1"/>
    <col min="8" max="8" width="23.85546875" style="8" customWidth="1"/>
    <col min="9" max="9" width="10.85546875" customWidth="1"/>
    <col min="10" max="10" width="11.5703125" bestFit="1" customWidth="1"/>
    <col min="11" max="11" width="39.85546875" bestFit="1" customWidth="1"/>
    <col min="12" max="12" width="22.7109375" bestFit="1" customWidth="1"/>
    <col min="13" max="13" width="13.85546875" bestFit="1" customWidth="1"/>
  </cols>
  <sheetData>
    <row r="1" spans="1:14" ht="15" x14ac:dyDescent="0.25">
      <c r="A1" s="100" t="str">
        <f>Gebouwen!A1</f>
        <v>Specificatie per 1 januari 2024 behorende bij de brandverzekering polisnummer 0154564</v>
      </c>
      <c r="B1" s="100"/>
      <c r="C1" s="100"/>
      <c r="D1" s="100"/>
      <c r="E1" s="103"/>
      <c r="F1" s="177"/>
      <c r="G1" s="178" t="s">
        <v>0</v>
      </c>
      <c r="H1" s="179"/>
      <c r="I1" s="180" t="s">
        <v>1</v>
      </c>
      <c r="J1" s="181" t="s">
        <v>2</v>
      </c>
      <c r="L1" s="16"/>
      <c r="M1" s="16"/>
      <c r="N1" s="16"/>
    </row>
    <row r="2" spans="1:14" x14ac:dyDescent="0.2">
      <c r="A2" s="100"/>
      <c r="B2" s="101"/>
      <c r="C2" s="101"/>
      <c r="D2" s="101"/>
      <c r="E2" s="104"/>
      <c r="F2" s="182"/>
      <c r="G2" s="66" t="s">
        <v>3</v>
      </c>
      <c r="H2" s="67">
        <v>119.7</v>
      </c>
      <c r="I2" s="62" t="s">
        <v>4</v>
      </c>
      <c r="J2" s="63">
        <v>125.2</v>
      </c>
    </row>
    <row r="3" spans="1:14" x14ac:dyDescent="0.2">
      <c r="A3" s="100"/>
      <c r="B3" s="101"/>
      <c r="C3" s="101"/>
      <c r="D3" s="101"/>
      <c r="E3" s="104"/>
      <c r="F3" s="182"/>
      <c r="G3" s="68" t="s">
        <v>5</v>
      </c>
      <c r="H3" s="69">
        <v>115.1</v>
      </c>
      <c r="I3" s="64" t="s">
        <v>5</v>
      </c>
      <c r="J3" s="65">
        <v>123.3</v>
      </c>
    </row>
    <row r="4" spans="1:14" x14ac:dyDescent="0.2">
      <c r="A4" s="101"/>
      <c r="B4" s="100" t="s">
        <v>6</v>
      </c>
      <c r="C4" s="101"/>
      <c r="D4" s="101"/>
      <c r="E4" s="104" t="s">
        <v>7</v>
      </c>
      <c r="F4" s="177" t="s">
        <v>8</v>
      </c>
      <c r="G4" s="183" t="s">
        <v>9</v>
      </c>
      <c r="H4" s="275" t="s">
        <v>9</v>
      </c>
      <c r="I4" s="101"/>
      <c r="J4" s="101"/>
      <c r="K4" s="100">
        <v>2024</v>
      </c>
      <c r="L4" s="280">
        <v>2024</v>
      </c>
      <c r="M4" s="54" t="s">
        <v>10</v>
      </c>
    </row>
    <row r="5" spans="1:14" x14ac:dyDescent="0.2">
      <c r="A5" s="101"/>
      <c r="B5" s="101"/>
      <c r="C5" s="101"/>
      <c r="D5" s="101"/>
      <c r="E5" s="103"/>
      <c r="F5" s="177" t="s">
        <v>11</v>
      </c>
      <c r="G5" s="103" t="s">
        <v>12</v>
      </c>
      <c r="H5" s="276" t="s">
        <v>13</v>
      </c>
      <c r="I5" s="100" t="s">
        <v>14</v>
      </c>
      <c r="J5" s="101"/>
      <c r="K5" s="100" t="s">
        <v>12</v>
      </c>
      <c r="L5" s="280" t="s">
        <v>13</v>
      </c>
    </row>
    <row r="6" spans="1:14" x14ac:dyDescent="0.2">
      <c r="A6" s="101">
        <v>523311</v>
      </c>
      <c r="B6" s="101" t="s">
        <v>15</v>
      </c>
      <c r="C6" s="101"/>
      <c r="D6" s="101" t="s">
        <v>4</v>
      </c>
      <c r="E6" s="175"/>
      <c r="F6" s="175">
        <f>Gebouwen!J54*121%</f>
        <v>68786699.023900002</v>
      </c>
      <c r="G6" s="175">
        <f>Gebouwen!L54</f>
        <v>63007100</v>
      </c>
      <c r="H6" s="277">
        <f>G6*121%</f>
        <v>76238591</v>
      </c>
      <c r="I6" s="176">
        <v>30</v>
      </c>
      <c r="J6" s="101"/>
      <c r="K6" s="104">
        <f>Gebouwen!N54</f>
        <v>65902163.074352533</v>
      </c>
      <c r="L6" s="281">
        <f>K6*1.21</f>
        <v>79741617.31996657</v>
      </c>
      <c r="M6" s="8">
        <f>K6-Gebouwen!N54</f>
        <v>0</v>
      </c>
    </row>
    <row r="7" spans="1:14" x14ac:dyDescent="0.2">
      <c r="A7" s="101"/>
      <c r="B7" s="101"/>
      <c r="C7" s="101"/>
      <c r="D7" s="101" t="s">
        <v>5</v>
      </c>
      <c r="E7" s="175"/>
      <c r="F7" s="175">
        <f>Gebouwen!K54*121%</f>
        <v>10884815.15</v>
      </c>
      <c r="G7" s="175">
        <f>Gebouwen!M54</f>
        <v>14776644</v>
      </c>
      <c r="H7" s="277">
        <f t="shared" ref="H7:H15" si="0">G7*121%</f>
        <v>17879739.239999998</v>
      </c>
      <c r="I7" s="176"/>
      <c r="J7" s="101"/>
      <c r="K7" s="104">
        <f>Gebouwen!O54</f>
        <v>15829367.551694179</v>
      </c>
      <c r="L7" s="281">
        <f>K7*1.21</f>
        <v>19153534.737549957</v>
      </c>
      <c r="M7" s="8">
        <f>K7-Gebouwen!O54</f>
        <v>0</v>
      </c>
    </row>
    <row r="8" spans="1:14" x14ac:dyDescent="0.2">
      <c r="A8" s="101">
        <v>522140</v>
      </c>
      <c r="B8" s="101" t="s">
        <v>16</v>
      </c>
      <c r="C8" s="101"/>
      <c r="D8" s="101" t="s">
        <v>17</v>
      </c>
      <c r="E8" s="175"/>
      <c r="F8" s="175">
        <f>'RWZI '!J20*121%</f>
        <v>390245049.69999999</v>
      </c>
      <c r="G8" s="175">
        <f>'RWZI '!L20</f>
        <v>357455867</v>
      </c>
      <c r="H8" s="277">
        <f t="shared" si="0"/>
        <v>432521599.06999999</v>
      </c>
      <c r="I8" s="176">
        <v>17</v>
      </c>
      <c r="J8" s="101"/>
      <c r="K8" s="104">
        <f>'RWZI '!N20</f>
        <v>373880322</v>
      </c>
      <c r="L8" s="281">
        <f t="shared" ref="L8:L17" si="1">K8*1.21</f>
        <v>452395189.62</v>
      </c>
      <c r="M8" s="8">
        <f>K8-'RWZI '!N20</f>
        <v>0</v>
      </c>
    </row>
    <row r="9" spans="1:14" x14ac:dyDescent="0.2">
      <c r="A9" s="101"/>
      <c r="B9" s="101"/>
      <c r="C9" s="101"/>
      <c r="D9" s="101" t="s">
        <v>5</v>
      </c>
      <c r="E9" s="175"/>
      <c r="F9" s="175">
        <f>'RWZI '!K20*121%</f>
        <v>4536731.6499999994</v>
      </c>
      <c r="G9" s="175">
        <f>'RWZI '!M20</f>
        <v>4595500</v>
      </c>
      <c r="H9" s="277">
        <f t="shared" si="0"/>
        <v>5560555</v>
      </c>
      <c r="I9" s="176"/>
      <c r="J9" s="101"/>
      <c r="K9" s="104">
        <f>'RWZI '!O20</f>
        <v>4922894.4396177251</v>
      </c>
      <c r="L9" s="281">
        <f t="shared" si="1"/>
        <v>5956702.2719374476</v>
      </c>
      <c r="M9" s="8">
        <f>K9-'RWZI '!O20</f>
        <v>0</v>
      </c>
    </row>
    <row r="10" spans="1:14" x14ac:dyDescent="0.2">
      <c r="A10" s="101">
        <v>522141</v>
      </c>
      <c r="B10" s="101" t="s">
        <v>18</v>
      </c>
      <c r="C10" s="101"/>
      <c r="D10" s="101" t="s">
        <v>4</v>
      </c>
      <c r="E10" s="175"/>
      <c r="F10" s="175">
        <f>'Rioolgemalen '!L96*121%</f>
        <v>109146628.25</v>
      </c>
      <c r="G10" s="175">
        <f>'Rioolgemalen '!N96</f>
        <v>89745065</v>
      </c>
      <c r="H10" s="277">
        <f t="shared" si="0"/>
        <v>108591528.64999999</v>
      </c>
      <c r="I10" s="176">
        <v>81</v>
      </c>
      <c r="J10" s="101"/>
      <c r="K10" s="104">
        <f>'Rioolgemalen '!Q96</f>
        <v>110701839.08103594</v>
      </c>
      <c r="L10" s="281">
        <f t="shared" si="1"/>
        <v>133949225.28805348</v>
      </c>
      <c r="M10" s="8">
        <f>K10-'Rioolgemalen '!Q96</f>
        <v>0</v>
      </c>
    </row>
    <row r="11" spans="1:14" x14ac:dyDescent="0.2">
      <c r="A11" s="101"/>
      <c r="B11" s="101"/>
      <c r="C11" s="101"/>
      <c r="D11" s="97" t="s">
        <v>5</v>
      </c>
      <c r="E11" s="175"/>
      <c r="F11" s="175"/>
      <c r="G11" s="175">
        <f>'Rioolgemalen '!P96</f>
        <v>120000</v>
      </c>
      <c r="H11" s="277">
        <f>G11*1.21</f>
        <v>145200</v>
      </c>
      <c r="I11" s="176"/>
      <c r="J11" s="101"/>
      <c r="K11" s="104">
        <f>'Rioolgemalen '!R96</f>
        <v>128549.0877497828</v>
      </c>
      <c r="L11" s="281">
        <f t="shared" si="1"/>
        <v>155544.39617723718</v>
      </c>
      <c r="M11" s="8">
        <f>K11-'Rioolgemalen '!R96</f>
        <v>0</v>
      </c>
    </row>
    <row r="12" spans="1:14" x14ac:dyDescent="0.2">
      <c r="A12" s="101">
        <v>522154</v>
      </c>
      <c r="B12" s="101" t="s">
        <v>19</v>
      </c>
      <c r="C12" s="101"/>
      <c r="D12" s="101"/>
      <c r="E12" s="175"/>
      <c r="F12" s="175">
        <f>Poldergemalen!K211*121%</f>
        <v>82769621.659999996</v>
      </c>
      <c r="G12" s="175">
        <f>Poldergemalen!M211</f>
        <v>75417661</v>
      </c>
      <c r="H12" s="277">
        <f t="shared" si="0"/>
        <v>91255369.810000002</v>
      </c>
      <c r="I12" s="176">
        <v>172</v>
      </c>
      <c r="J12" s="101"/>
      <c r="K12" s="104">
        <f>Poldergemalen!N211</f>
        <v>80629533</v>
      </c>
      <c r="L12" s="281">
        <f t="shared" si="1"/>
        <v>97561734.929999992</v>
      </c>
      <c r="M12" s="8">
        <f>K12-Poldergemalen!N211</f>
        <v>0</v>
      </c>
    </row>
    <row r="13" spans="1:14" x14ac:dyDescent="0.2">
      <c r="A13" s="101">
        <v>522157</v>
      </c>
      <c r="B13" s="101" t="s">
        <v>20</v>
      </c>
      <c r="C13" s="101"/>
      <c r="D13" s="101"/>
      <c r="E13" s="175"/>
      <c r="F13" s="175">
        <f>Krooshekreinigers!H13*121%</f>
        <v>1226112.3599999999</v>
      </c>
      <c r="G13" s="175">
        <f>Krooshekreinigers!I13</f>
        <v>1123091</v>
      </c>
      <c r="H13" s="277">
        <f t="shared" si="0"/>
        <v>1358940.1099999999</v>
      </c>
      <c r="I13" s="176">
        <v>6</v>
      </c>
      <c r="J13" s="101"/>
      <c r="K13" s="104">
        <f>Krooshekreinigers!J13</f>
        <v>1174695</v>
      </c>
      <c r="L13" s="281">
        <f t="shared" si="1"/>
        <v>1421380.95</v>
      </c>
      <c r="M13" s="8">
        <f>K13-Krooshekreinigers!J13</f>
        <v>0</v>
      </c>
    </row>
    <row r="14" spans="1:14" x14ac:dyDescent="0.2">
      <c r="A14" s="101">
        <v>522158</v>
      </c>
      <c r="B14" s="101" t="s">
        <v>21</v>
      </c>
      <c r="C14" s="101"/>
      <c r="D14" s="101"/>
      <c r="E14" s="175"/>
      <c r="F14" s="175">
        <f>'Stuwen '!J134*121%</f>
        <v>5492773.2199999997</v>
      </c>
      <c r="G14" s="175">
        <f>'Stuwen '!K134</f>
        <v>5031259</v>
      </c>
      <c r="H14" s="277">
        <f t="shared" si="0"/>
        <v>6087823.3899999997</v>
      </c>
      <c r="I14" s="176">
        <v>116</v>
      </c>
      <c r="J14" s="101"/>
      <c r="K14" s="104">
        <f>'Stuwen '!L134</f>
        <v>5262436</v>
      </c>
      <c r="L14" s="281">
        <f t="shared" si="1"/>
        <v>6367547.5599999996</v>
      </c>
      <c r="M14" s="8">
        <f>K14-'Stuwen '!L134</f>
        <v>0</v>
      </c>
    </row>
    <row r="15" spans="1:14" x14ac:dyDescent="0.2">
      <c r="A15" s="101">
        <v>522159</v>
      </c>
      <c r="B15" s="101" t="s">
        <v>22</v>
      </c>
      <c r="C15" s="101"/>
      <c r="D15" s="101"/>
      <c r="E15" s="175"/>
      <c r="F15" s="175">
        <f>'Sluizen '!I18*121%</f>
        <v>25096619.68</v>
      </c>
      <c r="G15" s="175">
        <f>'Sluizen '!J18</f>
        <v>27323450</v>
      </c>
      <c r="H15" s="277">
        <f t="shared" si="0"/>
        <v>33061374.5</v>
      </c>
      <c r="I15" s="176">
        <v>11</v>
      </c>
      <c r="J15" s="101"/>
      <c r="K15" s="104">
        <f>'Sluizen '!K18</f>
        <v>28578913</v>
      </c>
      <c r="L15" s="281">
        <f t="shared" si="1"/>
        <v>34580484.729999997</v>
      </c>
      <c r="M15" s="174">
        <f>K15-'Sluizen '!K18</f>
        <v>0</v>
      </c>
    </row>
    <row r="16" spans="1:14" x14ac:dyDescent="0.2">
      <c r="A16" s="101"/>
      <c r="B16" s="101" t="s">
        <v>23</v>
      </c>
      <c r="C16" s="101"/>
      <c r="D16" s="101"/>
      <c r="E16" s="175"/>
      <c r="F16" s="175">
        <f>H16</f>
        <v>90000</v>
      </c>
      <c r="G16" s="175">
        <f>(100/121)*H16</f>
        <v>74380.165289256198</v>
      </c>
      <c r="H16" s="277">
        <f>Tekstkarren!D5</f>
        <v>90000</v>
      </c>
      <c r="I16" s="176">
        <v>2</v>
      </c>
      <c r="J16" s="101"/>
      <c r="K16" s="104">
        <f>Tekstkarren!D5</f>
        <v>90000</v>
      </c>
      <c r="L16" s="281">
        <f t="shared" si="1"/>
        <v>108900</v>
      </c>
    </row>
    <row r="17" spans="1:12" x14ac:dyDescent="0.2">
      <c r="A17" s="101"/>
      <c r="B17" s="97" t="s">
        <v>24</v>
      </c>
      <c r="C17" s="101"/>
      <c r="D17" s="101"/>
      <c r="E17" s="175"/>
      <c r="F17" s="175">
        <f>Portocabins!F4*121%</f>
        <v>27381.09</v>
      </c>
      <c r="G17" s="175">
        <f>Portocabins!G4</f>
        <v>25080</v>
      </c>
      <c r="H17" s="277">
        <f>G17*1.21</f>
        <v>30346.799999999999</v>
      </c>
      <c r="I17" s="176">
        <v>4</v>
      </c>
      <c r="J17" s="101"/>
      <c r="K17" s="104">
        <f>Portocabins!H4</f>
        <v>0</v>
      </c>
      <c r="L17" s="281">
        <f t="shared" si="1"/>
        <v>0</v>
      </c>
    </row>
    <row r="18" spans="1:12" x14ac:dyDescent="0.2">
      <c r="A18" s="101"/>
      <c r="B18" s="101" t="s">
        <v>25</v>
      </c>
      <c r="C18" s="101"/>
      <c r="D18" s="101"/>
      <c r="E18" s="175"/>
      <c r="F18" s="175"/>
      <c r="G18" s="175" t="s">
        <v>26</v>
      </c>
      <c r="H18" s="277" t="s">
        <v>26</v>
      </c>
      <c r="I18" s="101"/>
      <c r="J18" s="101"/>
      <c r="K18" s="104"/>
      <c r="L18" s="281"/>
    </row>
    <row r="19" spans="1:12" x14ac:dyDescent="0.2">
      <c r="A19" s="101"/>
      <c r="B19" s="101"/>
      <c r="C19" s="101"/>
      <c r="D19" s="101"/>
      <c r="E19" s="175"/>
      <c r="F19" s="175"/>
      <c r="G19" s="175"/>
      <c r="H19" s="277"/>
      <c r="I19" s="101"/>
      <c r="J19" s="101"/>
      <c r="K19" s="104"/>
      <c r="L19" s="281"/>
    </row>
    <row r="20" spans="1:12" x14ac:dyDescent="0.2">
      <c r="A20" s="101"/>
      <c r="B20" s="101"/>
      <c r="D20" s="101"/>
      <c r="E20" s="184" t="s">
        <v>27</v>
      </c>
      <c r="F20" s="175">
        <f>SUM(F6:F18)</f>
        <v>698302431.78390002</v>
      </c>
      <c r="G20" s="185">
        <f>SUM(G6:G17)</f>
        <v>638695097.16528928</v>
      </c>
      <c r="H20" s="278">
        <f>SUM(H6:H17)</f>
        <v>772821067.56999993</v>
      </c>
      <c r="I20" s="101">
        <f>SUM(I6:I19)</f>
        <v>439</v>
      </c>
      <c r="J20" s="101"/>
      <c r="K20" s="103">
        <f>SUM(K6:K17)</f>
        <v>687100712.23445022</v>
      </c>
      <c r="L20" s="282">
        <f>SUM(L6:L17)</f>
        <v>831391861.80368483</v>
      </c>
    </row>
    <row r="21" spans="1:12" x14ac:dyDescent="0.2">
      <c r="A21" s="101"/>
      <c r="B21" s="97" t="s">
        <v>28</v>
      </c>
      <c r="C21" s="101"/>
      <c r="D21" s="101"/>
      <c r="E21" s="104"/>
      <c r="F21" s="105"/>
      <c r="G21" s="104"/>
      <c r="H21" s="279">
        <v>1250000</v>
      </c>
      <c r="I21" s="101"/>
      <c r="J21" s="106"/>
      <c r="K21" s="104"/>
      <c r="L21" s="281">
        <v>1250000</v>
      </c>
    </row>
    <row r="22" spans="1:12" x14ac:dyDescent="0.2">
      <c r="A22" s="101"/>
      <c r="B22" s="97" t="s">
        <v>29</v>
      </c>
      <c r="C22" s="101"/>
      <c r="D22" s="101"/>
      <c r="E22" s="104"/>
      <c r="F22" s="105"/>
      <c r="G22" s="104"/>
      <c r="H22" s="279"/>
      <c r="I22" s="101"/>
      <c r="J22" s="106"/>
      <c r="K22" s="104"/>
      <c r="L22" s="283"/>
    </row>
    <row r="23" spans="1:12" x14ac:dyDescent="0.2">
      <c r="A23" s="101"/>
      <c r="B23" s="101" t="s">
        <v>30</v>
      </c>
      <c r="C23" s="101"/>
      <c r="D23" s="101"/>
      <c r="E23" s="104" t="s">
        <v>31</v>
      </c>
      <c r="F23" s="186"/>
      <c r="G23" s="104"/>
      <c r="H23" s="279"/>
      <c r="I23" s="101"/>
      <c r="J23" s="106"/>
      <c r="K23" s="104"/>
      <c r="L23" s="281"/>
    </row>
    <row r="24" spans="1:12" x14ac:dyDescent="0.2">
      <c r="A24" s="101"/>
      <c r="B24" s="101" t="s">
        <v>32</v>
      </c>
      <c r="C24" s="101"/>
      <c r="D24" s="101"/>
      <c r="E24" s="104" t="s">
        <v>31</v>
      </c>
      <c r="F24" s="105"/>
      <c r="G24" s="104"/>
      <c r="H24" s="279"/>
      <c r="I24" s="101"/>
      <c r="J24" s="106"/>
      <c r="K24" s="104"/>
      <c r="L24" s="281"/>
    </row>
    <row r="25" spans="1:12" x14ac:dyDescent="0.2">
      <c r="A25" s="101"/>
      <c r="B25" s="97" t="s">
        <v>2163</v>
      </c>
      <c r="C25" s="101"/>
      <c r="D25" s="101"/>
      <c r="E25" s="104"/>
      <c r="F25" s="105"/>
      <c r="G25" s="104"/>
      <c r="H25" s="279"/>
      <c r="I25" s="101"/>
      <c r="J25" s="106"/>
      <c r="K25" s="104"/>
      <c r="L25" s="281">
        <v>2500000</v>
      </c>
    </row>
    <row r="26" spans="1:12" x14ac:dyDescent="0.2">
      <c r="A26" s="101"/>
      <c r="B26" s="97" t="s">
        <v>33</v>
      </c>
      <c r="C26" s="101"/>
      <c r="D26" s="101"/>
      <c r="E26" s="104"/>
      <c r="F26" s="105"/>
      <c r="G26" s="104"/>
      <c r="H26" s="276">
        <f>H20+H21</f>
        <v>774071067.56999993</v>
      </c>
      <c r="I26" s="101"/>
      <c r="J26" s="106"/>
      <c r="K26" s="104"/>
      <c r="L26" s="282">
        <f>SUM(L20:L25)</f>
        <v>835141861.80368483</v>
      </c>
    </row>
    <row r="28" spans="1:12" hidden="1" x14ac:dyDescent="0.2">
      <c r="A28" s="27" t="s">
        <v>34</v>
      </c>
      <c r="B28" s="27"/>
      <c r="C28" s="27"/>
      <c r="D28" s="27"/>
      <c r="E28" s="187">
        <v>460371000</v>
      </c>
      <c r="G28" s="34"/>
      <c r="H28" s="34"/>
    </row>
    <row r="29" spans="1:12" hidden="1" x14ac:dyDescent="0.2">
      <c r="A29" s="8"/>
      <c r="E29"/>
      <c r="G29"/>
      <c r="H29"/>
    </row>
    <row r="30" spans="1:12" hidden="1" x14ac:dyDescent="0.2">
      <c r="A30" s="8"/>
      <c r="E30"/>
      <c r="G30"/>
      <c r="H30"/>
    </row>
    <row r="31" spans="1:12" hidden="1" x14ac:dyDescent="0.2">
      <c r="A31" s="8"/>
      <c r="E31"/>
      <c r="G31"/>
      <c r="H31"/>
    </row>
    <row r="32" spans="1:12" hidden="1" x14ac:dyDescent="0.2">
      <c r="A32" s="8"/>
      <c r="E32"/>
      <c r="G32"/>
      <c r="H32"/>
    </row>
    <row r="33" spans="1:8" hidden="1" x14ac:dyDescent="0.2">
      <c r="A33" s="18" t="s">
        <v>35</v>
      </c>
      <c r="E33"/>
      <c r="G33" s="35"/>
      <c r="H33" s="35"/>
    </row>
    <row r="34" spans="1:8" hidden="1" x14ac:dyDescent="0.2">
      <c r="A34" s="8"/>
      <c r="C34" s="17">
        <v>2013</v>
      </c>
      <c r="D34" s="17">
        <v>2012</v>
      </c>
      <c r="E34"/>
      <c r="G34" s="35"/>
      <c r="H34" s="35"/>
    </row>
    <row r="35" spans="1:8" hidden="1" x14ac:dyDescent="0.2">
      <c r="A35" s="8" t="s">
        <v>17</v>
      </c>
      <c r="C35">
        <v>117.8</v>
      </c>
      <c r="D35">
        <v>113.8</v>
      </c>
      <c r="E35"/>
      <c r="G35"/>
      <c r="H35"/>
    </row>
    <row r="36" spans="1:8" hidden="1" x14ac:dyDescent="0.2">
      <c r="A36" s="8" t="s">
        <v>5</v>
      </c>
      <c r="C36">
        <v>113.8</v>
      </c>
      <c r="D36">
        <v>110.8</v>
      </c>
      <c r="E36"/>
      <c r="G36"/>
      <c r="H36"/>
    </row>
    <row r="37" spans="1:8" hidden="1" x14ac:dyDescent="0.2">
      <c r="A37" s="8"/>
      <c r="E37"/>
      <c r="G37"/>
      <c r="H37"/>
    </row>
    <row r="38" spans="1:8" hidden="1" x14ac:dyDescent="0.2">
      <c r="A38" s="18" t="s">
        <v>35</v>
      </c>
    </row>
    <row r="39" spans="1:8" hidden="1" x14ac:dyDescent="0.2">
      <c r="A39" s="8"/>
      <c r="C39" s="17">
        <v>2014</v>
      </c>
      <c r="D39" s="17">
        <v>2013</v>
      </c>
    </row>
    <row r="40" spans="1:8" hidden="1" x14ac:dyDescent="0.2">
      <c r="A40" s="8" t="s">
        <v>17</v>
      </c>
      <c r="C40">
        <v>118.8</v>
      </c>
      <c r="D40">
        <v>117.8</v>
      </c>
    </row>
    <row r="41" spans="1:8" hidden="1" x14ac:dyDescent="0.2">
      <c r="A41" s="8" t="s">
        <v>5</v>
      </c>
      <c r="C41">
        <v>114.7</v>
      </c>
      <c r="D41">
        <v>113.8</v>
      </c>
    </row>
    <row r="42" spans="1:8" hidden="1" x14ac:dyDescent="0.2"/>
    <row r="46" spans="1:8" x14ac:dyDescent="0.2">
      <c r="E46" s="73"/>
      <c r="G46" s="73"/>
    </row>
    <row r="47" spans="1:8" x14ac:dyDescent="0.2">
      <c r="E47" s="73"/>
      <c r="G47" s="73"/>
    </row>
    <row r="49" spans="5:7" x14ac:dyDescent="0.2">
      <c r="E49" s="74"/>
      <c r="G49" s="74"/>
    </row>
  </sheetData>
  <phoneticPr fontId="0" type="noConversion"/>
  <printOptions gridLines="1"/>
  <pageMargins left="0.74803149606299213" right="0.74803149606299213" top="0.98425196850393704" bottom="0.98425196850393704" header="0.51181102362204722" footer="0.51181102362204722"/>
  <pageSetup paperSize="9" scale="90" fitToHeight="0" orientation="landscape" r:id="rId1"/>
  <headerFooter alignWithMargins="0">
    <oddFooter>&amp;L&amp;Z&amp;F&amp;R&amp;A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4C644-4235-4AB7-81DA-4760E3EEFB28}">
  <dimension ref="A1:I5"/>
  <sheetViews>
    <sheetView workbookViewId="0">
      <selection activeCell="F1" sqref="F1:F5"/>
    </sheetView>
  </sheetViews>
  <sheetFormatPr defaultRowHeight="12.75" x14ac:dyDescent="0.2"/>
  <cols>
    <col min="1" max="1" width="16.140625" bestFit="1" customWidth="1"/>
    <col min="2" max="2" width="17.85546875" bestFit="1" customWidth="1"/>
    <col min="4" max="4" width="10.85546875" bestFit="1" customWidth="1"/>
    <col min="5" max="5" width="12.85546875" bestFit="1" customWidth="1"/>
    <col min="6" max="6" width="21.85546875" customWidth="1"/>
    <col min="7" max="7" width="18.42578125" customWidth="1"/>
    <col min="8" max="8" width="15.85546875" bestFit="1" customWidth="1"/>
    <col min="9" max="9" width="20.140625" customWidth="1"/>
  </cols>
  <sheetData>
    <row r="1" spans="1:9" s="56" customFormat="1" ht="38.25" x14ac:dyDescent="0.2">
      <c r="A1" s="102" t="s">
        <v>2156</v>
      </c>
      <c r="B1" s="102" t="s">
        <v>1729</v>
      </c>
      <c r="C1" s="102" t="s">
        <v>1730</v>
      </c>
      <c r="D1" s="102" t="s">
        <v>1731</v>
      </c>
      <c r="E1" s="102" t="s">
        <v>2149</v>
      </c>
      <c r="F1" s="375" t="s">
        <v>2157</v>
      </c>
      <c r="G1" s="366" t="s">
        <v>2151</v>
      </c>
      <c r="H1" s="371" t="s">
        <v>2158</v>
      </c>
    </row>
    <row r="2" spans="1:9" x14ac:dyDescent="0.2">
      <c r="A2" s="100"/>
      <c r="B2" s="100"/>
      <c r="C2" s="100"/>
      <c r="D2" s="100"/>
      <c r="E2" s="100"/>
      <c r="F2" s="376"/>
      <c r="G2" s="367" t="s">
        <v>58</v>
      </c>
      <c r="H2" s="372" t="s">
        <v>60</v>
      </c>
    </row>
    <row r="3" spans="1:9" x14ac:dyDescent="0.2">
      <c r="A3" s="101" t="s">
        <v>2159</v>
      </c>
      <c r="B3" s="97" t="s">
        <v>353</v>
      </c>
      <c r="C3" s="97" t="s">
        <v>354</v>
      </c>
      <c r="D3" s="97" t="s">
        <v>1504</v>
      </c>
      <c r="E3" s="101" t="s">
        <v>2160</v>
      </c>
      <c r="F3" s="377">
        <v>22629</v>
      </c>
      <c r="G3" s="368">
        <f>ROUND(F3*119.7/108,0)</f>
        <v>25080</v>
      </c>
      <c r="H3" s="373">
        <v>0</v>
      </c>
      <c r="I3" s="54" t="s">
        <v>2161</v>
      </c>
    </row>
    <row r="4" spans="1:9" ht="13.5" thickBot="1" x14ac:dyDescent="0.25">
      <c r="E4" s="17" t="s">
        <v>2162</v>
      </c>
      <c r="F4" s="378">
        <f>SUM(F3:F3)</f>
        <v>22629</v>
      </c>
      <c r="G4" s="369">
        <f>SUM(G3:G3)</f>
        <v>25080</v>
      </c>
      <c r="H4" s="374">
        <f>SUM(H3:H3)</f>
        <v>0</v>
      </c>
    </row>
    <row r="5" spans="1:9" ht="13.5" thickTop="1" x14ac:dyDescent="0.2">
      <c r="F5" s="379"/>
      <c r="G5" s="370"/>
      <c r="H5" s="37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D423"/>
  <sheetViews>
    <sheetView topLeftCell="F1" zoomScaleNormal="100" workbookViewId="0">
      <selection activeCell="O10" sqref="O10"/>
    </sheetView>
  </sheetViews>
  <sheetFormatPr defaultColWidth="17.85546875" defaultRowHeight="15" customHeight="1" x14ac:dyDescent="0.2"/>
  <cols>
    <col min="1" max="1" width="8.85546875" style="1" bestFit="1" customWidth="1"/>
    <col min="2" max="2" width="39.28515625" style="1" customWidth="1"/>
    <col min="3" max="3" width="43.140625" style="1" bestFit="1" customWidth="1"/>
    <col min="4" max="4" width="8.85546875" style="1" bestFit="1" customWidth="1"/>
    <col min="5" max="5" width="15.5703125" style="1" bestFit="1" customWidth="1"/>
    <col min="6" max="7" width="15.5703125" style="86" customWidth="1"/>
    <col min="8" max="8" width="21.28515625" style="86" customWidth="1"/>
    <col min="9" max="9" width="19.42578125" style="86" customWidth="1"/>
    <col min="10" max="10" width="13.42578125" style="21" bestFit="1" customWidth="1"/>
    <col min="11" max="11" width="21.7109375" style="21" bestFit="1" customWidth="1"/>
    <col min="12" max="12" width="13.28515625" style="21" customWidth="1"/>
    <col min="13" max="13" width="21.7109375" style="21" bestFit="1" customWidth="1"/>
    <col min="14" max="15" width="21.7109375" style="107" customWidth="1"/>
    <col min="16" max="16" width="28.42578125" style="49" customWidth="1"/>
    <col min="17" max="17" width="17.28515625" style="1" hidden="1" customWidth="1"/>
    <col min="18" max="18" width="13.42578125" style="1" hidden="1" customWidth="1"/>
    <col min="19" max="19" width="16" style="1" hidden="1" customWidth="1"/>
    <col min="20" max="20" width="19.7109375" style="1" hidden="1" customWidth="1"/>
    <col min="21" max="21" width="50.42578125" style="15" hidden="1" customWidth="1"/>
    <col min="22" max="22" width="20.28515625" style="2" customWidth="1"/>
    <col min="23" max="50" width="17.85546875" style="2"/>
    <col min="51" max="51" width="17.85546875" style="7"/>
    <col min="52" max="16384" width="17.85546875" style="1"/>
  </cols>
  <sheetData>
    <row r="1" spans="1:56" ht="15" customHeight="1" x14ac:dyDescent="0.25">
      <c r="A1" s="383" t="s">
        <v>36</v>
      </c>
      <c r="B1" s="384"/>
      <c r="C1" s="384"/>
      <c r="D1" s="384"/>
      <c r="E1" s="384"/>
      <c r="F1"/>
      <c r="G1"/>
      <c r="H1"/>
      <c r="I1"/>
      <c r="J1" s="55"/>
      <c r="K1" s="387">
        <f>19.7/108</f>
        <v>0.18240740740740741</v>
      </c>
      <c r="L1" s="387"/>
      <c r="M1" s="20"/>
      <c r="N1" s="20"/>
      <c r="O1" s="20"/>
      <c r="P1" s="47"/>
      <c r="Q1" s="2"/>
      <c r="R1" s="2"/>
      <c r="S1" s="2"/>
      <c r="T1" s="2"/>
      <c r="U1" s="2"/>
      <c r="AY1" s="75"/>
      <c r="AZ1" s="86"/>
      <c r="BA1" s="86"/>
      <c r="BB1" s="86"/>
      <c r="BC1" s="86"/>
      <c r="BD1" s="86"/>
    </row>
    <row r="2" spans="1:56" ht="15" customHeight="1" x14ac:dyDescent="0.25">
      <c r="A2" s="385"/>
      <c r="B2" s="386"/>
      <c r="C2" s="386"/>
      <c r="D2" s="386"/>
      <c r="E2" s="386"/>
      <c r="F2"/>
      <c r="G2"/>
      <c r="H2"/>
      <c r="I2"/>
      <c r="J2" s="20"/>
      <c r="K2" s="108" t="s">
        <v>37</v>
      </c>
      <c r="L2" s="109">
        <f>totaal!H2</f>
        <v>119.7</v>
      </c>
      <c r="M2" s="109">
        <f>totaal!H3</f>
        <v>115.1</v>
      </c>
      <c r="N2" s="109">
        <f>totaal!J2</f>
        <v>125.2</v>
      </c>
      <c r="O2" s="109">
        <f>totaal!J3</f>
        <v>123.3</v>
      </c>
      <c r="P2" s="47"/>
      <c r="Q2" s="2"/>
      <c r="R2" s="2"/>
      <c r="S2" s="2"/>
      <c r="T2" s="2"/>
      <c r="U2" s="2"/>
      <c r="AY2" s="75"/>
      <c r="AZ2" s="86"/>
      <c r="BA2" s="86"/>
      <c r="BB2" s="86"/>
      <c r="BC2" s="86"/>
      <c r="BD2" s="86"/>
    </row>
    <row r="3" spans="1:56" ht="22.5" x14ac:dyDescent="0.2">
      <c r="A3" s="10" t="s">
        <v>38</v>
      </c>
      <c r="B3" s="11" t="s">
        <v>39</v>
      </c>
      <c r="C3" s="11" t="s">
        <v>40</v>
      </c>
      <c r="D3" s="11" t="s">
        <v>41</v>
      </c>
      <c r="E3" s="11" t="s">
        <v>42</v>
      </c>
      <c r="F3" s="114" t="s">
        <v>43</v>
      </c>
      <c r="G3" s="114" t="s">
        <v>44</v>
      </c>
      <c r="H3" s="114" t="s">
        <v>45</v>
      </c>
      <c r="I3" s="114" t="s">
        <v>46</v>
      </c>
      <c r="J3" s="319" t="s">
        <v>47</v>
      </c>
      <c r="K3" s="319" t="s">
        <v>48</v>
      </c>
      <c r="L3" s="134" t="s">
        <v>49</v>
      </c>
      <c r="M3" s="134" t="s">
        <v>50</v>
      </c>
      <c r="N3" s="325" t="s">
        <v>51</v>
      </c>
      <c r="O3" s="325" t="s">
        <v>52</v>
      </c>
      <c r="P3" s="188"/>
      <c r="Q3" s="11" t="s">
        <v>53</v>
      </c>
      <c r="R3" s="12" t="s">
        <v>54</v>
      </c>
      <c r="S3" s="12" t="s">
        <v>55</v>
      </c>
      <c r="T3" s="12" t="s">
        <v>56</v>
      </c>
      <c r="U3" s="2"/>
      <c r="AY3" s="75"/>
      <c r="AZ3" s="86"/>
      <c r="BA3" s="86"/>
      <c r="BB3" s="86"/>
      <c r="BC3" s="86"/>
      <c r="BD3" s="86"/>
    </row>
    <row r="4" spans="1:56" ht="11.25" x14ac:dyDescent="0.2">
      <c r="A4" s="2"/>
      <c r="B4" s="6" t="s">
        <v>57</v>
      </c>
      <c r="C4" s="2"/>
      <c r="D4" s="2"/>
      <c r="E4" s="2"/>
      <c r="F4" s="2"/>
      <c r="G4" s="2"/>
      <c r="H4" s="2"/>
      <c r="I4" s="2"/>
      <c r="J4" s="319"/>
      <c r="K4" s="319"/>
      <c r="L4" s="134" t="s">
        <v>58</v>
      </c>
      <c r="M4" s="134" t="s">
        <v>59</v>
      </c>
      <c r="N4" s="325" t="s">
        <v>60</v>
      </c>
      <c r="O4" s="325" t="s">
        <v>61</v>
      </c>
      <c r="P4" s="189"/>
      <c r="Q4" s="2"/>
      <c r="R4" s="2"/>
      <c r="S4" s="2"/>
      <c r="T4" s="2"/>
      <c r="U4" s="2"/>
      <c r="AY4" s="75"/>
      <c r="AZ4" s="86"/>
      <c r="BA4" s="86"/>
      <c r="BB4" s="86"/>
      <c r="BC4" s="86"/>
      <c r="BD4" s="86"/>
    </row>
    <row r="5" spans="1:56" ht="15" customHeight="1" x14ac:dyDescent="0.2">
      <c r="A5" s="190" t="s">
        <v>62</v>
      </c>
      <c r="B5" s="191" t="s">
        <v>63</v>
      </c>
      <c r="C5" s="111" t="s">
        <v>64</v>
      </c>
      <c r="D5" s="111" t="s">
        <v>65</v>
      </c>
      <c r="E5" s="111" t="s">
        <v>66</v>
      </c>
      <c r="F5" s="111"/>
      <c r="G5" s="111"/>
      <c r="H5" s="111"/>
      <c r="I5" s="111"/>
      <c r="J5" s="322"/>
      <c r="K5" s="322"/>
      <c r="L5" s="164"/>
      <c r="M5" s="164"/>
      <c r="N5" s="333"/>
      <c r="O5" s="333"/>
      <c r="P5" s="96"/>
      <c r="Q5" s="5" t="e">
        <f>SUM(#REF!+#REF!)</f>
        <v>#REF!</v>
      </c>
      <c r="R5" s="9">
        <v>8567000</v>
      </c>
      <c r="S5" s="9">
        <v>371000</v>
      </c>
      <c r="T5" s="9">
        <f t="shared" ref="T5:T38" si="0">R5+S5</f>
        <v>8938000</v>
      </c>
      <c r="U5" s="2"/>
      <c r="AY5" s="75"/>
      <c r="AZ5" s="86"/>
      <c r="BA5" s="86"/>
      <c r="BB5" s="86"/>
      <c r="BC5" s="86"/>
      <c r="BD5" s="86"/>
    </row>
    <row r="6" spans="1:56" ht="15" customHeight="1" x14ac:dyDescent="0.2">
      <c r="A6" s="190" t="s">
        <v>62</v>
      </c>
      <c r="B6" s="111" t="s">
        <v>67</v>
      </c>
      <c r="C6" s="111" t="s">
        <v>64</v>
      </c>
      <c r="D6" s="111" t="s">
        <v>65</v>
      </c>
      <c r="E6" s="111" t="s">
        <v>66</v>
      </c>
      <c r="F6" s="111"/>
      <c r="G6" s="111"/>
      <c r="H6" s="111"/>
      <c r="I6" s="111"/>
      <c r="J6" s="322"/>
      <c r="K6" s="322"/>
      <c r="L6" s="164"/>
      <c r="M6" s="164"/>
      <c r="N6" s="333"/>
      <c r="O6" s="333"/>
      <c r="P6" s="96"/>
      <c r="Q6" s="5" t="e">
        <f>SUM(#REF!+#REF!)</f>
        <v>#REF!</v>
      </c>
      <c r="R6" s="9">
        <v>19550000</v>
      </c>
      <c r="S6" s="9">
        <v>4127000</v>
      </c>
      <c r="T6" s="9">
        <f t="shared" si="0"/>
        <v>23677000</v>
      </c>
      <c r="U6" s="2"/>
      <c r="AY6" s="75"/>
      <c r="AZ6" s="86"/>
      <c r="BA6" s="86"/>
      <c r="BB6" s="86"/>
      <c r="BC6" s="86"/>
      <c r="BD6" s="86"/>
    </row>
    <row r="7" spans="1:56" ht="15" customHeight="1" thickBot="1" x14ac:dyDescent="0.25">
      <c r="A7" s="192" t="s">
        <v>68</v>
      </c>
      <c r="B7" s="86" t="s">
        <v>69</v>
      </c>
      <c r="C7" s="86" t="s">
        <v>70</v>
      </c>
      <c r="D7" s="86" t="s">
        <v>71</v>
      </c>
      <c r="E7" s="86" t="s">
        <v>72</v>
      </c>
      <c r="F7" s="86" t="s">
        <v>73</v>
      </c>
      <c r="H7" s="86" t="s">
        <v>74</v>
      </c>
      <c r="I7" s="86" t="s">
        <v>75</v>
      </c>
      <c r="J7" s="322">
        <v>2674286</v>
      </c>
      <c r="K7" s="322">
        <v>1069636</v>
      </c>
      <c r="L7" s="164">
        <f>ROUND(J7*119.7/108,0)</f>
        <v>2964000</v>
      </c>
      <c r="M7" s="164">
        <v>1345000</v>
      </c>
      <c r="N7" s="333">
        <f>L7*($N$2/$L$2)</f>
        <v>3100190.4761904762</v>
      </c>
      <c r="O7" s="333">
        <f>M7*($O$2/$M$2)</f>
        <v>1440821.0251954822</v>
      </c>
      <c r="P7" s="96"/>
      <c r="Q7" s="5" t="e">
        <f>SUM(#REF!+#REF!)</f>
        <v>#REF!</v>
      </c>
      <c r="R7" s="9">
        <v>1889000</v>
      </c>
      <c r="S7" s="9">
        <v>56000</v>
      </c>
      <c r="T7" s="9">
        <f t="shared" si="0"/>
        <v>1945000</v>
      </c>
      <c r="U7" s="2" t="s">
        <v>76</v>
      </c>
      <c r="V7" s="70"/>
      <c r="W7" s="70"/>
      <c r="AY7" s="75"/>
      <c r="AZ7" s="86"/>
      <c r="BA7" s="86"/>
      <c r="BB7" s="86"/>
      <c r="BC7" s="86"/>
      <c r="BD7" s="86"/>
    </row>
    <row r="8" spans="1:56" s="30" customFormat="1" ht="15" customHeight="1" thickTop="1" thickBot="1" x14ac:dyDescent="0.3">
      <c r="A8" s="40" t="s">
        <v>77</v>
      </c>
      <c r="B8" s="40" t="s">
        <v>78</v>
      </c>
      <c r="C8" s="40" t="s">
        <v>79</v>
      </c>
      <c r="D8" s="40" t="s">
        <v>80</v>
      </c>
      <c r="E8" s="40" t="s">
        <v>81</v>
      </c>
      <c r="F8" s="40"/>
      <c r="G8" s="40"/>
      <c r="H8" s="40" t="s">
        <v>82</v>
      </c>
      <c r="I8" s="40" t="s">
        <v>83</v>
      </c>
      <c r="J8" s="322">
        <v>394819</v>
      </c>
      <c r="K8" s="322"/>
      <c r="L8" s="164">
        <f>ROUND(J8*119.7/108,0)</f>
        <v>437591</v>
      </c>
      <c r="M8" s="164"/>
      <c r="N8" s="333">
        <f>L8*($N$2/$L$2)</f>
        <v>457697.52046783624</v>
      </c>
      <c r="O8" s="333"/>
      <c r="P8" s="48"/>
      <c r="Q8" s="31" t="e">
        <f>SUM(#REF!+#REF!)</f>
        <v>#REF!</v>
      </c>
      <c r="R8" s="29">
        <v>339000</v>
      </c>
      <c r="S8" s="29">
        <v>0</v>
      </c>
      <c r="T8" s="29">
        <f>R8+S8</f>
        <v>339000</v>
      </c>
      <c r="U8" s="37"/>
      <c r="V8" s="70"/>
      <c r="W8" s="70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8"/>
    </row>
    <row r="9" spans="1:56" ht="15" customHeight="1" x14ac:dyDescent="0.2">
      <c r="A9" s="86"/>
      <c r="B9" s="78" t="s">
        <v>84</v>
      </c>
      <c r="C9" s="86"/>
      <c r="D9" s="86"/>
      <c r="E9" s="86"/>
      <c r="J9" s="322"/>
      <c r="K9" s="322"/>
      <c r="L9" s="164"/>
      <c r="M9" s="164"/>
      <c r="N9" s="333"/>
      <c r="O9" s="333"/>
      <c r="P9" s="96"/>
      <c r="Q9" s="5"/>
      <c r="R9" s="9">
        <v>0</v>
      </c>
      <c r="S9" s="9">
        <v>0</v>
      </c>
      <c r="T9" s="9">
        <f t="shared" si="0"/>
        <v>0</v>
      </c>
      <c r="U9" s="2"/>
      <c r="V9" s="70"/>
      <c r="W9" s="70"/>
      <c r="AY9" s="75"/>
      <c r="AZ9" s="86"/>
      <c r="BA9" s="86"/>
      <c r="BB9" s="86"/>
      <c r="BC9" s="86"/>
      <c r="BD9" s="86"/>
    </row>
    <row r="10" spans="1:56" ht="15" customHeight="1" x14ac:dyDescent="0.2">
      <c r="A10" s="192" t="s">
        <v>68</v>
      </c>
      <c r="B10" s="86" t="s">
        <v>85</v>
      </c>
      <c r="C10" s="86" t="s">
        <v>86</v>
      </c>
      <c r="D10" s="86" t="s">
        <v>71</v>
      </c>
      <c r="E10" s="86" t="s">
        <v>72</v>
      </c>
      <c r="I10" s="86" t="s">
        <v>87</v>
      </c>
      <c r="J10" s="322">
        <v>1117228</v>
      </c>
      <c r="K10" s="322">
        <v>340450</v>
      </c>
      <c r="L10" s="164">
        <f>ROUND(J10*119.7/108,0)</f>
        <v>1238261</v>
      </c>
      <c r="M10" s="164"/>
      <c r="N10" s="333">
        <f t="shared" ref="N10:N22" si="1">L10*($N$2/$L$2)</f>
        <v>1295156.8688387636</v>
      </c>
      <c r="O10" s="333">
        <f t="shared" ref="O10:O51" si="2">M10*($O$2/$M$2)</f>
        <v>0</v>
      </c>
      <c r="P10" s="96" t="s">
        <v>88</v>
      </c>
      <c r="Q10" s="5" t="e">
        <f>SUM(#REF!+#REF!)</f>
        <v>#REF!</v>
      </c>
      <c r="R10" s="9">
        <v>561000</v>
      </c>
      <c r="S10" s="9">
        <v>122000</v>
      </c>
      <c r="T10" s="9">
        <f t="shared" si="0"/>
        <v>683000</v>
      </c>
      <c r="U10" s="2"/>
      <c r="V10" s="70"/>
      <c r="W10" s="70"/>
      <c r="AY10" s="75"/>
      <c r="AZ10" s="86"/>
      <c r="BA10" s="86"/>
      <c r="BB10" s="86"/>
      <c r="BC10" s="86"/>
      <c r="BD10" s="86"/>
    </row>
    <row r="11" spans="1:56" ht="15" customHeight="1" x14ac:dyDescent="0.2">
      <c r="A11" s="192" t="s">
        <v>89</v>
      </c>
      <c r="B11" s="86" t="s">
        <v>85</v>
      </c>
      <c r="C11" s="86" t="s">
        <v>90</v>
      </c>
      <c r="D11" s="86" t="s">
        <v>91</v>
      </c>
      <c r="E11" s="86" t="s">
        <v>92</v>
      </c>
      <c r="I11" s="115" t="s">
        <v>93</v>
      </c>
      <c r="J11" s="322">
        <v>565947</v>
      </c>
      <c r="K11" s="322"/>
      <c r="L11" s="164">
        <f t="shared" ref="L11:L19" si="3">ROUND(J11*119.7/108,0)</f>
        <v>627258</v>
      </c>
      <c r="M11" s="164"/>
      <c r="N11" s="333">
        <f t="shared" si="1"/>
        <v>656079.3784461153</v>
      </c>
      <c r="O11" s="333"/>
      <c r="P11" s="193" t="s">
        <v>94</v>
      </c>
      <c r="Q11" s="5" t="e">
        <f>SUM(#REF!+#REF!)</f>
        <v>#REF!</v>
      </c>
      <c r="R11" s="9">
        <v>261000</v>
      </c>
      <c r="S11" s="9">
        <v>80000</v>
      </c>
      <c r="T11" s="9">
        <f t="shared" si="0"/>
        <v>341000</v>
      </c>
      <c r="U11" s="2"/>
      <c r="V11" s="70"/>
      <c r="W11" s="70"/>
      <c r="AY11" s="75"/>
      <c r="AZ11" s="86"/>
      <c r="BA11" s="86"/>
      <c r="BB11" s="86"/>
      <c r="BC11" s="86"/>
      <c r="BD11" s="86"/>
    </row>
    <row r="12" spans="1:56" ht="15" customHeight="1" x14ac:dyDescent="0.2">
      <c r="A12" s="192" t="s">
        <v>95</v>
      </c>
      <c r="B12" s="86" t="s">
        <v>85</v>
      </c>
      <c r="C12" s="86" t="s">
        <v>96</v>
      </c>
      <c r="D12" s="86" t="s">
        <v>97</v>
      </c>
      <c r="E12" s="86" t="s">
        <v>81</v>
      </c>
      <c r="F12" s="86" t="s">
        <v>98</v>
      </c>
      <c r="H12" s="86" t="s">
        <v>99</v>
      </c>
      <c r="I12" s="86" t="s">
        <v>100</v>
      </c>
      <c r="J12" s="322">
        <v>1553143</v>
      </c>
      <c r="K12" s="322">
        <v>601033</v>
      </c>
      <c r="L12" s="164">
        <f t="shared" si="3"/>
        <v>1721400</v>
      </c>
      <c r="M12" s="164">
        <v>680000</v>
      </c>
      <c r="N12" s="333">
        <f t="shared" si="1"/>
        <v>1800495.2380952381</v>
      </c>
      <c r="O12" s="333">
        <f t="shared" si="2"/>
        <v>728444.83058210253</v>
      </c>
      <c r="P12" s="96"/>
      <c r="Q12" s="25" t="e">
        <f>SUM(#REF!+#REF!)</f>
        <v>#REF!</v>
      </c>
      <c r="R12" s="9">
        <v>1117000</v>
      </c>
      <c r="S12" s="9">
        <v>154000</v>
      </c>
      <c r="T12" s="9">
        <f t="shared" si="0"/>
        <v>1271000</v>
      </c>
      <c r="U12" s="2"/>
      <c r="V12" s="70"/>
      <c r="W12" s="70"/>
      <c r="AY12" s="75"/>
      <c r="AZ12" s="86"/>
      <c r="BA12" s="86"/>
      <c r="BB12" s="86"/>
      <c r="BC12" s="86"/>
      <c r="BD12" s="86"/>
    </row>
    <row r="13" spans="1:56" ht="15" customHeight="1" x14ac:dyDescent="0.2">
      <c r="A13" s="192" t="s">
        <v>101</v>
      </c>
      <c r="B13" s="86" t="s">
        <v>85</v>
      </c>
      <c r="C13" s="86" t="s">
        <v>102</v>
      </c>
      <c r="D13" s="86" t="s">
        <v>103</v>
      </c>
      <c r="E13" s="86" t="s">
        <v>104</v>
      </c>
      <c r="F13" s="86" t="s">
        <v>105</v>
      </c>
      <c r="H13" s="86" t="s">
        <v>106</v>
      </c>
      <c r="I13" s="86" t="s">
        <v>107</v>
      </c>
      <c r="J13" s="322">
        <v>514286</v>
      </c>
      <c r="K13" s="322">
        <v>412574</v>
      </c>
      <c r="L13" s="164">
        <f t="shared" si="3"/>
        <v>570000</v>
      </c>
      <c r="M13" s="164">
        <v>495000</v>
      </c>
      <c r="N13" s="333">
        <f t="shared" si="1"/>
        <v>596190.47619047621</v>
      </c>
      <c r="O13" s="333">
        <f t="shared" si="2"/>
        <v>530264.98696785409</v>
      </c>
      <c r="P13" s="96"/>
      <c r="Q13" s="5" t="e">
        <f>SUM(#REF!+#REF!)</f>
        <v>#REF!</v>
      </c>
      <c r="R13" s="9">
        <v>415000</v>
      </c>
      <c r="S13" s="9">
        <v>133000</v>
      </c>
      <c r="T13" s="9">
        <f t="shared" si="0"/>
        <v>548000</v>
      </c>
      <c r="U13" s="2"/>
      <c r="V13" s="70"/>
      <c r="W13" s="70"/>
      <c r="AY13" s="75"/>
      <c r="AZ13" s="86"/>
      <c r="BA13" s="86"/>
      <c r="BB13" s="86"/>
      <c r="BC13" s="86"/>
      <c r="BD13" s="86"/>
    </row>
    <row r="14" spans="1:56" ht="15" customHeight="1" x14ac:dyDescent="0.2">
      <c r="A14" s="192" t="s">
        <v>108</v>
      </c>
      <c r="B14" s="86" t="s">
        <v>85</v>
      </c>
      <c r="C14" s="86" t="s">
        <v>109</v>
      </c>
      <c r="D14" s="86" t="s">
        <v>110</v>
      </c>
      <c r="E14" s="86" t="s">
        <v>111</v>
      </c>
      <c r="F14" s="86" t="s">
        <v>112</v>
      </c>
      <c r="H14" s="86" t="s">
        <v>113</v>
      </c>
      <c r="I14" s="86" t="s">
        <v>114</v>
      </c>
      <c r="J14" s="322">
        <v>1157143</v>
      </c>
      <c r="K14" s="322">
        <v>488976</v>
      </c>
      <c r="L14" s="164">
        <f t="shared" si="3"/>
        <v>1282500</v>
      </c>
      <c r="M14" s="164">
        <v>535000</v>
      </c>
      <c r="N14" s="333">
        <f t="shared" si="1"/>
        <v>1341428.5714285714</v>
      </c>
      <c r="O14" s="333">
        <f t="shared" si="2"/>
        <v>573114.68288444832</v>
      </c>
      <c r="P14" s="194"/>
      <c r="Q14" s="44" t="e">
        <f>SUM(#REF!+#REF!)</f>
        <v>#REF!</v>
      </c>
      <c r="R14" s="45">
        <v>310000</v>
      </c>
      <c r="S14" s="45">
        <v>86000</v>
      </c>
      <c r="T14" s="45">
        <f t="shared" si="0"/>
        <v>396000</v>
      </c>
      <c r="U14" s="43"/>
      <c r="V14" s="70"/>
      <c r="W14" s="70"/>
      <c r="AY14" s="75"/>
      <c r="AZ14" s="86"/>
      <c r="BA14" s="86"/>
      <c r="BB14" s="86"/>
      <c r="BC14" s="86"/>
      <c r="BD14" s="86"/>
    </row>
    <row r="15" spans="1:56" ht="15" customHeight="1" x14ac:dyDescent="0.2">
      <c r="A15" s="192" t="s">
        <v>115</v>
      </c>
      <c r="B15" s="86" t="s">
        <v>85</v>
      </c>
      <c r="C15" s="86" t="s">
        <v>116</v>
      </c>
      <c r="D15" s="86" t="s">
        <v>117</v>
      </c>
      <c r="E15" s="86" t="s">
        <v>118</v>
      </c>
      <c r="F15" s="86" t="s">
        <v>119</v>
      </c>
      <c r="H15" s="86" t="s">
        <v>120</v>
      </c>
      <c r="I15" s="86" t="s">
        <v>121</v>
      </c>
      <c r="J15" s="322">
        <v>2067429</v>
      </c>
      <c r="K15" s="322">
        <v>3906718</v>
      </c>
      <c r="L15" s="164">
        <f t="shared" si="3"/>
        <v>2291400</v>
      </c>
      <c r="M15" s="164">
        <v>4060000</v>
      </c>
      <c r="N15" s="333">
        <f t="shared" si="1"/>
        <v>2396685.7142857141</v>
      </c>
      <c r="O15" s="333">
        <f t="shared" si="2"/>
        <v>4349244.1355343182</v>
      </c>
      <c r="P15" s="96"/>
      <c r="Q15" s="46" t="e">
        <f>SUM(#REF!+#REF!)</f>
        <v>#REF!</v>
      </c>
      <c r="R15" s="45">
        <v>778000</v>
      </c>
      <c r="S15" s="45">
        <v>238000</v>
      </c>
      <c r="T15" s="45">
        <f t="shared" si="0"/>
        <v>1016000</v>
      </c>
      <c r="U15" s="43"/>
      <c r="V15" s="70"/>
      <c r="W15" s="70"/>
      <c r="AY15" s="75"/>
      <c r="AZ15" s="86"/>
      <c r="BA15" s="86"/>
      <c r="BB15" s="86"/>
      <c r="BC15" s="86"/>
      <c r="BD15" s="86"/>
    </row>
    <row r="16" spans="1:56" ht="15" customHeight="1" x14ac:dyDescent="0.2">
      <c r="A16" s="192" t="s">
        <v>122</v>
      </c>
      <c r="B16" s="86" t="s">
        <v>85</v>
      </c>
      <c r="C16" s="86" t="s">
        <v>123</v>
      </c>
      <c r="D16" s="86" t="s">
        <v>124</v>
      </c>
      <c r="E16" s="86" t="s">
        <v>125</v>
      </c>
      <c r="F16" s="86" t="s">
        <v>126</v>
      </c>
      <c r="H16" s="86" t="s">
        <v>127</v>
      </c>
      <c r="I16" s="86" t="s">
        <v>128</v>
      </c>
      <c r="J16" s="322">
        <v>282857</v>
      </c>
      <c r="K16" s="322">
        <v>76403</v>
      </c>
      <c r="L16" s="164">
        <f t="shared" si="3"/>
        <v>313500</v>
      </c>
      <c r="M16" s="164">
        <v>120000</v>
      </c>
      <c r="N16" s="333">
        <f t="shared" si="1"/>
        <v>327904.76190476189</v>
      </c>
      <c r="O16" s="333">
        <f t="shared" si="2"/>
        <v>128549.0877497828</v>
      </c>
      <c r="P16" s="96"/>
      <c r="Q16" s="5" t="e">
        <f>SUM(#REF!+#REF!)</f>
        <v>#REF!</v>
      </c>
      <c r="R16" s="9">
        <v>183000</v>
      </c>
      <c r="S16" s="9">
        <v>27000</v>
      </c>
      <c r="T16" s="9">
        <f t="shared" si="0"/>
        <v>210000</v>
      </c>
      <c r="U16" s="2"/>
      <c r="V16" s="70"/>
      <c r="W16" s="70"/>
      <c r="AY16" s="75"/>
      <c r="AZ16" s="86"/>
      <c r="BA16" s="86"/>
      <c r="BB16" s="86"/>
      <c r="BC16" s="86"/>
      <c r="BD16" s="86"/>
    </row>
    <row r="17" spans="1:56" ht="15" customHeight="1" x14ac:dyDescent="0.2">
      <c r="A17" s="192" t="s">
        <v>129</v>
      </c>
      <c r="B17" s="86" t="s">
        <v>130</v>
      </c>
      <c r="C17" s="86" t="s">
        <v>131</v>
      </c>
      <c r="D17" s="86" t="s">
        <v>132</v>
      </c>
      <c r="E17" s="86" t="s">
        <v>133</v>
      </c>
      <c r="F17" s="86" t="s">
        <v>134</v>
      </c>
      <c r="H17" s="86" t="s">
        <v>135</v>
      </c>
      <c r="I17" s="90" t="s">
        <v>136</v>
      </c>
      <c r="J17" s="322">
        <v>164571</v>
      </c>
      <c r="K17" s="322">
        <v>77256</v>
      </c>
      <c r="L17" s="164">
        <f t="shared" si="3"/>
        <v>182400</v>
      </c>
      <c r="M17" s="164">
        <v>45000</v>
      </c>
      <c r="N17" s="333">
        <f t="shared" si="1"/>
        <v>190780.95238095237</v>
      </c>
      <c r="O17" s="333">
        <f t="shared" si="2"/>
        <v>48205.907906168548</v>
      </c>
      <c r="P17" s="96"/>
      <c r="Q17" s="5" t="e">
        <f>SUM(#REF!+#REF!)</f>
        <v>#REF!</v>
      </c>
      <c r="R17" s="9">
        <v>113000</v>
      </c>
      <c r="S17" s="9">
        <v>0</v>
      </c>
      <c r="T17" s="9">
        <f t="shared" si="0"/>
        <v>113000</v>
      </c>
      <c r="U17" s="2"/>
      <c r="V17" s="70"/>
      <c r="W17" s="70"/>
      <c r="AY17" s="75"/>
      <c r="AZ17" s="86"/>
      <c r="BA17" s="86"/>
      <c r="BB17" s="86"/>
      <c r="BC17" s="86"/>
      <c r="BD17" s="86"/>
    </row>
    <row r="18" spans="1:56" ht="15" customHeight="1" x14ac:dyDescent="0.2">
      <c r="A18" s="192" t="s">
        <v>137</v>
      </c>
      <c r="B18" s="86" t="s">
        <v>138</v>
      </c>
      <c r="C18" s="86" t="s">
        <v>139</v>
      </c>
      <c r="D18" s="86" t="s">
        <v>140</v>
      </c>
      <c r="E18" s="86" t="s">
        <v>141</v>
      </c>
      <c r="F18" s="86" t="s">
        <v>126</v>
      </c>
      <c r="H18" s="86" t="s">
        <v>142</v>
      </c>
      <c r="I18" s="86" t="s">
        <v>143</v>
      </c>
      <c r="J18" s="322">
        <v>180000</v>
      </c>
      <c r="K18" s="322">
        <v>61122</v>
      </c>
      <c r="L18" s="164">
        <f t="shared" si="3"/>
        <v>199500</v>
      </c>
      <c r="M18" s="164">
        <v>90000</v>
      </c>
      <c r="N18" s="333">
        <f t="shared" si="1"/>
        <v>208666.66666666666</v>
      </c>
      <c r="O18" s="333">
        <f t="shared" si="2"/>
        <v>96411.815812337096</v>
      </c>
      <c r="P18" s="96"/>
      <c r="Q18" s="5" t="e">
        <f>SUM(#REF!+#REF!)</f>
        <v>#REF!</v>
      </c>
      <c r="R18" s="9">
        <v>171000</v>
      </c>
      <c r="S18" s="9">
        <v>37000</v>
      </c>
      <c r="T18" s="9">
        <f t="shared" si="0"/>
        <v>208000</v>
      </c>
      <c r="U18" s="2"/>
      <c r="V18" s="70"/>
      <c r="W18" s="70"/>
      <c r="AY18" s="75"/>
      <c r="AZ18" s="86"/>
      <c r="BA18" s="86"/>
      <c r="BB18" s="86"/>
      <c r="BC18" s="86"/>
      <c r="BD18" s="86"/>
    </row>
    <row r="19" spans="1:56" ht="15" customHeight="1" x14ac:dyDescent="0.2">
      <c r="A19" s="192" t="s">
        <v>144</v>
      </c>
      <c r="B19" s="86" t="s">
        <v>145</v>
      </c>
      <c r="C19" s="86" t="s">
        <v>146</v>
      </c>
      <c r="D19" s="86"/>
      <c r="E19" s="86" t="s">
        <v>147</v>
      </c>
      <c r="F19" s="86" t="s">
        <v>148</v>
      </c>
      <c r="H19" s="86" t="s">
        <v>149</v>
      </c>
      <c r="I19" s="115"/>
      <c r="J19" s="322">
        <v>154286</v>
      </c>
      <c r="K19" s="322">
        <v>50935</v>
      </c>
      <c r="L19" s="164">
        <f t="shared" si="3"/>
        <v>171000</v>
      </c>
      <c r="M19" s="164">
        <f t="shared" ref="M19" si="4">ROUND(K19*115.1/103.5,0)</f>
        <v>56644</v>
      </c>
      <c r="N19" s="333">
        <f t="shared" si="1"/>
        <v>178857.14285714284</v>
      </c>
      <c r="O19" s="333">
        <f t="shared" si="2"/>
        <v>60679.454387489139</v>
      </c>
      <c r="P19" s="96"/>
      <c r="Q19" s="5" t="e">
        <f>SUM(#REF!+#REF!)</f>
        <v>#REF!</v>
      </c>
      <c r="R19" s="9">
        <v>0</v>
      </c>
      <c r="S19" s="9">
        <v>0</v>
      </c>
      <c r="T19" s="9">
        <f t="shared" si="0"/>
        <v>0</v>
      </c>
      <c r="U19" s="2"/>
      <c r="V19" s="70"/>
      <c r="W19" s="70"/>
      <c r="AY19" s="75"/>
      <c r="AZ19" s="86"/>
      <c r="BA19" s="86"/>
      <c r="BB19" s="86"/>
      <c r="BC19" s="86"/>
      <c r="BD19" s="86"/>
    </row>
    <row r="20" spans="1:56" ht="15" customHeight="1" x14ac:dyDescent="0.2">
      <c r="A20" s="192" t="s">
        <v>150</v>
      </c>
      <c r="B20" s="86" t="s">
        <v>151</v>
      </c>
      <c r="C20" s="86" t="s">
        <v>152</v>
      </c>
      <c r="D20" s="86"/>
      <c r="E20" s="86" t="s">
        <v>133</v>
      </c>
      <c r="F20" s="86" t="s">
        <v>153</v>
      </c>
      <c r="H20" s="86" t="s">
        <v>154</v>
      </c>
      <c r="I20" s="115"/>
      <c r="J20" s="322">
        <v>144000</v>
      </c>
      <c r="K20" s="322"/>
      <c r="L20" s="164">
        <f>ROUND(J20*119.7/108,0)</f>
        <v>159600</v>
      </c>
      <c r="M20" s="164">
        <v>45000</v>
      </c>
      <c r="N20" s="333">
        <f t="shared" si="1"/>
        <v>166933.33333333331</v>
      </c>
      <c r="O20" s="333">
        <f t="shared" si="2"/>
        <v>48205.907906168548</v>
      </c>
      <c r="P20" s="96"/>
      <c r="Q20" s="5" t="e">
        <f>SUM(#REF!+#REF!)</f>
        <v>#REF!</v>
      </c>
      <c r="R20" s="9">
        <v>0</v>
      </c>
      <c r="S20" s="9">
        <v>0</v>
      </c>
      <c r="T20" s="9">
        <f t="shared" si="0"/>
        <v>0</v>
      </c>
      <c r="U20" s="2"/>
      <c r="V20" s="70"/>
      <c r="W20" s="70"/>
      <c r="AY20" s="75"/>
      <c r="AZ20" s="86"/>
      <c r="BA20" s="86"/>
      <c r="BB20" s="86"/>
      <c r="BC20" s="86"/>
      <c r="BD20" s="86"/>
    </row>
    <row r="21" spans="1:56" ht="15" customHeight="1" thickBot="1" x14ac:dyDescent="0.25">
      <c r="A21" s="192" t="s">
        <v>155</v>
      </c>
      <c r="B21" s="86" t="s">
        <v>156</v>
      </c>
      <c r="C21" s="86" t="s">
        <v>157</v>
      </c>
      <c r="D21" s="86"/>
      <c r="E21" s="86" t="s">
        <v>147</v>
      </c>
      <c r="F21" s="86" t="s">
        <v>158</v>
      </c>
      <c r="H21" s="86" t="s">
        <v>159</v>
      </c>
      <c r="I21" s="86" t="s">
        <v>160</v>
      </c>
      <c r="J21" s="322">
        <v>308571</v>
      </c>
      <c r="K21" s="322">
        <v>50935</v>
      </c>
      <c r="L21" s="164">
        <f>ROUND(J21*119.7/108,0)</f>
        <v>342000</v>
      </c>
      <c r="M21" s="164">
        <v>55000</v>
      </c>
      <c r="N21" s="333">
        <f t="shared" si="1"/>
        <v>357714.28571428568</v>
      </c>
      <c r="O21" s="333">
        <f t="shared" si="2"/>
        <v>58918.331885317115</v>
      </c>
      <c r="P21" s="96"/>
      <c r="Q21" s="25" t="e">
        <f>SUM(#REF!+#REF!)</f>
        <v>#REF!</v>
      </c>
      <c r="R21" s="9">
        <v>0</v>
      </c>
      <c r="S21" s="9">
        <v>54000</v>
      </c>
      <c r="T21" s="9">
        <f t="shared" si="0"/>
        <v>54000</v>
      </c>
      <c r="U21" s="2"/>
      <c r="V21" s="70"/>
      <c r="W21" s="70"/>
      <c r="AY21" s="75"/>
      <c r="AZ21" s="86"/>
      <c r="BA21" s="86"/>
      <c r="BB21" s="86"/>
      <c r="BC21" s="86"/>
      <c r="BD21" s="86"/>
    </row>
    <row r="22" spans="1:56" ht="15" customHeight="1" thickTop="1" thickBot="1" x14ac:dyDescent="0.25">
      <c r="A22" s="40" t="s">
        <v>161</v>
      </c>
      <c r="B22" s="86" t="s">
        <v>162</v>
      </c>
      <c r="C22" s="86" t="s">
        <v>163</v>
      </c>
      <c r="D22" s="195" t="s">
        <v>164</v>
      </c>
      <c r="E22" s="86" t="s">
        <v>165</v>
      </c>
      <c r="F22" s="86" t="s">
        <v>148</v>
      </c>
      <c r="H22" s="86" t="s">
        <v>166</v>
      </c>
      <c r="I22" s="86" t="s">
        <v>167</v>
      </c>
      <c r="J22" s="322">
        <v>1902857</v>
      </c>
      <c r="K22" s="322">
        <v>499163</v>
      </c>
      <c r="L22" s="164">
        <f>ROUND(J22*119.7/108,0)</f>
        <v>2109000</v>
      </c>
      <c r="M22" s="164">
        <v>360000</v>
      </c>
      <c r="N22" s="333">
        <f t="shared" si="1"/>
        <v>2205904.7619047617</v>
      </c>
      <c r="O22" s="333">
        <f t="shared" si="2"/>
        <v>385647.26324934838</v>
      </c>
      <c r="P22" s="96"/>
      <c r="Q22" s="25" t="e">
        <f>SUM(#REF!+#REF!)</f>
        <v>#REF!</v>
      </c>
      <c r="R22" s="9">
        <v>0</v>
      </c>
      <c r="S22" s="9">
        <v>0</v>
      </c>
      <c r="T22" s="9"/>
      <c r="U22" s="2"/>
      <c r="V22" s="70"/>
      <c r="W22" s="70"/>
      <c r="AY22" s="75"/>
      <c r="AZ22" s="86"/>
      <c r="BA22" s="86"/>
      <c r="BB22" s="86"/>
      <c r="BC22" s="86"/>
      <c r="BD22" s="86"/>
    </row>
    <row r="23" spans="1:56" ht="15" customHeight="1" x14ac:dyDescent="0.25">
      <c r="A23" s="33"/>
      <c r="B23" s="78" t="s">
        <v>168</v>
      </c>
      <c r="C23" s="86"/>
      <c r="D23" s="195"/>
      <c r="E23" s="86"/>
      <c r="J23" s="322"/>
      <c r="K23" s="322"/>
      <c r="L23" s="164"/>
      <c r="M23" s="164"/>
      <c r="N23" s="333"/>
      <c r="O23" s="333"/>
      <c r="P23" s="96"/>
      <c r="Q23" s="25"/>
      <c r="R23" s="9"/>
      <c r="S23" s="9"/>
      <c r="T23" s="9"/>
      <c r="U23" s="2"/>
      <c r="V23" s="70"/>
      <c r="W23" s="70"/>
      <c r="AY23" s="75"/>
      <c r="AZ23" s="86"/>
      <c r="BA23" s="86"/>
      <c r="BB23" s="86"/>
      <c r="BC23" s="86"/>
      <c r="BD23" s="86"/>
    </row>
    <row r="24" spans="1:56" ht="15" customHeight="1" x14ac:dyDescent="0.25">
      <c r="A24" s="33"/>
      <c r="B24" s="86" t="s">
        <v>169</v>
      </c>
      <c r="C24" s="84" t="s">
        <v>170</v>
      </c>
      <c r="D24" s="84" t="s">
        <v>171</v>
      </c>
      <c r="E24" s="84" t="s">
        <v>172</v>
      </c>
      <c r="F24" s="84"/>
      <c r="G24" s="84"/>
      <c r="H24" s="84"/>
      <c r="I24" s="84"/>
      <c r="J24" s="322">
        <v>3201334</v>
      </c>
      <c r="K24" s="322"/>
      <c r="L24" s="164">
        <f>ROUND(J24*119.7/108,0)</f>
        <v>3548145</v>
      </c>
      <c r="M24" s="164"/>
      <c r="N24" s="333">
        <f>L24*($N$2/$L$2)</f>
        <v>3711175.8897243105</v>
      </c>
      <c r="O24" s="333"/>
      <c r="P24" s="96"/>
      <c r="Q24" s="25"/>
      <c r="R24" s="9"/>
      <c r="S24" s="9"/>
      <c r="T24" s="9"/>
      <c r="U24" s="2"/>
      <c r="V24" s="70"/>
      <c r="W24" s="70"/>
      <c r="AY24" s="75"/>
      <c r="AZ24" s="86"/>
      <c r="BA24" s="86"/>
      <c r="BB24" s="86"/>
      <c r="BC24" s="86"/>
      <c r="BD24" s="86"/>
    </row>
    <row r="25" spans="1:56" ht="15" customHeight="1" x14ac:dyDescent="0.25">
      <c r="A25" s="33"/>
      <c r="B25" s="86" t="s">
        <v>173</v>
      </c>
      <c r="C25" s="84" t="s">
        <v>174</v>
      </c>
      <c r="D25" s="84" t="s">
        <v>175</v>
      </c>
      <c r="E25" s="84" t="s">
        <v>176</v>
      </c>
      <c r="F25" s="84"/>
      <c r="G25" s="84"/>
      <c r="H25" s="84"/>
      <c r="I25" s="84"/>
      <c r="J25" s="322">
        <v>3022871</v>
      </c>
      <c r="K25" s="322"/>
      <c r="L25" s="164">
        <f>ROUND(J25*119.7/108,0)</f>
        <v>3350349</v>
      </c>
      <c r="M25" s="164"/>
      <c r="N25" s="333">
        <f>L25*($N$2/$L$2)</f>
        <v>3504291.5187969925</v>
      </c>
      <c r="O25" s="333"/>
      <c r="P25" s="96"/>
      <c r="Q25" s="25"/>
      <c r="R25" s="9"/>
      <c r="S25" s="9"/>
      <c r="T25" s="9"/>
      <c r="U25" s="2"/>
      <c r="V25" s="70"/>
      <c r="W25" s="70"/>
      <c r="AY25" s="75"/>
      <c r="AZ25" s="86"/>
      <c r="BA25" s="86"/>
      <c r="BB25" s="86"/>
      <c r="BC25" s="86"/>
      <c r="BD25" s="86"/>
    </row>
    <row r="26" spans="1:56" ht="15" customHeight="1" x14ac:dyDescent="0.25">
      <c r="A26" s="33"/>
      <c r="B26" s="86" t="s">
        <v>177</v>
      </c>
      <c r="C26" s="84" t="s">
        <v>178</v>
      </c>
      <c r="D26" s="84"/>
      <c r="E26" s="84" t="s">
        <v>179</v>
      </c>
      <c r="F26" s="84"/>
      <c r="G26" s="84"/>
      <c r="H26" s="84"/>
      <c r="I26" s="84"/>
      <c r="J26" s="322">
        <v>2978867</v>
      </c>
      <c r="K26" s="322"/>
      <c r="L26" s="164">
        <f>ROUND(J26*119.7/108,0)</f>
        <v>3301578</v>
      </c>
      <c r="M26" s="164"/>
      <c r="N26" s="333">
        <f>L26*($N$2/$L$2)</f>
        <v>3453279.5789473681</v>
      </c>
      <c r="O26" s="333"/>
      <c r="P26" s="96"/>
      <c r="Q26" s="25"/>
      <c r="R26" s="9"/>
      <c r="S26" s="9"/>
      <c r="T26" s="9"/>
      <c r="U26" s="2"/>
      <c r="V26" s="70"/>
      <c r="W26" s="70"/>
      <c r="AY26" s="75"/>
      <c r="AZ26" s="86"/>
      <c r="BA26" s="86"/>
      <c r="BB26" s="86"/>
      <c r="BC26" s="86"/>
      <c r="BD26" s="86"/>
    </row>
    <row r="27" spans="1:56" ht="15" customHeight="1" x14ac:dyDescent="0.2">
      <c r="A27" s="86"/>
      <c r="B27" s="78" t="s">
        <v>180</v>
      </c>
      <c r="C27" s="86"/>
      <c r="D27" s="86"/>
      <c r="E27" s="86"/>
      <c r="J27" s="322"/>
      <c r="K27" s="322"/>
      <c r="L27" s="164"/>
      <c r="M27" s="164"/>
      <c r="N27" s="333"/>
      <c r="O27" s="333"/>
      <c r="P27" s="96"/>
      <c r="Q27" s="5"/>
      <c r="R27" s="9"/>
      <c r="S27" s="9"/>
      <c r="T27" s="9">
        <f t="shared" si="0"/>
        <v>0</v>
      </c>
      <c r="U27" s="2"/>
      <c r="V27" s="70"/>
      <c r="W27" s="70"/>
      <c r="AY27" s="75"/>
      <c r="AZ27" s="86"/>
      <c r="BA27" s="86"/>
      <c r="BB27" s="86"/>
      <c r="BC27" s="86"/>
      <c r="BD27" s="86"/>
    </row>
    <row r="28" spans="1:56" ht="15" customHeight="1" x14ac:dyDescent="0.2">
      <c r="A28" s="192" t="s">
        <v>62</v>
      </c>
      <c r="B28" s="86" t="s">
        <v>181</v>
      </c>
      <c r="C28" s="86" t="s">
        <v>64</v>
      </c>
      <c r="D28" s="86" t="s">
        <v>65</v>
      </c>
      <c r="E28" s="86" t="s">
        <v>66</v>
      </c>
      <c r="F28" s="86" t="s">
        <v>98</v>
      </c>
      <c r="H28" s="86" t="s">
        <v>182</v>
      </c>
      <c r="J28" s="322">
        <v>390857</v>
      </c>
      <c r="K28" s="322" t="s">
        <v>183</v>
      </c>
      <c r="L28" s="164">
        <f t="shared" ref="L28:L35" si="5">ROUND(J28*119.7/108,0)</f>
        <v>433200</v>
      </c>
      <c r="M28" s="164" t="s">
        <v>183</v>
      </c>
      <c r="N28" s="333">
        <f t="shared" ref="N28:N36" si="6">L28*($N$2/$L$2)</f>
        <v>453104.76190476189</v>
      </c>
      <c r="O28" s="333"/>
      <c r="P28" s="96"/>
      <c r="Q28" s="13" t="e">
        <f>SUM(#REF!+#REF!)</f>
        <v>#REF!</v>
      </c>
      <c r="R28" s="9">
        <v>0</v>
      </c>
      <c r="S28" s="9">
        <v>0</v>
      </c>
      <c r="T28" s="9">
        <f t="shared" si="0"/>
        <v>0</v>
      </c>
      <c r="U28" s="2"/>
      <c r="V28" s="70"/>
      <c r="W28" s="70"/>
      <c r="AY28" s="75"/>
      <c r="AZ28" s="86"/>
      <c r="BA28" s="86"/>
      <c r="BB28" s="86"/>
      <c r="BC28" s="86"/>
      <c r="BD28" s="86"/>
    </row>
    <row r="29" spans="1:56" ht="15" customHeight="1" x14ac:dyDescent="0.2">
      <c r="A29" s="86" t="s">
        <v>77</v>
      </c>
      <c r="B29" s="86" t="s">
        <v>184</v>
      </c>
      <c r="C29" s="86" t="s">
        <v>131</v>
      </c>
      <c r="D29" s="86" t="s">
        <v>132</v>
      </c>
      <c r="E29" s="86" t="s">
        <v>133</v>
      </c>
      <c r="F29" s="86" t="s">
        <v>98</v>
      </c>
      <c r="H29" s="86" t="s">
        <v>185</v>
      </c>
      <c r="J29" s="322">
        <v>457714</v>
      </c>
      <c r="K29" s="322" t="s">
        <v>183</v>
      </c>
      <c r="L29" s="164">
        <f t="shared" si="5"/>
        <v>507300</v>
      </c>
      <c r="M29" s="164" t="s">
        <v>183</v>
      </c>
      <c r="N29" s="333">
        <f t="shared" si="6"/>
        <v>530609.52380952379</v>
      </c>
      <c r="O29" s="333"/>
      <c r="P29" s="96"/>
      <c r="Q29" s="5" t="e">
        <f>SUM(#REF!+#REF!)</f>
        <v>#REF!</v>
      </c>
      <c r="R29" s="9">
        <v>507000</v>
      </c>
      <c r="S29" s="9">
        <v>0</v>
      </c>
      <c r="T29" s="9">
        <f t="shared" si="0"/>
        <v>507000</v>
      </c>
      <c r="U29" s="2"/>
      <c r="V29" s="70"/>
      <c r="W29" s="70"/>
      <c r="AY29" s="75"/>
      <c r="AZ29" s="86"/>
      <c r="BA29" s="86"/>
      <c r="BB29" s="86"/>
      <c r="BC29" s="86"/>
      <c r="BD29" s="86"/>
    </row>
    <row r="30" spans="1:56" ht="15" customHeight="1" x14ac:dyDescent="0.2">
      <c r="A30" s="86" t="s">
        <v>77</v>
      </c>
      <c r="B30" s="86" t="s">
        <v>146</v>
      </c>
      <c r="C30" s="86" t="s">
        <v>186</v>
      </c>
      <c r="D30" s="86" t="s">
        <v>187</v>
      </c>
      <c r="E30" s="86" t="s">
        <v>147</v>
      </c>
      <c r="F30" s="86" t="s">
        <v>98</v>
      </c>
      <c r="H30" s="86" t="s">
        <v>188</v>
      </c>
      <c r="J30" s="322">
        <v>345600</v>
      </c>
      <c r="K30" s="322" t="s">
        <v>183</v>
      </c>
      <c r="L30" s="164">
        <f t="shared" si="5"/>
        <v>383040</v>
      </c>
      <c r="M30" s="164" t="s">
        <v>183</v>
      </c>
      <c r="N30" s="333">
        <f t="shared" si="6"/>
        <v>400640</v>
      </c>
      <c r="O30" s="333"/>
      <c r="P30" s="96"/>
      <c r="Q30" s="5" t="e">
        <f>SUM(#REF!+#REF!)</f>
        <v>#REF!</v>
      </c>
      <c r="R30" s="9">
        <v>365000</v>
      </c>
      <c r="S30" s="9">
        <v>0</v>
      </c>
      <c r="T30" s="9">
        <f t="shared" si="0"/>
        <v>365000</v>
      </c>
      <c r="U30" s="2"/>
      <c r="V30" s="70"/>
      <c r="W30" s="70"/>
      <c r="AY30" s="75"/>
      <c r="AZ30" s="86"/>
      <c r="BA30" s="86"/>
      <c r="BB30" s="86"/>
      <c r="BC30" s="86"/>
      <c r="BD30" s="86"/>
    </row>
    <row r="31" spans="1:56" ht="15" customHeight="1" x14ac:dyDescent="0.2">
      <c r="A31" s="86" t="s">
        <v>77</v>
      </c>
      <c r="B31" s="86" t="s">
        <v>189</v>
      </c>
      <c r="C31" s="86" t="s">
        <v>190</v>
      </c>
      <c r="D31" s="86" t="s">
        <v>191</v>
      </c>
      <c r="E31" s="86" t="s">
        <v>147</v>
      </c>
      <c r="F31" s="86" t="s">
        <v>192</v>
      </c>
      <c r="H31" s="86" t="s">
        <v>193</v>
      </c>
      <c r="J31" s="322">
        <v>282857</v>
      </c>
      <c r="K31" s="322" t="s">
        <v>183</v>
      </c>
      <c r="L31" s="164">
        <f t="shared" si="5"/>
        <v>313500</v>
      </c>
      <c r="M31" s="164" t="s">
        <v>183</v>
      </c>
      <c r="N31" s="333">
        <f t="shared" si="6"/>
        <v>327904.76190476189</v>
      </c>
      <c r="O31" s="333"/>
      <c r="P31" s="96"/>
      <c r="Q31" s="5" t="e">
        <f>SUM(#REF!+#REF!)</f>
        <v>#REF!</v>
      </c>
      <c r="R31" s="9">
        <v>261000</v>
      </c>
      <c r="S31" s="9">
        <v>0</v>
      </c>
      <c r="T31" s="9">
        <f t="shared" si="0"/>
        <v>261000</v>
      </c>
      <c r="U31" s="2"/>
      <c r="V31" s="70"/>
      <c r="W31" s="70"/>
      <c r="AY31" s="75"/>
      <c r="AZ31" s="86"/>
      <c r="BA31" s="86"/>
      <c r="BB31" s="86"/>
      <c r="BC31" s="86"/>
      <c r="BD31" s="86"/>
    </row>
    <row r="32" spans="1:56" ht="15" customHeight="1" x14ac:dyDescent="0.2">
      <c r="A32" s="86" t="s">
        <v>77</v>
      </c>
      <c r="B32" s="86" t="s">
        <v>194</v>
      </c>
      <c r="C32" s="86" t="s">
        <v>195</v>
      </c>
      <c r="D32" s="86" t="s">
        <v>196</v>
      </c>
      <c r="E32" s="86" t="s">
        <v>197</v>
      </c>
      <c r="F32" s="86" t="s">
        <v>98</v>
      </c>
      <c r="H32" s="86" t="s">
        <v>198</v>
      </c>
      <c r="J32" s="322">
        <v>555429</v>
      </c>
      <c r="K32" s="322" t="s">
        <v>183</v>
      </c>
      <c r="L32" s="164">
        <f t="shared" si="5"/>
        <v>615600</v>
      </c>
      <c r="M32" s="164" t="s">
        <v>183</v>
      </c>
      <c r="N32" s="333">
        <f t="shared" si="6"/>
        <v>643885.7142857142</v>
      </c>
      <c r="O32" s="333"/>
      <c r="P32" s="96"/>
      <c r="Q32" s="5" t="e">
        <f>SUM(#REF!+#REF!)</f>
        <v>#REF!</v>
      </c>
      <c r="R32" s="9">
        <v>469000</v>
      </c>
      <c r="S32" s="9">
        <v>0</v>
      </c>
      <c r="T32" s="9">
        <f t="shared" si="0"/>
        <v>469000</v>
      </c>
      <c r="U32" s="2"/>
      <c r="V32" s="70"/>
      <c r="W32" s="70"/>
      <c r="AY32" s="75"/>
      <c r="AZ32" s="86"/>
      <c r="BA32" s="86"/>
      <c r="BB32" s="86"/>
      <c r="BC32" s="86"/>
      <c r="BD32" s="86"/>
    </row>
    <row r="33" spans="1:56" ht="15" customHeight="1" x14ac:dyDescent="0.2">
      <c r="A33" s="86" t="s">
        <v>77</v>
      </c>
      <c r="B33" s="86" t="s">
        <v>199</v>
      </c>
      <c r="C33" s="86" t="s">
        <v>200</v>
      </c>
      <c r="D33" s="86" t="s">
        <v>201</v>
      </c>
      <c r="E33" s="86" t="s">
        <v>197</v>
      </c>
      <c r="F33" s="86" t="s">
        <v>98</v>
      </c>
      <c r="H33" s="86" t="s">
        <v>202</v>
      </c>
      <c r="J33" s="322">
        <v>401143</v>
      </c>
      <c r="K33" s="322" t="s">
        <v>183</v>
      </c>
      <c r="L33" s="164">
        <f t="shared" si="5"/>
        <v>444600</v>
      </c>
      <c r="M33" s="164" t="s">
        <v>183</v>
      </c>
      <c r="N33" s="333">
        <f t="shared" si="6"/>
        <v>465028.57142857142</v>
      </c>
      <c r="O33" s="333"/>
      <c r="P33" s="96"/>
      <c r="Q33" s="5" t="e">
        <f>SUM(#REF!+#REF!)</f>
        <v>#REF!</v>
      </c>
      <c r="R33" s="9">
        <v>246000</v>
      </c>
      <c r="S33" s="9">
        <v>0</v>
      </c>
      <c r="T33" s="9">
        <f t="shared" si="0"/>
        <v>246000</v>
      </c>
      <c r="U33" s="2"/>
      <c r="V33" s="70"/>
      <c r="W33" s="70"/>
      <c r="AY33" s="75"/>
      <c r="AZ33" s="86"/>
      <c r="BA33" s="86"/>
      <c r="BB33" s="86"/>
      <c r="BC33" s="86"/>
      <c r="BD33" s="86"/>
    </row>
    <row r="34" spans="1:56" ht="15" customHeight="1" x14ac:dyDescent="0.2">
      <c r="A34" s="86" t="s">
        <v>77</v>
      </c>
      <c r="B34" s="86" t="s">
        <v>203</v>
      </c>
      <c r="C34" s="86" t="s">
        <v>204</v>
      </c>
      <c r="D34" s="86" t="s">
        <v>205</v>
      </c>
      <c r="E34" s="86" t="s">
        <v>179</v>
      </c>
      <c r="F34" s="86" t="s">
        <v>98</v>
      </c>
      <c r="H34" s="86" t="s">
        <v>206</v>
      </c>
      <c r="J34" s="322">
        <v>406286</v>
      </c>
      <c r="K34" s="322" t="s">
        <v>183</v>
      </c>
      <c r="L34" s="164">
        <f t="shared" si="5"/>
        <v>450300</v>
      </c>
      <c r="M34" s="164" t="s">
        <v>183</v>
      </c>
      <c r="N34" s="333">
        <f t="shared" si="6"/>
        <v>470990.47619047615</v>
      </c>
      <c r="O34" s="333"/>
      <c r="P34" s="96"/>
      <c r="Q34" s="5" t="e">
        <f>SUM(#REF!+#REF!)</f>
        <v>#REF!</v>
      </c>
      <c r="R34" s="9">
        <v>365000</v>
      </c>
      <c r="S34" s="9">
        <v>0</v>
      </c>
      <c r="T34" s="9">
        <f t="shared" si="0"/>
        <v>365000</v>
      </c>
      <c r="U34" s="2"/>
      <c r="V34" s="70"/>
      <c r="W34" s="70"/>
      <c r="AY34" s="75"/>
      <c r="AZ34" s="86"/>
      <c r="BA34" s="86"/>
      <c r="BB34" s="86"/>
      <c r="BC34" s="86"/>
      <c r="BD34" s="86"/>
    </row>
    <row r="35" spans="1:56" ht="15" customHeight="1" x14ac:dyDescent="0.2">
      <c r="A35" s="86" t="s">
        <v>77</v>
      </c>
      <c r="B35" s="86" t="s">
        <v>207</v>
      </c>
      <c r="C35" s="86" t="s">
        <v>208</v>
      </c>
      <c r="D35" s="86" t="s">
        <v>209</v>
      </c>
      <c r="E35" s="86" t="s">
        <v>210</v>
      </c>
      <c r="F35" s="86" t="s">
        <v>211</v>
      </c>
      <c r="H35" s="86" t="s">
        <v>212</v>
      </c>
      <c r="J35" s="322">
        <v>354857</v>
      </c>
      <c r="K35" s="322" t="s">
        <v>183</v>
      </c>
      <c r="L35" s="164">
        <f t="shared" si="5"/>
        <v>393300</v>
      </c>
      <c r="M35" s="164" t="s">
        <v>183</v>
      </c>
      <c r="N35" s="333">
        <f t="shared" si="6"/>
        <v>411371.42857142852</v>
      </c>
      <c r="O35" s="333"/>
      <c r="P35" s="96"/>
      <c r="Q35" s="5" t="e">
        <f>SUM(#REF!+#REF!)</f>
        <v>#REF!</v>
      </c>
      <c r="R35" s="9">
        <v>313000</v>
      </c>
      <c r="S35" s="9">
        <v>0</v>
      </c>
      <c r="T35" s="9">
        <f t="shared" si="0"/>
        <v>313000</v>
      </c>
      <c r="U35" s="2"/>
      <c r="V35" s="70"/>
      <c r="W35" s="70"/>
      <c r="AY35" s="75"/>
      <c r="AZ35" s="86"/>
      <c r="BA35" s="86"/>
      <c r="BB35" s="86"/>
      <c r="BC35" s="86"/>
      <c r="BD35" s="86"/>
    </row>
    <row r="36" spans="1:56" ht="15" customHeight="1" x14ac:dyDescent="0.2">
      <c r="A36" s="86" t="s">
        <v>77</v>
      </c>
      <c r="B36" s="86" t="s">
        <v>213</v>
      </c>
      <c r="C36" s="86" t="s">
        <v>139</v>
      </c>
      <c r="D36" s="86" t="s">
        <v>214</v>
      </c>
      <c r="E36" s="86" t="s">
        <v>141</v>
      </c>
      <c r="F36" s="86" t="s">
        <v>98</v>
      </c>
      <c r="H36" s="86" t="s">
        <v>215</v>
      </c>
      <c r="J36" s="322">
        <v>462857</v>
      </c>
      <c r="K36" s="322" t="s">
        <v>183</v>
      </c>
      <c r="L36" s="164">
        <f>ROUND(J36*119.7/108,0)</f>
        <v>513000</v>
      </c>
      <c r="M36" s="164" t="s">
        <v>183</v>
      </c>
      <c r="N36" s="333">
        <f t="shared" si="6"/>
        <v>536571.42857142852</v>
      </c>
      <c r="O36" s="333"/>
      <c r="P36" s="96"/>
      <c r="Q36" s="5" t="e">
        <f>SUM(#REF!+#REF!)</f>
        <v>#REF!</v>
      </c>
      <c r="R36" s="9">
        <v>339000</v>
      </c>
      <c r="S36" s="9">
        <v>0</v>
      </c>
      <c r="T36" s="9">
        <f t="shared" si="0"/>
        <v>339000</v>
      </c>
      <c r="U36" s="2"/>
      <c r="V36" s="70"/>
      <c r="W36" s="70"/>
      <c r="AY36" s="75"/>
      <c r="AZ36" s="86"/>
      <c r="BA36" s="86"/>
      <c r="BB36" s="86"/>
      <c r="BC36" s="86"/>
      <c r="BD36" s="86"/>
    </row>
    <row r="37" spans="1:56" ht="15" customHeight="1" x14ac:dyDescent="0.2">
      <c r="A37" s="86"/>
      <c r="B37" s="78" t="s">
        <v>216</v>
      </c>
      <c r="C37" s="86"/>
      <c r="D37" s="86"/>
      <c r="E37" s="86"/>
      <c r="J37" s="322"/>
      <c r="K37" s="322"/>
      <c r="L37" s="164"/>
      <c r="M37" s="164"/>
      <c r="N37" s="333"/>
      <c r="O37" s="333"/>
      <c r="P37" s="96"/>
      <c r="Q37" s="5"/>
      <c r="R37" s="9">
        <v>0</v>
      </c>
      <c r="S37" s="9">
        <v>0</v>
      </c>
      <c r="T37" s="9">
        <f t="shared" si="0"/>
        <v>0</v>
      </c>
      <c r="U37" s="2"/>
      <c r="V37" s="70"/>
      <c r="W37" s="70"/>
      <c r="AY37" s="75"/>
      <c r="AZ37" s="86"/>
      <c r="BA37" s="86"/>
      <c r="BB37" s="86"/>
      <c r="BC37" s="86"/>
      <c r="BD37" s="86"/>
    </row>
    <row r="38" spans="1:56" ht="15" customHeight="1" x14ac:dyDescent="0.2">
      <c r="A38" s="86" t="s">
        <v>217</v>
      </c>
      <c r="B38" s="86" t="s">
        <v>218</v>
      </c>
      <c r="C38" s="86" t="s">
        <v>219</v>
      </c>
      <c r="D38" s="86" t="s">
        <v>220</v>
      </c>
      <c r="E38" s="86" t="s">
        <v>221</v>
      </c>
      <c r="F38" s="86" t="s">
        <v>222</v>
      </c>
      <c r="H38" s="86" t="s">
        <v>223</v>
      </c>
      <c r="J38" s="322">
        <v>1337143</v>
      </c>
      <c r="K38" s="322"/>
      <c r="L38" s="164">
        <f>ROUND(J38*119.7/108,0)</f>
        <v>1482000</v>
      </c>
      <c r="M38" s="164"/>
      <c r="N38" s="333">
        <f>L38*($N$2/$L$2)</f>
        <v>1550095.2380952381</v>
      </c>
      <c r="O38" s="333"/>
      <c r="P38" s="96"/>
      <c r="Q38" s="5" t="e">
        <f>SUM(#REF!+#REF!)</f>
        <v>#REF!</v>
      </c>
      <c r="R38" s="9">
        <v>781000</v>
      </c>
      <c r="S38" s="9">
        <v>0</v>
      </c>
      <c r="T38" s="9">
        <f t="shared" si="0"/>
        <v>781000</v>
      </c>
      <c r="U38" s="2"/>
      <c r="V38" s="70"/>
      <c r="W38" s="70"/>
      <c r="AY38" s="75"/>
      <c r="AZ38" s="86"/>
      <c r="BA38" s="86"/>
      <c r="BB38" s="86"/>
      <c r="BC38" s="86"/>
      <c r="BD38" s="86"/>
    </row>
    <row r="39" spans="1:56" ht="15" customHeight="1" x14ac:dyDescent="0.2">
      <c r="A39" s="86" t="s">
        <v>77</v>
      </c>
      <c r="B39" s="86" t="s">
        <v>224</v>
      </c>
      <c r="C39" s="84" t="s">
        <v>208</v>
      </c>
      <c r="D39" s="84" t="s">
        <v>209</v>
      </c>
      <c r="E39" s="84" t="s">
        <v>210</v>
      </c>
      <c r="F39" s="84"/>
      <c r="G39" s="84"/>
      <c r="H39" s="84"/>
      <c r="I39" s="84" t="s">
        <v>225</v>
      </c>
      <c r="J39" s="322"/>
      <c r="K39" s="322">
        <v>130942</v>
      </c>
      <c r="L39" s="164"/>
      <c r="M39" s="164">
        <v>150000</v>
      </c>
      <c r="N39" s="333"/>
      <c r="O39" s="333">
        <f t="shared" si="2"/>
        <v>160686.35968722848</v>
      </c>
      <c r="P39" s="96"/>
      <c r="Q39" s="5"/>
      <c r="R39" s="9"/>
      <c r="S39" s="9"/>
      <c r="T39" s="9"/>
      <c r="U39" s="2"/>
      <c r="V39" s="70"/>
      <c r="W39" s="70"/>
      <c r="AY39" s="75"/>
      <c r="AZ39" s="86"/>
      <c r="BA39" s="86"/>
      <c r="BB39" s="86"/>
      <c r="BC39" s="86"/>
      <c r="BD39" s="86"/>
    </row>
    <row r="40" spans="1:56" s="86" customFormat="1" ht="15" customHeight="1" x14ac:dyDescent="0.2">
      <c r="A40" s="2" t="s">
        <v>226</v>
      </c>
      <c r="B40" s="2" t="s">
        <v>227</v>
      </c>
      <c r="C40" s="4" t="s">
        <v>228</v>
      </c>
      <c r="D40" s="4"/>
      <c r="E40" s="4" t="s">
        <v>229</v>
      </c>
      <c r="F40" s="4" t="s">
        <v>230</v>
      </c>
      <c r="G40" s="4"/>
      <c r="H40" s="4" t="s">
        <v>231</v>
      </c>
      <c r="I40" s="4"/>
      <c r="J40" s="322"/>
      <c r="K40" s="322"/>
      <c r="L40" s="164"/>
      <c r="M40" s="164"/>
      <c r="N40" s="333">
        <f>L40*($N$2/$L$2)</f>
        <v>0</v>
      </c>
      <c r="O40" s="333"/>
      <c r="P40" s="96"/>
      <c r="Q40" s="5"/>
      <c r="R40" s="9"/>
      <c r="S40" s="9"/>
      <c r="T40" s="9"/>
      <c r="U40" s="2"/>
      <c r="V40" s="70"/>
      <c r="W40" s="70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75"/>
    </row>
    <row r="41" spans="1:56" ht="15" customHeight="1" x14ac:dyDescent="0.2">
      <c r="A41" s="2" t="s">
        <v>14</v>
      </c>
      <c r="B41" s="2"/>
      <c r="C41" s="2"/>
      <c r="D41" s="2"/>
      <c r="E41" s="2"/>
      <c r="F41" s="2"/>
      <c r="G41" s="2"/>
      <c r="H41" s="2"/>
      <c r="I41" s="2"/>
      <c r="J41" s="322"/>
      <c r="K41" s="322"/>
      <c r="L41" s="164"/>
      <c r="M41" s="164"/>
      <c r="N41" s="333"/>
      <c r="O41" s="333"/>
      <c r="P41" s="196"/>
      <c r="Q41" s="5" t="e">
        <f>SUM(Q5:Q38)</f>
        <v>#REF!</v>
      </c>
      <c r="R41" s="9"/>
      <c r="S41" s="9"/>
      <c r="T41" s="9">
        <f>SUM(T5:T39)</f>
        <v>43385000</v>
      </c>
      <c r="U41" s="2"/>
      <c r="V41" s="70"/>
      <c r="W41" s="70"/>
      <c r="AY41" s="75"/>
      <c r="AZ41" s="86"/>
      <c r="BA41" s="86"/>
      <c r="BB41" s="86"/>
      <c r="BC41" s="86"/>
      <c r="BD41" s="86"/>
    </row>
    <row r="42" spans="1:56" ht="1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322"/>
      <c r="K42" s="322"/>
      <c r="L42" s="164"/>
      <c r="M42" s="164"/>
      <c r="N42" s="333"/>
      <c r="O42" s="333"/>
      <c r="P42" s="196"/>
      <c r="Q42" s="5"/>
      <c r="R42" s="9"/>
      <c r="S42" s="9"/>
      <c r="T42" s="9"/>
      <c r="U42" s="2"/>
      <c r="V42" s="70"/>
      <c r="W42" s="70"/>
      <c r="AY42" s="75"/>
      <c r="AZ42" s="86"/>
      <c r="BA42" s="86"/>
      <c r="BB42" s="86"/>
      <c r="BC42" s="86"/>
      <c r="BD42" s="86"/>
    </row>
    <row r="43" spans="1:56" ht="15" customHeight="1" x14ac:dyDescent="0.2">
      <c r="A43" s="99"/>
      <c r="B43" s="112"/>
      <c r="C43" s="112"/>
      <c r="D43" s="112"/>
      <c r="E43" s="112"/>
      <c r="F43" s="112"/>
      <c r="G43" s="112"/>
      <c r="H43" s="112"/>
      <c r="I43" s="112"/>
      <c r="J43" s="329">
        <f t="shared" ref="J43:O43" si="7">SUM(J7:J42)</f>
        <v>27379238</v>
      </c>
      <c r="K43" s="329">
        <f t="shared" si="7"/>
        <v>7766143</v>
      </c>
      <c r="L43" s="172">
        <f t="shared" si="7"/>
        <v>30345322</v>
      </c>
      <c r="M43" s="172">
        <f t="shared" si="7"/>
        <v>8036644</v>
      </c>
      <c r="N43" s="333">
        <f t="shared" si="7"/>
        <v>31739635.040935665</v>
      </c>
      <c r="O43" s="333">
        <f t="shared" si="7"/>
        <v>8609193.7897480447</v>
      </c>
      <c r="P43" s="197"/>
      <c r="Q43" s="197" t="e">
        <f>SUM(Q7:Q42)</f>
        <v>#REF!</v>
      </c>
      <c r="R43" s="197">
        <f>SUM(R7:R42)</f>
        <v>9783000</v>
      </c>
      <c r="S43" s="197">
        <f>SUM(S7:S42)</f>
        <v>987000</v>
      </c>
      <c r="T43" s="197">
        <f>SUM(T7:T42)</f>
        <v>54155000</v>
      </c>
      <c r="U43" s="197">
        <f>SUM(U7:U42)</f>
        <v>0</v>
      </c>
      <c r="V43" s="197"/>
      <c r="W43" s="197"/>
      <c r="AY43" s="75"/>
      <c r="AZ43" s="86"/>
      <c r="BA43" s="86"/>
      <c r="BB43" s="86"/>
      <c r="BC43" s="86"/>
      <c r="BD43" s="86"/>
    </row>
    <row r="44" spans="1:56" ht="1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330"/>
      <c r="K44" s="330"/>
      <c r="L44" s="159"/>
      <c r="M44" s="159"/>
      <c r="N44" s="333"/>
      <c r="O44" s="333"/>
      <c r="P44" s="50"/>
      <c r="Q44" s="24"/>
      <c r="R44" s="9"/>
      <c r="S44" s="9"/>
      <c r="T44" s="9"/>
      <c r="U44" s="2"/>
      <c r="V44" s="70"/>
      <c r="W44" s="70"/>
      <c r="AY44" s="75"/>
      <c r="AZ44" s="86"/>
      <c r="BA44" s="86"/>
      <c r="BB44" s="86"/>
      <c r="BC44" s="86"/>
      <c r="BD44" s="86"/>
    </row>
    <row r="45" spans="1:56" ht="15" customHeight="1" x14ac:dyDescent="0.2">
      <c r="A45" s="2"/>
      <c r="B45" s="12" t="s">
        <v>232</v>
      </c>
      <c r="C45" s="2"/>
      <c r="D45" s="2"/>
      <c r="E45" s="2"/>
      <c r="F45" s="2"/>
      <c r="G45" s="2"/>
      <c r="H45" s="2"/>
      <c r="I45" s="2"/>
      <c r="J45" s="331"/>
      <c r="K45" s="331"/>
      <c r="L45" s="160"/>
      <c r="M45" s="160"/>
      <c r="N45" s="333"/>
      <c r="O45" s="333"/>
      <c r="P45" s="47"/>
      <c r="Q45" s="2"/>
      <c r="R45" s="2"/>
      <c r="S45" s="2"/>
      <c r="T45" s="2"/>
      <c r="U45" s="2"/>
      <c r="V45" s="70"/>
      <c r="W45" s="70"/>
      <c r="AY45" s="75"/>
      <c r="AZ45" s="86"/>
      <c r="BA45" s="86"/>
      <c r="BB45" s="86"/>
      <c r="BC45" s="86"/>
      <c r="BD45" s="86"/>
    </row>
    <row r="46" spans="1:56" ht="15" customHeight="1" x14ac:dyDescent="0.2">
      <c r="A46" s="99" t="s">
        <v>233</v>
      </c>
      <c r="B46" s="85" t="s">
        <v>234</v>
      </c>
      <c r="C46" s="75" t="s">
        <v>235</v>
      </c>
      <c r="D46" s="86" t="s">
        <v>65</v>
      </c>
      <c r="E46" s="113" t="s">
        <v>66</v>
      </c>
      <c r="F46" s="113" t="s">
        <v>236</v>
      </c>
      <c r="G46" s="113"/>
      <c r="H46" s="113" t="s">
        <v>237</v>
      </c>
      <c r="I46" s="113" t="s">
        <v>238</v>
      </c>
      <c r="J46" s="322">
        <v>396000</v>
      </c>
      <c r="K46" s="322"/>
      <c r="L46" s="164">
        <f t="shared" ref="L46:L51" si="8">ROUND(J46*119.7/108,0)</f>
        <v>438900</v>
      </c>
      <c r="M46" s="164"/>
      <c r="N46" s="333">
        <f t="shared" ref="N46:N51" si="9">L46*($N$2/$L$2)</f>
        <v>459066.66666666663</v>
      </c>
      <c r="O46" s="333"/>
      <c r="P46" s="198"/>
      <c r="Q46" s="36" t="e">
        <f>#REF!+K43</f>
        <v>#REF!</v>
      </c>
      <c r="R46" s="2"/>
      <c r="S46" s="2"/>
      <c r="T46" s="2"/>
      <c r="U46" s="2"/>
      <c r="V46" s="70"/>
      <c r="W46" s="70"/>
      <c r="AY46" s="75"/>
      <c r="AZ46" s="86"/>
      <c r="BA46" s="86"/>
      <c r="BB46" s="86"/>
      <c r="BC46" s="86"/>
      <c r="BD46" s="86"/>
    </row>
    <row r="47" spans="1:56" ht="15" customHeight="1" x14ac:dyDescent="0.2">
      <c r="A47" s="99" t="s">
        <v>233</v>
      </c>
      <c r="B47" s="86" t="s">
        <v>239</v>
      </c>
      <c r="C47" s="75" t="s">
        <v>240</v>
      </c>
      <c r="D47" s="86" t="s">
        <v>65</v>
      </c>
      <c r="E47" s="113" t="s">
        <v>66</v>
      </c>
      <c r="F47" s="113" t="s">
        <v>241</v>
      </c>
      <c r="G47" s="113"/>
      <c r="H47" s="113" t="s">
        <v>242</v>
      </c>
      <c r="I47" s="113" t="s">
        <v>243</v>
      </c>
      <c r="J47" s="322">
        <v>7714286</v>
      </c>
      <c r="K47" s="322">
        <v>402387</v>
      </c>
      <c r="L47" s="164">
        <f t="shared" si="8"/>
        <v>8550000</v>
      </c>
      <c r="M47" s="164">
        <v>440000</v>
      </c>
      <c r="N47" s="333">
        <f t="shared" si="9"/>
        <v>8942857.1428571418</v>
      </c>
      <c r="O47" s="333">
        <f t="shared" si="2"/>
        <v>471346.65508253692</v>
      </c>
      <c r="P47" s="199"/>
      <c r="Q47" s="36"/>
      <c r="R47" s="2"/>
      <c r="S47" s="2"/>
      <c r="T47" s="2"/>
      <c r="U47" s="2"/>
      <c r="V47" s="70"/>
      <c r="W47" s="70"/>
      <c r="AY47" s="75"/>
      <c r="AZ47" s="86"/>
      <c r="BA47" s="86"/>
      <c r="BB47" s="86"/>
      <c r="BC47" s="86"/>
      <c r="BD47" s="86"/>
    </row>
    <row r="48" spans="1:56" ht="15" customHeight="1" x14ac:dyDescent="0.2">
      <c r="A48" s="99" t="s">
        <v>233</v>
      </c>
      <c r="B48" s="85" t="s">
        <v>244</v>
      </c>
      <c r="C48" s="75" t="s">
        <v>245</v>
      </c>
      <c r="D48" s="86" t="s">
        <v>65</v>
      </c>
      <c r="E48" s="113" t="s">
        <v>66</v>
      </c>
      <c r="F48" s="113" t="s">
        <v>246</v>
      </c>
      <c r="G48" s="113"/>
      <c r="H48" s="113" t="s">
        <v>247</v>
      </c>
      <c r="I48" s="113" t="s">
        <v>248</v>
      </c>
      <c r="J48" s="322">
        <v>249189.59</v>
      </c>
      <c r="K48" s="322">
        <v>157899</v>
      </c>
      <c r="L48" s="164">
        <f t="shared" si="8"/>
        <v>276185</v>
      </c>
      <c r="M48" s="164">
        <f>145000+30000</f>
        <v>175000</v>
      </c>
      <c r="N48" s="333">
        <f t="shared" si="9"/>
        <v>288875.20467836258</v>
      </c>
      <c r="O48" s="333">
        <f t="shared" si="2"/>
        <v>187467.41963509991</v>
      </c>
      <c r="P48" s="199"/>
      <c r="Q48" s="23"/>
      <c r="R48" s="2"/>
      <c r="S48" s="2"/>
      <c r="T48" s="2"/>
      <c r="U48" s="2"/>
      <c r="V48" s="70"/>
      <c r="W48" s="70"/>
      <c r="AY48" s="75"/>
      <c r="AZ48" s="86"/>
      <c r="BA48" s="86"/>
      <c r="BB48" s="86"/>
      <c r="BC48" s="86"/>
      <c r="BD48" s="86"/>
    </row>
    <row r="49" spans="1:56" ht="15" customHeight="1" x14ac:dyDescent="0.2">
      <c r="A49" s="99" t="s">
        <v>233</v>
      </c>
      <c r="B49" s="85" t="s">
        <v>249</v>
      </c>
      <c r="C49" s="75" t="s">
        <v>250</v>
      </c>
      <c r="D49" s="86" t="s">
        <v>65</v>
      </c>
      <c r="E49" s="113" t="s">
        <v>66</v>
      </c>
      <c r="F49" s="113" t="s">
        <v>251</v>
      </c>
      <c r="G49" s="113"/>
      <c r="H49" s="113" t="s">
        <v>252</v>
      </c>
      <c r="I49" s="113" t="s">
        <v>253</v>
      </c>
      <c r="J49" s="322">
        <v>2160000</v>
      </c>
      <c r="K49" s="322">
        <v>112057</v>
      </c>
      <c r="L49" s="164">
        <f t="shared" si="8"/>
        <v>2394000</v>
      </c>
      <c r="M49" s="164">
        <v>110000</v>
      </c>
      <c r="N49" s="333">
        <f t="shared" si="9"/>
        <v>2504000</v>
      </c>
      <c r="O49" s="333">
        <f t="shared" si="2"/>
        <v>117836.66377063423</v>
      </c>
      <c r="P49" s="199"/>
      <c r="Q49" s="23"/>
      <c r="R49" s="2"/>
      <c r="S49" s="2"/>
      <c r="T49" s="2"/>
      <c r="U49" s="2"/>
      <c r="V49" s="70"/>
      <c r="W49" s="70"/>
      <c r="AY49" s="75"/>
      <c r="AZ49" s="86"/>
      <c r="BA49" s="86"/>
      <c r="BB49" s="86"/>
      <c r="BC49" s="86"/>
      <c r="BD49" s="86"/>
    </row>
    <row r="50" spans="1:56" ht="17.25" customHeight="1" x14ac:dyDescent="0.2">
      <c r="A50" s="99" t="s">
        <v>233</v>
      </c>
      <c r="B50" s="85" t="s">
        <v>254</v>
      </c>
      <c r="C50" s="75" t="s">
        <v>255</v>
      </c>
      <c r="D50" s="86" t="s">
        <v>65</v>
      </c>
      <c r="E50" s="113" t="s">
        <v>66</v>
      </c>
      <c r="F50" s="86" t="s">
        <v>98</v>
      </c>
      <c r="G50" s="113"/>
      <c r="H50" s="113" t="s">
        <v>256</v>
      </c>
      <c r="I50" s="113" t="s">
        <v>257</v>
      </c>
      <c r="J50" s="322">
        <v>205714</v>
      </c>
      <c r="K50" s="322"/>
      <c r="L50" s="164">
        <f t="shared" si="8"/>
        <v>228000</v>
      </c>
      <c r="M50" s="164">
        <v>135000</v>
      </c>
      <c r="N50" s="333">
        <f t="shared" si="9"/>
        <v>238476.19047619047</v>
      </c>
      <c r="O50" s="333">
        <f t="shared" si="2"/>
        <v>144617.72371850564</v>
      </c>
      <c r="P50" s="199"/>
      <c r="Q50" s="23"/>
      <c r="R50" s="2"/>
      <c r="S50" s="2"/>
      <c r="T50" s="2"/>
      <c r="U50" s="2"/>
      <c r="V50" s="70"/>
      <c r="W50" s="70"/>
      <c r="AY50" s="75"/>
      <c r="AZ50" s="86"/>
      <c r="BA50" s="86"/>
      <c r="BB50" s="86"/>
      <c r="BC50" s="86"/>
      <c r="BD50" s="86"/>
    </row>
    <row r="51" spans="1:56" ht="15" customHeight="1" x14ac:dyDescent="0.2">
      <c r="A51" s="99" t="s">
        <v>233</v>
      </c>
      <c r="B51" s="85" t="s">
        <v>258</v>
      </c>
      <c r="C51" s="75" t="s">
        <v>259</v>
      </c>
      <c r="D51" s="86" t="s">
        <v>65</v>
      </c>
      <c r="E51" s="113" t="s">
        <v>66</v>
      </c>
      <c r="F51" s="113" t="s">
        <v>148</v>
      </c>
      <c r="G51" s="113"/>
      <c r="H51" s="113" t="s">
        <v>182</v>
      </c>
      <c r="I51" s="113" t="s">
        <v>260</v>
      </c>
      <c r="J51" s="322">
        <v>18744084</v>
      </c>
      <c r="K51" s="322">
        <v>557229</v>
      </c>
      <c r="L51" s="164">
        <f t="shared" si="8"/>
        <v>20774693</v>
      </c>
      <c r="M51" s="164">
        <v>5880000</v>
      </c>
      <c r="N51" s="333">
        <f t="shared" si="9"/>
        <v>21729252.828738511</v>
      </c>
      <c r="O51" s="333">
        <f t="shared" si="2"/>
        <v>6298905.2997393571</v>
      </c>
      <c r="P51" s="199"/>
      <c r="Q51" s="23"/>
      <c r="R51" s="2"/>
      <c r="S51" s="2"/>
      <c r="T51" s="2"/>
      <c r="U51" s="2"/>
      <c r="V51" s="70"/>
      <c r="W51" s="70"/>
      <c r="AY51" s="75"/>
      <c r="AZ51" s="86"/>
      <c r="BA51" s="86"/>
      <c r="BB51" s="86"/>
      <c r="BC51" s="86"/>
      <c r="BD51" s="86"/>
    </row>
    <row r="52" spans="1:56" ht="15" customHeight="1" x14ac:dyDescent="0.2">
      <c r="A52" s="86"/>
      <c r="B52" s="53" t="s">
        <v>27</v>
      </c>
      <c r="C52" s="86"/>
      <c r="D52" s="86"/>
      <c r="E52" s="86"/>
      <c r="J52" s="329">
        <f>SUM(J46:J51)</f>
        <v>29469273.59</v>
      </c>
      <c r="K52" s="329">
        <f t="shared" ref="K52:M52" si="10">SUM(K46:K51)</f>
        <v>1229572</v>
      </c>
      <c r="L52" s="172">
        <f t="shared" si="10"/>
        <v>32661778</v>
      </c>
      <c r="M52" s="172">
        <f t="shared" si="10"/>
        <v>6740000</v>
      </c>
      <c r="N52" s="333">
        <f>SUM(N46:N51)</f>
        <v>34162528.033416867</v>
      </c>
      <c r="O52" s="333">
        <f>SUM(O46:O51)</f>
        <v>7220173.7619461343</v>
      </c>
      <c r="P52" s="200"/>
      <c r="Q52" s="23"/>
      <c r="R52" s="2"/>
      <c r="S52" s="2"/>
      <c r="T52" s="2"/>
      <c r="U52" s="2"/>
      <c r="V52" s="70"/>
      <c r="W52" s="70"/>
      <c r="AY52" s="75"/>
      <c r="AZ52" s="86"/>
      <c r="BA52" s="86"/>
      <c r="BB52" s="86"/>
      <c r="BC52" s="86"/>
      <c r="BD52" s="86"/>
    </row>
    <row r="53" spans="1:56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331"/>
      <c r="K53" s="331"/>
      <c r="L53" s="160"/>
      <c r="M53" s="160"/>
      <c r="N53" s="334"/>
      <c r="O53" s="334"/>
      <c r="P53" s="51"/>
      <c r="Q53" s="23"/>
      <c r="R53" s="2"/>
      <c r="S53" s="2"/>
      <c r="T53" s="2"/>
      <c r="U53" s="2"/>
      <c r="AY53" s="75"/>
      <c r="AZ53" s="86"/>
      <c r="BA53" s="86"/>
      <c r="BB53" s="86"/>
      <c r="BC53" s="86"/>
      <c r="BD53" s="86"/>
    </row>
    <row r="54" spans="1:56" ht="15" customHeight="1" x14ac:dyDescent="0.2">
      <c r="A54" s="86"/>
      <c r="B54" s="95" t="s">
        <v>27</v>
      </c>
      <c r="C54" s="86"/>
      <c r="D54" s="86"/>
      <c r="E54" s="86"/>
      <c r="J54" s="332">
        <f>SUM(J43+J52)</f>
        <v>56848511.590000004</v>
      </c>
      <c r="K54" s="332">
        <f>SUM(K43+K52)</f>
        <v>8995715</v>
      </c>
      <c r="L54" s="201">
        <f>L43+L52</f>
        <v>63007100</v>
      </c>
      <c r="M54" s="202">
        <f>M52+M43</f>
        <v>14776644</v>
      </c>
      <c r="N54" s="335">
        <f>N43+N52</f>
        <v>65902163.074352533</v>
      </c>
      <c r="O54" s="335">
        <f>O43+O52</f>
        <v>15829367.551694179</v>
      </c>
      <c r="P54" s="203"/>
      <c r="Q54" s="203" t="e">
        <f>Q7+Q8+Q10+Q12+Q13+Q14+Q15+Q16+Q17+Q18+Q19+Q21+Q22+Q39+Q46+Q47+Q48+Q49+Q51</f>
        <v>#REF!</v>
      </c>
      <c r="R54" s="203">
        <f>R7+R8+R10+R12+R13+R14+R15+R16+R17+R18+R19+R21+R22+R39+R46+R47+R48+R49+R51</f>
        <v>5876000</v>
      </c>
      <c r="S54" s="203">
        <f>S7+S8+S10+S12+S13+S14+S15+S16+S17+S18+S19+S21+S22+S39+S46+S47+S48+S49+S51</f>
        <v>907000</v>
      </c>
      <c r="T54" s="203">
        <f>T7+T8+T10+T12+T13+T14+T15+T16+T17+T18+T19+T21+T22+T39+T46+T47+T48+T49+T51</f>
        <v>6783000</v>
      </c>
      <c r="U54" s="203" t="e">
        <f>U7+U8+U10+U12+U13+U14+U15+U16+U17+U18+U19+U21+U22+U39+U46+U47+U48+U49+U51</f>
        <v>#VALUE!</v>
      </c>
      <c r="V54" s="203"/>
      <c r="W54" s="203"/>
      <c r="AY54" s="75"/>
      <c r="AZ54" s="86"/>
      <c r="BA54" s="86"/>
      <c r="BB54" s="86"/>
      <c r="BC54" s="86"/>
      <c r="BD54" s="86"/>
    </row>
    <row r="55" spans="1:56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0"/>
      <c r="K55" s="20"/>
      <c r="L55" s="20"/>
      <c r="M55" s="20"/>
      <c r="N55" s="334">
        <f>L54*(N2/L2)</f>
        <v>65902163.074352548</v>
      </c>
      <c r="O55" s="334">
        <f>M54*(O2/M2)</f>
        <v>15829367.551694179</v>
      </c>
      <c r="P55" s="51"/>
      <c r="Q55" s="23"/>
      <c r="R55" s="2"/>
      <c r="S55" s="2"/>
      <c r="T55" s="2"/>
      <c r="U55" s="2"/>
      <c r="V55" s="71"/>
      <c r="W55" s="71"/>
      <c r="AY55" s="75"/>
      <c r="AZ55" s="86"/>
      <c r="BA55" s="86"/>
      <c r="BB55" s="86"/>
      <c r="BC55" s="86"/>
      <c r="BD55" s="86"/>
    </row>
    <row r="56" spans="1:56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0"/>
      <c r="K56" s="20"/>
      <c r="L56" s="20"/>
      <c r="M56" s="20"/>
      <c r="N56" s="20"/>
      <c r="O56" s="20"/>
      <c r="P56" s="47"/>
      <c r="Q56" s="2"/>
      <c r="R56" s="2"/>
      <c r="S56" s="2"/>
      <c r="T56" s="2"/>
      <c r="U56" s="2"/>
      <c r="AY56" s="75"/>
      <c r="AZ56" s="86"/>
      <c r="BA56" s="86"/>
      <c r="BB56" s="86"/>
      <c r="BC56" s="86"/>
      <c r="BD56" s="86"/>
    </row>
    <row r="57" spans="1:56" ht="15" hidden="1" customHeight="1" x14ac:dyDescent="0.25">
      <c r="A57" s="2"/>
      <c r="B57" s="30" t="s">
        <v>261</v>
      </c>
      <c r="C57" s="30" t="s">
        <v>163</v>
      </c>
      <c r="D57" s="30" t="s">
        <v>164</v>
      </c>
      <c r="E57" s="30" t="s">
        <v>262</v>
      </c>
      <c r="F57" s="30"/>
      <c r="G57" s="30"/>
      <c r="H57" s="30"/>
      <c r="I57" s="30"/>
      <c r="J57" s="20"/>
      <c r="K57" s="20"/>
      <c r="L57" s="20"/>
      <c r="M57" s="20"/>
      <c r="N57" s="20"/>
      <c r="O57" s="20"/>
      <c r="P57" s="47"/>
      <c r="Q57" s="2"/>
      <c r="R57" s="2"/>
      <c r="S57" s="2"/>
      <c r="T57" s="2"/>
      <c r="U57" s="2"/>
      <c r="AY57" s="75"/>
      <c r="AZ57" s="86"/>
      <c r="BA57" s="86"/>
      <c r="BB57" s="86"/>
      <c r="BC57" s="86"/>
      <c r="BD57" s="86"/>
    </row>
    <row r="58" spans="1:56" s="14" customFormat="1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0"/>
      <c r="K58" s="20"/>
      <c r="L58" s="20"/>
      <c r="M58" s="20"/>
      <c r="N58" s="20"/>
      <c r="O58" s="20"/>
      <c r="P58" s="47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04"/>
      <c r="AZ58" s="87"/>
      <c r="BA58" s="87"/>
      <c r="BB58" s="87"/>
      <c r="BC58" s="87"/>
      <c r="BD58" s="87"/>
    </row>
    <row r="59" spans="1:56" s="2" customFormat="1" ht="15" customHeight="1" x14ac:dyDescent="0.2">
      <c r="J59" s="20"/>
      <c r="K59" s="20"/>
      <c r="L59" s="20"/>
      <c r="M59" s="20"/>
      <c r="N59" s="20"/>
      <c r="O59" s="20"/>
      <c r="P59" s="47"/>
    </row>
    <row r="60" spans="1:56" s="2" customFormat="1" ht="15" customHeight="1" x14ac:dyDescent="0.2">
      <c r="J60" s="20"/>
      <c r="K60" s="20"/>
      <c r="L60" s="20"/>
      <c r="M60" s="20"/>
      <c r="N60" s="20"/>
      <c r="O60" s="20"/>
      <c r="P60" s="47"/>
    </row>
    <row r="61" spans="1:56" s="2" customFormat="1" ht="15" customHeight="1" x14ac:dyDescent="0.2">
      <c r="J61" s="20"/>
      <c r="K61" s="20"/>
      <c r="L61" s="20"/>
      <c r="M61" s="20"/>
      <c r="N61" s="20"/>
      <c r="O61" s="20"/>
      <c r="P61" s="47"/>
    </row>
    <row r="62" spans="1:56" s="2" customFormat="1" ht="15" customHeight="1" x14ac:dyDescent="0.2">
      <c r="J62" s="20"/>
      <c r="K62" s="20"/>
      <c r="L62" s="20"/>
      <c r="M62" s="20"/>
      <c r="N62" s="20"/>
      <c r="O62" s="20"/>
      <c r="P62" s="47"/>
    </row>
    <row r="63" spans="1:56" s="2" customFormat="1" ht="15" customHeight="1" x14ac:dyDescent="0.2">
      <c r="J63" s="20"/>
      <c r="K63" s="20"/>
      <c r="L63" s="20"/>
      <c r="M63" s="20"/>
      <c r="N63" s="20"/>
      <c r="O63" s="20"/>
      <c r="P63" s="47"/>
    </row>
    <row r="64" spans="1:56" s="2" customFormat="1" ht="15" customHeight="1" x14ac:dyDescent="0.2">
      <c r="J64" s="20"/>
      <c r="K64" s="20"/>
      <c r="L64" s="20"/>
      <c r="M64" s="20"/>
      <c r="N64" s="20"/>
      <c r="O64" s="20"/>
      <c r="P64" s="47"/>
    </row>
    <row r="65" spans="10:16" s="2" customFormat="1" ht="15" customHeight="1" x14ac:dyDescent="0.2">
      <c r="J65" s="20"/>
      <c r="K65" s="20"/>
      <c r="L65" s="20"/>
      <c r="M65" s="20"/>
      <c r="N65" s="20"/>
      <c r="O65" s="20"/>
      <c r="P65" s="47"/>
    </row>
    <row r="66" spans="10:16" s="2" customFormat="1" ht="15" customHeight="1" x14ac:dyDescent="0.2">
      <c r="J66" s="20"/>
      <c r="K66" s="20"/>
      <c r="L66" s="20"/>
      <c r="M66" s="20"/>
      <c r="N66" s="20"/>
      <c r="O66" s="20"/>
      <c r="P66" s="47"/>
    </row>
    <row r="67" spans="10:16" s="2" customFormat="1" ht="15" customHeight="1" x14ac:dyDescent="0.2">
      <c r="J67" s="20"/>
      <c r="K67" s="20"/>
      <c r="L67" s="20"/>
      <c r="M67" s="20"/>
      <c r="N67" s="20"/>
      <c r="O67" s="20"/>
      <c r="P67" s="47"/>
    </row>
    <row r="68" spans="10:16" s="2" customFormat="1" ht="15" customHeight="1" x14ac:dyDescent="0.2">
      <c r="J68" s="20"/>
      <c r="K68" s="20"/>
      <c r="L68" s="20"/>
      <c r="M68" s="20"/>
      <c r="N68" s="20"/>
      <c r="O68" s="20"/>
      <c r="P68" s="47"/>
    </row>
    <row r="69" spans="10:16" s="2" customFormat="1" ht="15" customHeight="1" x14ac:dyDescent="0.2">
      <c r="J69" s="20"/>
      <c r="K69" s="20"/>
      <c r="L69" s="20"/>
      <c r="M69" s="20"/>
      <c r="N69" s="20"/>
      <c r="O69" s="20"/>
      <c r="P69" s="47"/>
    </row>
    <row r="70" spans="10:16" s="2" customFormat="1" ht="15" customHeight="1" x14ac:dyDescent="0.2">
      <c r="J70" s="20"/>
      <c r="K70" s="20"/>
      <c r="L70" s="20"/>
      <c r="M70" s="20"/>
      <c r="N70" s="20"/>
      <c r="O70" s="20"/>
      <c r="P70" s="47"/>
    </row>
    <row r="71" spans="10:16" s="2" customFormat="1" ht="15" customHeight="1" x14ac:dyDescent="0.2">
      <c r="J71" s="20"/>
      <c r="K71" s="20"/>
      <c r="L71" s="20"/>
      <c r="M71" s="20"/>
      <c r="N71" s="20"/>
      <c r="O71" s="20"/>
      <c r="P71" s="47"/>
    </row>
    <row r="72" spans="10:16" s="2" customFormat="1" ht="15" customHeight="1" x14ac:dyDescent="0.2">
      <c r="J72" s="20"/>
      <c r="K72" s="20"/>
      <c r="L72" s="20"/>
      <c r="M72" s="20"/>
      <c r="N72" s="20"/>
      <c r="O72" s="20"/>
      <c r="P72" s="47"/>
    </row>
    <row r="73" spans="10:16" s="2" customFormat="1" ht="15" customHeight="1" x14ac:dyDescent="0.2">
      <c r="J73" s="20"/>
      <c r="K73" s="20"/>
      <c r="L73" s="20"/>
      <c r="M73" s="20"/>
      <c r="N73" s="20"/>
      <c r="O73" s="20"/>
      <c r="P73" s="47"/>
    </row>
    <row r="74" spans="10:16" s="2" customFormat="1" ht="15" customHeight="1" x14ac:dyDescent="0.2">
      <c r="J74" s="20"/>
      <c r="K74" s="20"/>
      <c r="L74" s="20"/>
      <c r="M74" s="20"/>
      <c r="N74" s="20"/>
      <c r="O74" s="20"/>
      <c r="P74" s="47"/>
    </row>
    <row r="75" spans="10:16" s="2" customFormat="1" ht="15" customHeight="1" x14ac:dyDescent="0.2">
      <c r="J75" s="20"/>
      <c r="K75" s="20"/>
      <c r="L75" s="20"/>
      <c r="M75" s="20"/>
      <c r="N75" s="20"/>
      <c r="O75" s="20"/>
      <c r="P75" s="47"/>
    </row>
    <row r="76" spans="10:16" s="2" customFormat="1" ht="15" customHeight="1" x14ac:dyDescent="0.2">
      <c r="J76" s="20"/>
      <c r="K76" s="20"/>
      <c r="L76" s="20"/>
      <c r="M76" s="20"/>
      <c r="N76" s="20"/>
      <c r="O76" s="20"/>
      <c r="P76" s="47"/>
    </row>
    <row r="77" spans="10:16" s="2" customFormat="1" ht="15" customHeight="1" x14ac:dyDescent="0.2">
      <c r="J77" s="20"/>
      <c r="K77" s="20"/>
      <c r="L77" s="20"/>
      <c r="M77" s="20"/>
      <c r="N77" s="20"/>
      <c r="O77" s="20"/>
      <c r="P77" s="47"/>
    </row>
    <row r="78" spans="10:16" s="2" customFormat="1" ht="15" customHeight="1" x14ac:dyDescent="0.2">
      <c r="J78" s="20"/>
      <c r="K78" s="20"/>
      <c r="L78" s="20"/>
      <c r="M78" s="20"/>
      <c r="N78" s="20"/>
      <c r="O78" s="20"/>
      <c r="P78" s="47"/>
    </row>
    <row r="79" spans="10:16" s="2" customFormat="1" ht="15" customHeight="1" x14ac:dyDescent="0.2">
      <c r="J79" s="20"/>
      <c r="K79" s="20"/>
      <c r="L79" s="20"/>
      <c r="M79" s="20"/>
      <c r="N79" s="20"/>
      <c r="O79" s="20"/>
      <c r="P79" s="47"/>
    </row>
    <row r="80" spans="10:16" s="2" customFormat="1" ht="15" customHeight="1" x14ac:dyDescent="0.2">
      <c r="J80" s="20"/>
      <c r="K80" s="20"/>
      <c r="L80" s="20"/>
      <c r="M80" s="20"/>
      <c r="N80" s="20"/>
      <c r="O80" s="20"/>
      <c r="P80" s="47"/>
    </row>
    <row r="81" spans="10:16" s="2" customFormat="1" ht="15" customHeight="1" x14ac:dyDescent="0.2">
      <c r="J81" s="20"/>
      <c r="K81" s="20"/>
      <c r="L81" s="20"/>
      <c r="M81" s="20"/>
      <c r="N81" s="20"/>
      <c r="O81" s="20"/>
      <c r="P81" s="47"/>
    </row>
    <row r="82" spans="10:16" s="2" customFormat="1" ht="15" customHeight="1" x14ac:dyDescent="0.2">
      <c r="J82" s="20"/>
      <c r="K82" s="20"/>
      <c r="L82" s="20"/>
      <c r="M82" s="20"/>
      <c r="N82" s="20"/>
      <c r="O82" s="20"/>
      <c r="P82" s="47"/>
    </row>
    <row r="83" spans="10:16" s="2" customFormat="1" ht="15" customHeight="1" x14ac:dyDescent="0.2">
      <c r="J83" s="20"/>
      <c r="K83" s="20"/>
      <c r="L83" s="20"/>
      <c r="M83" s="20"/>
      <c r="N83" s="20"/>
      <c r="O83" s="20"/>
      <c r="P83" s="47"/>
    </row>
    <row r="84" spans="10:16" s="2" customFormat="1" ht="15" customHeight="1" x14ac:dyDescent="0.2">
      <c r="J84" s="20"/>
      <c r="K84" s="20"/>
      <c r="L84" s="20"/>
      <c r="M84" s="20"/>
      <c r="N84" s="20"/>
      <c r="O84" s="20"/>
      <c r="P84" s="47"/>
    </row>
    <row r="85" spans="10:16" s="2" customFormat="1" ht="15" customHeight="1" x14ac:dyDescent="0.2">
      <c r="J85" s="20"/>
      <c r="K85" s="20"/>
      <c r="L85" s="20"/>
      <c r="M85" s="20"/>
      <c r="N85" s="20"/>
      <c r="O85" s="20"/>
      <c r="P85" s="47"/>
    </row>
    <row r="86" spans="10:16" s="2" customFormat="1" ht="15" customHeight="1" x14ac:dyDescent="0.2">
      <c r="J86" s="20"/>
      <c r="K86" s="20"/>
      <c r="L86" s="20"/>
      <c r="M86" s="20"/>
      <c r="N86" s="20"/>
      <c r="O86" s="20"/>
      <c r="P86" s="47"/>
    </row>
    <row r="87" spans="10:16" s="2" customFormat="1" ht="15" customHeight="1" x14ac:dyDescent="0.2">
      <c r="J87" s="20"/>
      <c r="K87" s="20"/>
      <c r="L87" s="20"/>
      <c r="M87" s="20"/>
      <c r="N87" s="20"/>
      <c r="O87" s="20"/>
      <c r="P87" s="47"/>
    </row>
    <row r="88" spans="10:16" s="2" customFormat="1" ht="15" customHeight="1" x14ac:dyDescent="0.2">
      <c r="J88" s="20"/>
      <c r="K88" s="20"/>
      <c r="L88" s="20"/>
      <c r="M88" s="20"/>
      <c r="N88" s="20"/>
      <c r="O88" s="20"/>
      <c r="P88" s="47"/>
    </row>
    <row r="89" spans="10:16" s="2" customFormat="1" ht="15" customHeight="1" x14ac:dyDescent="0.2">
      <c r="J89" s="20"/>
      <c r="K89" s="20"/>
      <c r="L89" s="20"/>
      <c r="M89" s="20"/>
      <c r="N89" s="20"/>
      <c r="O89" s="20"/>
      <c r="P89" s="47"/>
    </row>
    <row r="90" spans="10:16" s="2" customFormat="1" ht="15" customHeight="1" x14ac:dyDescent="0.2">
      <c r="J90" s="20"/>
      <c r="K90" s="20"/>
      <c r="L90" s="20"/>
      <c r="M90" s="20"/>
      <c r="N90" s="20"/>
      <c r="O90" s="20"/>
      <c r="P90" s="47"/>
    </row>
    <row r="91" spans="10:16" s="2" customFormat="1" ht="15" customHeight="1" x14ac:dyDescent="0.2">
      <c r="J91" s="20"/>
      <c r="K91" s="20"/>
      <c r="L91" s="20"/>
      <c r="M91" s="20"/>
      <c r="N91" s="20"/>
      <c r="O91" s="20"/>
      <c r="P91" s="47"/>
    </row>
    <row r="92" spans="10:16" s="2" customFormat="1" ht="15" customHeight="1" x14ac:dyDescent="0.2">
      <c r="J92" s="20"/>
      <c r="K92" s="20"/>
      <c r="L92" s="20"/>
      <c r="M92" s="20"/>
      <c r="N92" s="20"/>
      <c r="O92" s="20"/>
      <c r="P92" s="47"/>
    </row>
    <row r="93" spans="10:16" s="2" customFormat="1" ht="15" customHeight="1" x14ac:dyDescent="0.2">
      <c r="J93" s="20"/>
      <c r="K93" s="20"/>
      <c r="L93" s="20"/>
      <c r="M93" s="20"/>
      <c r="N93" s="20"/>
      <c r="O93" s="20"/>
      <c r="P93" s="47"/>
    </row>
    <row r="94" spans="10:16" s="2" customFormat="1" ht="15" customHeight="1" x14ac:dyDescent="0.2">
      <c r="J94" s="20"/>
      <c r="K94" s="20"/>
      <c r="L94" s="20"/>
      <c r="M94" s="20"/>
      <c r="N94" s="20"/>
      <c r="O94" s="20"/>
      <c r="P94" s="47"/>
    </row>
    <row r="95" spans="10:16" s="2" customFormat="1" ht="15" customHeight="1" x14ac:dyDescent="0.2">
      <c r="J95" s="20"/>
      <c r="K95" s="20"/>
      <c r="L95" s="20"/>
      <c r="M95" s="20"/>
      <c r="N95" s="20"/>
      <c r="O95" s="20"/>
      <c r="P95" s="47"/>
    </row>
    <row r="96" spans="10:16" s="2" customFormat="1" ht="15" customHeight="1" x14ac:dyDescent="0.2">
      <c r="J96" s="20"/>
      <c r="K96" s="20"/>
      <c r="L96" s="20"/>
      <c r="M96" s="20"/>
      <c r="N96" s="20"/>
      <c r="O96" s="20"/>
      <c r="P96" s="47"/>
    </row>
    <row r="97" spans="10:16" s="2" customFormat="1" ht="15" customHeight="1" x14ac:dyDescent="0.2">
      <c r="J97" s="20"/>
      <c r="K97" s="20"/>
      <c r="L97" s="20"/>
      <c r="M97" s="20"/>
      <c r="N97" s="20"/>
      <c r="O97" s="20"/>
      <c r="P97" s="47"/>
    </row>
    <row r="98" spans="10:16" s="2" customFormat="1" ht="15" customHeight="1" x14ac:dyDescent="0.2">
      <c r="J98" s="20"/>
      <c r="K98" s="20"/>
      <c r="L98" s="20"/>
      <c r="M98" s="20"/>
      <c r="N98" s="20"/>
      <c r="O98" s="20"/>
      <c r="P98" s="47"/>
    </row>
    <row r="99" spans="10:16" s="2" customFormat="1" ht="15" customHeight="1" x14ac:dyDescent="0.2">
      <c r="J99" s="20"/>
      <c r="K99" s="20"/>
      <c r="L99" s="20"/>
      <c r="M99" s="20"/>
      <c r="N99" s="20"/>
      <c r="O99" s="20"/>
      <c r="P99" s="47"/>
    </row>
    <row r="100" spans="10:16" s="2" customFormat="1" ht="15" customHeight="1" x14ac:dyDescent="0.2">
      <c r="J100" s="20"/>
      <c r="K100" s="20"/>
      <c r="L100" s="20"/>
      <c r="M100" s="20"/>
      <c r="N100" s="20"/>
      <c r="O100" s="20"/>
      <c r="P100" s="47"/>
    </row>
    <row r="101" spans="10:16" s="2" customFormat="1" ht="15" customHeight="1" x14ac:dyDescent="0.2">
      <c r="J101" s="20"/>
      <c r="K101" s="20"/>
      <c r="L101" s="20"/>
      <c r="M101" s="20"/>
      <c r="N101" s="20"/>
      <c r="O101" s="20"/>
      <c r="P101" s="47"/>
    </row>
    <row r="102" spans="10:16" s="2" customFormat="1" ht="15" customHeight="1" x14ac:dyDescent="0.2">
      <c r="J102" s="20"/>
      <c r="K102" s="20"/>
      <c r="L102" s="20"/>
      <c r="M102" s="20"/>
      <c r="N102" s="20"/>
      <c r="O102" s="20"/>
      <c r="P102" s="47"/>
    </row>
    <row r="103" spans="10:16" s="2" customFormat="1" ht="15" customHeight="1" x14ac:dyDescent="0.2">
      <c r="J103" s="20"/>
      <c r="K103" s="20"/>
      <c r="L103" s="20"/>
      <c r="M103" s="20"/>
      <c r="N103" s="20"/>
      <c r="O103" s="20"/>
      <c r="P103" s="47"/>
    </row>
    <row r="104" spans="10:16" s="2" customFormat="1" ht="15" customHeight="1" x14ac:dyDescent="0.2">
      <c r="J104" s="20"/>
      <c r="K104" s="20"/>
      <c r="L104" s="20"/>
      <c r="M104" s="20"/>
      <c r="N104" s="20"/>
      <c r="O104" s="20"/>
      <c r="P104" s="47"/>
    </row>
    <row r="105" spans="10:16" s="2" customFormat="1" ht="15" customHeight="1" x14ac:dyDescent="0.2">
      <c r="J105" s="20"/>
      <c r="K105" s="20"/>
      <c r="L105" s="20"/>
      <c r="M105" s="20"/>
      <c r="N105" s="20"/>
      <c r="O105" s="20"/>
      <c r="P105" s="47"/>
    </row>
    <row r="106" spans="10:16" s="2" customFormat="1" ht="15" customHeight="1" x14ac:dyDescent="0.2">
      <c r="J106" s="20"/>
      <c r="K106" s="20"/>
      <c r="L106" s="20"/>
      <c r="M106" s="20"/>
      <c r="N106" s="20"/>
      <c r="O106" s="20"/>
      <c r="P106" s="47"/>
    </row>
    <row r="107" spans="10:16" s="2" customFormat="1" ht="15" customHeight="1" x14ac:dyDescent="0.2">
      <c r="J107" s="20"/>
      <c r="K107" s="20"/>
      <c r="L107" s="20"/>
      <c r="M107" s="20"/>
      <c r="N107" s="20"/>
      <c r="O107" s="20"/>
      <c r="P107" s="47"/>
    </row>
    <row r="108" spans="10:16" s="2" customFormat="1" ht="15" customHeight="1" x14ac:dyDescent="0.2">
      <c r="J108" s="20"/>
      <c r="K108" s="20"/>
      <c r="L108" s="20"/>
      <c r="M108" s="20"/>
      <c r="N108" s="20"/>
      <c r="O108" s="20"/>
      <c r="P108" s="47"/>
    </row>
    <row r="109" spans="10:16" s="2" customFormat="1" ht="15" customHeight="1" x14ac:dyDescent="0.2">
      <c r="J109" s="20"/>
      <c r="K109" s="20"/>
      <c r="L109" s="20"/>
      <c r="M109" s="20"/>
      <c r="N109" s="20"/>
      <c r="O109" s="20"/>
      <c r="P109" s="47"/>
    </row>
    <row r="110" spans="10:16" s="2" customFormat="1" ht="15" customHeight="1" x14ac:dyDescent="0.2">
      <c r="J110" s="20"/>
      <c r="K110" s="20"/>
      <c r="L110" s="20"/>
      <c r="M110" s="20"/>
      <c r="N110" s="20"/>
      <c r="O110" s="20"/>
      <c r="P110" s="47"/>
    </row>
    <row r="111" spans="10:16" s="2" customFormat="1" ht="15" customHeight="1" x14ac:dyDescent="0.2">
      <c r="J111" s="20"/>
      <c r="K111" s="20"/>
      <c r="L111" s="20"/>
      <c r="M111" s="20"/>
      <c r="N111" s="20"/>
      <c r="O111" s="20"/>
      <c r="P111" s="47"/>
    </row>
    <row r="112" spans="10:16" s="2" customFormat="1" ht="15" customHeight="1" x14ac:dyDescent="0.2">
      <c r="J112" s="20"/>
      <c r="K112" s="20"/>
      <c r="L112" s="20"/>
      <c r="M112" s="20"/>
      <c r="N112" s="20"/>
      <c r="O112" s="20"/>
      <c r="P112" s="47"/>
    </row>
    <row r="113" spans="10:16" s="2" customFormat="1" ht="15" customHeight="1" x14ac:dyDescent="0.2">
      <c r="J113" s="20"/>
      <c r="K113" s="20"/>
      <c r="L113" s="20"/>
      <c r="M113" s="20"/>
      <c r="N113" s="20"/>
      <c r="O113" s="20"/>
      <c r="P113" s="47"/>
    </row>
    <row r="114" spans="10:16" s="2" customFormat="1" ht="15" customHeight="1" x14ac:dyDescent="0.2">
      <c r="J114" s="20"/>
      <c r="K114" s="20"/>
      <c r="L114" s="20"/>
      <c r="M114" s="20"/>
      <c r="N114" s="20"/>
      <c r="O114" s="20"/>
      <c r="P114" s="47"/>
    </row>
    <row r="115" spans="10:16" s="2" customFormat="1" ht="15" customHeight="1" x14ac:dyDescent="0.2">
      <c r="J115" s="20"/>
      <c r="K115" s="20"/>
      <c r="L115" s="20"/>
      <c r="M115" s="20"/>
      <c r="N115" s="20"/>
      <c r="O115" s="20"/>
      <c r="P115" s="47"/>
    </row>
    <row r="116" spans="10:16" s="2" customFormat="1" ht="15" customHeight="1" x14ac:dyDescent="0.2">
      <c r="J116" s="20"/>
      <c r="K116" s="20"/>
      <c r="L116" s="20"/>
      <c r="M116" s="20"/>
      <c r="N116" s="20"/>
      <c r="O116" s="20"/>
      <c r="P116" s="47"/>
    </row>
    <row r="117" spans="10:16" s="2" customFormat="1" ht="15" customHeight="1" x14ac:dyDescent="0.2">
      <c r="J117" s="20"/>
      <c r="K117" s="20"/>
      <c r="L117" s="20"/>
      <c r="M117" s="20"/>
      <c r="N117" s="20"/>
      <c r="O117" s="20"/>
      <c r="P117" s="47"/>
    </row>
    <row r="118" spans="10:16" s="2" customFormat="1" ht="15" customHeight="1" x14ac:dyDescent="0.2">
      <c r="J118" s="20"/>
      <c r="K118" s="20"/>
      <c r="L118" s="20"/>
      <c r="M118" s="20"/>
      <c r="N118" s="20"/>
      <c r="O118" s="20"/>
      <c r="P118" s="47"/>
    </row>
    <row r="119" spans="10:16" s="2" customFormat="1" ht="15" customHeight="1" x14ac:dyDescent="0.2">
      <c r="J119" s="20"/>
      <c r="K119" s="20"/>
      <c r="L119" s="20"/>
      <c r="M119" s="20"/>
      <c r="N119" s="20"/>
      <c r="O119" s="20"/>
      <c r="P119" s="47"/>
    </row>
    <row r="120" spans="10:16" s="2" customFormat="1" ht="15" customHeight="1" x14ac:dyDescent="0.2">
      <c r="J120" s="20"/>
      <c r="K120" s="20"/>
      <c r="L120" s="20"/>
      <c r="M120" s="20"/>
      <c r="N120" s="20"/>
      <c r="O120" s="20"/>
      <c r="P120" s="47"/>
    </row>
    <row r="121" spans="10:16" s="2" customFormat="1" ht="15" customHeight="1" x14ac:dyDescent="0.2">
      <c r="J121" s="20"/>
      <c r="K121" s="20"/>
      <c r="L121" s="20"/>
      <c r="M121" s="20"/>
      <c r="N121" s="20"/>
      <c r="O121" s="20"/>
      <c r="P121" s="47"/>
    </row>
    <row r="122" spans="10:16" s="2" customFormat="1" ht="15" customHeight="1" x14ac:dyDescent="0.2">
      <c r="J122" s="20"/>
      <c r="K122" s="20"/>
      <c r="L122" s="20"/>
      <c r="M122" s="20"/>
      <c r="N122" s="20"/>
      <c r="O122" s="20"/>
      <c r="P122" s="47"/>
    </row>
    <row r="123" spans="10:16" s="2" customFormat="1" ht="15" customHeight="1" x14ac:dyDescent="0.2">
      <c r="J123" s="20"/>
      <c r="K123" s="20"/>
      <c r="L123" s="20"/>
      <c r="M123" s="20"/>
      <c r="N123" s="20"/>
      <c r="O123" s="20"/>
      <c r="P123" s="47"/>
    </row>
    <row r="124" spans="10:16" s="2" customFormat="1" ht="15" customHeight="1" x14ac:dyDescent="0.2">
      <c r="J124" s="20"/>
      <c r="K124" s="20"/>
      <c r="L124" s="20"/>
      <c r="M124" s="20"/>
      <c r="N124" s="20"/>
      <c r="O124" s="20"/>
      <c r="P124" s="47"/>
    </row>
    <row r="125" spans="10:16" s="2" customFormat="1" ht="15" customHeight="1" x14ac:dyDescent="0.2">
      <c r="J125" s="20"/>
      <c r="K125" s="20"/>
      <c r="L125" s="20"/>
      <c r="M125" s="20"/>
      <c r="N125" s="20"/>
      <c r="O125" s="20"/>
      <c r="P125" s="47"/>
    </row>
    <row r="126" spans="10:16" s="2" customFormat="1" ht="15" customHeight="1" x14ac:dyDescent="0.2">
      <c r="J126" s="20"/>
      <c r="K126" s="20"/>
      <c r="L126" s="20"/>
      <c r="M126" s="20"/>
      <c r="N126" s="20"/>
      <c r="O126" s="20"/>
      <c r="P126" s="47"/>
    </row>
    <row r="127" spans="10:16" s="2" customFormat="1" ht="15" customHeight="1" x14ac:dyDescent="0.2">
      <c r="J127" s="20"/>
      <c r="K127" s="20"/>
      <c r="L127" s="20"/>
      <c r="M127" s="20"/>
      <c r="N127" s="20"/>
      <c r="O127" s="20"/>
      <c r="P127" s="47"/>
    </row>
    <row r="128" spans="10:16" s="2" customFormat="1" ht="15" customHeight="1" x14ac:dyDescent="0.2">
      <c r="J128" s="20"/>
      <c r="K128" s="20"/>
      <c r="L128" s="20"/>
      <c r="M128" s="20"/>
      <c r="N128" s="20"/>
      <c r="O128" s="20"/>
      <c r="P128" s="47"/>
    </row>
    <row r="129" spans="10:16" s="2" customFormat="1" ht="15" customHeight="1" x14ac:dyDescent="0.2">
      <c r="J129" s="20"/>
      <c r="K129" s="20"/>
      <c r="L129" s="20"/>
      <c r="M129" s="20"/>
      <c r="N129" s="20"/>
      <c r="O129" s="20"/>
      <c r="P129" s="47"/>
    </row>
    <row r="130" spans="10:16" s="2" customFormat="1" ht="15" customHeight="1" x14ac:dyDescent="0.2">
      <c r="J130" s="20"/>
      <c r="K130" s="20"/>
      <c r="L130" s="20"/>
      <c r="M130" s="20"/>
      <c r="N130" s="20"/>
      <c r="O130" s="20"/>
      <c r="P130" s="47"/>
    </row>
    <row r="131" spans="10:16" s="2" customFormat="1" ht="15" customHeight="1" x14ac:dyDescent="0.2">
      <c r="J131" s="20"/>
      <c r="K131" s="20"/>
      <c r="L131" s="20"/>
      <c r="M131" s="20"/>
      <c r="N131" s="20"/>
      <c r="O131" s="20"/>
      <c r="P131" s="47"/>
    </row>
    <row r="132" spans="10:16" s="2" customFormat="1" ht="15" customHeight="1" x14ac:dyDescent="0.2">
      <c r="J132" s="20"/>
      <c r="K132" s="20"/>
      <c r="L132" s="20"/>
      <c r="M132" s="20"/>
      <c r="N132" s="20"/>
      <c r="O132" s="20"/>
      <c r="P132" s="47"/>
    </row>
    <row r="133" spans="10:16" s="2" customFormat="1" ht="15" customHeight="1" x14ac:dyDescent="0.2">
      <c r="J133" s="20"/>
      <c r="K133" s="20"/>
      <c r="L133" s="20"/>
      <c r="M133" s="20"/>
      <c r="N133" s="20"/>
      <c r="O133" s="20"/>
      <c r="P133" s="47"/>
    </row>
    <row r="134" spans="10:16" s="2" customFormat="1" ht="15" customHeight="1" x14ac:dyDescent="0.2">
      <c r="J134" s="20"/>
      <c r="K134" s="20"/>
      <c r="L134" s="20"/>
      <c r="M134" s="20"/>
      <c r="N134" s="20"/>
      <c r="O134" s="20"/>
      <c r="P134" s="47"/>
    </row>
    <row r="135" spans="10:16" s="2" customFormat="1" ht="15" customHeight="1" x14ac:dyDescent="0.2">
      <c r="J135" s="20"/>
      <c r="K135" s="20"/>
      <c r="L135" s="20"/>
      <c r="M135" s="20"/>
      <c r="N135" s="20"/>
      <c r="O135" s="20"/>
      <c r="P135" s="47"/>
    </row>
    <row r="136" spans="10:16" s="2" customFormat="1" ht="15" customHeight="1" x14ac:dyDescent="0.2">
      <c r="J136" s="20"/>
      <c r="K136" s="20"/>
      <c r="L136" s="20"/>
      <c r="M136" s="20"/>
      <c r="N136" s="20"/>
      <c r="O136" s="20"/>
      <c r="P136" s="47"/>
    </row>
    <row r="137" spans="10:16" s="2" customFormat="1" ht="15" customHeight="1" x14ac:dyDescent="0.2">
      <c r="J137" s="20"/>
      <c r="K137" s="20"/>
      <c r="L137" s="20"/>
      <c r="M137" s="20"/>
      <c r="N137" s="20"/>
      <c r="O137" s="20"/>
      <c r="P137" s="47"/>
    </row>
    <row r="138" spans="10:16" s="2" customFormat="1" ht="15" customHeight="1" x14ac:dyDescent="0.2">
      <c r="J138" s="20"/>
      <c r="K138" s="20"/>
      <c r="L138" s="20"/>
      <c r="M138" s="20"/>
      <c r="N138" s="20"/>
      <c r="O138" s="20"/>
      <c r="P138" s="47"/>
    </row>
    <row r="139" spans="10:16" s="2" customFormat="1" ht="15" customHeight="1" x14ac:dyDescent="0.2">
      <c r="J139" s="20"/>
      <c r="K139" s="20"/>
      <c r="L139" s="20"/>
      <c r="M139" s="20"/>
      <c r="N139" s="20"/>
      <c r="O139" s="20"/>
      <c r="P139" s="47"/>
    </row>
    <row r="140" spans="10:16" s="2" customFormat="1" ht="15" customHeight="1" x14ac:dyDescent="0.2">
      <c r="J140" s="20"/>
      <c r="K140" s="20"/>
      <c r="L140" s="20"/>
      <c r="M140" s="20"/>
      <c r="N140" s="20"/>
      <c r="O140" s="20"/>
      <c r="P140" s="47"/>
    </row>
    <row r="141" spans="10:16" s="2" customFormat="1" ht="15" customHeight="1" x14ac:dyDescent="0.2">
      <c r="J141" s="20"/>
      <c r="K141" s="20"/>
      <c r="L141" s="20"/>
      <c r="M141" s="20"/>
      <c r="N141" s="20"/>
      <c r="O141" s="20"/>
      <c r="P141" s="47"/>
    </row>
    <row r="142" spans="10:16" s="2" customFormat="1" ht="15" customHeight="1" x14ac:dyDescent="0.2">
      <c r="J142" s="20"/>
      <c r="K142" s="20"/>
      <c r="L142" s="20"/>
      <c r="M142" s="20"/>
      <c r="N142" s="20"/>
      <c r="O142" s="20"/>
      <c r="P142" s="47"/>
    </row>
    <row r="143" spans="10:16" s="2" customFormat="1" ht="15" customHeight="1" x14ac:dyDescent="0.2">
      <c r="J143" s="20"/>
      <c r="K143" s="20"/>
      <c r="L143" s="20"/>
      <c r="M143" s="20"/>
      <c r="N143" s="20"/>
      <c r="O143" s="20"/>
      <c r="P143" s="47"/>
    </row>
    <row r="144" spans="10:16" s="2" customFormat="1" ht="15" customHeight="1" x14ac:dyDescent="0.2">
      <c r="J144" s="20"/>
      <c r="K144" s="20"/>
      <c r="L144" s="20"/>
      <c r="M144" s="20"/>
      <c r="N144" s="20"/>
      <c r="O144" s="20"/>
      <c r="P144" s="47"/>
    </row>
    <row r="145" spans="10:16" s="2" customFormat="1" ht="15" customHeight="1" x14ac:dyDescent="0.2">
      <c r="J145" s="20"/>
      <c r="K145" s="20"/>
      <c r="L145" s="20"/>
      <c r="M145" s="20"/>
      <c r="N145" s="20"/>
      <c r="O145" s="20"/>
      <c r="P145" s="47"/>
    </row>
    <row r="146" spans="10:16" s="2" customFormat="1" ht="15" customHeight="1" x14ac:dyDescent="0.2">
      <c r="J146" s="20"/>
      <c r="K146" s="20"/>
      <c r="L146" s="20"/>
      <c r="M146" s="20"/>
      <c r="N146" s="20"/>
      <c r="O146" s="20"/>
      <c r="P146" s="47"/>
    </row>
    <row r="147" spans="10:16" s="2" customFormat="1" ht="15" customHeight="1" x14ac:dyDescent="0.2">
      <c r="J147" s="20"/>
      <c r="K147" s="20"/>
      <c r="L147" s="20"/>
      <c r="M147" s="20"/>
      <c r="N147" s="20"/>
      <c r="O147" s="20"/>
      <c r="P147" s="47"/>
    </row>
    <row r="148" spans="10:16" s="2" customFormat="1" ht="15" customHeight="1" x14ac:dyDescent="0.2">
      <c r="J148" s="20"/>
      <c r="K148" s="20"/>
      <c r="L148" s="20"/>
      <c r="M148" s="20"/>
      <c r="N148" s="20"/>
      <c r="O148" s="20"/>
      <c r="P148" s="47"/>
    </row>
    <row r="149" spans="10:16" s="2" customFormat="1" ht="15" customHeight="1" x14ac:dyDescent="0.2">
      <c r="J149" s="20"/>
      <c r="K149" s="20"/>
      <c r="L149" s="20"/>
      <c r="M149" s="20"/>
      <c r="N149" s="20"/>
      <c r="O149" s="20"/>
      <c r="P149" s="47"/>
    </row>
    <row r="150" spans="10:16" s="2" customFormat="1" ht="15" customHeight="1" x14ac:dyDescent="0.2">
      <c r="J150" s="20"/>
      <c r="K150" s="20"/>
      <c r="L150" s="20"/>
      <c r="M150" s="20"/>
      <c r="N150" s="20"/>
      <c r="O150" s="20"/>
      <c r="P150" s="47"/>
    </row>
    <row r="151" spans="10:16" s="2" customFormat="1" ht="15" customHeight="1" x14ac:dyDescent="0.2">
      <c r="J151" s="20"/>
      <c r="K151" s="20"/>
      <c r="L151" s="20"/>
      <c r="M151" s="20"/>
      <c r="N151" s="20"/>
      <c r="O151" s="20"/>
      <c r="P151" s="47"/>
    </row>
    <row r="152" spans="10:16" s="2" customFormat="1" ht="15" customHeight="1" x14ac:dyDescent="0.2">
      <c r="J152" s="20"/>
      <c r="K152" s="20"/>
      <c r="L152" s="20"/>
      <c r="M152" s="20"/>
      <c r="N152" s="20"/>
      <c r="O152" s="20"/>
      <c r="P152" s="47"/>
    </row>
    <row r="153" spans="10:16" s="2" customFormat="1" ht="15" customHeight="1" x14ac:dyDescent="0.2">
      <c r="J153" s="20"/>
      <c r="K153" s="20"/>
      <c r="L153" s="20"/>
      <c r="M153" s="20"/>
      <c r="N153" s="20"/>
      <c r="O153" s="20"/>
      <c r="P153" s="47"/>
    </row>
    <row r="154" spans="10:16" s="2" customFormat="1" ht="15" customHeight="1" x14ac:dyDescent="0.2">
      <c r="J154" s="20"/>
      <c r="K154" s="20"/>
      <c r="L154" s="20"/>
      <c r="M154" s="20"/>
      <c r="N154" s="20"/>
      <c r="O154" s="20"/>
      <c r="P154" s="47"/>
    </row>
    <row r="155" spans="10:16" s="2" customFormat="1" ht="15" customHeight="1" x14ac:dyDescent="0.2">
      <c r="J155" s="20"/>
      <c r="K155" s="20"/>
      <c r="L155" s="20"/>
      <c r="M155" s="20"/>
      <c r="N155" s="20"/>
      <c r="O155" s="20"/>
      <c r="P155" s="47"/>
    </row>
    <row r="156" spans="10:16" s="2" customFormat="1" ht="15" customHeight="1" x14ac:dyDescent="0.2">
      <c r="J156" s="20"/>
      <c r="K156" s="20"/>
      <c r="L156" s="20"/>
      <c r="M156" s="20"/>
      <c r="N156" s="20"/>
      <c r="O156" s="20"/>
      <c r="P156" s="47"/>
    </row>
    <row r="157" spans="10:16" s="2" customFormat="1" ht="15" customHeight="1" x14ac:dyDescent="0.2">
      <c r="J157" s="20"/>
      <c r="K157" s="20"/>
      <c r="L157" s="20"/>
      <c r="M157" s="20"/>
      <c r="N157" s="20"/>
      <c r="O157" s="20"/>
      <c r="P157" s="47"/>
    </row>
    <row r="158" spans="10:16" s="2" customFormat="1" ht="15" customHeight="1" x14ac:dyDescent="0.2">
      <c r="J158" s="20"/>
      <c r="K158" s="20"/>
      <c r="L158" s="20"/>
      <c r="M158" s="20"/>
      <c r="N158" s="20"/>
      <c r="O158" s="20"/>
      <c r="P158" s="47"/>
    </row>
    <row r="159" spans="10:16" s="2" customFormat="1" ht="15" customHeight="1" x14ac:dyDescent="0.2">
      <c r="J159" s="20"/>
      <c r="K159" s="20"/>
      <c r="L159" s="20"/>
      <c r="M159" s="20"/>
      <c r="N159" s="20"/>
      <c r="O159" s="20"/>
      <c r="P159" s="47"/>
    </row>
    <row r="160" spans="10:16" s="2" customFormat="1" ht="15" customHeight="1" x14ac:dyDescent="0.2">
      <c r="J160" s="20"/>
      <c r="K160" s="20"/>
      <c r="L160" s="20"/>
      <c r="M160" s="20"/>
      <c r="N160" s="20"/>
      <c r="O160" s="20"/>
      <c r="P160" s="47"/>
    </row>
    <row r="161" spans="10:16" s="2" customFormat="1" ht="15" customHeight="1" x14ac:dyDescent="0.2">
      <c r="J161" s="20"/>
      <c r="K161" s="20"/>
      <c r="L161" s="20"/>
      <c r="M161" s="20"/>
      <c r="N161" s="20"/>
      <c r="O161" s="20"/>
      <c r="P161" s="47"/>
    </row>
    <row r="162" spans="10:16" s="2" customFormat="1" ht="15" customHeight="1" x14ac:dyDescent="0.2">
      <c r="J162" s="20"/>
      <c r="K162" s="20"/>
      <c r="L162" s="20"/>
      <c r="M162" s="20"/>
      <c r="N162" s="20"/>
      <c r="O162" s="20"/>
      <c r="P162" s="47"/>
    </row>
    <row r="163" spans="10:16" s="2" customFormat="1" ht="15" customHeight="1" x14ac:dyDescent="0.2">
      <c r="J163" s="20"/>
      <c r="K163" s="20"/>
      <c r="L163" s="20"/>
      <c r="M163" s="20"/>
      <c r="N163" s="20"/>
      <c r="O163" s="20"/>
      <c r="P163" s="47"/>
    </row>
    <row r="164" spans="10:16" s="2" customFormat="1" ht="15" customHeight="1" x14ac:dyDescent="0.2">
      <c r="J164" s="20"/>
      <c r="K164" s="20"/>
      <c r="L164" s="20"/>
      <c r="M164" s="20"/>
      <c r="N164" s="20"/>
      <c r="O164" s="20"/>
      <c r="P164" s="47"/>
    </row>
    <row r="165" spans="10:16" s="2" customFormat="1" ht="15" customHeight="1" x14ac:dyDescent="0.2">
      <c r="J165" s="20"/>
      <c r="K165" s="20"/>
      <c r="L165" s="20"/>
      <c r="M165" s="20"/>
      <c r="N165" s="20"/>
      <c r="O165" s="20"/>
      <c r="P165" s="47"/>
    </row>
    <row r="166" spans="10:16" s="2" customFormat="1" ht="15" customHeight="1" x14ac:dyDescent="0.2">
      <c r="J166" s="20"/>
      <c r="K166" s="20"/>
      <c r="L166" s="20"/>
      <c r="M166" s="20"/>
      <c r="N166" s="20"/>
      <c r="O166" s="20"/>
      <c r="P166" s="47"/>
    </row>
    <row r="167" spans="10:16" s="2" customFormat="1" ht="15" customHeight="1" x14ac:dyDescent="0.2">
      <c r="J167" s="20"/>
      <c r="K167" s="20"/>
      <c r="L167" s="20"/>
      <c r="M167" s="20"/>
      <c r="N167" s="20"/>
      <c r="O167" s="20"/>
      <c r="P167" s="47"/>
    </row>
    <row r="168" spans="10:16" s="2" customFormat="1" ht="15" customHeight="1" x14ac:dyDescent="0.2">
      <c r="J168" s="20"/>
      <c r="K168" s="20"/>
      <c r="L168" s="20"/>
      <c r="M168" s="20"/>
      <c r="N168" s="20"/>
      <c r="O168" s="20"/>
      <c r="P168" s="47"/>
    </row>
    <row r="169" spans="10:16" s="2" customFormat="1" ht="15" customHeight="1" x14ac:dyDescent="0.2">
      <c r="J169" s="20"/>
      <c r="K169" s="20"/>
      <c r="L169" s="20"/>
      <c r="M169" s="20"/>
      <c r="N169" s="20"/>
      <c r="O169" s="20"/>
      <c r="P169" s="47"/>
    </row>
    <row r="170" spans="10:16" s="2" customFormat="1" ht="15" customHeight="1" x14ac:dyDescent="0.2">
      <c r="J170" s="20"/>
      <c r="K170" s="20"/>
      <c r="L170" s="20"/>
      <c r="M170" s="20"/>
      <c r="N170" s="20"/>
      <c r="O170" s="20"/>
      <c r="P170" s="47"/>
    </row>
    <row r="171" spans="10:16" s="2" customFormat="1" ht="15" customHeight="1" x14ac:dyDescent="0.2">
      <c r="J171" s="20"/>
      <c r="K171" s="20"/>
      <c r="L171" s="20"/>
      <c r="M171" s="20"/>
      <c r="N171" s="20"/>
      <c r="O171" s="20"/>
      <c r="P171" s="47"/>
    </row>
    <row r="172" spans="10:16" s="2" customFormat="1" ht="15" customHeight="1" x14ac:dyDescent="0.2">
      <c r="J172" s="20"/>
      <c r="K172" s="20"/>
      <c r="L172" s="20"/>
      <c r="M172" s="20"/>
      <c r="N172" s="20"/>
      <c r="O172" s="20"/>
      <c r="P172" s="47"/>
    </row>
    <row r="173" spans="10:16" s="2" customFormat="1" ht="15" customHeight="1" x14ac:dyDescent="0.2">
      <c r="J173" s="20"/>
      <c r="K173" s="20"/>
      <c r="L173" s="20"/>
      <c r="M173" s="20"/>
      <c r="N173" s="20"/>
      <c r="O173" s="20"/>
      <c r="P173" s="47"/>
    </row>
    <row r="174" spans="10:16" s="2" customFormat="1" ht="15" customHeight="1" x14ac:dyDescent="0.2">
      <c r="J174" s="20"/>
      <c r="K174" s="20"/>
      <c r="L174" s="20"/>
      <c r="M174" s="20"/>
      <c r="N174" s="20"/>
      <c r="O174" s="20"/>
      <c r="P174" s="47"/>
    </row>
    <row r="175" spans="10:16" s="2" customFormat="1" ht="15" customHeight="1" x14ac:dyDescent="0.2">
      <c r="J175" s="20"/>
      <c r="K175" s="20"/>
      <c r="L175" s="20"/>
      <c r="M175" s="20"/>
      <c r="N175" s="20"/>
      <c r="O175" s="20"/>
      <c r="P175" s="47"/>
    </row>
    <row r="176" spans="10:16" s="2" customFormat="1" ht="15" customHeight="1" x14ac:dyDescent="0.2">
      <c r="J176" s="20"/>
      <c r="K176" s="20"/>
      <c r="L176" s="20"/>
      <c r="M176" s="20"/>
      <c r="N176" s="20"/>
      <c r="O176" s="20"/>
      <c r="P176" s="47"/>
    </row>
    <row r="177" spans="10:16" s="2" customFormat="1" ht="15" customHeight="1" x14ac:dyDescent="0.2">
      <c r="J177" s="20"/>
      <c r="K177" s="20"/>
      <c r="L177" s="20"/>
      <c r="M177" s="20"/>
      <c r="N177" s="20"/>
      <c r="O177" s="20"/>
      <c r="P177" s="47"/>
    </row>
    <row r="178" spans="10:16" s="2" customFormat="1" ht="15" customHeight="1" x14ac:dyDescent="0.2">
      <c r="J178" s="20"/>
      <c r="K178" s="20"/>
      <c r="L178" s="20"/>
      <c r="M178" s="20"/>
      <c r="N178" s="20"/>
      <c r="O178" s="20"/>
      <c r="P178" s="47"/>
    </row>
    <row r="179" spans="10:16" s="2" customFormat="1" ht="15" customHeight="1" x14ac:dyDescent="0.2">
      <c r="J179" s="20"/>
      <c r="K179" s="20"/>
      <c r="L179" s="20"/>
      <c r="M179" s="20"/>
      <c r="N179" s="20"/>
      <c r="O179" s="20"/>
      <c r="P179" s="47"/>
    </row>
    <row r="180" spans="10:16" s="2" customFormat="1" ht="15" customHeight="1" x14ac:dyDescent="0.2">
      <c r="J180" s="20"/>
      <c r="K180" s="20"/>
      <c r="L180" s="20"/>
      <c r="M180" s="20"/>
      <c r="N180" s="20"/>
      <c r="O180" s="20"/>
      <c r="P180" s="47"/>
    </row>
    <row r="181" spans="10:16" s="2" customFormat="1" ht="15" customHeight="1" x14ac:dyDescent="0.2">
      <c r="J181" s="20"/>
      <c r="K181" s="20"/>
      <c r="L181" s="20"/>
      <c r="M181" s="20"/>
      <c r="N181" s="20"/>
      <c r="O181" s="20"/>
      <c r="P181" s="47"/>
    </row>
    <row r="182" spans="10:16" s="2" customFormat="1" ht="15" customHeight="1" x14ac:dyDescent="0.2">
      <c r="J182" s="20"/>
      <c r="K182" s="20"/>
      <c r="L182" s="20"/>
      <c r="M182" s="20"/>
      <c r="N182" s="20"/>
      <c r="O182" s="20"/>
      <c r="P182" s="47"/>
    </row>
    <row r="183" spans="10:16" s="2" customFormat="1" ht="15" customHeight="1" x14ac:dyDescent="0.2">
      <c r="J183" s="20"/>
      <c r="K183" s="20"/>
      <c r="L183" s="20"/>
      <c r="M183" s="20"/>
      <c r="N183" s="20"/>
      <c r="O183" s="20"/>
      <c r="P183" s="47"/>
    </row>
    <row r="184" spans="10:16" s="2" customFormat="1" ht="15" customHeight="1" x14ac:dyDescent="0.2">
      <c r="J184" s="20"/>
      <c r="K184" s="20"/>
      <c r="L184" s="20"/>
      <c r="M184" s="20"/>
      <c r="N184" s="20"/>
      <c r="O184" s="20"/>
      <c r="P184" s="47"/>
    </row>
    <row r="185" spans="10:16" s="2" customFormat="1" ht="15" customHeight="1" x14ac:dyDescent="0.2">
      <c r="J185" s="20"/>
      <c r="K185" s="20"/>
      <c r="L185" s="20"/>
      <c r="M185" s="20"/>
      <c r="N185" s="20"/>
      <c r="O185" s="20"/>
      <c r="P185" s="47"/>
    </row>
    <row r="186" spans="10:16" s="2" customFormat="1" ht="15" customHeight="1" x14ac:dyDescent="0.2">
      <c r="J186" s="20"/>
      <c r="K186" s="20"/>
      <c r="L186" s="20"/>
      <c r="M186" s="20"/>
      <c r="N186" s="20"/>
      <c r="O186" s="20"/>
      <c r="P186" s="47"/>
    </row>
    <row r="187" spans="10:16" s="2" customFormat="1" ht="15" customHeight="1" x14ac:dyDescent="0.2">
      <c r="J187" s="20"/>
      <c r="K187" s="20"/>
      <c r="L187" s="20"/>
      <c r="M187" s="20"/>
      <c r="N187" s="20"/>
      <c r="O187" s="20"/>
      <c r="P187" s="47"/>
    </row>
    <row r="188" spans="10:16" s="2" customFormat="1" ht="15" customHeight="1" x14ac:dyDescent="0.2">
      <c r="J188" s="20"/>
      <c r="K188" s="20"/>
      <c r="L188" s="20"/>
      <c r="M188" s="20"/>
      <c r="N188" s="20"/>
      <c r="O188" s="20"/>
      <c r="P188" s="47"/>
    </row>
    <row r="189" spans="10:16" s="2" customFormat="1" ht="15" customHeight="1" x14ac:dyDescent="0.2">
      <c r="J189" s="20"/>
      <c r="K189" s="20"/>
      <c r="L189" s="20"/>
      <c r="M189" s="20"/>
      <c r="N189" s="20"/>
      <c r="O189" s="20"/>
      <c r="P189" s="47"/>
    </row>
    <row r="190" spans="10:16" s="2" customFormat="1" ht="15" customHeight="1" x14ac:dyDescent="0.2">
      <c r="J190" s="20"/>
      <c r="K190" s="20"/>
      <c r="L190" s="20"/>
      <c r="M190" s="20"/>
      <c r="N190" s="20"/>
      <c r="O190" s="20"/>
      <c r="P190" s="47"/>
    </row>
    <row r="191" spans="10:16" s="2" customFormat="1" ht="15" customHeight="1" x14ac:dyDescent="0.2">
      <c r="J191" s="20"/>
      <c r="K191" s="20"/>
      <c r="L191" s="20"/>
      <c r="M191" s="20"/>
      <c r="N191" s="20"/>
      <c r="O191" s="20"/>
      <c r="P191" s="47"/>
    </row>
    <row r="192" spans="10:16" s="2" customFormat="1" ht="15" customHeight="1" x14ac:dyDescent="0.2">
      <c r="J192" s="20"/>
      <c r="K192" s="20"/>
      <c r="L192" s="20"/>
      <c r="M192" s="20"/>
      <c r="N192" s="20"/>
      <c r="O192" s="20"/>
      <c r="P192" s="47"/>
    </row>
    <row r="193" spans="10:16" s="2" customFormat="1" ht="15" customHeight="1" x14ac:dyDescent="0.2">
      <c r="J193" s="20"/>
      <c r="K193" s="20"/>
      <c r="L193" s="20"/>
      <c r="M193" s="20"/>
      <c r="N193" s="20"/>
      <c r="O193" s="20"/>
      <c r="P193" s="47"/>
    </row>
    <row r="194" spans="10:16" s="2" customFormat="1" ht="15" customHeight="1" x14ac:dyDescent="0.2">
      <c r="J194" s="20"/>
      <c r="K194" s="20"/>
      <c r="L194" s="20"/>
      <c r="M194" s="20"/>
      <c r="N194" s="20"/>
      <c r="O194" s="20"/>
      <c r="P194" s="47"/>
    </row>
    <row r="195" spans="10:16" s="2" customFormat="1" ht="15" customHeight="1" x14ac:dyDescent="0.2">
      <c r="J195" s="20"/>
      <c r="K195" s="20"/>
      <c r="L195" s="20"/>
      <c r="M195" s="20"/>
      <c r="N195" s="20"/>
      <c r="O195" s="20"/>
      <c r="P195" s="47"/>
    </row>
    <row r="196" spans="10:16" s="2" customFormat="1" ht="15" customHeight="1" x14ac:dyDescent="0.2">
      <c r="J196" s="20"/>
      <c r="K196" s="20"/>
      <c r="L196" s="20"/>
      <c r="M196" s="20"/>
      <c r="N196" s="20"/>
      <c r="O196" s="20"/>
      <c r="P196" s="47"/>
    </row>
    <row r="197" spans="10:16" s="2" customFormat="1" ht="15" customHeight="1" x14ac:dyDescent="0.2">
      <c r="J197" s="20"/>
      <c r="K197" s="20"/>
      <c r="L197" s="20"/>
      <c r="M197" s="20"/>
      <c r="N197" s="20"/>
      <c r="O197" s="20"/>
      <c r="P197" s="47"/>
    </row>
    <row r="198" spans="10:16" s="2" customFormat="1" ht="15" customHeight="1" x14ac:dyDescent="0.2">
      <c r="J198" s="20"/>
      <c r="K198" s="20"/>
      <c r="L198" s="20"/>
      <c r="M198" s="20"/>
      <c r="N198" s="20"/>
      <c r="O198" s="20"/>
      <c r="P198" s="47"/>
    </row>
    <row r="199" spans="10:16" s="2" customFormat="1" ht="15" customHeight="1" x14ac:dyDescent="0.2">
      <c r="J199" s="20"/>
      <c r="K199" s="20"/>
      <c r="L199" s="20"/>
      <c r="M199" s="20"/>
      <c r="N199" s="20"/>
      <c r="O199" s="20"/>
      <c r="P199" s="47"/>
    </row>
    <row r="200" spans="10:16" s="2" customFormat="1" ht="15" customHeight="1" x14ac:dyDescent="0.2">
      <c r="J200" s="20"/>
      <c r="K200" s="20"/>
      <c r="L200" s="20"/>
      <c r="M200" s="20"/>
      <c r="N200" s="20"/>
      <c r="O200" s="20"/>
      <c r="P200" s="47"/>
    </row>
    <row r="201" spans="10:16" s="2" customFormat="1" ht="15" customHeight="1" x14ac:dyDescent="0.2">
      <c r="J201" s="20"/>
      <c r="K201" s="20"/>
      <c r="L201" s="20"/>
      <c r="M201" s="20"/>
      <c r="N201" s="20"/>
      <c r="O201" s="20"/>
      <c r="P201" s="47"/>
    </row>
    <row r="202" spans="10:16" s="2" customFormat="1" ht="15" customHeight="1" x14ac:dyDescent="0.2">
      <c r="J202" s="20"/>
      <c r="K202" s="20"/>
      <c r="L202" s="20"/>
      <c r="M202" s="20"/>
      <c r="N202" s="20"/>
      <c r="O202" s="20"/>
      <c r="P202" s="47"/>
    </row>
    <row r="203" spans="10:16" s="2" customFormat="1" ht="15" customHeight="1" x14ac:dyDescent="0.2">
      <c r="J203" s="20"/>
      <c r="K203" s="20"/>
      <c r="L203" s="20"/>
      <c r="M203" s="20"/>
      <c r="N203" s="20"/>
      <c r="O203" s="20"/>
      <c r="P203" s="47"/>
    </row>
    <row r="204" spans="10:16" s="2" customFormat="1" ht="15" customHeight="1" x14ac:dyDescent="0.2">
      <c r="J204" s="20"/>
      <c r="K204" s="20"/>
      <c r="L204" s="20"/>
      <c r="M204" s="20"/>
      <c r="N204" s="20"/>
      <c r="O204" s="20"/>
      <c r="P204" s="47"/>
    </row>
    <row r="205" spans="10:16" s="2" customFormat="1" ht="15" customHeight="1" x14ac:dyDescent="0.2">
      <c r="J205" s="20"/>
      <c r="K205" s="20"/>
      <c r="L205" s="20"/>
      <c r="M205" s="20"/>
      <c r="N205" s="20"/>
      <c r="O205" s="20"/>
      <c r="P205" s="47"/>
    </row>
    <row r="206" spans="10:16" s="2" customFormat="1" ht="15" customHeight="1" x14ac:dyDescent="0.2">
      <c r="J206" s="20"/>
      <c r="K206" s="20"/>
      <c r="L206" s="20"/>
      <c r="M206" s="20"/>
      <c r="N206" s="20"/>
      <c r="O206" s="20"/>
      <c r="P206" s="47"/>
    </row>
    <row r="207" spans="10:16" s="2" customFormat="1" ht="15" customHeight="1" x14ac:dyDescent="0.2">
      <c r="J207" s="20"/>
      <c r="K207" s="20"/>
      <c r="L207" s="20"/>
      <c r="M207" s="20"/>
      <c r="N207" s="20"/>
      <c r="O207" s="20"/>
      <c r="P207" s="47"/>
    </row>
    <row r="208" spans="10:16" s="2" customFormat="1" ht="15" customHeight="1" x14ac:dyDescent="0.2">
      <c r="J208" s="20"/>
      <c r="K208" s="20"/>
      <c r="L208" s="20"/>
      <c r="M208" s="20"/>
      <c r="N208" s="20"/>
      <c r="O208" s="20"/>
      <c r="P208" s="47"/>
    </row>
    <row r="209" spans="10:16" s="2" customFormat="1" ht="15" customHeight="1" x14ac:dyDescent="0.2">
      <c r="J209" s="20"/>
      <c r="K209" s="20"/>
      <c r="L209" s="20"/>
      <c r="M209" s="20"/>
      <c r="N209" s="20"/>
      <c r="O209" s="20"/>
      <c r="P209" s="47"/>
    </row>
    <row r="210" spans="10:16" s="2" customFormat="1" ht="15" customHeight="1" x14ac:dyDescent="0.2">
      <c r="J210" s="20"/>
      <c r="K210" s="20"/>
      <c r="L210" s="20"/>
      <c r="M210" s="20"/>
      <c r="N210" s="20"/>
      <c r="O210" s="20"/>
      <c r="P210" s="47"/>
    </row>
    <row r="211" spans="10:16" s="2" customFormat="1" ht="15" customHeight="1" x14ac:dyDescent="0.2">
      <c r="J211" s="20"/>
      <c r="K211" s="20"/>
      <c r="L211" s="20"/>
      <c r="M211" s="20"/>
      <c r="N211" s="20"/>
      <c r="O211" s="20"/>
      <c r="P211" s="47"/>
    </row>
    <row r="212" spans="10:16" s="2" customFormat="1" ht="15" customHeight="1" x14ac:dyDescent="0.2">
      <c r="J212" s="20"/>
      <c r="K212" s="20"/>
      <c r="L212" s="20"/>
      <c r="M212" s="20"/>
      <c r="N212" s="20"/>
      <c r="O212" s="20"/>
      <c r="P212" s="47"/>
    </row>
    <row r="213" spans="10:16" s="2" customFormat="1" ht="15" customHeight="1" x14ac:dyDescent="0.2">
      <c r="J213" s="20"/>
      <c r="K213" s="20"/>
      <c r="L213" s="20"/>
      <c r="M213" s="20"/>
      <c r="N213" s="20"/>
      <c r="O213" s="20"/>
      <c r="P213" s="47"/>
    </row>
    <row r="214" spans="10:16" s="2" customFormat="1" ht="15" customHeight="1" x14ac:dyDescent="0.2">
      <c r="J214" s="20"/>
      <c r="K214" s="20"/>
      <c r="L214" s="20"/>
      <c r="M214" s="20"/>
      <c r="N214" s="20"/>
      <c r="O214" s="20"/>
      <c r="P214" s="47"/>
    </row>
    <row r="215" spans="10:16" s="2" customFormat="1" ht="15" customHeight="1" x14ac:dyDescent="0.2">
      <c r="J215" s="20"/>
      <c r="K215" s="20"/>
      <c r="L215" s="20"/>
      <c r="M215" s="20"/>
      <c r="N215" s="20"/>
      <c r="O215" s="20"/>
      <c r="P215" s="47"/>
    </row>
    <row r="216" spans="10:16" s="2" customFormat="1" ht="15" customHeight="1" x14ac:dyDescent="0.2">
      <c r="J216" s="20"/>
      <c r="K216" s="20"/>
      <c r="L216" s="20"/>
      <c r="M216" s="20"/>
      <c r="N216" s="20"/>
      <c r="O216" s="20"/>
      <c r="P216" s="47"/>
    </row>
    <row r="217" spans="10:16" s="2" customFormat="1" ht="15" customHeight="1" x14ac:dyDescent="0.2">
      <c r="J217" s="20"/>
      <c r="K217" s="20"/>
      <c r="L217" s="20"/>
      <c r="M217" s="20"/>
      <c r="N217" s="20"/>
      <c r="O217" s="20"/>
      <c r="P217" s="47"/>
    </row>
    <row r="218" spans="10:16" s="2" customFormat="1" ht="15" customHeight="1" x14ac:dyDescent="0.2">
      <c r="J218" s="20"/>
      <c r="K218" s="20"/>
      <c r="L218" s="20"/>
      <c r="M218" s="20"/>
      <c r="N218" s="20"/>
      <c r="O218" s="20"/>
      <c r="P218" s="47"/>
    </row>
    <row r="219" spans="10:16" s="2" customFormat="1" ht="15" customHeight="1" x14ac:dyDescent="0.2">
      <c r="J219" s="20"/>
      <c r="K219" s="20"/>
      <c r="L219" s="20"/>
      <c r="M219" s="20"/>
      <c r="N219" s="20"/>
      <c r="O219" s="20"/>
      <c r="P219" s="47"/>
    </row>
    <row r="220" spans="10:16" s="2" customFormat="1" ht="15" customHeight="1" x14ac:dyDescent="0.2">
      <c r="J220" s="20"/>
      <c r="K220" s="20"/>
      <c r="L220" s="20"/>
      <c r="M220" s="20"/>
      <c r="N220" s="20"/>
      <c r="O220" s="20"/>
      <c r="P220" s="47"/>
    </row>
    <row r="221" spans="10:16" s="2" customFormat="1" ht="15" customHeight="1" x14ac:dyDescent="0.2">
      <c r="J221" s="20"/>
      <c r="K221" s="20"/>
      <c r="L221" s="20"/>
      <c r="M221" s="20"/>
      <c r="N221" s="20"/>
      <c r="O221" s="20"/>
      <c r="P221" s="47"/>
    </row>
    <row r="222" spans="10:16" s="2" customFormat="1" ht="15" customHeight="1" x14ac:dyDescent="0.2">
      <c r="J222" s="20"/>
      <c r="K222" s="20"/>
      <c r="L222" s="20"/>
      <c r="M222" s="20"/>
      <c r="N222" s="20"/>
      <c r="O222" s="20"/>
      <c r="P222" s="47"/>
    </row>
    <row r="223" spans="10:16" s="2" customFormat="1" ht="15" customHeight="1" x14ac:dyDescent="0.2">
      <c r="J223" s="20"/>
      <c r="K223" s="20"/>
      <c r="L223" s="20"/>
      <c r="M223" s="20"/>
      <c r="N223" s="20"/>
      <c r="O223" s="20"/>
      <c r="P223" s="47"/>
    </row>
    <row r="224" spans="10:16" s="2" customFormat="1" ht="15" customHeight="1" x14ac:dyDescent="0.2">
      <c r="J224" s="20"/>
      <c r="K224" s="20"/>
      <c r="L224" s="20"/>
      <c r="M224" s="20"/>
      <c r="N224" s="20"/>
      <c r="O224" s="20"/>
      <c r="P224" s="47"/>
    </row>
    <row r="225" spans="10:16" s="2" customFormat="1" ht="15" customHeight="1" x14ac:dyDescent="0.2">
      <c r="J225" s="20"/>
      <c r="K225" s="20"/>
      <c r="L225" s="20"/>
      <c r="M225" s="20"/>
      <c r="N225" s="20"/>
      <c r="O225" s="20"/>
      <c r="P225" s="47"/>
    </row>
    <row r="226" spans="10:16" s="2" customFormat="1" ht="15" customHeight="1" x14ac:dyDescent="0.2">
      <c r="J226" s="20"/>
      <c r="K226" s="20"/>
      <c r="L226" s="20"/>
      <c r="M226" s="20"/>
      <c r="N226" s="20"/>
      <c r="O226" s="20"/>
      <c r="P226" s="47"/>
    </row>
    <row r="227" spans="10:16" s="2" customFormat="1" ht="15" customHeight="1" x14ac:dyDescent="0.2">
      <c r="J227" s="20"/>
      <c r="K227" s="20"/>
      <c r="L227" s="20"/>
      <c r="M227" s="20"/>
      <c r="N227" s="20"/>
      <c r="O227" s="20"/>
      <c r="P227" s="47"/>
    </row>
    <row r="228" spans="10:16" s="2" customFormat="1" ht="15" customHeight="1" x14ac:dyDescent="0.2">
      <c r="J228" s="20"/>
      <c r="K228" s="20"/>
      <c r="L228" s="20"/>
      <c r="M228" s="20"/>
      <c r="N228" s="20"/>
      <c r="O228" s="20"/>
      <c r="P228" s="47"/>
    </row>
    <row r="229" spans="10:16" s="2" customFormat="1" ht="15" customHeight="1" x14ac:dyDescent="0.2">
      <c r="J229" s="20"/>
      <c r="K229" s="20"/>
      <c r="L229" s="20"/>
      <c r="M229" s="20"/>
      <c r="N229" s="20"/>
      <c r="O229" s="20"/>
      <c r="P229" s="47"/>
    </row>
    <row r="230" spans="10:16" s="2" customFormat="1" ht="15" customHeight="1" x14ac:dyDescent="0.2">
      <c r="J230" s="20"/>
      <c r="K230" s="20"/>
      <c r="L230" s="20"/>
      <c r="M230" s="20"/>
      <c r="N230" s="20"/>
      <c r="O230" s="20"/>
      <c r="P230" s="47"/>
    </row>
    <row r="231" spans="10:16" s="2" customFormat="1" ht="15" customHeight="1" x14ac:dyDescent="0.2">
      <c r="J231" s="20"/>
      <c r="K231" s="20"/>
      <c r="L231" s="20"/>
      <c r="M231" s="20"/>
      <c r="N231" s="20"/>
      <c r="O231" s="20"/>
      <c r="P231" s="47"/>
    </row>
    <row r="232" spans="10:16" s="2" customFormat="1" ht="15" customHeight="1" x14ac:dyDescent="0.2">
      <c r="J232" s="20"/>
      <c r="K232" s="20"/>
      <c r="L232" s="20"/>
      <c r="M232" s="20"/>
      <c r="N232" s="20"/>
      <c r="O232" s="20"/>
      <c r="P232" s="47"/>
    </row>
    <row r="233" spans="10:16" s="2" customFormat="1" ht="15" customHeight="1" x14ac:dyDescent="0.2">
      <c r="J233" s="20"/>
      <c r="K233" s="20"/>
      <c r="L233" s="20"/>
      <c r="M233" s="20"/>
      <c r="N233" s="20"/>
      <c r="O233" s="20"/>
      <c r="P233" s="47"/>
    </row>
    <row r="234" spans="10:16" s="2" customFormat="1" ht="15" customHeight="1" x14ac:dyDescent="0.2">
      <c r="J234" s="20"/>
      <c r="K234" s="20"/>
      <c r="L234" s="20"/>
      <c r="M234" s="20"/>
      <c r="N234" s="20"/>
      <c r="O234" s="20"/>
      <c r="P234" s="47"/>
    </row>
    <row r="235" spans="10:16" s="2" customFormat="1" ht="15" customHeight="1" x14ac:dyDescent="0.2">
      <c r="J235" s="20"/>
      <c r="K235" s="20"/>
      <c r="L235" s="20"/>
      <c r="M235" s="20"/>
      <c r="N235" s="20"/>
      <c r="O235" s="20"/>
      <c r="P235" s="47"/>
    </row>
    <row r="236" spans="10:16" s="2" customFormat="1" ht="15" customHeight="1" x14ac:dyDescent="0.2">
      <c r="J236" s="20"/>
      <c r="K236" s="20"/>
      <c r="L236" s="20"/>
      <c r="M236" s="20"/>
      <c r="N236" s="20"/>
      <c r="O236" s="20"/>
      <c r="P236" s="47"/>
    </row>
    <row r="237" spans="10:16" s="2" customFormat="1" ht="15" customHeight="1" x14ac:dyDescent="0.2">
      <c r="J237" s="20"/>
      <c r="K237" s="20"/>
      <c r="L237" s="20"/>
      <c r="M237" s="20"/>
      <c r="N237" s="20"/>
      <c r="O237" s="20"/>
      <c r="P237" s="47"/>
    </row>
    <row r="238" spans="10:16" s="2" customFormat="1" ht="15" customHeight="1" x14ac:dyDescent="0.2">
      <c r="J238" s="20"/>
      <c r="K238" s="20"/>
      <c r="L238" s="20"/>
      <c r="M238" s="20"/>
      <c r="N238" s="20"/>
      <c r="O238" s="20"/>
      <c r="P238" s="47"/>
    </row>
    <row r="239" spans="10:16" s="2" customFormat="1" ht="15" customHeight="1" x14ac:dyDescent="0.2">
      <c r="J239" s="20"/>
      <c r="K239" s="20"/>
      <c r="L239" s="20"/>
      <c r="M239" s="20"/>
      <c r="N239" s="20"/>
      <c r="O239" s="20"/>
      <c r="P239" s="47"/>
    </row>
    <row r="240" spans="10:16" s="2" customFormat="1" ht="15" customHeight="1" x14ac:dyDescent="0.2">
      <c r="J240" s="20"/>
      <c r="K240" s="20"/>
      <c r="L240" s="20"/>
      <c r="M240" s="20"/>
      <c r="N240" s="20"/>
      <c r="O240" s="20"/>
      <c r="P240" s="47"/>
    </row>
    <row r="241" spans="10:16" s="2" customFormat="1" ht="15" customHeight="1" x14ac:dyDescent="0.2">
      <c r="J241" s="20"/>
      <c r="K241" s="20"/>
      <c r="L241" s="20"/>
      <c r="M241" s="20"/>
      <c r="N241" s="20"/>
      <c r="O241" s="20"/>
      <c r="P241" s="47"/>
    </row>
    <row r="242" spans="10:16" s="2" customFormat="1" ht="15" customHeight="1" x14ac:dyDescent="0.2">
      <c r="J242" s="20"/>
      <c r="K242" s="20"/>
      <c r="L242" s="20"/>
      <c r="M242" s="20"/>
      <c r="N242" s="20"/>
      <c r="O242" s="20"/>
      <c r="P242" s="47"/>
    </row>
    <row r="243" spans="10:16" s="2" customFormat="1" ht="15" customHeight="1" x14ac:dyDescent="0.2">
      <c r="J243" s="20"/>
      <c r="K243" s="20"/>
      <c r="L243" s="20"/>
      <c r="M243" s="20"/>
      <c r="N243" s="20"/>
      <c r="O243" s="20"/>
      <c r="P243" s="47"/>
    </row>
    <row r="244" spans="10:16" s="2" customFormat="1" ht="15" customHeight="1" x14ac:dyDescent="0.2">
      <c r="J244" s="20"/>
      <c r="K244" s="20"/>
      <c r="L244" s="20"/>
      <c r="M244" s="20"/>
      <c r="N244" s="20"/>
      <c r="O244" s="20"/>
      <c r="P244" s="47"/>
    </row>
    <row r="245" spans="10:16" s="2" customFormat="1" ht="15" customHeight="1" x14ac:dyDescent="0.2">
      <c r="J245" s="20"/>
      <c r="K245" s="20"/>
      <c r="L245" s="20"/>
      <c r="M245" s="20"/>
      <c r="N245" s="20"/>
      <c r="O245" s="20"/>
      <c r="P245" s="47"/>
    </row>
    <row r="246" spans="10:16" s="2" customFormat="1" ht="15" customHeight="1" x14ac:dyDescent="0.2">
      <c r="J246" s="20"/>
      <c r="K246" s="20"/>
      <c r="L246" s="20"/>
      <c r="M246" s="20"/>
      <c r="N246" s="20"/>
      <c r="O246" s="20"/>
      <c r="P246" s="47"/>
    </row>
    <row r="247" spans="10:16" s="2" customFormat="1" ht="15" customHeight="1" x14ac:dyDescent="0.2">
      <c r="J247" s="20"/>
      <c r="K247" s="20"/>
      <c r="L247" s="20"/>
      <c r="M247" s="20"/>
      <c r="N247" s="20"/>
      <c r="O247" s="20"/>
      <c r="P247" s="47"/>
    </row>
    <row r="248" spans="10:16" s="2" customFormat="1" ht="15" customHeight="1" x14ac:dyDescent="0.2">
      <c r="J248" s="20"/>
      <c r="K248" s="20"/>
      <c r="L248" s="20"/>
      <c r="M248" s="20"/>
      <c r="N248" s="20"/>
      <c r="O248" s="20"/>
      <c r="P248" s="47"/>
    </row>
    <row r="249" spans="10:16" s="2" customFormat="1" ht="15" customHeight="1" x14ac:dyDescent="0.2">
      <c r="J249" s="20"/>
      <c r="K249" s="20"/>
      <c r="L249" s="20"/>
      <c r="M249" s="20"/>
      <c r="N249" s="20"/>
      <c r="O249" s="20"/>
      <c r="P249" s="47"/>
    </row>
    <row r="250" spans="10:16" s="2" customFormat="1" ht="15" customHeight="1" x14ac:dyDescent="0.2">
      <c r="J250" s="20"/>
      <c r="K250" s="20"/>
      <c r="L250" s="20"/>
      <c r="M250" s="20"/>
      <c r="N250" s="20"/>
      <c r="O250" s="20"/>
      <c r="P250" s="47"/>
    </row>
    <row r="251" spans="10:16" s="2" customFormat="1" ht="15" customHeight="1" x14ac:dyDescent="0.2">
      <c r="J251" s="20"/>
      <c r="K251" s="20"/>
      <c r="L251" s="20"/>
      <c r="M251" s="20"/>
      <c r="N251" s="20"/>
      <c r="O251" s="20"/>
      <c r="P251" s="47"/>
    </row>
    <row r="252" spans="10:16" s="2" customFormat="1" ht="15" customHeight="1" x14ac:dyDescent="0.2">
      <c r="J252" s="20"/>
      <c r="K252" s="20"/>
      <c r="L252" s="20"/>
      <c r="M252" s="20"/>
      <c r="N252" s="20"/>
      <c r="O252" s="20"/>
      <c r="P252" s="47"/>
    </row>
    <row r="253" spans="10:16" s="2" customFormat="1" ht="15" customHeight="1" x14ac:dyDescent="0.2">
      <c r="J253" s="20"/>
      <c r="K253" s="20"/>
      <c r="L253" s="20"/>
      <c r="M253" s="20"/>
      <c r="N253" s="20"/>
      <c r="O253" s="20"/>
      <c r="P253" s="47"/>
    </row>
    <row r="254" spans="10:16" s="2" customFormat="1" ht="15" customHeight="1" x14ac:dyDescent="0.2">
      <c r="J254" s="20"/>
      <c r="K254" s="20"/>
      <c r="L254" s="20"/>
      <c r="M254" s="20"/>
      <c r="N254" s="20"/>
      <c r="O254" s="20"/>
      <c r="P254" s="47"/>
    </row>
    <row r="255" spans="10:16" s="2" customFormat="1" ht="15" customHeight="1" x14ac:dyDescent="0.2">
      <c r="J255" s="20"/>
      <c r="K255" s="20"/>
      <c r="L255" s="20"/>
      <c r="M255" s="20"/>
      <c r="N255" s="20"/>
      <c r="O255" s="20"/>
      <c r="P255" s="47"/>
    </row>
    <row r="256" spans="10:16" s="2" customFormat="1" ht="15" customHeight="1" x14ac:dyDescent="0.2">
      <c r="J256" s="20"/>
      <c r="K256" s="20"/>
      <c r="L256" s="20"/>
      <c r="M256" s="20"/>
      <c r="N256" s="20"/>
      <c r="O256" s="20"/>
      <c r="P256" s="47"/>
    </row>
    <row r="257" spans="10:16" s="2" customFormat="1" ht="15" customHeight="1" x14ac:dyDescent="0.2">
      <c r="J257" s="20"/>
      <c r="K257" s="20"/>
      <c r="L257" s="20"/>
      <c r="M257" s="20"/>
      <c r="N257" s="20"/>
      <c r="O257" s="20"/>
      <c r="P257" s="47"/>
    </row>
    <row r="258" spans="10:16" s="2" customFormat="1" ht="15" customHeight="1" x14ac:dyDescent="0.2">
      <c r="J258" s="20"/>
      <c r="K258" s="20"/>
      <c r="L258" s="20"/>
      <c r="M258" s="20"/>
      <c r="N258" s="20"/>
      <c r="O258" s="20"/>
      <c r="P258" s="47"/>
    </row>
    <row r="259" spans="10:16" s="2" customFormat="1" ht="15" customHeight="1" x14ac:dyDescent="0.2">
      <c r="J259" s="20"/>
      <c r="K259" s="20"/>
      <c r="L259" s="20"/>
      <c r="M259" s="20"/>
      <c r="N259" s="20"/>
      <c r="O259" s="20"/>
      <c r="P259" s="47"/>
    </row>
    <row r="260" spans="10:16" s="2" customFormat="1" ht="15" customHeight="1" x14ac:dyDescent="0.2">
      <c r="J260" s="20"/>
      <c r="K260" s="20"/>
      <c r="L260" s="20"/>
      <c r="M260" s="20"/>
      <c r="N260" s="20"/>
      <c r="O260" s="20"/>
      <c r="P260" s="47"/>
    </row>
    <row r="261" spans="10:16" s="2" customFormat="1" ht="15" customHeight="1" x14ac:dyDescent="0.2">
      <c r="J261" s="20"/>
      <c r="K261" s="20"/>
      <c r="L261" s="20"/>
      <c r="M261" s="20"/>
      <c r="N261" s="20"/>
      <c r="O261" s="20"/>
      <c r="P261" s="47"/>
    </row>
    <row r="262" spans="10:16" s="2" customFormat="1" ht="15" customHeight="1" x14ac:dyDescent="0.2">
      <c r="J262" s="20"/>
      <c r="K262" s="20"/>
      <c r="L262" s="20"/>
      <c r="M262" s="20"/>
      <c r="N262" s="20"/>
      <c r="O262" s="20"/>
      <c r="P262" s="47"/>
    </row>
    <row r="263" spans="10:16" s="2" customFormat="1" ht="15" customHeight="1" x14ac:dyDescent="0.2">
      <c r="J263" s="20"/>
      <c r="K263" s="20"/>
      <c r="L263" s="20"/>
      <c r="M263" s="20"/>
      <c r="N263" s="20"/>
      <c r="O263" s="20"/>
      <c r="P263" s="47"/>
    </row>
    <row r="264" spans="10:16" s="2" customFormat="1" ht="15" customHeight="1" x14ac:dyDescent="0.2">
      <c r="J264" s="20"/>
      <c r="K264" s="20"/>
      <c r="L264" s="20"/>
      <c r="M264" s="20"/>
      <c r="N264" s="20"/>
      <c r="O264" s="20"/>
      <c r="P264" s="47"/>
    </row>
    <row r="265" spans="10:16" s="2" customFormat="1" ht="15" customHeight="1" x14ac:dyDescent="0.2">
      <c r="J265" s="20"/>
      <c r="K265" s="20"/>
      <c r="L265" s="20"/>
      <c r="M265" s="20"/>
      <c r="N265" s="20"/>
      <c r="O265" s="20"/>
      <c r="P265" s="47"/>
    </row>
    <row r="266" spans="10:16" s="2" customFormat="1" ht="15" customHeight="1" x14ac:dyDescent="0.2">
      <c r="J266" s="20"/>
      <c r="K266" s="20"/>
      <c r="L266" s="20"/>
      <c r="M266" s="20"/>
      <c r="N266" s="20"/>
      <c r="O266" s="20"/>
      <c r="P266" s="47"/>
    </row>
    <row r="267" spans="10:16" s="2" customFormat="1" ht="15" customHeight="1" x14ac:dyDescent="0.2">
      <c r="J267" s="20"/>
      <c r="K267" s="20"/>
      <c r="L267" s="20"/>
      <c r="M267" s="20"/>
      <c r="N267" s="20"/>
      <c r="O267" s="20"/>
      <c r="P267" s="47"/>
    </row>
    <row r="268" spans="10:16" s="2" customFormat="1" ht="15" customHeight="1" x14ac:dyDescent="0.2">
      <c r="J268" s="20"/>
      <c r="K268" s="20"/>
      <c r="L268" s="20"/>
      <c r="M268" s="20"/>
      <c r="N268" s="20"/>
      <c r="O268" s="20"/>
      <c r="P268" s="47"/>
    </row>
    <row r="269" spans="10:16" s="2" customFormat="1" ht="15" customHeight="1" x14ac:dyDescent="0.2">
      <c r="J269" s="20"/>
      <c r="K269" s="20"/>
      <c r="L269" s="20"/>
      <c r="M269" s="20"/>
      <c r="N269" s="20"/>
      <c r="O269" s="20"/>
      <c r="P269" s="47"/>
    </row>
    <row r="270" spans="10:16" s="2" customFormat="1" ht="15" customHeight="1" x14ac:dyDescent="0.2">
      <c r="J270" s="20"/>
      <c r="K270" s="20"/>
      <c r="L270" s="20"/>
      <c r="M270" s="20"/>
      <c r="N270" s="20"/>
      <c r="O270" s="20"/>
      <c r="P270" s="47"/>
    </row>
    <row r="271" spans="10:16" s="2" customFormat="1" ht="15" customHeight="1" x14ac:dyDescent="0.2">
      <c r="J271" s="20"/>
      <c r="K271" s="20"/>
      <c r="L271" s="20"/>
      <c r="M271" s="20"/>
      <c r="N271" s="20"/>
      <c r="O271" s="20"/>
      <c r="P271" s="47"/>
    </row>
    <row r="272" spans="10:16" s="2" customFormat="1" ht="15" customHeight="1" x14ac:dyDescent="0.2">
      <c r="J272" s="20"/>
      <c r="K272" s="20"/>
      <c r="L272" s="20"/>
      <c r="M272" s="20"/>
      <c r="N272" s="20"/>
      <c r="O272" s="20"/>
      <c r="P272" s="47"/>
    </row>
    <row r="273" spans="10:16" s="2" customFormat="1" ht="15" customHeight="1" x14ac:dyDescent="0.2">
      <c r="J273" s="20"/>
      <c r="K273" s="20"/>
      <c r="L273" s="20"/>
      <c r="M273" s="20"/>
      <c r="N273" s="20"/>
      <c r="O273" s="20"/>
      <c r="P273" s="47"/>
    </row>
    <row r="274" spans="10:16" s="2" customFormat="1" ht="15" customHeight="1" x14ac:dyDescent="0.2">
      <c r="J274" s="20"/>
      <c r="K274" s="20"/>
      <c r="L274" s="20"/>
      <c r="M274" s="20"/>
      <c r="N274" s="20"/>
      <c r="O274" s="20"/>
      <c r="P274" s="47"/>
    </row>
    <row r="275" spans="10:16" s="2" customFormat="1" ht="15" customHeight="1" x14ac:dyDescent="0.2">
      <c r="J275" s="20"/>
      <c r="K275" s="20"/>
      <c r="L275" s="20"/>
      <c r="M275" s="20"/>
      <c r="N275" s="20"/>
      <c r="O275" s="20"/>
      <c r="P275" s="47"/>
    </row>
    <row r="276" spans="10:16" s="2" customFormat="1" ht="15" customHeight="1" x14ac:dyDescent="0.2">
      <c r="J276" s="20"/>
      <c r="K276" s="20"/>
      <c r="L276" s="20"/>
      <c r="M276" s="20"/>
      <c r="N276" s="20"/>
      <c r="O276" s="20"/>
      <c r="P276" s="47"/>
    </row>
    <row r="277" spans="10:16" s="2" customFormat="1" ht="15" customHeight="1" x14ac:dyDescent="0.2">
      <c r="J277" s="20"/>
      <c r="K277" s="20"/>
      <c r="L277" s="20"/>
      <c r="M277" s="20"/>
      <c r="N277" s="20"/>
      <c r="O277" s="20"/>
      <c r="P277" s="47"/>
    </row>
    <row r="278" spans="10:16" s="2" customFormat="1" ht="15" customHeight="1" x14ac:dyDescent="0.2">
      <c r="J278" s="20"/>
      <c r="K278" s="20"/>
      <c r="L278" s="20"/>
      <c r="M278" s="20"/>
      <c r="N278" s="20"/>
      <c r="O278" s="20"/>
      <c r="P278" s="47"/>
    </row>
    <row r="279" spans="10:16" s="2" customFormat="1" ht="15" customHeight="1" x14ac:dyDescent="0.2">
      <c r="J279" s="20"/>
      <c r="K279" s="20"/>
      <c r="L279" s="20"/>
      <c r="M279" s="20"/>
      <c r="N279" s="20"/>
      <c r="O279" s="20"/>
      <c r="P279" s="47"/>
    </row>
    <row r="280" spans="10:16" s="2" customFormat="1" ht="15" customHeight="1" x14ac:dyDescent="0.2">
      <c r="J280" s="20"/>
      <c r="K280" s="20"/>
      <c r="L280" s="20"/>
      <c r="M280" s="20"/>
      <c r="N280" s="20"/>
      <c r="O280" s="20"/>
      <c r="P280" s="47"/>
    </row>
    <row r="281" spans="10:16" s="2" customFormat="1" ht="15" customHeight="1" x14ac:dyDescent="0.2">
      <c r="J281" s="20"/>
      <c r="K281" s="20"/>
      <c r="L281" s="20"/>
      <c r="M281" s="20"/>
      <c r="N281" s="20"/>
      <c r="O281" s="20"/>
      <c r="P281" s="47"/>
    </row>
    <row r="282" spans="10:16" s="2" customFormat="1" ht="15" customHeight="1" x14ac:dyDescent="0.2">
      <c r="J282" s="20"/>
      <c r="K282" s="20"/>
      <c r="L282" s="20"/>
      <c r="M282" s="20"/>
      <c r="N282" s="20"/>
      <c r="O282" s="20"/>
      <c r="P282" s="47"/>
    </row>
    <row r="283" spans="10:16" s="2" customFormat="1" ht="15" customHeight="1" x14ac:dyDescent="0.2">
      <c r="J283" s="20"/>
      <c r="K283" s="20"/>
      <c r="L283" s="20"/>
      <c r="M283" s="20"/>
      <c r="N283" s="20"/>
      <c r="O283" s="20"/>
      <c r="P283" s="47"/>
    </row>
    <row r="284" spans="10:16" s="2" customFormat="1" ht="15" customHeight="1" x14ac:dyDescent="0.2">
      <c r="J284" s="20"/>
      <c r="K284" s="20"/>
      <c r="L284" s="20"/>
      <c r="M284" s="20"/>
      <c r="N284" s="20"/>
      <c r="O284" s="20"/>
      <c r="P284" s="47"/>
    </row>
    <row r="285" spans="10:16" s="2" customFormat="1" ht="15" customHeight="1" x14ac:dyDescent="0.2">
      <c r="J285" s="20"/>
      <c r="K285" s="20"/>
      <c r="L285" s="20"/>
      <c r="M285" s="20"/>
      <c r="N285" s="20"/>
      <c r="O285" s="20"/>
      <c r="P285" s="47"/>
    </row>
    <row r="286" spans="10:16" s="2" customFormat="1" ht="15" customHeight="1" x14ac:dyDescent="0.2">
      <c r="J286" s="20"/>
      <c r="K286" s="20"/>
      <c r="L286" s="20"/>
      <c r="M286" s="20"/>
      <c r="N286" s="20"/>
      <c r="O286" s="20"/>
      <c r="P286" s="47"/>
    </row>
    <row r="287" spans="10:16" s="2" customFormat="1" ht="15" customHeight="1" x14ac:dyDescent="0.2">
      <c r="J287" s="20"/>
      <c r="K287" s="20"/>
      <c r="L287" s="20"/>
      <c r="M287" s="20"/>
      <c r="N287" s="20"/>
      <c r="O287" s="20"/>
      <c r="P287" s="47"/>
    </row>
    <row r="288" spans="10:16" s="2" customFormat="1" ht="15" customHeight="1" x14ac:dyDescent="0.2">
      <c r="J288" s="20"/>
      <c r="K288" s="20"/>
      <c r="L288" s="20"/>
      <c r="M288" s="20"/>
      <c r="N288" s="20"/>
      <c r="O288" s="20"/>
      <c r="P288" s="47"/>
    </row>
    <row r="289" spans="10:16" s="2" customFormat="1" ht="15" customHeight="1" x14ac:dyDescent="0.2">
      <c r="J289" s="20"/>
      <c r="K289" s="20"/>
      <c r="L289" s="20"/>
      <c r="M289" s="20"/>
      <c r="N289" s="20"/>
      <c r="O289" s="20"/>
      <c r="P289" s="47"/>
    </row>
    <row r="290" spans="10:16" s="2" customFormat="1" ht="15" customHeight="1" x14ac:dyDescent="0.2">
      <c r="J290" s="20"/>
      <c r="K290" s="20"/>
      <c r="L290" s="20"/>
      <c r="M290" s="20"/>
      <c r="N290" s="20"/>
      <c r="O290" s="20"/>
      <c r="P290" s="47"/>
    </row>
    <row r="291" spans="10:16" s="2" customFormat="1" ht="15" customHeight="1" x14ac:dyDescent="0.2">
      <c r="J291" s="20"/>
      <c r="K291" s="20"/>
      <c r="L291" s="20"/>
      <c r="M291" s="20"/>
      <c r="N291" s="20"/>
      <c r="O291" s="20"/>
      <c r="P291" s="47"/>
    </row>
    <row r="292" spans="10:16" s="2" customFormat="1" ht="15" customHeight="1" x14ac:dyDescent="0.2">
      <c r="J292" s="20"/>
      <c r="K292" s="20"/>
      <c r="L292" s="20"/>
      <c r="M292" s="20"/>
      <c r="N292" s="20"/>
      <c r="O292" s="20"/>
      <c r="P292" s="47"/>
    </row>
    <row r="293" spans="10:16" s="2" customFormat="1" ht="15" customHeight="1" x14ac:dyDescent="0.2">
      <c r="J293" s="20"/>
      <c r="K293" s="20"/>
      <c r="L293" s="20"/>
      <c r="M293" s="20"/>
      <c r="N293" s="20"/>
      <c r="O293" s="20"/>
      <c r="P293" s="47"/>
    </row>
    <row r="294" spans="10:16" s="2" customFormat="1" ht="15" customHeight="1" x14ac:dyDescent="0.2">
      <c r="J294" s="20"/>
      <c r="K294" s="20"/>
      <c r="L294" s="20"/>
      <c r="M294" s="20"/>
      <c r="N294" s="20"/>
      <c r="O294" s="20"/>
      <c r="P294" s="47"/>
    </row>
    <row r="295" spans="10:16" s="2" customFormat="1" ht="15" customHeight="1" x14ac:dyDescent="0.2">
      <c r="J295" s="20"/>
      <c r="K295" s="20"/>
      <c r="L295" s="20"/>
      <c r="M295" s="20"/>
      <c r="N295" s="20"/>
      <c r="O295" s="20"/>
      <c r="P295" s="47"/>
    </row>
    <row r="296" spans="10:16" s="2" customFormat="1" ht="15" customHeight="1" x14ac:dyDescent="0.2">
      <c r="J296" s="20"/>
      <c r="K296" s="20"/>
      <c r="L296" s="20"/>
      <c r="M296" s="20"/>
      <c r="N296" s="20"/>
      <c r="O296" s="20"/>
      <c r="P296" s="47"/>
    </row>
    <row r="297" spans="10:16" s="2" customFormat="1" ht="15" customHeight="1" x14ac:dyDescent="0.2">
      <c r="J297" s="20"/>
      <c r="K297" s="20"/>
      <c r="L297" s="20"/>
      <c r="M297" s="20"/>
      <c r="N297" s="20"/>
      <c r="O297" s="20"/>
      <c r="P297" s="47"/>
    </row>
    <row r="298" spans="10:16" s="2" customFormat="1" ht="15" customHeight="1" x14ac:dyDescent="0.2">
      <c r="J298" s="20"/>
      <c r="K298" s="20"/>
      <c r="L298" s="20"/>
      <c r="M298" s="20"/>
      <c r="N298" s="20"/>
      <c r="O298" s="20"/>
      <c r="P298" s="47"/>
    </row>
    <row r="299" spans="10:16" s="2" customFormat="1" ht="15" customHeight="1" x14ac:dyDescent="0.2">
      <c r="J299" s="20"/>
      <c r="K299" s="20"/>
      <c r="L299" s="20"/>
      <c r="M299" s="20"/>
      <c r="N299" s="20"/>
      <c r="O299" s="20"/>
      <c r="P299" s="47"/>
    </row>
    <row r="300" spans="10:16" s="2" customFormat="1" ht="15" customHeight="1" x14ac:dyDescent="0.2">
      <c r="J300" s="20"/>
      <c r="K300" s="20"/>
      <c r="L300" s="20"/>
      <c r="M300" s="20"/>
      <c r="N300" s="20"/>
      <c r="O300" s="20"/>
      <c r="P300" s="47"/>
    </row>
    <row r="301" spans="10:16" s="2" customFormat="1" ht="15" customHeight="1" x14ac:dyDescent="0.2">
      <c r="J301" s="20"/>
      <c r="K301" s="20"/>
      <c r="L301" s="20"/>
      <c r="M301" s="20"/>
      <c r="N301" s="20"/>
      <c r="O301" s="20"/>
      <c r="P301" s="47"/>
    </row>
    <row r="302" spans="10:16" s="2" customFormat="1" ht="15" customHeight="1" x14ac:dyDescent="0.2">
      <c r="J302" s="20"/>
      <c r="K302" s="20"/>
      <c r="L302" s="20"/>
      <c r="M302" s="20"/>
      <c r="N302" s="20"/>
      <c r="O302" s="20"/>
      <c r="P302" s="47"/>
    </row>
    <row r="303" spans="10:16" s="2" customFormat="1" ht="15" customHeight="1" x14ac:dyDescent="0.2">
      <c r="J303" s="20"/>
      <c r="K303" s="20"/>
      <c r="L303" s="20"/>
      <c r="M303" s="20"/>
      <c r="N303" s="20"/>
      <c r="O303" s="20"/>
      <c r="P303" s="47"/>
    </row>
    <row r="304" spans="10:16" s="2" customFormat="1" ht="15" customHeight="1" x14ac:dyDescent="0.2">
      <c r="J304" s="20"/>
      <c r="K304" s="20"/>
      <c r="L304" s="20"/>
      <c r="M304" s="20"/>
      <c r="N304" s="20"/>
      <c r="O304" s="20"/>
      <c r="P304" s="47"/>
    </row>
    <row r="305" spans="10:16" s="2" customFormat="1" ht="15" customHeight="1" x14ac:dyDescent="0.2">
      <c r="J305" s="20"/>
      <c r="K305" s="20"/>
      <c r="L305" s="20"/>
      <c r="M305" s="20"/>
      <c r="N305" s="20"/>
      <c r="O305" s="20"/>
      <c r="P305" s="47"/>
    </row>
    <row r="306" spans="10:16" s="2" customFormat="1" ht="15" customHeight="1" x14ac:dyDescent="0.2">
      <c r="J306" s="20"/>
      <c r="K306" s="20"/>
      <c r="L306" s="20"/>
      <c r="M306" s="20"/>
      <c r="N306" s="20"/>
      <c r="O306" s="20"/>
      <c r="P306" s="47"/>
    </row>
    <row r="307" spans="10:16" s="2" customFormat="1" ht="15" customHeight="1" x14ac:dyDescent="0.2">
      <c r="J307" s="20"/>
      <c r="K307" s="20"/>
      <c r="L307" s="20"/>
      <c r="M307" s="20"/>
      <c r="N307" s="20"/>
      <c r="O307" s="20"/>
      <c r="P307" s="47"/>
    </row>
    <row r="308" spans="10:16" s="2" customFormat="1" ht="15" customHeight="1" x14ac:dyDescent="0.2">
      <c r="J308" s="20"/>
      <c r="K308" s="20"/>
      <c r="L308" s="20"/>
      <c r="M308" s="20"/>
      <c r="N308" s="20"/>
      <c r="O308" s="20"/>
      <c r="P308" s="47"/>
    </row>
    <row r="309" spans="10:16" s="2" customFormat="1" ht="15" customHeight="1" x14ac:dyDescent="0.2">
      <c r="J309" s="20"/>
      <c r="K309" s="20"/>
      <c r="L309" s="20"/>
      <c r="M309" s="20"/>
      <c r="N309" s="20"/>
      <c r="O309" s="20"/>
      <c r="P309" s="47"/>
    </row>
    <row r="310" spans="10:16" s="2" customFormat="1" ht="15" customHeight="1" x14ac:dyDescent="0.2">
      <c r="J310" s="20"/>
      <c r="K310" s="20"/>
      <c r="L310" s="20"/>
      <c r="M310" s="20"/>
      <c r="N310" s="20"/>
      <c r="O310" s="20"/>
      <c r="P310" s="47"/>
    </row>
    <row r="311" spans="10:16" s="2" customFormat="1" ht="15" customHeight="1" x14ac:dyDescent="0.2">
      <c r="J311" s="20"/>
      <c r="K311" s="20"/>
      <c r="L311" s="20"/>
      <c r="M311" s="20"/>
      <c r="N311" s="20"/>
      <c r="O311" s="20"/>
      <c r="P311" s="47"/>
    </row>
    <row r="312" spans="10:16" s="2" customFormat="1" ht="15" customHeight="1" x14ac:dyDescent="0.2">
      <c r="J312" s="20"/>
      <c r="K312" s="20"/>
      <c r="L312" s="20"/>
      <c r="M312" s="20"/>
      <c r="N312" s="20"/>
      <c r="O312" s="20"/>
      <c r="P312" s="47"/>
    </row>
    <row r="313" spans="10:16" s="2" customFormat="1" ht="15" customHeight="1" x14ac:dyDescent="0.2">
      <c r="J313" s="20"/>
      <c r="K313" s="20"/>
      <c r="L313" s="20"/>
      <c r="M313" s="20"/>
      <c r="N313" s="20"/>
      <c r="O313" s="20"/>
      <c r="P313" s="47"/>
    </row>
    <row r="314" spans="10:16" s="2" customFormat="1" ht="15" customHeight="1" x14ac:dyDescent="0.2">
      <c r="J314" s="20"/>
      <c r="K314" s="20"/>
      <c r="L314" s="20"/>
      <c r="M314" s="20"/>
      <c r="N314" s="20"/>
      <c r="O314" s="20"/>
      <c r="P314" s="47"/>
    </row>
    <row r="315" spans="10:16" s="2" customFormat="1" ht="15" customHeight="1" x14ac:dyDescent="0.2">
      <c r="J315" s="20"/>
      <c r="K315" s="20"/>
      <c r="L315" s="20"/>
      <c r="M315" s="20"/>
      <c r="N315" s="20"/>
      <c r="O315" s="20"/>
      <c r="P315" s="47"/>
    </row>
    <row r="316" spans="10:16" s="2" customFormat="1" ht="15" customHeight="1" x14ac:dyDescent="0.2">
      <c r="J316" s="20"/>
      <c r="K316" s="20"/>
      <c r="L316" s="20"/>
      <c r="M316" s="20"/>
      <c r="N316" s="20"/>
      <c r="O316" s="20"/>
      <c r="P316" s="47"/>
    </row>
    <row r="317" spans="10:16" s="2" customFormat="1" ht="15" customHeight="1" x14ac:dyDescent="0.2">
      <c r="J317" s="20"/>
      <c r="K317" s="20"/>
      <c r="L317" s="20"/>
      <c r="M317" s="20"/>
      <c r="N317" s="20"/>
      <c r="O317" s="20"/>
      <c r="P317" s="47"/>
    </row>
    <row r="318" spans="10:16" s="2" customFormat="1" ht="15" customHeight="1" x14ac:dyDescent="0.2">
      <c r="J318" s="20"/>
      <c r="K318" s="20"/>
      <c r="L318" s="20"/>
      <c r="M318" s="20"/>
      <c r="N318" s="20"/>
      <c r="O318" s="20"/>
      <c r="P318" s="47"/>
    </row>
    <row r="319" spans="10:16" s="2" customFormat="1" ht="15" customHeight="1" x14ac:dyDescent="0.2">
      <c r="J319" s="20"/>
      <c r="K319" s="20"/>
      <c r="L319" s="20"/>
      <c r="M319" s="20"/>
      <c r="N319" s="20"/>
      <c r="O319" s="20"/>
      <c r="P319" s="47"/>
    </row>
    <row r="320" spans="10:16" s="2" customFormat="1" ht="15" customHeight="1" x14ac:dyDescent="0.2">
      <c r="J320" s="20"/>
      <c r="K320" s="20"/>
      <c r="L320" s="20"/>
      <c r="M320" s="20"/>
      <c r="N320" s="20"/>
      <c r="O320" s="20"/>
      <c r="P320" s="47"/>
    </row>
    <row r="321" spans="10:16" s="2" customFormat="1" ht="15" customHeight="1" x14ac:dyDescent="0.2">
      <c r="J321" s="20"/>
      <c r="K321" s="20"/>
      <c r="L321" s="20"/>
      <c r="M321" s="20"/>
      <c r="N321" s="20"/>
      <c r="O321" s="20"/>
      <c r="P321" s="47"/>
    </row>
    <row r="322" spans="10:16" s="2" customFormat="1" ht="15" customHeight="1" x14ac:dyDescent="0.2">
      <c r="J322" s="20"/>
      <c r="K322" s="20"/>
      <c r="L322" s="20"/>
      <c r="M322" s="20"/>
      <c r="N322" s="20"/>
      <c r="O322" s="20"/>
      <c r="P322" s="47"/>
    </row>
    <row r="323" spans="10:16" s="2" customFormat="1" ht="15" customHeight="1" x14ac:dyDescent="0.2">
      <c r="J323" s="20"/>
      <c r="K323" s="20"/>
      <c r="L323" s="20"/>
      <c r="M323" s="20"/>
      <c r="N323" s="20"/>
      <c r="O323" s="20"/>
      <c r="P323" s="47"/>
    </row>
    <row r="324" spans="10:16" s="2" customFormat="1" ht="15" customHeight="1" x14ac:dyDescent="0.2">
      <c r="J324" s="20"/>
      <c r="K324" s="20"/>
      <c r="L324" s="20"/>
      <c r="M324" s="20"/>
      <c r="N324" s="20"/>
      <c r="O324" s="20"/>
      <c r="P324" s="47"/>
    </row>
    <row r="325" spans="10:16" s="2" customFormat="1" ht="15" customHeight="1" x14ac:dyDescent="0.2">
      <c r="J325" s="20"/>
      <c r="K325" s="20"/>
      <c r="L325" s="20"/>
      <c r="M325" s="20"/>
      <c r="N325" s="20"/>
      <c r="O325" s="20"/>
      <c r="P325" s="47"/>
    </row>
    <row r="326" spans="10:16" s="2" customFormat="1" ht="15" customHeight="1" x14ac:dyDescent="0.2">
      <c r="J326" s="20"/>
      <c r="K326" s="20"/>
      <c r="L326" s="20"/>
      <c r="M326" s="20"/>
      <c r="N326" s="20"/>
      <c r="O326" s="20"/>
      <c r="P326" s="47"/>
    </row>
    <row r="327" spans="10:16" s="2" customFormat="1" ht="15" customHeight="1" x14ac:dyDescent="0.2">
      <c r="J327" s="20"/>
      <c r="K327" s="20"/>
      <c r="L327" s="20"/>
      <c r="M327" s="20"/>
      <c r="N327" s="20"/>
      <c r="O327" s="20"/>
      <c r="P327" s="47"/>
    </row>
    <row r="328" spans="10:16" s="2" customFormat="1" ht="15" customHeight="1" x14ac:dyDescent="0.2">
      <c r="J328" s="20"/>
      <c r="K328" s="20"/>
      <c r="L328" s="20"/>
      <c r="M328" s="20"/>
      <c r="N328" s="20"/>
      <c r="O328" s="20"/>
      <c r="P328" s="47"/>
    </row>
    <row r="329" spans="10:16" s="2" customFormat="1" ht="15" customHeight="1" x14ac:dyDescent="0.2">
      <c r="J329" s="20"/>
      <c r="K329" s="20"/>
      <c r="L329" s="20"/>
      <c r="M329" s="20"/>
      <c r="N329" s="20"/>
      <c r="O329" s="20"/>
      <c r="P329" s="47"/>
    </row>
    <row r="330" spans="10:16" s="2" customFormat="1" ht="15" customHeight="1" x14ac:dyDescent="0.2">
      <c r="J330" s="20"/>
      <c r="K330" s="20"/>
      <c r="L330" s="20"/>
      <c r="M330" s="20"/>
      <c r="N330" s="20"/>
      <c r="O330" s="20"/>
      <c r="P330" s="47"/>
    </row>
    <row r="331" spans="10:16" s="2" customFormat="1" ht="15" customHeight="1" x14ac:dyDescent="0.2">
      <c r="J331" s="20"/>
      <c r="K331" s="20"/>
      <c r="L331" s="20"/>
      <c r="M331" s="20"/>
      <c r="N331" s="20"/>
      <c r="O331" s="20"/>
      <c r="P331" s="47"/>
    </row>
    <row r="332" spans="10:16" s="2" customFormat="1" ht="15" customHeight="1" x14ac:dyDescent="0.2">
      <c r="J332" s="20"/>
      <c r="K332" s="20"/>
      <c r="L332" s="20"/>
      <c r="M332" s="20"/>
      <c r="N332" s="20"/>
      <c r="O332" s="20"/>
      <c r="P332" s="47"/>
    </row>
    <row r="333" spans="10:16" s="2" customFormat="1" ht="15" customHeight="1" x14ac:dyDescent="0.2">
      <c r="J333" s="20"/>
      <c r="K333" s="20"/>
      <c r="L333" s="20"/>
      <c r="M333" s="20"/>
      <c r="N333" s="20"/>
      <c r="O333" s="20"/>
      <c r="P333" s="47"/>
    </row>
    <row r="334" spans="10:16" s="2" customFormat="1" ht="15" customHeight="1" x14ac:dyDescent="0.2">
      <c r="J334" s="20"/>
      <c r="K334" s="20"/>
      <c r="L334" s="20"/>
      <c r="M334" s="20"/>
      <c r="N334" s="20"/>
      <c r="O334" s="20"/>
      <c r="P334" s="47"/>
    </row>
    <row r="335" spans="10:16" s="2" customFormat="1" ht="15" customHeight="1" x14ac:dyDescent="0.2">
      <c r="J335" s="20"/>
      <c r="K335" s="20"/>
      <c r="L335" s="20"/>
      <c r="M335" s="20"/>
      <c r="N335" s="20"/>
      <c r="O335" s="20"/>
      <c r="P335" s="47"/>
    </row>
    <row r="336" spans="10:16" s="2" customFormat="1" ht="15" customHeight="1" x14ac:dyDescent="0.2">
      <c r="J336" s="20"/>
      <c r="K336" s="20"/>
      <c r="L336" s="20"/>
      <c r="M336" s="20"/>
      <c r="N336" s="20"/>
      <c r="O336" s="20"/>
      <c r="P336" s="47"/>
    </row>
    <row r="337" spans="10:16" s="2" customFormat="1" ht="15" customHeight="1" x14ac:dyDescent="0.2">
      <c r="J337" s="20"/>
      <c r="K337" s="20"/>
      <c r="L337" s="20"/>
      <c r="M337" s="20"/>
      <c r="N337" s="20"/>
      <c r="O337" s="20"/>
      <c r="P337" s="47"/>
    </row>
    <row r="338" spans="10:16" s="2" customFormat="1" ht="15" customHeight="1" x14ac:dyDescent="0.2">
      <c r="J338" s="20"/>
      <c r="K338" s="20"/>
      <c r="L338" s="20"/>
      <c r="M338" s="20"/>
      <c r="N338" s="20"/>
      <c r="O338" s="20"/>
      <c r="P338" s="47"/>
    </row>
    <row r="339" spans="10:16" s="2" customFormat="1" ht="15" customHeight="1" x14ac:dyDescent="0.2">
      <c r="J339" s="20"/>
      <c r="K339" s="20"/>
      <c r="L339" s="20"/>
      <c r="M339" s="20"/>
      <c r="N339" s="20"/>
      <c r="O339" s="20"/>
      <c r="P339" s="47"/>
    </row>
    <row r="340" spans="10:16" s="2" customFormat="1" ht="15" customHeight="1" x14ac:dyDescent="0.2">
      <c r="J340" s="20"/>
      <c r="K340" s="20"/>
      <c r="L340" s="20"/>
      <c r="M340" s="20"/>
      <c r="N340" s="20"/>
      <c r="O340" s="20"/>
      <c r="P340" s="47"/>
    </row>
    <row r="341" spans="10:16" s="2" customFormat="1" ht="15" customHeight="1" x14ac:dyDescent="0.2">
      <c r="J341" s="20"/>
      <c r="K341" s="20"/>
      <c r="L341" s="20"/>
      <c r="M341" s="20"/>
      <c r="N341" s="20"/>
      <c r="O341" s="20"/>
      <c r="P341" s="47"/>
    </row>
    <row r="342" spans="10:16" s="2" customFormat="1" ht="15" customHeight="1" x14ac:dyDescent="0.2">
      <c r="J342" s="20"/>
      <c r="K342" s="20"/>
      <c r="L342" s="20"/>
      <c r="M342" s="20"/>
      <c r="N342" s="20"/>
      <c r="O342" s="20"/>
      <c r="P342" s="47"/>
    </row>
    <row r="343" spans="10:16" s="2" customFormat="1" ht="15" customHeight="1" x14ac:dyDescent="0.2">
      <c r="J343" s="20"/>
      <c r="K343" s="20"/>
      <c r="L343" s="20"/>
      <c r="M343" s="20"/>
      <c r="N343" s="20"/>
      <c r="O343" s="20"/>
      <c r="P343" s="47"/>
    </row>
    <row r="344" spans="10:16" s="2" customFormat="1" ht="15" customHeight="1" x14ac:dyDescent="0.2">
      <c r="J344" s="20"/>
      <c r="K344" s="20"/>
      <c r="L344" s="20"/>
      <c r="M344" s="20"/>
      <c r="N344" s="20"/>
      <c r="O344" s="20"/>
      <c r="P344" s="47"/>
    </row>
    <row r="345" spans="10:16" s="2" customFormat="1" ht="15" customHeight="1" x14ac:dyDescent="0.2">
      <c r="J345" s="20"/>
      <c r="K345" s="20"/>
      <c r="L345" s="20"/>
      <c r="M345" s="20"/>
      <c r="N345" s="20"/>
      <c r="O345" s="20"/>
      <c r="P345" s="47"/>
    </row>
    <row r="346" spans="10:16" s="2" customFormat="1" ht="15" customHeight="1" x14ac:dyDescent="0.2">
      <c r="J346" s="20"/>
      <c r="K346" s="20"/>
      <c r="L346" s="20"/>
      <c r="M346" s="20"/>
      <c r="N346" s="20"/>
      <c r="O346" s="20"/>
      <c r="P346" s="47"/>
    </row>
    <row r="347" spans="10:16" s="2" customFormat="1" ht="15" customHeight="1" x14ac:dyDescent="0.2">
      <c r="J347" s="20"/>
      <c r="K347" s="20"/>
      <c r="L347" s="20"/>
      <c r="M347" s="20"/>
      <c r="N347" s="20"/>
      <c r="O347" s="20"/>
      <c r="P347" s="47"/>
    </row>
    <row r="348" spans="10:16" s="2" customFormat="1" ht="15" customHeight="1" x14ac:dyDescent="0.2">
      <c r="J348" s="20"/>
      <c r="K348" s="20"/>
      <c r="L348" s="20"/>
      <c r="M348" s="20"/>
      <c r="N348" s="20"/>
      <c r="O348" s="20"/>
      <c r="P348" s="47"/>
    </row>
    <row r="349" spans="10:16" s="2" customFormat="1" ht="15" customHeight="1" x14ac:dyDescent="0.2">
      <c r="J349" s="20"/>
      <c r="K349" s="20"/>
      <c r="L349" s="20"/>
      <c r="M349" s="20"/>
      <c r="N349" s="20"/>
      <c r="O349" s="20"/>
      <c r="P349" s="47"/>
    </row>
    <row r="350" spans="10:16" s="2" customFormat="1" ht="15" customHeight="1" x14ac:dyDescent="0.2">
      <c r="J350" s="20"/>
      <c r="K350" s="20"/>
      <c r="L350" s="20"/>
      <c r="M350" s="20"/>
      <c r="N350" s="20"/>
      <c r="O350" s="20"/>
      <c r="P350" s="47"/>
    </row>
    <row r="351" spans="10:16" s="2" customFormat="1" ht="15" customHeight="1" x14ac:dyDescent="0.2">
      <c r="J351" s="20"/>
      <c r="K351" s="20"/>
      <c r="L351" s="20"/>
      <c r="M351" s="20"/>
      <c r="N351" s="20"/>
      <c r="O351" s="20"/>
      <c r="P351" s="47"/>
    </row>
    <row r="352" spans="10:16" s="2" customFormat="1" ht="15" customHeight="1" x14ac:dyDescent="0.2">
      <c r="J352" s="20"/>
      <c r="K352" s="20"/>
      <c r="L352" s="20"/>
      <c r="M352" s="20"/>
      <c r="N352" s="20"/>
      <c r="O352" s="20"/>
      <c r="P352" s="47"/>
    </row>
    <row r="353" spans="10:16" s="2" customFormat="1" ht="15" customHeight="1" x14ac:dyDescent="0.2">
      <c r="J353" s="20"/>
      <c r="K353" s="20"/>
      <c r="L353" s="20"/>
      <c r="M353" s="20"/>
      <c r="N353" s="20"/>
      <c r="O353" s="20"/>
      <c r="P353" s="47"/>
    </row>
    <row r="354" spans="10:16" s="2" customFormat="1" ht="15" customHeight="1" x14ac:dyDescent="0.2">
      <c r="J354" s="20"/>
      <c r="K354" s="20"/>
      <c r="L354" s="20"/>
      <c r="M354" s="20"/>
      <c r="N354" s="20"/>
      <c r="O354" s="20"/>
      <c r="P354" s="47"/>
    </row>
    <row r="355" spans="10:16" s="2" customFormat="1" ht="15" customHeight="1" x14ac:dyDescent="0.2">
      <c r="J355" s="20"/>
      <c r="K355" s="20"/>
      <c r="L355" s="20"/>
      <c r="M355" s="20"/>
      <c r="N355" s="20"/>
      <c r="O355" s="20"/>
      <c r="P355" s="47"/>
    </row>
    <row r="356" spans="10:16" s="2" customFormat="1" ht="15" customHeight="1" x14ac:dyDescent="0.2">
      <c r="J356" s="20"/>
      <c r="K356" s="20"/>
      <c r="L356" s="20"/>
      <c r="M356" s="20"/>
      <c r="N356" s="20"/>
      <c r="O356" s="20"/>
      <c r="P356" s="47"/>
    </row>
    <row r="357" spans="10:16" s="2" customFormat="1" ht="15" customHeight="1" x14ac:dyDescent="0.2">
      <c r="J357" s="20"/>
      <c r="K357" s="20"/>
      <c r="L357" s="20"/>
      <c r="M357" s="20"/>
      <c r="N357" s="20"/>
      <c r="O357" s="20"/>
      <c r="P357" s="47"/>
    </row>
    <row r="358" spans="10:16" s="2" customFormat="1" ht="15" customHeight="1" x14ac:dyDescent="0.2">
      <c r="J358" s="20"/>
      <c r="K358" s="20"/>
      <c r="L358" s="20"/>
      <c r="M358" s="20"/>
      <c r="N358" s="20"/>
      <c r="O358" s="20"/>
      <c r="P358" s="47"/>
    </row>
    <row r="359" spans="10:16" s="2" customFormat="1" ht="15" customHeight="1" x14ac:dyDescent="0.2">
      <c r="J359" s="20"/>
      <c r="K359" s="20"/>
      <c r="L359" s="20"/>
      <c r="M359" s="20"/>
      <c r="N359" s="20"/>
      <c r="O359" s="20"/>
      <c r="P359" s="47"/>
    </row>
    <row r="360" spans="10:16" s="2" customFormat="1" ht="15" customHeight="1" x14ac:dyDescent="0.2">
      <c r="J360" s="20"/>
      <c r="K360" s="20"/>
      <c r="L360" s="20"/>
      <c r="M360" s="20"/>
      <c r="N360" s="20"/>
      <c r="O360" s="20"/>
      <c r="P360" s="47"/>
    </row>
    <row r="361" spans="10:16" s="2" customFormat="1" ht="15" customHeight="1" x14ac:dyDescent="0.2">
      <c r="J361" s="20"/>
      <c r="K361" s="20"/>
      <c r="L361" s="20"/>
      <c r="M361" s="20"/>
      <c r="N361" s="20"/>
      <c r="O361" s="20"/>
      <c r="P361" s="47"/>
    </row>
    <row r="362" spans="10:16" s="2" customFormat="1" ht="15" customHeight="1" x14ac:dyDescent="0.2">
      <c r="J362" s="20"/>
      <c r="K362" s="20"/>
      <c r="L362" s="20"/>
      <c r="M362" s="20"/>
      <c r="N362" s="20"/>
      <c r="O362" s="20"/>
      <c r="P362" s="47"/>
    </row>
    <row r="363" spans="10:16" s="2" customFormat="1" ht="15" customHeight="1" x14ac:dyDescent="0.2">
      <c r="J363" s="20"/>
      <c r="K363" s="20"/>
      <c r="L363" s="20"/>
      <c r="M363" s="20"/>
      <c r="N363" s="20"/>
      <c r="O363" s="20"/>
      <c r="P363" s="47"/>
    </row>
    <row r="364" spans="10:16" s="2" customFormat="1" ht="15" customHeight="1" x14ac:dyDescent="0.2">
      <c r="J364" s="20"/>
      <c r="K364" s="20"/>
      <c r="L364" s="20"/>
      <c r="M364" s="20"/>
      <c r="N364" s="20"/>
      <c r="O364" s="20"/>
      <c r="P364" s="47"/>
    </row>
    <row r="365" spans="10:16" s="2" customFormat="1" ht="15" customHeight="1" x14ac:dyDescent="0.2">
      <c r="J365" s="20"/>
      <c r="K365" s="20"/>
      <c r="L365" s="20"/>
      <c r="M365" s="20"/>
      <c r="N365" s="20"/>
      <c r="O365" s="20"/>
      <c r="P365" s="47"/>
    </row>
    <row r="366" spans="10:16" s="2" customFormat="1" ht="15" customHeight="1" x14ac:dyDescent="0.2">
      <c r="J366" s="20"/>
      <c r="K366" s="20"/>
      <c r="L366" s="20"/>
      <c r="M366" s="20"/>
      <c r="N366" s="20"/>
      <c r="O366" s="20"/>
      <c r="P366" s="47"/>
    </row>
    <row r="367" spans="10:16" s="2" customFormat="1" ht="15" customHeight="1" x14ac:dyDescent="0.2">
      <c r="J367" s="20"/>
      <c r="K367" s="20"/>
      <c r="L367" s="20"/>
      <c r="M367" s="20"/>
      <c r="N367" s="20"/>
      <c r="O367" s="20"/>
      <c r="P367" s="47"/>
    </row>
    <row r="368" spans="10:16" s="2" customFormat="1" ht="15" customHeight="1" x14ac:dyDescent="0.2">
      <c r="J368" s="20"/>
      <c r="K368" s="20"/>
      <c r="L368" s="20"/>
      <c r="M368" s="20"/>
      <c r="N368" s="20"/>
      <c r="O368" s="20"/>
      <c r="P368" s="47"/>
    </row>
    <row r="369" spans="10:16" s="2" customFormat="1" ht="15" customHeight="1" x14ac:dyDescent="0.2">
      <c r="J369" s="20"/>
      <c r="K369" s="20"/>
      <c r="L369" s="20"/>
      <c r="M369" s="20"/>
      <c r="N369" s="20"/>
      <c r="O369" s="20"/>
      <c r="P369" s="47"/>
    </row>
    <row r="370" spans="10:16" s="2" customFormat="1" ht="15" customHeight="1" x14ac:dyDescent="0.2">
      <c r="J370" s="20"/>
      <c r="K370" s="20"/>
      <c r="L370" s="20"/>
      <c r="M370" s="20"/>
      <c r="N370" s="20"/>
      <c r="O370" s="20"/>
      <c r="P370" s="47"/>
    </row>
    <row r="371" spans="10:16" s="2" customFormat="1" ht="15" customHeight="1" x14ac:dyDescent="0.2">
      <c r="J371" s="20"/>
      <c r="K371" s="20"/>
      <c r="L371" s="20"/>
      <c r="M371" s="20"/>
      <c r="N371" s="20"/>
      <c r="O371" s="20"/>
      <c r="P371" s="47"/>
    </row>
    <row r="372" spans="10:16" s="2" customFormat="1" ht="15" customHeight="1" x14ac:dyDescent="0.2">
      <c r="J372" s="20"/>
      <c r="K372" s="20"/>
      <c r="L372" s="20"/>
      <c r="M372" s="20"/>
      <c r="N372" s="20"/>
      <c r="O372" s="20"/>
      <c r="P372" s="47"/>
    </row>
    <row r="373" spans="10:16" s="2" customFormat="1" ht="15" customHeight="1" x14ac:dyDescent="0.2">
      <c r="J373" s="20"/>
      <c r="K373" s="20"/>
      <c r="L373" s="20"/>
      <c r="M373" s="20"/>
      <c r="N373" s="20"/>
      <c r="O373" s="20"/>
      <c r="P373" s="47"/>
    </row>
    <row r="374" spans="10:16" s="2" customFormat="1" ht="15" customHeight="1" x14ac:dyDescent="0.2">
      <c r="J374" s="20"/>
      <c r="K374" s="20"/>
      <c r="L374" s="20"/>
      <c r="M374" s="20"/>
      <c r="N374" s="20"/>
      <c r="O374" s="20"/>
      <c r="P374" s="47"/>
    </row>
    <row r="375" spans="10:16" s="2" customFormat="1" ht="15" customHeight="1" x14ac:dyDescent="0.2">
      <c r="J375" s="20"/>
      <c r="K375" s="20"/>
      <c r="L375" s="20"/>
      <c r="M375" s="20"/>
      <c r="N375" s="20"/>
      <c r="O375" s="20"/>
      <c r="P375" s="47"/>
    </row>
    <row r="376" spans="10:16" s="2" customFormat="1" ht="15" customHeight="1" x14ac:dyDescent="0.2">
      <c r="J376" s="20"/>
      <c r="K376" s="20"/>
      <c r="L376" s="20"/>
      <c r="M376" s="20"/>
      <c r="N376" s="20"/>
      <c r="O376" s="20"/>
      <c r="P376" s="47"/>
    </row>
    <row r="377" spans="10:16" s="2" customFormat="1" ht="15" customHeight="1" x14ac:dyDescent="0.2">
      <c r="J377" s="20"/>
      <c r="K377" s="20"/>
      <c r="L377" s="20"/>
      <c r="M377" s="20"/>
      <c r="N377" s="20"/>
      <c r="O377" s="20"/>
      <c r="P377" s="47"/>
    </row>
    <row r="378" spans="10:16" s="2" customFormat="1" ht="15" customHeight="1" x14ac:dyDescent="0.2">
      <c r="J378" s="20"/>
      <c r="K378" s="20"/>
      <c r="L378" s="20"/>
      <c r="M378" s="20"/>
      <c r="N378" s="20"/>
      <c r="O378" s="20"/>
      <c r="P378" s="47"/>
    </row>
    <row r="379" spans="10:16" s="2" customFormat="1" ht="15" customHeight="1" x14ac:dyDescent="0.2">
      <c r="J379" s="20"/>
      <c r="K379" s="20"/>
      <c r="L379" s="20"/>
      <c r="M379" s="20"/>
      <c r="N379" s="20"/>
      <c r="O379" s="20"/>
      <c r="P379" s="47"/>
    </row>
    <row r="380" spans="10:16" s="2" customFormat="1" ht="15" customHeight="1" x14ac:dyDescent="0.2">
      <c r="J380" s="20"/>
      <c r="K380" s="20"/>
      <c r="L380" s="20"/>
      <c r="M380" s="20"/>
      <c r="N380" s="20"/>
      <c r="O380" s="20"/>
      <c r="P380" s="47"/>
    </row>
    <row r="381" spans="10:16" s="2" customFormat="1" ht="15" customHeight="1" x14ac:dyDescent="0.2">
      <c r="J381" s="20"/>
      <c r="K381" s="20"/>
      <c r="L381" s="20"/>
      <c r="M381" s="20"/>
      <c r="N381" s="20"/>
      <c r="O381" s="20"/>
      <c r="P381" s="47"/>
    </row>
    <row r="382" spans="10:16" s="2" customFormat="1" ht="15" customHeight="1" x14ac:dyDescent="0.2">
      <c r="J382" s="20"/>
      <c r="K382" s="20"/>
      <c r="L382" s="20"/>
      <c r="M382" s="20"/>
      <c r="N382" s="20"/>
      <c r="O382" s="20"/>
      <c r="P382" s="47"/>
    </row>
    <row r="383" spans="10:16" s="2" customFormat="1" ht="15" customHeight="1" x14ac:dyDescent="0.2">
      <c r="J383" s="20"/>
      <c r="K383" s="20"/>
      <c r="L383" s="20"/>
      <c r="M383" s="20"/>
      <c r="N383" s="20"/>
      <c r="O383" s="20"/>
      <c r="P383" s="47"/>
    </row>
    <row r="384" spans="10:16" s="2" customFormat="1" ht="15" customHeight="1" x14ac:dyDescent="0.2">
      <c r="J384" s="20"/>
      <c r="K384" s="20"/>
      <c r="L384" s="20"/>
      <c r="M384" s="20"/>
      <c r="N384" s="20"/>
      <c r="O384" s="20"/>
      <c r="P384" s="47"/>
    </row>
    <row r="385" spans="10:16" s="2" customFormat="1" ht="15" customHeight="1" x14ac:dyDescent="0.2">
      <c r="J385" s="20"/>
      <c r="K385" s="20"/>
      <c r="L385" s="20"/>
      <c r="M385" s="20"/>
      <c r="N385" s="20"/>
      <c r="O385" s="20"/>
      <c r="P385" s="47"/>
    </row>
    <row r="386" spans="10:16" s="2" customFormat="1" ht="15" customHeight="1" x14ac:dyDescent="0.2">
      <c r="J386" s="20"/>
      <c r="K386" s="20"/>
      <c r="L386" s="20"/>
      <c r="M386" s="20"/>
      <c r="N386" s="20"/>
      <c r="O386" s="20"/>
      <c r="P386" s="47"/>
    </row>
    <row r="387" spans="10:16" s="2" customFormat="1" ht="15" customHeight="1" x14ac:dyDescent="0.2">
      <c r="J387" s="20"/>
      <c r="K387" s="20"/>
      <c r="L387" s="20"/>
      <c r="M387" s="20"/>
      <c r="N387" s="20"/>
      <c r="O387" s="20"/>
      <c r="P387" s="47"/>
    </row>
    <row r="388" spans="10:16" s="2" customFormat="1" ht="15" customHeight="1" x14ac:dyDescent="0.2">
      <c r="J388" s="20"/>
      <c r="K388" s="20"/>
      <c r="L388" s="20"/>
      <c r="M388" s="20"/>
      <c r="N388" s="20"/>
      <c r="O388" s="20"/>
      <c r="P388" s="47"/>
    </row>
    <row r="389" spans="10:16" s="2" customFormat="1" ht="15" customHeight="1" x14ac:dyDescent="0.2">
      <c r="J389" s="20"/>
      <c r="K389" s="20"/>
      <c r="L389" s="20"/>
      <c r="M389" s="20"/>
      <c r="N389" s="20"/>
      <c r="O389" s="20"/>
      <c r="P389" s="47"/>
    </row>
    <row r="390" spans="10:16" s="2" customFormat="1" ht="15" customHeight="1" x14ac:dyDescent="0.2">
      <c r="J390" s="20"/>
      <c r="K390" s="20"/>
      <c r="L390" s="20"/>
      <c r="M390" s="20"/>
      <c r="N390" s="20"/>
      <c r="O390" s="20"/>
      <c r="P390" s="47"/>
    </row>
    <row r="391" spans="10:16" s="2" customFormat="1" ht="15" customHeight="1" x14ac:dyDescent="0.2">
      <c r="J391" s="20"/>
      <c r="K391" s="20"/>
      <c r="L391" s="20"/>
      <c r="M391" s="20"/>
      <c r="N391" s="20"/>
      <c r="O391" s="20"/>
      <c r="P391" s="47"/>
    </row>
    <row r="392" spans="10:16" s="2" customFormat="1" ht="15" customHeight="1" x14ac:dyDescent="0.2">
      <c r="J392" s="20"/>
      <c r="K392" s="20"/>
      <c r="L392" s="20"/>
      <c r="M392" s="20"/>
      <c r="N392" s="20"/>
      <c r="O392" s="20"/>
      <c r="P392" s="47"/>
    </row>
    <row r="393" spans="10:16" s="2" customFormat="1" ht="15" customHeight="1" x14ac:dyDescent="0.2">
      <c r="J393" s="20"/>
      <c r="K393" s="20"/>
      <c r="L393" s="20"/>
      <c r="M393" s="20"/>
      <c r="N393" s="20"/>
      <c r="O393" s="20"/>
      <c r="P393" s="47"/>
    </row>
    <row r="394" spans="10:16" s="2" customFormat="1" ht="15" customHeight="1" x14ac:dyDescent="0.2">
      <c r="J394" s="20"/>
      <c r="K394" s="20"/>
      <c r="L394" s="20"/>
      <c r="M394" s="20"/>
      <c r="N394" s="20"/>
      <c r="O394" s="20"/>
      <c r="P394" s="47"/>
    </row>
    <row r="395" spans="10:16" s="2" customFormat="1" ht="15" customHeight="1" x14ac:dyDescent="0.2">
      <c r="J395" s="20"/>
      <c r="K395" s="20"/>
      <c r="L395" s="20"/>
      <c r="M395" s="20"/>
      <c r="N395" s="20"/>
      <c r="O395" s="20"/>
      <c r="P395" s="47"/>
    </row>
    <row r="396" spans="10:16" s="2" customFormat="1" ht="15" customHeight="1" x14ac:dyDescent="0.2">
      <c r="J396" s="20"/>
      <c r="K396" s="20"/>
      <c r="L396" s="20"/>
      <c r="M396" s="20"/>
      <c r="N396" s="20"/>
      <c r="O396" s="20"/>
      <c r="P396" s="47"/>
    </row>
    <row r="397" spans="10:16" s="2" customFormat="1" ht="15" customHeight="1" x14ac:dyDescent="0.2">
      <c r="J397" s="20"/>
      <c r="K397" s="20"/>
      <c r="L397" s="20"/>
      <c r="M397" s="20"/>
      <c r="N397" s="20"/>
      <c r="O397" s="20"/>
      <c r="P397" s="47"/>
    </row>
    <row r="398" spans="10:16" s="2" customFormat="1" ht="15" customHeight="1" x14ac:dyDescent="0.2">
      <c r="J398" s="20"/>
      <c r="K398" s="20"/>
      <c r="L398" s="20"/>
      <c r="M398" s="20"/>
      <c r="N398" s="20"/>
      <c r="O398" s="20"/>
      <c r="P398" s="47"/>
    </row>
    <row r="399" spans="10:16" s="2" customFormat="1" ht="15" customHeight="1" x14ac:dyDescent="0.2">
      <c r="J399" s="20"/>
      <c r="K399" s="20"/>
      <c r="L399" s="20"/>
      <c r="M399" s="20"/>
      <c r="N399" s="20"/>
      <c r="O399" s="20"/>
      <c r="P399" s="47"/>
    </row>
    <row r="400" spans="10:16" s="2" customFormat="1" ht="15" customHeight="1" x14ac:dyDescent="0.2">
      <c r="J400" s="20"/>
      <c r="K400" s="20"/>
      <c r="L400" s="20"/>
      <c r="M400" s="20"/>
      <c r="N400" s="20"/>
      <c r="O400" s="20"/>
      <c r="P400" s="47"/>
    </row>
    <row r="401" spans="10:16" s="2" customFormat="1" ht="15" customHeight="1" x14ac:dyDescent="0.2">
      <c r="J401" s="20"/>
      <c r="K401" s="20"/>
      <c r="L401" s="20"/>
      <c r="M401" s="20"/>
      <c r="N401" s="20"/>
      <c r="O401" s="20"/>
      <c r="P401" s="47"/>
    </row>
    <row r="402" spans="10:16" s="2" customFormat="1" ht="15" customHeight="1" x14ac:dyDescent="0.2">
      <c r="J402" s="20"/>
      <c r="K402" s="20"/>
      <c r="L402" s="20"/>
      <c r="M402" s="20"/>
      <c r="N402" s="20"/>
      <c r="O402" s="20"/>
      <c r="P402" s="47"/>
    </row>
    <row r="403" spans="10:16" s="2" customFormat="1" ht="15" customHeight="1" x14ac:dyDescent="0.2">
      <c r="J403" s="20"/>
      <c r="K403" s="20"/>
      <c r="L403" s="20"/>
      <c r="M403" s="20"/>
      <c r="N403" s="20"/>
      <c r="O403" s="20"/>
      <c r="P403" s="47"/>
    </row>
    <row r="404" spans="10:16" s="2" customFormat="1" ht="15" customHeight="1" x14ac:dyDescent="0.2">
      <c r="J404" s="20"/>
      <c r="K404" s="20"/>
      <c r="L404" s="20"/>
      <c r="M404" s="20"/>
      <c r="N404" s="20"/>
      <c r="O404" s="20"/>
      <c r="P404" s="47"/>
    </row>
    <row r="405" spans="10:16" s="2" customFormat="1" ht="15" customHeight="1" x14ac:dyDescent="0.2">
      <c r="J405" s="20"/>
      <c r="K405" s="20"/>
      <c r="L405" s="20"/>
      <c r="M405" s="20"/>
      <c r="N405" s="20"/>
      <c r="O405" s="20"/>
      <c r="P405" s="47"/>
    </row>
    <row r="406" spans="10:16" s="2" customFormat="1" ht="15" customHeight="1" x14ac:dyDescent="0.2">
      <c r="J406" s="20"/>
      <c r="K406" s="20"/>
      <c r="L406" s="20"/>
      <c r="M406" s="20"/>
      <c r="N406" s="20"/>
      <c r="O406" s="20"/>
      <c r="P406" s="47"/>
    </row>
    <row r="407" spans="10:16" s="2" customFormat="1" ht="15" customHeight="1" x14ac:dyDescent="0.2">
      <c r="J407" s="20"/>
      <c r="K407" s="20"/>
      <c r="L407" s="20"/>
      <c r="M407" s="20"/>
      <c r="N407" s="20"/>
      <c r="O407" s="20"/>
      <c r="P407" s="47"/>
    </row>
    <row r="408" spans="10:16" s="2" customFormat="1" ht="15" customHeight="1" x14ac:dyDescent="0.2">
      <c r="J408" s="20"/>
      <c r="K408" s="20"/>
      <c r="L408" s="20"/>
      <c r="M408" s="20"/>
      <c r="N408" s="20"/>
      <c r="O408" s="20"/>
      <c r="P408" s="47"/>
    </row>
    <row r="409" spans="10:16" s="2" customFormat="1" ht="15" customHeight="1" x14ac:dyDescent="0.2">
      <c r="J409" s="20"/>
      <c r="K409" s="20"/>
      <c r="L409" s="20"/>
      <c r="M409" s="20"/>
      <c r="N409" s="20"/>
      <c r="O409" s="20"/>
      <c r="P409" s="47"/>
    </row>
    <row r="410" spans="10:16" s="2" customFormat="1" ht="15" customHeight="1" x14ac:dyDescent="0.2">
      <c r="J410" s="20"/>
      <c r="K410" s="20"/>
      <c r="L410" s="20"/>
      <c r="M410" s="20"/>
      <c r="N410" s="20"/>
      <c r="O410" s="20"/>
      <c r="P410" s="47"/>
    </row>
    <row r="411" spans="10:16" s="2" customFormat="1" ht="15" customHeight="1" x14ac:dyDescent="0.2">
      <c r="J411" s="20"/>
      <c r="K411" s="20"/>
      <c r="L411" s="20"/>
      <c r="M411" s="20"/>
      <c r="N411" s="20"/>
      <c r="O411" s="20"/>
      <c r="P411" s="47"/>
    </row>
    <row r="412" spans="10:16" s="2" customFormat="1" ht="15" customHeight="1" x14ac:dyDescent="0.2">
      <c r="J412" s="20"/>
      <c r="K412" s="20"/>
      <c r="L412" s="20"/>
      <c r="M412" s="20"/>
      <c r="N412" s="20"/>
      <c r="O412" s="20"/>
      <c r="P412" s="47"/>
    </row>
    <row r="413" spans="10:16" s="2" customFormat="1" ht="15" customHeight="1" x14ac:dyDescent="0.2">
      <c r="J413" s="20"/>
      <c r="K413" s="20"/>
      <c r="L413" s="20"/>
      <c r="M413" s="20"/>
      <c r="N413" s="20"/>
      <c r="O413" s="20"/>
      <c r="P413" s="47"/>
    </row>
    <row r="414" spans="10:16" s="2" customFormat="1" ht="15" customHeight="1" x14ac:dyDescent="0.2">
      <c r="J414" s="20"/>
      <c r="K414" s="20"/>
      <c r="L414" s="20"/>
      <c r="M414" s="20"/>
      <c r="N414" s="20"/>
      <c r="O414" s="20"/>
      <c r="P414" s="47"/>
    </row>
    <row r="415" spans="10:16" s="2" customFormat="1" ht="15" customHeight="1" x14ac:dyDescent="0.2">
      <c r="J415" s="20"/>
      <c r="K415" s="20"/>
      <c r="L415" s="20"/>
      <c r="M415" s="20"/>
      <c r="N415" s="20"/>
      <c r="O415" s="20"/>
      <c r="P415" s="47"/>
    </row>
    <row r="416" spans="10:16" s="2" customFormat="1" ht="15" customHeight="1" x14ac:dyDescent="0.2">
      <c r="J416" s="20"/>
      <c r="K416" s="20"/>
      <c r="L416" s="20"/>
      <c r="M416" s="20"/>
      <c r="N416" s="20"/>
      <c r="O416" s="20"/>
      <c r="P416" s="47"/>
    </row>
    <row r="417" spans="10:16" s="2" customFormat="1" ht="15" customHeight="1" x14ac:dyDescent="0.2">
      <c r="J417" s="20"/>
      <c r="K417" s="20"/>
      <c r="L417" s="20"/>
      <c r="M417" s="20"/>
      <c r="N417" s="20"/>
      <c r="O417" s="20"/>
      <c r="P417" s="47"/>
    </row>
    <row r="418" spans="10:16" s="2" customFormat="1" ht="15" customHeight="1" x14ac:dyDescent="0.2">
      <c r="J418" s="20"/>
      <c r="K418" s="20"/>
      <c r="L418" s="20"/>
      <c r="M418" s="20"/>
      <c r="N418" s="20"/>
      <c r="O418" s="20"/>
      <c r="P418" s="47"/>
    </row>
    <row r="419" spans="10:16" s="2" customFormat="1" ht="15" customHeight="1" x14ac:dyDescent="0.2">
      <c r="J419" s="20"/>
      <c r="K419" s="20"/>
      <c r="L419" s="20"/>
      <c r="M419" s="20"/>
      <c r="N419" s="20"/>
      <c r="O419" s="20"/>
      <c r="P419" s="47"/>
    </row>
    <row r="420" spans="10:16" s="2" customFormat="1" ht="15" customHeight="1" x14ac:dyDescent="0.2">
      <c r="J420" s="20"/>
      <c r="K420" s="20"/>
      <c r="L420" s="20"/>
      <c r="M420" s="20"/>
      <c r="N420" s="20"/>
      <c r="O420" s="20"/>
      <c r="P420" s="47"/>
    </row>
    <row r="421" spans="10:16" s="2" customFormat="1" ht="15" customHeight="1" x14ac:dyDescent="0.2">
      <c r="J421" s="20"/>
      <c r="K421" s="20"/>
      <c r="L421" s="20"/>
      <c r="M421" s="20"/>
      <c r="N421" s="20"/>
      <c r="O421" s="20"/>
      <c r="P421" s="47"/>
    </row>
    <row r="422" spans="10:16" s="2" customFormat="1" ht="15" customHeight="1" x14ac:dyDescent="0.2">
      <c r="J422" s="20"/>
      <c r="K422" s="20"/>
      <c r="L422" s="20"/>
      <c r="M422" s="20"/>
      <c r="N422" s="20"/>
      <c r="O422" s="20"/>
      <c r="P422" s="47"/>
    </row>
    <row r="423" spans="10:16" s="2" customFormat="1" ht="15" customHeight="1" x14ac:dyDescent="0.2">
      <c r="J423" s="20"/>
      <c r="K423" s="20"/>
      <c r="L423" s="20"/>
      <c r="M423" s="20"/>
      <c r="N423" s="20"/>
      <c r="O423" s="20"/>
      <c r="P423" s="47"/>
    </row>
  </sheetData>
  <autoFilter ref="A3:T43" xr:uid="{00000000-0009-0000-0000-000001000000}"/>
  <mergeCells count="3">
    <mergeCell ref="A1:E1"/>
    <mergeCell ref="A2:E2"/>
    <mergeCell ref="K1:L1"/>
  </mergeCells>
  <phoneticPr fontId="0" type="noConversion"/>
  <hyperlinks>
    <hyperlink ref="A5" r:id="rId1" display="http://sr0030/custom/docsoorten.asp?locatiecode=MGB00214" xr:uid="{00000000-0004-0000-0100-000000000000}"/>
    <hyperlink ref="A7" r:id="rId2" display="http://sr0030/custom/docsoorten.asp?locatiecode=MGB00213" xr:uid="{00000000-0004-0000-0100-000001000000}"/>
    <hyperlink ref="A10" r:id="rId3" display="http://sr0030/custom/docsoorten.asp?locatiecode=MGB00213" xr:uid="{00000000-0004-0000-0100-000002000000}"/>
    <hyperlink ref="A11" r:id="rId4" display="http://sr0030/custom/docsoorten.asp?locatiecode=MGB00102" xr:uid="{00000000-0004-0000-0100-000003000000}"/>
    <hyperlink ref="A12" r:id="rId5" display="http://sr0030/custom/docsoorten.asp?locatiecode=MGB00105" xr:uid="{00000000-0004-0000-0100-000004000000}"/>
    <hyperlink ref="A13" r:id="rId6" display="http://sr0030/custom/docsoorten.asp?locatiecode=MGB00106" xr:uid="{00000000-0004-0000-0100-000005000000}"/>
    <hyperlink ref="A14" r:id="rId7" display="http://sr0030/custom/docsoorten.asp?locatiecode=MGB00003" xr:uid="{00000000-0004-0000-0100-000006000000}"/>
    <hyperlink ref="A15" r:id="rId8" display="http://sr0030/custom/docsoorten.asp?locatiecode=MGB00201" xr:uid="{00000000-0004-0000-0100-000007000000}"/>
    <hyperlink ref="A16" r:id="rId9" display="http://sr0030/custom/docsoorten.asp?locatiecode=MGB00202" xr:uid="{00000000-0004-0000-0100-000008000000}"/>
    <hyperlink ref="A17" r:id="rId10" display="http://sr0030/custom/docsoorten.asp?locatiecode=MGB00205" xr:uid="{00000000-0004-0000-0100-000009000000}"/>
    <hyperlink ref="A18" r:id="rId11" display="http://sr0030/custom/docsoorten.asp?locatiecode=MGB00206" xr:uid="{00000000-0004-0000-0100-00000A000000}"/>
    <hyperlink ref="A19" r:id="rId12" display="http://sr0030/custom/docsoorten.asp?locatiecode=MGB00207" xr:uid="{00000000-0004-0000-0100-00000B000000}"/>
    <hyperlink ref="A20" r:id="rId13" display="http://sr0030/custom/docsoorten.asp?locatiecode=MGB00212" xr:uid="{00000000-0004-0000-0100-00000D000000}"/>
    <hyperlink ref="A21" r:id="rId14" display="http://sr0030/custom/docsoorten.asp?locatiecode=MGB00218" xr:uid="{00000000-0004-0000-0100-00000E000000}"/>
    <hyperlink ref="A28" r:id="rId15" display="http://sr0030/custom/docsoorten.asp?locatiecode=MGB00214" xr:uid="{00000000-0004-0000-0100-00000F000000}"/>
    <hyperlink ref="A6" r:id="rId16" display="http://sr0030/custom/docsoorten.asp?locatiecode=MGB00214" xr:uid="{00000000-0004-0000-0100-000010000000}"/>
  </hyperlinks>
  <printOptions gridLines="1"/>
  <pageMargins left="0.39370078740157483" right="0" top="0.39370078740157483" bottom="0.19685039370078741" header="0.51181102362204722" footer="0.51181102362204722"/>
  <pageSetup paperSize="9" scale="60" orientation="landscape" r:id="rId17"/>
  <headerFooter alignWithMargins="0">
    <oddFooter>&amp;L&amp;F&amp;C&amp;D: &amp;T&amp;RPage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51"/>
  <sheetViews>
    <sheetView zoomScaleNormal="100" workbookViewId="0">
      <selection activeCell="L3" sqref="L3:L19"/>
    </sheetView>
  </sheetViews>
  <sheetFormatPr defaultColWidth="9.140625" defaultRowHeight="15" customHeight="1" x14ac:dyDescent="0.2"/>
  <cols>
    <col min="1" max="1" width="10.140625" style="2" bestFit="1" customWidth="1"/>
    <col min="2" max="2" width="26.42578125" style="2" customWidth="1"/>
    <col min="3" max="3" width="5.85546875" style="2" customWidth="1"/>
    <col min="4" max="4" width="19.7109375" style="2" customWidth="1"/>
    <col min="5" max="5" width="7.85546875" style="2" customWidth="1"/>
    <col min="6" max="7" width="13.85546875" style="2" customWidth="1"/>
    <col min="8" max="8" width="21.5703125" style="2" customWidth="1"/>
    <col min="9" max="9" width="25.85546875" style="2" customWidth="1"/>
    <col min="10" max="10" width="14.28515625" style="19" bestFit="1" customWidth="1"/>
    <col min="11" max="11" width="22.42578125" style="22" customWidth="1"/>
    <col min="12" max="12" width="15.42578125" style="2" customWidth="1"/>
    <col min="13" max="13" width="18.42578125" style="2" customWidth="1"/>
    <col min="14" max="14" width="13.140625" style="2" bestFit="1" customWidth="1"/>
    <col min="15" max="15" width="11.28515625" style="2" bestFit="1" customWidth="1"/>
    <col min="16" max="16384" width="9.140625" style="2"/>
  </cols>
  <sheetData>
    <row r="1" spans="1:17" ht="41.25" customHeight="1" x14ac:dyDescent="0.2">
      <c r="A1" s="205" t="s">
        <v>38</v>
      </c>
      <c r="B1" s="76" t="s">
        <v>39</v>
      </c>
      <c r="C1" s="80" t="s">
        <v>263</v>
      </c>
      <c r="D1" s="80" t="s">
        <v>40</v>
      </c>
      <c r="E1" s="80" t="s">
        <v>41</v>
      </c>
      <c r="F1" s="80" t="s">
        <v>42</v>
      </c>
      <c r="G1" s="117" t="s">
        <v>43</v>
      </c>
      <c r="H1" s="117" t="s">
        <v>264</v>
      </c>
      <c r="I1" s="117" t="s">
        <v>265</v>
      </c>
      <c r="J1" s="319" t="s">
        <v>47</v>
      </c>
      <c r="K1" s="319" t="s">
        <v>48</v>
      </c>
      <c r="L1" s="134" t="s">
        <v>49</v>
      </c>
      <c r="M1" s="134" t="s">
        <v>266</v>
      </c>
      <c r="N1" s="325" t="s">
        <v>267</v>
      </c>
      <c r="O1" s="325" t="s">
        <v>268</v>
      </c>
    </row>
    <row r="2" spans="1:17" ht="11.25" x14ac:dyDescent="0.2">
      <c r="A2" s="206"/>
      <c r="B2" s="207" t="s">
        <v>269</v>
      </c>
      <c r="C2" s="84"/>
      <c r="D2" s="84"/>
      <c r="E2" s="84"/>
      <c r="F2" s="84"/>
      <c r="G2" s="84"/>
      <c r="H2" s="84"/>
      <c r="I2" s="84"/>
      <c r="J2" s="320">
        <v>108</v>
      </c>
      <c r="K2" s="321">
        <v>103.5</v>
      </c>
      <c r="L2" s="161">
        <v>119.7</v>
      </c>
      <c r="M2" s="161">
        <v>115.1</v>
      </c>
      <c r="N2" s="326">
        <v>125.2</v>
      </c>
      <c r="O2" s="326">
        <v>123.3</v>
      </c>
    </row>
    <row r="3" spans="1:17" ht="15" customHeight="1" x14ac:dyDescent="0.2">
      <c r="A3" s="208" t="s">
        <v>270</v>
      </c>
      <c r="B3" s="209" t="s">
        <v>271</v>
      </c>
      <c r="C3" s="91">
        <v>1596</v>
      </c>
      <c r="D3" s="91" t="s">
        <v>272</v>
      </c>
      <c r="E3" s="91" t="s">
        <v>273</v>
      </c>
      <c r="F3" s="91" t="s">
        <v>274</v>
      </c>
      <c r="G3" s="91" t="s">
        <v>275</v>
      </c>
      <c r="H3" s="91" t="s">
        <v>276</v>
      </c>
      <c r="I3" s="91" t="s">
        <v>277</v>
      </c>
      <c r="J3" s="322">
        <v>80331429</v>
      </c>
      <c r="K3" s="323">
        <v>1171506</v>
      </c>
      <c r="L3" s="147">
        <f t="shared" ref="L3:L19" si="0">ROUND(J3*119.7/108,0)</f>
        <v>89034000</v>
      </c>
      <c r="M3" s="147">
        <v>1455000</v>
      </c>
      <c r="N3" s="327">
        <f>L3*($N$2/$L$2)</f>
        <v>93124952.380952373</v>
      </c>
      <c r="O3" s="327">
        <f>M3*($O$2/$M$2)</f>
        <v>1558657.6889661164</v>
      </c>
    </row>
    <row r="4" spans="1:17" ht="15" customHeight="1" x14ac:dyDescent="0.2">
      <c r="A4" s="208" t="s">
        <v>278</v>
      </c>
      <c r="B4" s="209" t="s">
        <v>279</v>
      </c>
      <c r="C4" s="91">
        <v>96</v>
      </c>
      <c r="D4" s="210" t="s">
        <v>280</v>
      </c>
      <c r="E4" s="91" t="s">
        <v>281</v>
      </c>
      <c r="F4" s="91" t="s">
        <v>282</v>
      </c>
      <c r="G4" s="91" t="s">
        <v>275</v>
      </c>
      <c r="H4" s="91" t="s">
        <v>283</v>
      </c>
      <c r="I4" s="91" t="s">
        <v>284</v>
      </c>
      <c r="J4" s="322">
        <v>4088571</v>
      </c>
      <c r="K4" s="323">
        <v>33617</v>
      </c>
      <c r="L4" s="147">
        <f t="shared" si="0"/>
        <v>4531500</v>
      </c>
      <c r="M4" s="147">
        <v>50000</v>
      </c>
      <c r="N4" s="327">
        <f t="shared" ref="N4:N19" si="1">L4*($N$2/$L$2)</f>
        <v>4739714.2857142854</v>
      </c>
      <c r="O4" s="327">
        <f t="shared" ref="O4:O19" si="2">M4*($O$2/$M$2)</f>
        <v>53562.119895742835</v>
      </c>
    </row>
    <row r="5" spans="1:17" ht="15" customHeight="1" x14ac:dyDescent="0.2">
      <c r="A5" s="208" t="s">
        <v>285</v>
      </c>
      <c r="B5" s="209" t="s">
        <v>286</v>
      </c>
      <c r="C5" s="91">
        <v>26</v>
      </c>
      <c r="D5" s="91" t="s">
        <v>287</v>
      </c>
      <c r="E5" s="91" t="s">
        <v>288</v>
      </c>
      <c r="F5" s="91" t="s">
        <v>289</v>
      </c>
      <c r="G5" s="91" t="s">
        <v>275</v>
      </c>
      <c r="H5" s="91" t="s">
        <v>290</v>
      </c>
      <c r="I5" s="91" t="s">
        <v>291</v>
      </c>
      <c r="J5" s="322">
        <v>4952571</v>
      </c>
      <c r="K5" s="323">
        <v>34636</v>
      </c>
      <c r="L5" s="147">
        <f t="shared" si="0"/>
        <v>5489100</v>
      </c>
      <c r="M5" s="147">
        <v>50000</v>
      </c>
      <c r="N5" s="327">
        <f t="shared" si="1"/>
        <v>5741314.2857142854</v>
      </c>
      <c r="O5" s="327">
        <f t="shared" si="2"/>
        <v>53562.119895742835</v>
      </c>
    </row>
    <row r="6" spans="1:17" ht="15" customHeight="1" x14ac:dyDescent="0.2">
      <c r="A6" s="208" t="s">
        <v>292</v>
      </c>
      <c r="B6" s="209" t="s">
        <v>293</v>
      </c>
      <c r="C6" s="91">
        <v>73</v>
      </c>
      <c r="D6" s="210" t="s">
        <v>294</v>
      </c>
      <c r="E6" s="91" t="s">
        <v>295</v>
      </c>
      <c r="F6" s="91" t="s">
        <v>147</v>
      </c>
      <c r="G6" s="91" t="s">
        <v>275</v>
      </c>
      <c r="H6" s="91" t="s">
        <v>296</v>
      </c>
      <c r="I6" s="91" t="s">
        <v>297</v>
      </c>
      <c r="J6" s="322">
        <v>4921714</v>
      </c>
      <c r="K6" s="323">
        <v>23430</v>
      </c>
      <c r="L6" s="147">
        <f t="shared" si="0"/>
        <v>5454900</v>
      </c>
      <c r="M6" s="147">
        <v>55000</v>
      </c>
      <c r="N6" s="327">
        <f t="shared" si="1"/>
        <v>5705542.8571428573</v>
      </c>
      <c r="O6" s="327">
        <f t="shared" si="2"/>
        <v>58918.331885317115</v>
      </c>
    </row>
    <row r="7" spans="1:17" ht="17.25" customHeight="1" x14ac:dyDescent="0.2">
      <c r="A7" s="208" t="s">
        <v>298</v>
      </c>
      <c r="B7" s="209" t="s">
        <v>299</v>
      </c>
      <c r="C7" s="91">
        <v>131</v>
      </c>
      <c r="D7" s="91" t="s">
        <v>300</v>
      </c>
      <c r="E7" s="91" t="s">
        <v>301</v>
      </c>
      <c r="F7" s="91" t="s">
        <v>302</v>
      </c>
      <c r="G7" s="91" t="s">
        <v>275</v>
      </c>
      <c r="H7" s="91" t="s">
        <v>303</v>
      </c>
      <c r="I7" s="91" t="s">
        <v>304</v>
      </c>
      <c r="J7" s="322">
        <v>5425714</v>
      </c>
      <c r="K7" s="323">
        <v>30561</v>
      </c>
      <c r="L7" s="147">
        <f t="shared" si="0"/>
        <v>6013500</v>
      </c>
      <c r="M7" s="147">
        <v>60000</v>
      </c>
      <c r="N7" s="327">
        <f t="shared" si="1"/>
        <v>6289809.5238095233</v>
      </c>
      <c r="O7" s="327">
        <f t="shared" si="2"/>
        <v>64274.543874891402</v>
      </c>
    </row>
    <row r="8" spans="1:17" s="43" customFormat="1" ht="27" customHeight="1" x14ac:dyDescent="0.2">
      <c r="A8" s="208" t="s">
        <v>305</v>
      </c>
      <c r="B8" s="209" t="s">
        <v>306</v>
      </c>
      <c r="C8" s="91">
        <v>28</v>
      </c>
      <c r="D8" s="91" t="s">
        <v>123</v>
      </c>
      <c r="E8" s="91" t="s">
        <v>307</v>
      </c>
      <c r="F8" s="91" t="s">
        <v>125</v>
      </c>
      <c r="G8" s="91" t="s">
        <v>275</v>
      </c>
      <c r="H8" s="91" t="s">
        <v>308</v>
      </c>
      <c r="I8" s="91" t="s">
        <v>309</v>
      </c>
      <c r="J8" s="322">
        <v>3522857</v>
      </c>
      <c r="K8" s="323">
        <v>22411</v>
      </c>
      <c r="L8" s="147">
        <f t="shared" si="0"/>
        <v>3904500</v>
      </c>
      <c r="M8" s="147">
        <v>40000</v>
      </c>
      <c r="N8" s="327">
        <f t="shared" si="1"/>
        <v>4083904.7619047617</v>
      </c>
      <c r="O8" s="327">
        <f t="shared" si="2"/>
        <v>42849.695916594268</v>
      </c>
    </row>
    <row r="9" spans="1:17" s="43" customFormat="1" ht="15" customHeight="1" x14ac:dyDescent="0.2">
      <c r="A9" s="208" t="s">
        <v>310</v>
      </c>
      <c r="B9" s="209" t="s">
        <v>311</v>
      </c>
      <c r="C9" s="91">
        <v>170</v>
      </c>
      <c r="D9" s="91" t="s">
        <v>312</v>
      </c>
      <c r="E9" s="91" t="s">
        <v>313</v>
      </c>
      <c r="F9" s="91" t="s">
        <v>314</v>
      </c>
      <c r="G9" s="91" t="s">
        <v>275</v>
      </c>
      <c r="H9" s="91" t="s">
        <v>315</v>
      </c>
      <c r="I9" s="91" t="s">
        <v>316</v>
      </c>
      <c r="J9" s="322">
        <v>4109143</v>
      </c>
      <c r="K9" s="323">
        <v>45842</v>
      </c>
      <c r="L9" s="147">
        <f t="shared" si="0"/>
        <v>4554300</v>
      </c>
      <c r="M9" s="147">
        <v>50000</v>
      </c>
      <c r="N9" s="327">
        <f t="shared" si="1"/>
        <v>4763561.9047619049</v>
      </c>
      <c r="O9" s="327">
        <f t="shared" si="2"/>
        <v>53562.119895742835</v>
      </c>
    </row>
    <row r="10" spans="1:17" s="43" customFormat="1" ht="15" customHeight="1" x14ac:dyDescent="0.2">
      <c r="A10" s="208" t="s">
        <v>317</v>
      </c>
      <c r="B10" s="211" t="s">
        <v>318</v>
      </c>
      <c r="C10" s="91">
        <v>1187</v>
      </c>
      <c r="D10" s="91" t="s">
        <v>319</v>
      </c>
      <c r="E10" s="91" t="s">
        <v>320</v>
      </c>
      <c r="F10" s="91" t="s">
        <v>66</v>
      </c>
      <c r="G10" s="91" t="s">
        <v>275</v>
      </c>
      <c r="H10" s="91" t="s">
        <v>321</v>
      </c>
      <c r="I10" s="91" t="s">
        <v>322</v>
      </c>
      <c r="J10" s="322">
        <v>77245714</v>
      </c>
      <c r="K10" s="323">
        <v>1064542</v>
      </c>
      <c r="L10" s="147">
        <f t="shared" si="0"/>
        <v>85614000</v>
      </c>
      <c r="M10" s="147">
        <v>1190500</v>
      </c>
      <c r="N10" s="327">
        <f t="shared" si="1"/>
        <v>89547809.523809522</v>
      </c>
      <c r="O10" s="327">
        <f t="shared" si="2"/>
        <v>1275314.0747176369</v>
      </c>
      <c r="P10" s="58"/>
      <c r="Q10" s="58"/>
    </row>
    <row r="11" spans="1:17" s="43" customFormat="1" ht="15" customHeight="1" x14ac:dyDescent="0.2">
      <c r="A11" s="208" t="s">
        <v>323</v>
      </c>
      <c r="B11" s="209" t="s">
        <v>324</v>
      </c>
      <c r="C11" s="91">
        <v>129</v>
      </c>
      <c r="D11" s="91" t="s">
        <v>325</v>
      </c>
      <c r="E11" s="91" t="s">
        <v>326</v>
      </c>
      <c r="F11" s="91" t="s">
        <v>327</v>
      </c>
      <c r="G11" s="91" t="s">
        <v>275</v>
      </c>
      <c r="H11" s="91" t="s">
        <v>328</v>
      </c>
      <c r="I11" s="91" t="s">
        <v>329</v>
      </c>
      <c r="J11" s="322">
        <v>5801143</v>
      </c>
      <c r="K11" s="323">
        <v>24449</v>
      </c>
      <c r="L11" s="147">
        <f t="shared" si="0"/>
        <v>6429600</v>
      </c>
      <c r="M11" s="147">
        <v>45000</v>
      </c>
      <c r="N11" s="327">
        <f t="shared" si="1"/>
        <v>6725028.5714285709</v>
      </c>
      <c r="O11" s="327">
        <f t="shared" si="2"/>
        <v>48205.907906168548</v>
      </c>
    </row>
    <row r="12" spans="1:17" s="43" customFormat="1" ht="15" customHeight="1" x14ac:dyDescent="0.2">
      <c r="A12" s="208" t="s">
        <v>330</v>
      </c>
      <c r="B12" s="209" t="s">
        <v>331</v>
      </c>
      <c r="C12" s="91">
        <v>41</v>
      </c>
      <c r="D12" s="91" t="s">
        <v>332</v>
      </c>
      <c r="E12" s="91" t="s">
        <v>333</v>
      </c>
      <c r="F12" s="91" t="s">
        <v>334</v>
      </c>
      <c r="G12" s="91" t="s">
        <v>275</v>
      </c>
      <c r="H12" s="91" t="s">
        <v>335</v>
      </c>
      <c r="I12" s="91" t="s">
        <v>336</v>
      </c>
      <c r="J12" s="322">
        <v>3960000</v>
      </c>
      <c r="K12" s="323">
        <v>10187</v>
      </c>
      <c r="L12" s="147">
        <f t="shared" si="0"/>
        <v>4389000</v>
      </c>
      <c r="M12" s="147">
        <v>55000</v>
      </c>
      <c r="N12" s="327">
        <f t="shared" si="1"/>
        <v>4590666.666666666</v>
      </c>
      <c r="O12" s="327">
        <f t="shared" si="2"/>
        <v>58918.331885317115</v>
      </c>
    </row>
    <row r="13" spans="1:17" s="43" customFormat="1" ht="15" customHeight="1" x14ac:dyDescent="0.2">
      <c r="A13" s="208" t="s">
        <v>337</v>
      </c>
      <c r="B13" s="209" t="s">
        <v>338</v>
      </c>
      <c r="C13" s="91">
        <v>197</v>
      </c>
      <c r="D13" s="91" t="s">
        <v>339</v>
      </c>
      <c r="E13" s="91" t="s">
        <v>340</v>
      </c>
      <c r="F13" s="91" t="s">
        <v>341</v>
      </c>
      <c r="G13" s="91" t="s">
        <v>275</v>
      </c>
      <c r="H13" s="91" t="s">
        <v>342</v>
      </c>
      <c r="I13" s="91" t="s">
        <v>343</v>
      </c>
      <c r="J13" s="322">
        <v>20648571</v>
      </c>
      <c r="K13" s="323">
        <v>122244</v>
      </c>
      <c r="L13" s="147">
        <f t="shared" si="0"/>
        <v>22885500</v>
      </c>
      <c r="M13" s="147">
        <v>135000</v>
      </c>
      <c r="N13" s="327">
        <f t="shared" si="1"/>
        <v>23937047.619047619</v>
      </c>
      <c r="O13" s="327">
        <f t="shared" si="2"/>
        <v>144617.72371850564</v>
      </c>
    </row>
    <row r="14" spans="1:17" s="43" customFormat="1" ht="15" customHeight="1" x14ac:dyDescent="0.2">
      <c r="A14" s="208" t="s">
        <v>344</v>
      </c>
      <c r="B14" s="209" t="s">
        <v>345</v>
      </c>
      <c r="C14" s="91">
        <v>77</v>
      </c>
      <c r="D14" s="91" t="s">
        <v>346</v>
      </c>
      <c r="E14" s="91" t="s">
        <v>347</v>
      </c>
      <c r="F14" s="91" t="s">
        <v>348</v>
      </c>
      <c r="G14" s="91" t="s">
        <v>275</v>
      </c>
      <c r="H14" s="91" t="s">
        <v>349</v>
      </c>
      <c r="I14" s="91" t="s">
        <v>350</v>
      </c>
      <c r="J14" s="322">
        <v>3790286</v>
      </c>
      <c r="K14" s="323">
        <v>25468</v>
      </c>
      <c r="L14" s="147">
        <f t="shared" si="0"/>
        <v>4200900</v>
      </c>
      <c r="M14" s="147">
        <v>135000</v>
      </c>
      <c r="N14" s="327">
        <f t="shared" si="1"/>
        <v>4393923.8095238097</v>
      </c>
      <c r="O14" s="327">
        <f t="shared" si="2"/>
        <v>144617.72371850564</v>
      </c>
    </row>
    <row r="15" spans="1:17" s="43" customFormat="1" ht="15" customHeight="1" x14ac:dyDescent="0.2">
      <c r="A15" s="208" t="s">
        <v>351</v>
      </c>
      <c r="B15" s="211" t="s">
        <v>352</v>
      </c>
      <c r="C15" s="91">
        <v>578</v>
      </c>
      <c r="D15" s="91" t="s">
        <v>353</v>
      </c>
      <c r="E15" s="91" t="s">
        <v>354</v>
      </c>
      <c r="F15" s="91" t="s">
        <v>355</v>
      </c>
      <c r="G15" s="91" t="s">
        <v>275</v>
      </c>
      <c r="H15" s="91" t="s">
        <v>356</v>
      </c>
      <c r="I15" s="91" t="s">
        <v>357</v>
      </c>
      <c r="J15" s="322">
        <v>42200000</v>
      </c>
      <c r="K15" s="323">
        <v>570000</v>
      </c>
      <c r="L15" s="147">
        <f t="shared" si="0"/>
        <v>46771667</v>
      </c>
      <c r="M15" s="147">
        <v>575000</v>
      </c>
      <c r="N15" s="327">
        <f t="shared" si="1"/>
        <v>48920741.089390136</v>
      </c>
      <c r="O15" s="327">
        <f t="shared" si="2"/>
        <v>615964.37880104256</v>
      </c>
    </row>
    <row r="16" spans="1:17" s="43" customFormat="1" ht="15" customHeight="1" x14ac:dyDescent="0.2">
      <c r="A16" s="212" t="s">
        <v>358</v>
      </c>
      <c r="B16" s="209" t="s">
        <v>359</v>
      </c>
      <c r="C16" s="91">
        <v>17</v>
      </c>
      <c r="D16" s="91" t="s">
        <v>360</v>
      </c>
      <c r="E16" s="91" t="s">
        <v>361</v>
      </c>
      <c r="F16" s="91" t="s">
        <v>362</v>
      </c>
      <c r="G16" s="91" t="s">
        <v>275</v>
      </c>
      <c r="H16" s="91" t="s">
        <v>363</v>
      </c>
      <c r="I16" s="91" t="s">
        <v>364</v>
      </c>
      <c r="J16" s="322">
        <v>5580000</v>
      </c>
      <c r="K16" s="323">
        <v>40748</v>
      </c>
      <c r="L16" s="147">
        <f t="shared" si="0"/>
        <v>6184500</v>
      </c>
      <c r="M16" s="147">
        <v>55000</v>
      </c>
      <c r="N16" s="327">
        <f t="shared" si="1"/>
        <v>6468666.666666666</v>
      </c>
      <c r="O16" s="327">
        <f t="shared" si="2"/>
        <v>58918.331885317115</v>
      </c>
    </row>
    <row r="17" spans="1:15" s="43" customFormat="1" ht="15" customHeight="1" x14ac:dyDescent="0.2">
      <c r="A17" s="208" t="s">
        <v>365</v>
      </c>
      <c r="B17" s="209" t="s">
        <v>366</v>
      </c>
      <c r="C17" s="91">
        <v>186</v>
      </c>
      <c r="D17" s="210" t="s">
        <v>367</v>
      </c>
      <c r="E17" s="210" t="s">
        <v>368</v>
      </c>
      <c r="F17" s="91" t="s">
        <v>369</v>
      </c>
      <c r="G17" s="91" t="s">
        <v>275</v>
      </c>
      <c r="H17" s="91" t="s">
        <v>370</v>
      </c>
      <c r="I17" s="91" t="s">
        <v>371</v>
      </c>
      <c r="J17" s="322">
        <v>27925714</v>
      </c>
      <c r="K17" s="323">
        <v>346358</v>
      </c>
      <c r="L17" s="147">
        <f t="shared" si="0"/>
        <v>30951000</v>
      </c>
      <c r="M17" s="147">
        <v>375000</v>
      </c>
      <c r="N17" s="327">
        <f t="shared" si="1"/>
        <v>32373142.857142854</v>
      </c>
      <c r="O17" s="327">
        <f t="shared" si="2"/>
        <v>401715.89921807125</v>
      </c>
    </row>
    <row r="18" spans="1:15" s="43" customFormat="1" ht="15" customHeight="1" x14ac:dyDescent="0.2">
      <c r="A18" s="208" t="s">
        <v>372</v>
      </c>
      <c r="B18" s="209" t="s">
        <v>373</v>
      </c>
      <c r="C18" s="91">
        <v>220</v>
      </c>
      <c r="D18" s="91" t="s">
        <v>374</v>
      </c>
      <c r="E18" s="91" t="s">
        <v>375</v>
      </c>
      <c r="F18" s="91" t="s">
        <v>376</v>
      </c>
      <c r="G18" s="91" t="s">
        <v>275</v>
      </c>
      <c r="H18" s="91" t="s">
        <v>377</v>
      </c>
      <c r="I18" s="91" t="s">
        <v>378</v>
      </c>
      <c r="J18" s="322">
        <v>23595429</v>
      </c>
      <c r="K18" s="323">
        <v>152805</v>
      </c>
      <c r="L18" s="147">
        <f t="shared" si="0"/>
        <v>26151600</v>
      </c>
      <c r="M18" s="147">
        <v>215000</v>
      </c>
      <c r="N18" s="327">
        <f t="shared" si="1"/>
        <v>27353219.047619045</v>
      </c>
      <c r="O18" s="327">
        <f t="shared" si="2"/>
        <v>230317.11555169418</v>
      </c>
    </row>
    <row r="19" spans="1:15" s="43" customFormat="1" ht="15" customHeight="1" x14ac:dyDescent="0.2">
      <c r="A19" s="213" t="s">
        <v>379</v>
      </c>
      <c r="B19" s="110" t="s">
        <v>380</v>
      </c>
      <c r="C19" s="91">
        <v>60</v>
      </c>
      <c r="D19" s="91" t="s">
        <v>381</v>
      </c>
      <c r="E19" s="91" t="s">
        <v>382</v>
      </c>
      <c r="F19" s="91" t="s">
        <v>383</v>
      </c>
      <c r="G19" s="91" t="s">
        <v>275</v>
      </c>
      <c r="H19" s="91" t="s">
        <v>384</v>
      </c>
      <c r="I19" s="91" t="s">
        <v>385</v>
      </c>
      <c r="J19" s="322">
        <v>4417714</v>
      </c>
      <c r="K19" s="323">
        <v>30561</v>
      </c>
      <c r="L19" s="147">
        <f t="shared" si="0"/>
        <v>4896300</v>
      </c>
      <c r="M19" s="147">
        <v>55000</v>
      </c>
      <c r="N19" s="327">
        <f t="shared" si="1"/>
        <v>5121276.1904761903</v>
      </c>
      <c r="O19" s="327">
        <f t="shared" si="2"/>
        <v>58918.331885317115</v>
      </c>
    </row>
    <row r="20" spans="1:15" s="6" customFormat="1" ht="15" customHeight="1" x14ac:dyDescent="0.2">
      <c r="A20" s="77" t="s">
        <v>27</v>
      </c>
      <c r="B20" s="78"/>
      <c r="C20" s="78"/>
      <c r="D20" s="78"/>
      <c r="E20" s="78"/>
      <c r="F20" s="78"/>
      <c r="G20" s="116"/>
      <c r="H20" s="116"/>
      <c r="I20" s="116"/>
      <c r="J20" s="324">
        <f t="shared" ref="J20:L20" si="3">SUM(J3:J19)</f>
        <v>322516570</v>
      </c>
      <c r="K20" s="324">
        <f t="shared" si="3"/>
        <v>3749365</v>
      </c>
      <c r="L20" s="133">
        <f t="shared" si="3"/>
        <v>357455867</v>
      </c>
      <c r="M20" s="133">
        <f t="shared" ref="M20:O20" si="4">SUM(M3:M19)</f>
        <v>4595500</v>
      </c>
      <c r="N20" s="328">
        <f>ROUND((SUM(N3:N19)),0)</f>
        <v>373880322</v>
      </c>
      <c r="O20" s="328">
        <f t="shared" si="4"/>
        <v>4922894.4396177251</v>
      </c>
    </row>
    <row r="22" spans="1:15" ht="15" hidden="1" customHeight="1" x14ac:dyDescent="0.2">
      <c r="A22" s="2" t="s">
        <v>14</v>
      </c>
      <c r="E22" s="388" t="s">
        <v>386</v>
      </c>
      <c r="F22" s="389"/>
      <c r="G22"/>
      <c r="H22"/>
      <c r="I22"/>
    </row>
    <row r="24" spans="1:15" ht="15" customHeight="1" x14ac:dyDescent="0.2">
      <c r="F24" s="41"/>
      <c r="G24" s="41"/>
      <c r="H24" s="41"/>
      <c r="I24" s="41"/>
      <c r="L24" s="43"/>
    </row>
    <row r="25" spans="1:15" ht="15" customHeight="1" x14ac:dyDescent="0.2">
      <c r="M25" s="72"/>
    </row>
    <row r="51" spans="5:5" ht="15" customHeight="1" x14ac:dyDescent="0.2">
      <c r="E51" s="2">
        <f>Portocabins!G4+Tekstkarren!D5+'Stuwen '!K134+300000</f>
        <v>5446339</v>
      </c>
    </row>
  </sheetData>
  <mergeCells count="1">
    <mergeCell ref="E22:F22"/>
  </mergeCells>
  <phoneticPr fontId="0" type="noConversion"/>
  <conditionalFormatting sqref="D6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{22140226-CFBC-4A1C-8780-4486F687C820}</x14:id>
        </ext>
      </extLst>
    </cfRule>
  </conditionalFormatting>
  <hyperlinks>
    <hyperlink ref="A11" r:id="rId1" display="http://sr0030/custom/docsoorten.asp?locatiecode=ZRW00002" xr:uid="{00000000-0004-0000-0200-000000000000}"/>
    <hyperlink ref="A3" r:id="rId2" display="http://sr0030/custom/docsoorten.asp?locatiecode=ZRW00003" xr:uid="{00000000-0004-0000-0200-000001000000}"/>
    <hyperlink ref="A12" r:id="rId3" display="http://sr0030/custom/docsoorten.asp?locatiecode=ZRW00004" xr:uid="{00000000-0004-0000-0200-000002000000}"/>
    <hyperlink ref="A6" r:id="rId4" display="http://sr0030/custom/docsoorten.asp?locatiecode=ZRW00005" xr:uid="{00000000-0004-0000-0200-000003000000}"/>
    <hyperlink ref="A7" r:id="rId5" display="http://sr0030/custom/docsoorten.asp?locatiecode=ZRW00006" xr:uid="{00000000-0004-0000-0200-000004000000}"/>
    <hyperlink ref="A13" r:id="rId6" display="http://sr0030/custom/docsoorten.asp?locatiecode=ZRW00007" xr:uid="{00000000-0004-0000-0200-000005000000}"/>
    <hyperlink ref="A14" r:id="rId7" display="http://sr0030/custom/docsoorten.asp?locatiecode=ZRW00008" xr:uid="{00000000-0004-0000-0200-000006000000}"/>
    <hyperlink ref="A8" r:id="rId8" display="http://sr0030/custom/docsoorten.asp?locatiecode=ZRW00009" xr:uid="{00000000-0004-0000-0200-000007000000}"/>
    <hyperlink ref="A10" r:id="rId9" display="http://sr0030/custom/docsoorten.asp?locatiecode=ZRW00010" xr:uid="{00000000-0004-0000-0200-000008000000}"/>
    <hyperlink ref="A15" r:id="rId10" display="http://sr0030/custom/docsoorten.asp?locatiecode=ZRW00011" xr:uid="{00000000-0004-0000-0200-000009000000}"/>
    <hyperlink ref="A4" r:id="rId11" display="http://sr0030/custom/docsoorten.asp?locatiecode=ZRW00012" xr:uid="{00000000-0004-0000-0200-00000A000000}"/>
    <hyperlink ref="A5" r:id="rId12" display="http://sr0030/custom/docsoorten.asp?locatiecode=ZRW00013" xr:uid="{00000000-0004-0000-0200-00000B000000}"/>
    <hyperlink ref="A16" r:id="rId13" display="http://sr0030/custom/docsoorten.asp?locatiecode=ZRW00014" xr:uid="{00000000-0004-0000-0200-00000C000000}"/>
    <hyperlink ref="A17" r:id="rId14" display="http://sr0030/custom/docsoorten.asp?locatiecode=ZRW00015" xr:uid="{00000000-0004-0000-0200-00000D000000}"/>
    <hyperlink ref="A18" r:id="rId15" display="http://sr0030/custom/docsoorten.asp?locatiecode=ZRW00016" xr:uid="{00000000-0004-0000-0200-00000E000000}"/>
    <hyperlink ref="A19" r:id="rId16" display="http://sr0030/custom/docsoorten.asp?locatiecode=ZRW00017" xr:uid="{00000000-0004-0000-0200-00000F000000}"/>
    <hyperlink ref="A9" r:id="rId17" display="http://sr0030/custom/docsoorten.asp?locatiecode=ZRW00018" xr:uid="{00000000-0004-0000-0200-000010000000}"/>
  </hyperlinks>
  <pageMargins left="0.55118110236220474" right="0.35433070866141736" top="0.98425196850393704" bottom="0.98425196850393704" header="0.51181102362204722" footer="0.51181102362204722"/>
  <pageSetup paperSize="8" scale="75" orientation="landscape" r:id="rId18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2140226-CFBC-4A1C-8780-4486F687C82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W218"/>
  <sheetViews>
    <sheetView zoomScaleNormal="100" workbookViewId="0">
      <selection activeCell="M173" sqref="M173"/>
    </sheetView>
  </sheetViews>
  <sheetFormatPr defaultColWidth="9.140625" defaultRowHeight="11.25" x14ac:dyDescent="0.2"/>
  <cols>
    <col min="1" max="1" width="16.42578125" style="2" customWidth="1"/>
    <col min="2" max="2" width="41.42578125" style="2" bestFit="1" customWidth="1"/>
    <col min="3" max="3" width="27.7109375" style="2" bestFit="1" customWidth="1"/>
    <col min="4" max="4" width="10.140625" style="2" bestFit="1" customWidth="1"/>
    <col min="5" max="5" width="16.28515625" style="2" bestFit="1" customWidth="1"/>
    <col min="6" max="10" width="16.28515625" style="2" customWidth="1"/>
    <col min="11" max="11" width="17.7109375" style="19" bestFit="1" customWidth="1"/>
    <col min="12" max="12" width="13.42578125" style="2" hidden="1" customWidth="1"/>
    <col min="13" max="13" width="18" style="2" customWidth="1"/>
    <col min="14" max="14" width="19.7109375" style="2" customWidth="1"/>
    <col min="15" max="15" width="20.140625" style="217" customWidth="1"/>
    <col min="16" max="16" width="66.7109375" style="2" bestFit="1" customWidth="1"/>
    <col min="17" max="16384" width="9.140625" style="2"/>
  </cols>
  <sheetData>
    <row r="1" spans="1:23" ht="43.5" customHeight="1" x14ac:dyDescent="0.2">
      <c r="A1" s="79" t="s">
        <v>387</v>
      </c>
      <c r="B1" s="80" t="s">
        <v>39</v>
      </c>
      <c r="C1" s="80" t="s">
        <v>40</v>
      </c>
      <c r="D1" s="80" t="s">
        <v>41</v>
      </c>
      <c r="E1" s="80" t="s">
        <v>42</v>
      </c>
      <c r="F1" s="117" t="s">
        <v>43</v>
      </c>
      <c r="G1" s="117" t="s">
        <v>388</v>
      </c>
      <c r="H1" s="117" t="s">
        <v>389</v>
      </c>
      <c r="I1" s="117" t="s">
        <v>390</v>
      </c>
      <c r="J1" s="117" t="s">
        <v>391</v>
      </c>
      <c r="K1" s="301" t="s">
        <v>392</v>
      </c>
      <c r="L1" s="149" t="s">
        <v>393</v>
      </c>
      <c r="M1" s="151" t="s">
        <v>394</v>
      </c>
      <c r="N1" s="313" t="s">
        <v>395</v>
      </c>
      <c r="O1" s="217" t="s">
        <v>396</v>
      </c>
      <c r="P1" s="2" t="s">
        <v>397</v>
      </c>
    </row>
    <row r="2" spans="1:23" s="3" customFormat="1" ht="15" x14ac:dyDescent="0.25">
      <c r="A2" s="81"/>
      <c r="B2" s="81"/>
      <c r="C2" s="81"/>
      <c r="D2" s="81"/>
      <c r="E2" s="81"/>
      <c r="F2" s="81"/>
      <c r="G2" s="81"/>
      <c r="H2" s="215"/>
      <c r="I2" s="215"/>
      <c r="J2" s="215"/>
      <c r="K2" s="302"/>
      <c r="L2" s="150"/>
      <c r="M2" s="151" t="s">
        <v>398</v>
      </c>
      <c r="N2" s="313" t="s">
        <v>399</v>
      </c>
      <c r="O2" s="217"/>
    </row>
    <row r="3" spans="1:23" ht="15" x14ac:dyDescent="0.25">
      <c r="A3" s="241">
        <v>0</v>
      </c>
      <c r="B3" s="241" t="s">
        <v>400</v>
      </c>
      <c r="C3" s="241"/>
      <c r="D3" s="241"/>
      <c r="E3" s="241" t="s">
        <v>66</v>
      </c>
      <c r="F3" s="245"/>
      <c r="G3" s="245"/>
      <c r="H3" s="245"/>
      <c r="I3" s="245"/>
      <c r="J3" s="245"/>
      <c r="K3" s="303">
        <v>23225</v>
      </c>
      <c r="L3" s="243">
        <v>0</v>
      </c>
      <c r="M3" s="244"/>
      <c r="N3" s="314"/>
      <c r="O3" s="173"/>
      <c r="P3" s="2" t="s">
        <v>401</v>
      </c>
    </row>
    <row r="4" spans="1:23" ht="43.5" customHeight="1" x14ac:dyDescent="0.25">
      <c r="A4" s="241">
        <v>0</v>
      </c>
      <c r="B4" s="241" t="s">
        <v>402</v>
      </c>
      <c r="C4" s="241" t="s">
        <v>402</v>
      </c>
      <c r="D4" s="241"/>
      <c r="E4" s="241" t="s">
        <v>403</v>
      </c>
      <c r="F4" s="241"/>
      <c r="G4" s="241"/>
      <c r="H4" s="242"/>
      <c r="I4" s="242"/>
      <c r="J4" s="242"/>
      <c r="K4" s="304">
        <v>52561</v>
      </c>
      <c r="L4" s="243">
        <v>0</v>
      </c>
      <c r="M4" s="244"/>
      <c r="N4" s="315"/>
      <c r="P4" s="2" t="s">
        <v>404</v>
      </c>
    </row>
    <row r="5" spans="1:23" ht="37.5" customHeight="1" x14ac:dyDescent="0.2">
      <c r="A5" s="84" t="s">
        <v>405</v>
      </c>
      <c r="B5" s="84" t="s">
        <v>406</v>
      </c>
      <c r="C5" s="84" t="s">
        <v>407</v>
      </c>
      <c r="D5" s="84" t="s">
        <v>408</v>
      </c>
      <c r="E5" s="84" t="s">
        <v>409</v>
      </c>
      <c r="F5" s="84"/>
      <c r="G5" s="84"/>
      <c r="H5" s="124"/>
      <c r="I5" s="124"/>
      <c r="J5" s="124"/>
      <c r="K5" s="305">
        <v>52561</v>
      </c>
      <c r="L5" s="152">
        <v>32000</v>
      </c>
      <c r="M5" s="141">
        <f t="shared" ref="M5:M34" si="0">ROUND(K5*119.7/108,0)</f>
        <v>58255</v>
      </c>
      <c r="N5" s="316">
        <f t="shared" ref="N5:N68" si="1">M5*(125.2/119.7)</f>
        <v>60931.712614870507</v>
      </c>
      <c r="O5" s="218"/>
      <c r="P5" s="235" t="s">
        <v>410</v>
      </c>
      <c r="Q5" s="128"/>
      <c r="R5" s="128"/>
    </row>
    <row r="6" spans="1:23" s="30" customFormat="1" ht="23.25" x14ac:dyDescent="0.25">
      <c r="A6" s="241">
        <v>1</v>
      </c>
      <c r="B6" s="241" t="s">
        <v>411</v>
      </c>
      <c r="C6" s="241" t="s">
        <v>412</v>
      </c>
      <c r="D6" s="241"/>
      <c r="E6" s="241" t="s">
        <v>413</v>
      </c>
      <c r="F6" s="241"/>
      <c r="G6" s="241"/>
      <c r="H6" s="242"/>
      <c r="I6" s="242"/>
      <c r="J6" s="242"/>
      <c r="K6" s="304">
        <v>74563</v>
      </c>
      <c r="L6" s="246">
        <v>22000</v>
      </c>
      <c r="M6" s="244"/>
      <c r="N6" s="315"/>
      <c r="O6" s="216"/>
      <c r="P6" s="237" t="s">
        <v>414</v>
      </c>
      <c r="Q6" s="236" t="s">
        <v>415</v>
      </c>
      <c r="R6" s="32"/>
      <c r="S6" s="32"/>
      <c r="T6" s="32"/>
      <c r="U6" s="32"/>
      <c r="V6" s="32"/>
      <c r="W6" s="32"/>
    </row>
    <row r="7" spans="1:23" s="30" customFormat="1" ht="15" x14ac:dyDescent="0.25">
      <c r="A7" s="85">
        <v>1</v>
      </c>
      <c r="B7" s="85" t="s">
        <v>416</v>
      </c>
      <c r="C7" s="85"/>
      <c r="D7" s="85"/>
      <c r="E7" s="85" t="s">
        <v>176</v>
      </c>
      <c r="F7" s="85"/>
      <c r="G7" s="85"/>
      <c r="H7" s="125"/>
      <c r="I7" s="125"/>
      <c r="J7" s="125"/>
      <c r="K7" s="305">
        <v>47671</v>
      </c>
      <c r="L7" s="154">
        <v>22000</v>
      </c>
      <c r="M7" s="141">
        <f t="shared" si="0"/>
        <v>52835</v>
      </c>
      <c r="N7" s="316">
        <f t="shared" si="1"/>
        <v>55262.673350041769</v>
      </c>
      <c r="O7" s="216"/>
      <c r="P7" s="238" t="s">
        <v>417</v>
      </c>
      <c r="Q7" s="32"/>
      <c r="R7" s="32"/>
      <c r="S7" s="32"/>
      <c r="T7" s="32"/>
      <c r="U7" s="32"/>
      <c r="V7" s="32"/>
      <c r="W7" s="32"/>
    </row>
    <row r="8" spans="1:23" s="30" customFormat="1" ht="14.25" customHeight="1" thickTop="1" thickBot="1" x14ac:dyDescent="0.3">
      <c r="A8" s="247">
        <v>2</v>
      </c>
      <c r="B8" s="247" t="s">
        <v>418</v>
      </c>
      <c r="C8" s="247" t="s">
        <v>419</v>
      </c>
      <c r="D8" s="247" t="s">
        <v>420</v>
      </c>
      <c r="E8" s="247" t="s">
        <v>421</v>
      </c>
      <c r="F8" s="247"/>
      <c r="G8" s="247"/>
      <c r="H8" s="248"/>
      <c r="I8" s="248"/>
      <c r="J8" s="248"/>
      <c r="K8" s="304">
        <v>28114</v>
      </c>
      <c r="L8" s="249">
        <v>19000</v>
      </c>
      <c r="M8" s="244"/>
      <c r="N8" s="315"/>
      <c r="O8" s="219"/>
      <c r="P8" s="239" t="s">
        <v>401</v>
      </c>
      <c r="Q8" s="52"/>
      <c r="R8" s="52"/>
      <c r="S8" s="52"/>
      <c r="T8" s="32"/>
      <c r="U8" s="32"/>
      <c r="V8" s="32"/>
      <c r="W8" s="32"/>
    </row>
    <row r="9" spans="1:23" s="30" customFormat="1" ht="15" x14ac:dyDescent="0.25">
      <c r="A9" s="250"/>
      <c r="B9" s="250" t="s">
        <v>422</v>
      </c>
      <c r="C9" s="250"/>
      <c r="D9" s="250"/>
      <c r="E9" s="250" t="s">
        <v>141</v>
      </c>
      <c r="F9" s="250"/>
      <c r="G9" s="250"/>
      <c r="H9" s="251"/>
      <c r="I9" s="251"/>
      <c r="J9" s="251"/>
      <c r="K9" s="304">
        <v>23225</v>
      </c>
      <c r="L9" s="246">
        <v>37000</v>
      </c>
      <c r="M9" s="244"/>
      <c r="N9" s="315"/>
      <c r="O9" s="219"/>
      <c r="P9" s="238" t="s">
        <v>423</v>
      </c>
      <c r="Q9" s="32"/>
      <c r="R9" s="32"/>
      <c r="S9" s="32"/>
      <c r="T9" s="32"/>
      <c r="U9" s="32"/>
      <c r="V9" s="32"/>
      <c r="W9" s="32"/>
    </row>
    <row r="10" spans="1:23" s="30" customFormat="1" ht="15" x14ac:dyDescent="0.25">
      <c r="A10" s="252">
        <v>2</v>
      </c>
      <c r="B10" s="252" t="s">
        <v>424</v>
      </c>
      <c r="C10" s="252" t="s">
        <v>425</v>
      </c>
      <c r="D10" s="252"/>
      <c r="E10" s="252" t="s">
        <v>426</v>
      </c>
      <c r="F10" s="252"/>
      <c r="G10" s="252"/>
      <c r="H10" s="253"/>
      <c r="I10" s="253"/>
      <c r="J10" s="253"/>
      <c r="K10" s="306">
        <v>56571</v>
      </c>
      <c r="L10" s="254">
        <v>37000</v>
      </c>
      <c r="M10" s="255"/>
      <c r="N10" s="315"/>
      <c r="O10" s="219"/>
      <c r="P10" s="239" t="s">
        <v>401</v>
      </c>
      <c r="Q10" s="32"/>
      <c r="R10" s="32"/>
      <c r="S10" s="32"/>
      <c r="T10" s="32"/>
      <c r="U10" s="32"/>
      <c r="V10" s="32"/>
      <c r="W10" s="32"/>
    </row>
    <row r="11" spans="1:23" s="30" customFormat="1" ht="15" x14ac:dyDescent="0.25">
      <c r="A11" s="82" t="s">
        <v>427</v>
      </c>
      <c r="B11" s="82" t="s">
        <v>428</v>
      </c>
      <c r="C11" s="82" t="s">
        <v>429</v>
      </c>
      <c r="D11" s="82"/>
      <c r="E11" s="82" t="s">
        <v>111</v>
      </c>
      <c r="F11" s="82"/>
      <c r="G11" s="82"/>
      <c r="H11" s="122"/>
      <c r="I11" s="122"/>
      <c r="J11" s="122"/>
      <c r="K11" s="305">
        <v>59895</v>
      </c>
      <c r="L11" s="153">
        <v>37000</v>
      </c>
      <c r="M11" s="141">
        <f t="shared" si="0"/>
        <v>66384</v>
      </c>
      <c r="N11" s="316"/>
      <c r="O11" s="219"/>
      <c r="P11" s="238" t="s">
        <v>430</v>
      </c>
      <c r="Q11" s="32"/>
      <c r="R11" s="32"/>
      <c r="S11" s="32"/>
      <c r="T11" s="32"/>
      <c r="U11" s="32"/>
      <c r="V11" s="32"/>
      <c r="W11" s="32"/>
    </row>
    <row r="12" spans="1:23" s="30" customFormat="1" ht="15" x14ac:dyDescent="0.25">
      <c r="A12" s="250">
        <v>3</v>
      </c>
      <c r="B12" s="250" t="s">
        <v>431</v>
      </c>
      <c r="C12" s="250" t="s">
        <v>432</v>
      </c>
      <c r="D12" s="250"/>
      <c r="E12" s="250" t="s">
        <v>355</v>
      </c>
      <c r="F12" s="250"/>
      <c r="G12" s="250"/>
      <c r="H12" s="251"/>
      <c r="I12" s="251"/>
      <c r="J12" s="251"/>
      <c r="K12" s="304">
        <v>23225</v>
      </c>
      <c r="L12" s="246">
        <v>53000</v>
      </c>
      <c r="M12" s="244"/>
      <c r="N12" s="315"/>
      <c r="O12" s="219"/>
      <c r="P12" s="238" t="s">
        <v>433</v>
      </c>
      <c r="Q12" s="32"/>
      <c r="R12" s="32"/>
      <c r="S12" s="32"/>
      <c r="T12" s="32"/>
      <c r="U12" s="32"/>
      <c r="V12" s="32"/>
      <c r="W12" s="32"/>
    </row>
    <row r="13" spans="1:23" s="30" customFormat="1" ht="15" x14ac:dyDescent="0.25">
      <c r="A13" s="84" t="s">
        <v>434</v>
      </c>
      <c r="B13" s="84" t="s">
        <v>207</v>
      </c>
      <c r="C13" s="84" t="s">
        <v>208</v>
      </c>
      <c r="D13" s="84" t="s">
        <v>209</v>
      </c>
      <c r="E13" s="84" t="s">
        <v>210</v>
      </c>
      <c r="F13" s="84" t="s">
        <v>435</v>
      </c>
      <c r="G13" s="84">
        <v>3</v>
      </c>
      <c r="H13" s="124" t="s">
        <v>436</v>
      </c>
      <c r="I13" s="124" t="s">
        <v>437</v>
      </c>
      <c r="J13" s="124"/>
      <c r="K13" s="305">
        <v>5538857</v>
      </c>
      <c r="L13" s="153">
        <v>6242000</v>
      </c>
      <c r="M13" s="141">
        <f t="shared" si="0"/>
        <v>6138900</v>
      </c>
      <c r="N13" s="316">
        <f t="shared" si="1"/>
        <v>6420971.4285714282</v>
      </c>
      <c r="O13" s="219" t="s">
        <v>438</v>
      </c>
      <c r="P13" s="32"/>
      <c r="Q13" s="32"/>
      <c r="R13" s="32"/>
      <c r="S13" s="32"/>
      <c r="T13" s="32"/>
      <c r="U13" s="32"/>
      <c r="V13" s="32"/>
      <c r="W13" s="32"/>
    </row>
    <row r="14" spans="1:23" s="30" customFormat="1" ht="15" x14ac:dyDescent="0.25">
      <c r="A14" s="84" t="s">
        <v>439</v>
      </c>
      <c r="B14" s="84" t="s">
        <v>203</v>
      </c>
      <c r="C14" s="84" t="s">
        <v>204</v>
      </c>
      <c r="D14" s="84" t="s">
        <v>440</v>
      </c>
      <c r="E14" s="84" t="s">
        <v>179</v>
      </c>
      <c r="F14" s="84" t="s">
        <v>98</v>
      </c>
      <c r="G14" s="84">
        <v>2</v>
      </c>
      <c r="H14" s="124" t="s">
        <v>436</v>
      </c>
      <c r="I14" s="124" t="s">
        <v>441</v>
      </c>
      <c r="J14" s="124"/>
      <c r="K14" s="305">
        <v>2113714</v>
      </c>
      <c r="L14" s="153">
        <v>2082000</v>
      </c>
      <c r="M14" s="141">
        <f t="shared" si="0"/>
        <v>2342700</v>
      </c>
      <c r="N14" s="316">
        <f t="shared" si="1"/>
        <v>2450342.8571428568</v>
      </c>
      <c r="O14" s="216" t="s">
        <v>438</v>
      </c>
      <c r="P14" s="32" t="s">
        <v>438</v>
      </c>
      <c r="Q14" s="32"/>
      <c r="R14" s="32"/>
      <c r="S14" s="32"/>
      <c r="T14" s="32"/>
      <c r="U14" s="32"/>
      <c r="V14" s="32"/>
      <c r="W14" s="32"/>
    </row>
    <row r="15" spans="1:23" x14ac:dyDescent="0.2">
      <c r="A15" s="82" t="s">
        <v>442</v>
      </c>
      <c r="B15" s="82" t="s">
        <v>443</v>
      </c>
      <c r="C15" s="82" t="s">
        <v>444</v>
      </c>
      <c r="D15" s="82" t="s">
        <v>445</v>
      </c>
      <c r="E15" s="82" t="s">
        <v>348</v>
      </c>
      <c r="F15" s="82"/>
      <c r="G15" s="82"/>
      <c r="H15" s="122"/>
      <c r="I15" s="122" t="s">
        <v>446</v>
      </c>
      <c r="J15" s="122" t="s">
        <v>447</v>
      </c>
      <c r="K15" s="305">
        <v>195429</v>
      </c>
      <c r="L15" s="152">
        <v>85000</v>
      </c>
      <c r="M15" s="141">
        <f t="shared" si="0"/>
        <v>216600</v>
      </c>
      <c r="N15" s="316">
        <f t="shared" si="1"/>
        <v>226552.38095238095</v>
      </c>
      <c r="O15" s="217" t="s">
        <v>438</v>
      </c>
    </row>
    <row r="16" spans="1:23" x14ac:dyDescent="0.2">
      <c r="A16" s="82" t="s">
        <v>448</v>
      </c>
      <c r="B16" s="82" t="s">
        <v>449</v>
      </c>
      <c r="C16" s="82" t="s">
        <v>450</v>
      </c>
      <c r="D16" s="82" t="s">
        <v>451</v>
      </c>
      <c r="E16" s="82" t="s">
        <v>426</v>
      </c>
      <c r="F16" s="82"/>
      <c r="G16" s="82"/>
      <c r="H16" s="122"/>
      <c r="I16" s="122" t="s">
        <v>452</v>
      </c>
      <c r="J16" s="122" t="s">
        <v>453</v>
      </c>
      <c r="K16" s="305">
        <v>41143</v>
      </c>
      <c r="L16" s="152">
        <v>40000</v>
      </c>
      <c r="M16" s="141">
        <f t="shared" si="0"/>
        <v>45600</v>
      </c>
      <c r="N16" s="316">
        <f t="shared" si="1"/>
        <v>47695.238095238092</v>
      </c>
      <c r="O16" s="217" t="s">
        <v>438</v>
      </c>
    </row>
    <row r="17" spans="1:23" s="3" customFormat="1" x14ac:dyDescent="0.2">
      <c r="A17" s="82" t="s">
        <v>454</v>
      </c>
      <c r="B17" s="82" t="s">
        <v>455</v>
      </c>
      <c r="C17" s="82" t="s">
        <v>456</v>
      </c>
      <c r="D17" s="82" t="s">
        <v>457</v>
      </c>
      <c r="E17" s="82" t="s">
        <v>426</v>
      </c>
      <c r="F17" s="82"/>
      <c r="G17" s="82"/>
      <c r="H17" s="122"/>
      <c r="I17" s="122" t="s">
        <v>458</v>
      </c>
      <c r="J17" s="122" t="s">
        <v>453</v>
      </c>
      <c r="K17" s="305">
        <v>41143</v>
      </c>
      <c r="L17" s="152">
        <v>35000</v>
      </c>
      <c r="M17" s="141">
        <f t="shared" si="0"/>
        <v>45600</v>
      </c>
      <c r="N17" s="316">
        <f t="shared" si="1"/>
        <v>47695.238095238092</v>
      </c>
      <c r="O17" s="217" t="s">
        <v>438</v>
      </c>
    </row>
    <row r="18" spans="1:23" x14ac:dyDescent="0.2">
      <c r="A18" s="82" t="s">
        <v>459</v>
      </c>
      <c r="B18" s="82" t="s">
        <v>460</v>
      </c>
      <c r="C18" s="82" t="s">
        <v>461</v>
      </c>
      <c r="D18" s="82" t="s">
        <v>462</v>
      </c>
      <c r="E18" s="82" t="s">
        <v>104</v>
      </c>
      <c r="F18" s="82"/>
      <c r="G18" s="82"/>
      <c r="H18" s="122"/>
      <c r="I18" s="122" t="s">
        <v>463</v>
      </c>
      <c r="J18" s="122" t="s">
        <v>447</v>
      </c>
      <c r="K18" s="305">
        <v>144000</v>
      </c>
      <c r="L18" s="152">
        <v>85000</v>
      </c>
      <c r="M18" s="141">
        <f t="shared" si="0"/>
        <v>159600</v>
      </c>
      <c r="N18" s="316">
        <f t="shared" si="1"/>
        <v>166933.33333333331</v>
      </c>
      <c r="O18" s="217" t="s">
        <v>438</v>
      </c>
    </row>
    <row r="19" spans="1:23" x14ac:dyDescent="0.2">
      <c r="A19" s="82" t="s">
        <v>464</v>
      </c>
      <c r="B19" s="82" t="s">
        <v>465</v>
      </c>
      <c r="C19" s="82" t="s">
        <v>466</v>
      </c>
      <c r="D19" s="82" t="s">
        <v>467</v>
      </c>
      <c r="E19" s="82" t="s">
        <v>468</v>
      </c>
      <c r="F19" s="82"/>
      <c r="G19" s="82"/>
      <c r="H19" s="122"/>
      <c r="I19" s="122"/>
      <c r="J19" s="122"/>
      <c r="K19" s="305">
        <v>87429</v>
      </c>
      <c r="L19" s="152">
        <v>105000</v>
      </c>
      <c r="M19" s="141">
        <f t="shared" si="0"/>
        <v>96900</v>
      </c>
      <c r="N19" s="316">
        <f t="shared" si="1"/>
        <v>101352.38095238095</v>
      </c>
      <c r="O19" s="217" t="s">
        <v>438</v>
      </c>
    </row>
    <row r="20" spans="1:23" x14ac:dyDescent="0.2">
      <c r="A20" s="84" t="s">
        <v>469</v>
      </c>
      <c r="B20" s="84" t="s">
        <v>470</v>
      </c>
      <c r="C20" s="84" t="s">
        <v>471</v>
      </c>
      <c r="D20" s="84" t="s">
        <v>472</v>
      </c>
      <c r="E20" s="84" t="s">
        <v>473</v>
      </c>
      <c r="F20" s="84" t="s">
        <v>474</v>
      </c>
      <c r="G20" s="84">
        <v>2</v>
      </c>
      <c r="H20" s="124" t="s">
        <v>436</v>
      </c>
      <c r="I20" s="124" t="s">
        <v>475</v>
      </c>
      <c r="J20" s="124"/>
      <c r="K20" s="305">
        <v>591429</v>
      </c>
      <c r="L20" s="152">
        <v>521000</v>
      </c>
      <c r="M20" s="141">
        <f t="shared" si="0"/>
        <v>655500</v>
      </c>
      <c r="N20" s="316">
        <f t="shared" si="1"/>
        <v>685619.04761904757</v>
      </c>
      <c r="O20" s="217" t="s">
        <v>438</v>
      </c>
    </row>
    <row r="21" spans="1:23" x14ac:dyDescent="0.2">
      <c r="A21" s="84" t="s">
        <v>476</v>
      </c>
      <c r="B21" s="84" t="s">
        <v>477</v>
      </c>
      <c r="C21" s="84" t="s">
        <v>478</v>
      </c>
      <c r="D21" s="84" t="s">
        <v>479</v>
      </c>
      <c r="E21" s="84" t="s">
        <v>480</v>
      </c>
      <c r="F21" s="84"/>
      <c r="G21" s="84"/>
      <c r="H21" s="124"/>
      <c r="I21" s="124" t="s">
        <v>481</v>
      </c>
      <c r="J21" s="124" t="s">
        <v>482</v>
      </c>
      <c r="K21" s="305">
        <v>46286</v>
      </c>
      <c r="L21" s="152">
        <v>32000</v>
      </c>
      <c r="M21" s="141">
        <f t="shared" si="0"/>
        <v>51300</v>
      </c>
      <c r="N21" s="316">
        <f t="shared" si="1"/>
        <v>53657.142857142855</v>
      </c>
      <c r="O21" s="217" t="s">
        <v>438</v>
      </c>
    </row>
    <row r="22" spans="1:23" x14ac:dyDescent="0.2">
      <c r="A22" s="84" t="s">
        <v>483</v>
      </c>
      <c r="B22" s="84" t="s">
        <v>484</v>
      </c>
      <c r="C22" s="84" t="s">
        <v>485</v>
      </c>
      <c r="D22" s="84" t="s">
        <v>486</v>
      </c>
      <c r="E22" s="84" t="s">
        <v>473</v>
      </c>
      <c r="F22" s="84"/>
      <c r="G22" s="84"/>
      <c r="H22" s="124"/>
      <c r="I22" s="124" t="s">
        <v>487</v>
      </c>
      <c r="J22" s="124" t="s">
        <v>482</v>
      </c>
      <c r="K22" s="305">
        <v>46286</v>
      </c>
      <c r="L22" s="152">
        <v>37000</v>
      </c>
      <c r="M22" s="141">
        <f t="shared" si="0"/>
        <v>51300</v>
      </c>
      <c r="N22" s="316">
        <f t="shared" si="1"/>
        <v>53657.142857142855</v>
      </c>
      <c r="O22" s="217" t="s">
        <v>438</v>
      </c>
    </row>
    <row r="23" spans="1:23" x14ac:dyDescent="0.2">
      <c r="A23" s="82" t="s">
        <v>488</v>
      </c>
      <c r="B23" s="82" t="s">
        <v>489</v>
      </c>
      <c r="C23" s="82" t="s">
        <v>490</v>
      </c>
      <c r="D23" s="82" t="s">
        <v>491</v>
      </c>
      <c r="E23" s="82" t="s">
        <v>426</v>
      </c>
      <c r="F23" s="82"/>
      <c r="G23" s="82"/>
      <c r="H23" s="122"/>
      <c r="I23" s="122" t="s">
        <v>492</v>
      </c>
      <c r="J23" s="122" t="s">
        <v>453</v>
      </c>
      <c r="K23" s="305">
        <v>41143</v>
      </c>
      <c r="L23" s="152">
        <v>30000</v>
      </c>
      <c r="M23" s="141">
        <f t="shared" si="0"/>
        <v>45600</v>
      </c>
      <c r="N23" s="316">
        <f t="shared" si="1"/>
        <v>47695.238095238092</v>
      </c>
      <c r="O23" s="217" t="s">
        <v>438</v>
      </c>
    </row>
    <row r="24" spans="1:23" x14ac:dyDescent="0.2">
      <c r="A24" s="82" t="s">
        <v>493</v>
      </c>
      <c r="B24" s="82" t="s">
        <v>494</v>
      </c>
      <c r="C24" s="82" t="s">
        <v>495</v>
      </c>
      <c r="D24" s="82" t="s">
        <v>496</v>
      </c>
      <c r="E24" s="82" t="s">
        <v>497</v>
      </c>
      <c r="F24" s="82"/>
      <c r="G24" s="82"/>
      <c r="H24" s="122"/>
      <c r="I24" s="122" t="s">
        <v>498</v>
      </c>
      <c r="J24" s="122" t="s">
        <v>482</v>
      </c>
      <c r="K24" s="305">
        <v>46286</v>
      </c>
      <c r="L24" s="152">
        <v>32000</v>
      </c>
      <c r="M24" s="141">
        <f t="shared" si="0"/>
        <v>51300</v>
      </c>
      <c r="N24" s="316">
        <f t="shared" si="1"/>
        <v>53657.142857142855</v>
      </c>
      <c r="O24" s="217" t="s">
        <v>438</v>
      </c>
    </row>
    <row r="25" spans="1:23" x14ac:dyDescent="0.2">
      <c r="A25" s="82" t="s">
        <v>499</v>
      </c>
      <c r="B25" s="82" t="s">
        <v>500</v>
      </c>
      <c r="C25" s="82" t="s">
        <v>501</v>
      </c>
      <c r="D25" s="82" t="s">
        <v>502</v>
      </c>
      <c r="E25" s="82" t="s">
        <v>503</v>
      </c>
      <c r="F25" s="82"/>
      <c r="G25" s="82"/>
      <c r="H25" s="122"/>
      <c r="I25" s="122" t="s">
        <v>504</v>
      </c>
      <c r="J25" s="122" t="s">
        <v>453</v>
      </c>
      <c r="K25" s="305">
        <v>41143</v>
      </c>
      <c r="L25" s="152">
        <v>35000</v>
      </c>
      <c r="M25" s="141">
        <f t="shared" si="0"/>
        <v>45600</v>
      </c>
      <c r="N25" s="316">
        <f t="shared" si="1"/>
        <v>47695.238095238092</v>
      </c>
      <c r="O25" s="217" t="s">
        <v>438</v>
      </c>
    </row>
    <row r="26" spans="1:23" x14ac:dyDescent="0.2">
      <c r="A26" s="82" t="s">
        <v>505</v>
      </c>
      <c r="B26" s="82" t="s">
        <v>506</v>
      </c>
      <c r="C26" s="82" t="s">
        <v>507</v>
      </c>
      <c r="D26" s="82" t="s">
        <v>508</v>
      </c>
      <c r="E26" s="82" t="s">
        <v>348</v>
      </c>
      <c r="F26" s="82" t="s">
        <v>474</v>
      </c>
      <c r="G26" s="82">
        <v>2</v>
      </c>
      <c r="H26" s="122" t="s">
        <v>436</v>
      </c>
      <c r="I26" s="122" t="s">
        <v>509</v>
      </c>
      <c r="J26" s="122"/>
      <c r="K26" s="305">
        <v>1049143</v>
      </c>
      <c r="L26" s="152">
        <v>1821000</v>
      </c>
      <c r="M26" s="141">
        <f t="shared" si="0"/>
        <v>1162800</v>
      </c>
      <c r="N26" s="316">
        <f t="shared" si="1"/>
        <v>1216228.5714285714</v>
      </c>
      <c r="O26" s="217" t="s">
        <v>438</v>
      </c>
    </row>
    <row r="27" spans="1:23" ht="12.75" customHeight="1" x14ac:dyDescent="0.2">
      <c r="A27" s="82" t="s">
        <v>510</v>
      </c>
      <c r="B27" s="82" t="s">
        <v>511</v>
      </c>
      <c r="C27" s="82" t="s">
        <v>450</v>
      </c>
      <c r="D27" s="82"/>
      <c r="E27" s="82" t="s">
        <v>426</v>
      </c>
      <c r="F27" s="82" t="s">
        <v>512</v>
      </c>
      <c r="G27" s="82">
        <v>2</v>
      </c>
      <c r="H27" s="122" t="s">
        <v>436</v>
      </c>
      <c r="I27" s="122" t="s">
        <v>513</v>
      </c>
      <c r="J27" s="122"/>
      <c r="K27" s="305">
        <v>725143</v>
      </c>
      <c r="L27" s="152">
        <v>781000</v>
      </c>
      <c r="M27" s="141">
        <f t="shared" si="0"/>
        <v>803700</v>
      </c>
      <c r="N27" s="316">
        <f t="shared" si="1"/>
        <v>840628.57142857136</v>
      </c>
      <c r="O27" s="217" t="s">
        <v>438</v>
      </c>
    </row>
    <row r="28" spans="1:23" s="30" customFormat="1" ht="15" x14ac:dyDescent="0.25">
      <c r="A28" s="82" t="s">
        <v>514</v>
      </c>
      <c r="B28" s="82" t="s">
        <v>515</v>
      </c>
      <c r="C28" s="82" t="s">
        <v>516</v>
      </c>
      <c r="D28" s="82" t="s">
        <v>517</v>
      </c>
      <c r="E28" s="82" t="s">
        <v>426</v>
      </c>
      <c r="F28" s="82" t="s">
        <v>435</v>
      </c>
      <c r="G28" s="82">
        <v>2</v>
      </c>
      <c r="H28" s="122" t="s">
        <v>436</v>
      </c>
      <c r="I28" s="122" t="s">
        <v>518</v>
      </c>
      <c r="J28" s="122"/>
      <c r="K28" s="305">
        <v>1445143</v>
      </c>
      <c r="L28" s="153">
        <v>1665000</v>
      </c>
      <c r="M28" s="141">
        <f t="shared" si="0"/>
        <v>1601700</v>
      </c>
      <c r="N28" s="316">
        <f t="shared" si="1"/>
        <v>1675295.2380952381</v>
      </c>
      <c r="O28" s="216" t="s">
        <v>438</v>
      </c>
      <c r="P28" s="32"/>
      <c r="Q28" s="32"/>
      <c r="R28" s="32"/>
      <c r="S28" s="32"/>
      <c r="T28" s="32"/>
      <c r="U28" s="32"/>
      <c r="V28" s="32"/>
      <c r="W28" s="32"/>
    </row>
    <row r="29" spans="1:23" x14ac:dyDescent="0.2">
      <c r="A29" s="82" t="s">
        <v>519</v>
      </c>
      <c r="B29" s="82" t="s">
        <v>520</v>
      </c>
      <c r="C29" s="82" t="s">
        <v>521</v>
      </c>
      <c r="D29" s="82" t="s">
        <v>522</v>
      </c>
      <c r="E29" s="82" t="s">
        <v>355</v>
      </c>
      <c r="F29" s="82" t="s">
        <v>148</v>
      </c>
      <c r="G29" s="82">
        <v>2</v>
      </c>
      <c r="H29" s="122" t="s">
        <v>436</v>
      </c>
      <c r="I29" s="122" t="s">
        <v>523</v>
      </c>
      <c r="J29" s="122"/>
      <c r="K29" s="305">
        <v>1013143</v>
      </c>
      <c r="L29" s="152">
        <v>1301000</v>
      </c>
      <c r="M29" s="141">
        <f t="shared" si="0"/>
        <v>1122900</v>
      </c>
      <c r="N29" s="316">
        <f t="shared" si="1"/>
        <v>1174495.2380952381</v>
      </c>
      <c r="O29" s="217" t="s">
        <v>438</v>
      </c>
    </row>
    <row r="30" spans="1:23" x14ac:dyDescent="0.2">
      <c r="A30" s="84" t="s">
        <v>524</v>
      </c>
      <c r="B30" s="84" t="s">
        <v>525</v>
      </c>
      <c r="C30" s="84" t="s">
        <v>526</v>
      </c>
      <c r="D30" s="84" t="s">
        <v>527</v>
      </c>
      <c r="E30" s="84" t="s">
        <v>480</v>
      </c>
      <c r="F30" s="84" t="s">
        <v>528</v>
      </c>
      <c r="G30" s="84"/>
      <c r="H30" s="124"/>
      <c r="I30" s="124" t="s">
        <v>529</v>
      </c>
      <c r="J30" s="124"/>
      <c r="K30" s="305">
        <v>509143</v>
      </c>
      <c r="L30" s="152">
        <v>521000</v>
      </c>
      <c r="M30" s="141">
        <f t="shared" si="0"/>
        <v>564300</v>
      </c>
      <c r="N30" s="316">
        <f t="shared" si="1"/>
        <v>590228.57142857136</v>
      </c>
      <c r="O30" s="217" t="s">
        <v>438</v>
      </c>
    </row>
    <row r="31" spans="1:23" x14ac:dyDescent="0.2">
      <c r="A31" s="84" t="s">
        <v>530</v>
      </c>
      <c r="B31" s="84" t="s">
        <v>531</v>
      </c>
      <c r="C31" s="84" t="s">
        <v>532</v>
      </c>
      <c r="D31" s="84"/>
      <c r="E31" s="84" t="s">
        <v>473</v>
      </c>
      <c r="F31" s="84" t="s">
        <v>435</v>
      </c>
      <c r="G31" s="84">
        <v>2</v>
      </c>
      <c r="H31" s="124" t="s">
        <v>436</v>
      </c>
      <c r="I31" s="124" t="s">
        <v>533</v>
      </c>
      <c r="J31" s="124"/>
      <c r="K31" s="305">
        <v>1141714</v>
      </c>
      <c r="L31" s="152">
        <v>1405000</v>
      </c>
      <c r="M31" s="141">
        <f t="shared" si="0"/>
        <v>1265400</v>
      </c>
      <c r="N31" s="316">
        <f t="shared" si="1"/>
        <v>1323542.857142857</v>
      </c>
      <c r="O31" s="217" t="s">
        <v>438</v>
      </c>
    </row>
    <row r="32" spans="1:23" s="30" customFormat="1" ht="15" x14ac:dyDescent="0.25">
      <c r="A32" s="82" t="s">
        <v>534</v>
      </c>
      <c r="B32" s="82" t="s">
        <v>535</v>
      </c>
      <c r="C32" s="82" t="s">
        <v>536</v>
      </c>
      <c r="D32" s="82" t="s">
        <v>537</v>
      </c>
      <c r="E32" s="82" t="s">
        <v>473</v>
      </c>
      <c r="F32" s="82" t="s">
        <v>148</v>
      </c>
      <c r="G32" s="82">
        <v>1</v>
      </c>
      <c r="H32" s="122" t="s">
        <v>436</v>
      </c>
      <c r="I32" s="122" t="s">
        <v>538</v>
      </c>
      <c r="J32" s="122"/>
      <c r="K32" s="305">
        <v>205714</v>
      </c>
      <c r="L32" s="153">
        <v>365000</v>
      </c>
      <c r="M32" s="141">
        <f t="shared" si="0"/>
        <v>228000</v>
      </c>
      <c r="N32" s="316">
        <f t="shared" si="1"/>
        <v>238476.19047619047</v>
      </c>
      <c r="O32" s="216" t="s">
        <v>438</v>
      </c>
      <c r="P32" s="32"/>
      <c r="Q32" s="32"/>
      <c r="R32" s="32"/>
      <c r="S32" s="32"/>
      <c r="T32" s="32"/>
      <c r="U32" s="32"/>
      <c r="V32" s="32"/>
      <c r="W32" s="32"/>
    </row>
    <row r="33" spans="1:23" x14ac:dyDescent="0.2">
      <c r="A33" s="84" t="s">
        <v>539</v>
      </c>
      <c r="B33" s="84" t="s">
        <v>199</v>
      </c>
      <c r="C33" s="84" t="s">
        <v>540</v>
      </c>
      <c r="D33" s="84" t="s">
        <v>541</v>
      </c>
      <c r="E33" s="84" t="s">
        <v>376</v>
      </c>
      <c r="F33" s="84" t="s">
        <v>148</v>
      </c>
      <c r="G33" s="84">
        <v>4</v>
      </c>
      <c r="H33" s="124" t="s">
        <v>436</v>
      </c>
      <c r="I33" s="124" t="s">
        <v>542</v>
      </c>
      <c r="J33" s="124"/>
      <c r="K33" s="305">
        <v>1393714</v>
      </c>
      <c r="L33" s="152">
        <v>1041000</v>
      </c>
      <c r="M33" s="141">
        <f t="shared" si="0"/>
        <v>1544700</v>
      </c>
      <c r="N33" s="316">
        <f t="shared" si="1"/>
        <v>1615676.1904761903</v>
      </c>
      <c r="O33" s="217" t="s">
        <v>438</v>
      </c>
    </row>
    <row r="34" spans="1:23" x14ac:dyDescent="0.2">
      <c r="A34" s="82" t="s">
        <v>543</v>
      </c>
      <c r="B34" s="82" t="s">
        <v>544</v>
      </c>
      <c r="C34" s="82" t="s">
        <v>545</v>
      </c>
      <c r="D34" s="82" t="s">
        <v>546</v>
      </c>
      <c r="E34" s="82" t="s">
        <v>547</v>
      </c>
      <c r="F34" s="82"/>
      <c r="G34" s="82"/>
      <c r="H34" s="122"/>
      <c r="I34" s="122" t="s">
        <v>548</v>
      </c>
      <c r="J34" s="122" t="s">
        <v>447</v>
      </c>
      <c r="K34" s="305">
        <v>154286</v>
      </c>
      <c r="L34" s="152">
        <v>95000</v>
      </c>
      <c r="M34" s="141">
        <f t="shared" si="0"/>
        <v>171000</v>
      </c>
      <c r="N34" s="316">
        <f t="shared" si="1"/>
        <v>178857.14285714284</v>
      </c>
      <c r="O34" s="217" t="s">
        <v>438</v>
      </c>
    </row>
    <row r="35" spans="1:23" x14ac:dyDescent="0.2">
      <c r="A35" s="84" t="s">
        <v>549</v>
      </c>
      <c r="B35" s="84" t="s">
        <v>550</v>
      </c>
      <c r="C35" s="84" t="s">
        <v>551</v>
      </c>
      <c r="D35" s="84" t="s">
        <v>552</v>
      </c>
      <c r="E35" s="84" t="s">
        <v>81</v>
      </c>
      <c r="F35" s="84"/>
      <c r="G35" s="84"/>
      <c r="H35" s="124"/>
      <c r="I35" s="124" t="s">
        <v>553</v>
      </c>
      <c r="J35" s="124" t="s">
        <v>453</v>
      </c>
      <c r="K35" s="305">
        <v>102857</v>
      </c>
      <c r="L35" s="152">
        <v>43000</v>
      </c>
      <c r="M35" s="141">
        <f t="shared" ref="M35:M66" si="2">ROUND(K35*119.7/108,0)</f>
        <v>114000</v>
      </c>
      <c r="N35" s="316">
        <f t="shared" si="1"/>
        <v>119238.09523809524</v>
      </c>
      <c r="O35" s="217" t="s">
        <v>438</v>
      </c>
    </row>
    <row r="36" spans="1:23" x14ac:dyDescent="0.2">
      <c r="A36" s="84" t="s">
        <v>554</v>
      </c>
      <c r="B36" s="84" t="s">
        <v>555</v>
      </c>
      <c r="C36" s="84" t="s">
        <v>556</v>
      </c>
      <c r="D36" s="84" t="s">
        <v>557</v>
      </c>
      <c r="E36" s="84" t="s">
        <v>547</v>
      </c>
      <c r="F36" s="84"/>
      <c r="G36" s="84"/>
      <c r="H36" s="124"/>
      <c r="I36" s="124" t="s">
        <v>558</v>
      </c>
      <c r="J36" s="124" t="s">
        <v>447</v>
      </c>
      <c r="K36" s="305">
        <v>339429</v>
      </c>
      <c r="L36" s="152">
        <v>157000</v>
      </c>
      <c r="M36" s="141">
        <f t="shared" si="2"/>
        <v>376200</v>
      </c>
      <c r="N36" s="316">
        <f t="shared" si="1"/>
        <v>393485.71428571426</v>
      </c>
      <c r="O36" s="217" t="s">
        <v>438</v>
      </c>
    </row>
    <row r="37" spans="1:23" x14ac:dyDescent="0.2">
      <c r="A37" s="129" t="s">
        <v>559</v>
      </c>
      <c r="B37" s="129" t="s">
        <v>560</v>
      </c>
      <c r="C37" s="129" t="s">
        <v>561</v>
      </c>
      <c r="D37" s="129" t="s">
        <v>562</v>
      </c>
      <c r="E37" s="129" t="s">
        <v>547</v>
      </c>
      <c r="F37" s="129" t="s">
        <v>512</v>
      </c>
      <c r="G37" s="129">
        <v>1</v>
      </c>
      <c r="H37" s="130" t="s">
        <v>436</v>
      </c>
      <c r="I37" s="130" t="s">
        <v>563</v>
      </c>
      <c r="J37" s="130" t="s">
        <v>447</v>
      </c>
      <c r="K37" s="307">
        <v>221143</v>
      </c>
      <c r="L37" s="157">
        <v>157000</v>
      </c>
      <c r="M37" s="158">
        <f t="shared" si="2"/>
        <v>245100</v>
      </c>
      <c r="N37" s="316">
        <f t="shared" si="1"/>
        <v>256361.90476190473</v>
      </c>
      <c r="O37" s="217" t="s">
        <v>438</v>
      </c>
    </row>
    <row r="38" spans="1:23" x14ac:dyDescent="0.2">
      <c r="A38" s="82" t="s">
        <v>564</v>
      </c>
      <c r="B38" s="82" t="s">
        <v>565</v>
      </c>
      <c r="C38" s="82" t="s">
        <v>485</v>
      </c>
      <c r="D38" s="82" t="s">
        <v>486</v>
      </c>
      <c r="E38" s="82" t="s">
        <v>179</v>
      </c>
      <c r="F38" s="82"/>
      <c r="G38" s="82"/>
      <c r="H38" s="122"/>
      <c r="I38" s="122" t="s">
        <v>566</v>
      </c>
      <c r="J38" s="122" t="s">
        <v>453</v>
      </c>
      <c r="K38" s="305">
        <v>41143</v>
      </c>
      <c r="L38" s="152">
        <v>37000</v>
      </c>
      <c r="M38" s="141">
        <f t="shared" si="2"/>
        <v>45600</v>
      </c>
      <c r="N38" s="316">
        <f t="shared" si="1"/>
        <v>47695.238095238092</v>
      </c>
      <c r="O38" s="217" t="s">
        <v>438</v>
      </c>
    </row>
    <row r="39" spans="1:23" s="30" customFormat="1" ht="15" x14ac:dyDescent="0.25">
      <c r="A39" s="266" t="s">
        <v>567</v>
      </c>
      <c r="B39" s="266" t="s">
        <v>568</v>
      </c>
      <c r="C39" s="266"/>
      <c r="D39" s="266"/>
      <c r="E39" s="266" t="s">
        <v>569</v>
      </c>
      <c r="F39" s="266"/>
      <c r="G39" s="266"/>
      <c r="H39" s="267"/>
      <c r="I39" s="267" t="s">
        <v>570</v>
      </c>
      <c r="J39" s="267" t="s">
        <v>453</v>
      </c>
      <c r="K39" s="308">
        <v>51429</v>
      </c>
      <c r="L39" s="268">
        <v>37000</v>
      </c>
      <c r="M39" s="269">
        <f t="shared" si="2"/>
        <v>57000</v>
      </c>
      <c r="N39" s="317">
        <f t="shared" si="1"/>
        <v>59619.047619047618</v>
      </c>
      <c r="O39" s="216" t="s">
        <v>438</v>
      </c>
      <c r="P39" s="32"/>
      <c r="Q39" s="32"/>
      <c r="R39" s="32"/>
      <c r="S39" s="32"/>
      <c r="T39" s="32"/>
      <c r="U39" s="32"/>
      <c r="V39" s="32"/>
      <c r="W39" s="32"/>
    </row>
    <row r="40" spans="1:23" x14ac:dyDescent="0.2">
      <c r="A40" s="82" t="s">
        <v>571</v>
      </c>
      <c r="B40" s="82" t="s">
        <v>572</v>
      </c>
      <c r="C40" s="82" t="s">
        <v>573</v>
      </c>
      <c r="D40" s="82" t="s">
        <v>574</v>
      </c>
      <c r="E40" s="82" t="s">
        <v>341</v>
      </c>
      <c r="F40" s="82"/>
      <c r="G40" s="82"/>
      <c r="H40" s="122"/>
      <c r="I40" s="122" t="s">
        <v>575</v>
      </c>
      <c r="J40" s="122" t="s">
        <v>453</v>
      </c>
      <c r="K40" s="305">
        <v>41143</v>
      </c>
      <c r="L40" s="152">
        <v>43000</v>
      </c>
      <c r="M40" s="141">
        <f t="shared" si="2"/>
        <v>45600</v>
      </c>
      <c r="N40" s="316">
        <f t="shared" si="1"/>
        <v>47695.238095238092</v>
      </c>
      <c r="O40" s="217" t="s">
        <v>438</v>
      </c>
    </row>
    <row r="41" spans="1:23" x14ac:dyDescent="0.2">
      <c r="A41" s="82" t="s">
        <v>576</v>
      </c>
      <c r="B41" s="82" t="s">
        <v>577</v>
      </c>
      <c r="C41" s="82" t="s">
        <v>578</v>
      </c>
      <c r="D41" s="82" t="s">
        <v>579</v>
      </c>
      <c r="E41" s="82" t="s">
        <v>341</v>
      </c>
      <c r="F41" s="82"/>
      <c r="G41" s="82"/>
      <c r="H41" s="122"/>
      <c r="I41" s="122" t="s">
        <v>580</v>
      </c>
      <c r="J41" s="122" t="s">
        <v>453</v>
      </c>
      <c r="K41" s="305">
        <v>51429</v>
      </c>
      <c r="L41" s="152">
        <v>48000</v>
      </c>
      <c r="M41" s="141">
        <f t="shared" si="2"/>
        <v>57000</v>
      </c>
      <c r="N41" s="316">
        <f t="shared" si="1"/>
        <v>59619.047619047618</v>
      </c>
      <c r="O41" s="217" t="s">
        <v>438</v>
      </c>
    </row>
    <row r="42" spans="1:23" x14ac:dyDescent="0.2">
      <c r="A42" s="82" t="s">
        <v>581</v>
      </c>
      <c r="B42" s="82" t="s">
        <v>582</v>
      </c>
      <c r="C42" s="82" t="s">
        <v>583</v>
      </c>
      <c r="D42" s="82" t="s">
        <v>584</v>
      </c>
      <c r="E42" s="82" t="s">
        <v>585</v>
      </c>
      <c r="F42" s="82"/>
      <c r="G42" s="82"/>
      <c r="H42" s="122"/>
      <c r="I42" s="122" t="s">
        <v>586</v>
      </c>
      <c r="J42" s="122" t="s">
        <v>453</v>
      </c>
      <c r="K42" s="305">
        <v>41143</v>
      </c>
      <c r="L42" s="152">
        <v>37000</v>
      </c>
      <c r="M42" s="141">
        <f t="shared" si="2"/>
        <v>45600</v>
      </c>
      <c r="N42" s="316">
        <f t="shared" si="1"/>
        <v>47695.238095238092</v>
      </c>
      <c r="O42" s="217" t="s">
        <v>438</v>
      </c>
    </row>
    <row r="43" spans="1:23" x14ac:dyDescent="0.2">
      <c r="A43" s="82" t="s">
        <v>587</v>
      </c>
      <c r="B43" s="82" t="s">
        <v>588</v>
      </c>
      <c r="C43" s="82" t="s">
        <v>589</v>
      </c>
      <c r="D43" s="82" t="s">
        <v>590</v>
      </c>
      <c r="E43" s="82" t="s">
        <v>547</v>
      </c>
      <c r="F43" s="82"/>
      <c r="G43" s="82"/>
      <c r="H43" s="122"/>
      <c r="I43" s="122" t="s">
        <v>591</v>
      </c>
      <c r="J43" s="122" t="s">
        <v>453</v>
      </c>
      <c r="K43" s="305">
        <v>41143</v>
      </c>
      <c r="L43" s="152">
        <v>37000</v>
      </c>
      <c r="M43" s="141">
        <f t="shared" si="2"/>
        <v>45600</v>
      </c>
      <c r="N43" s="316">
        <f t="shared" si="1"/>
        <v>47695.238095238092</v>
      </c>
      <c r="O43" s="217" t="s">
        <v>438</v>
      </c>
    </row>
    <row r="44" spans="1:23" x14ac:dyDescent="0.2">
      <c r="A44" s="82" t="s">
        <v>592</v>
      </c>
      <c r="B44" s="82" t="s">
        <v>593</v>
      </c>
      <c r="C44" s="82" t="s">
        <v>594</v>
      </c>
      <c r="D44" s="82" t="s">
        <v>595</v>
      </c>
      <c r="E44" s="82" t="s">
        <v>585</v>
      </c>
      <c r="F44" s="82" t="s">
        <v>512</v>
      </c>
      <c r="G44" s="82">
        <v>3</v>
      </c>
      <c r="H44" s="122" t="s">
        <v>436</v>
      </c>
      <c r="I44" s="122" t="s">
        <v>596</v>
      </c>
      <c r="J44" s="122"/>
      <c r="K44" s="305">
        <v>385714</v>
      </c>
      <c r="L44" s="152">
        <v>235000</v>
      </c>
      <c r="M44" s="141">
        <f t="shared" si="2"/>
        <v>427500</v>
      </c>
      <c r="N44" s="316">
        <f t="shared" si="1"/>
        <v>447142.8571428571</v>
      </c>
      <c r="O44" s="217" t="s">
        <v>438</v>
      </c>
    </row>
    <row r="45" spans="1:23" x14ac:dyDescent="0.2">
      <c r="A45" s="82" t="s">
        <v>597</v>
      </c>
      <c r="B45" s="82" t="s">
        <v>598</v>
      </c>
      <c r="C45" s="82" t="s">
        <v>599</v>
      </c>
      <c r="D45" s="82" t="s">
        <v>600</v>
      </c>
      <c r="E45" s="82" t="s">
        <v>81</v>
      </c>
      <c r="F45" s="82"/>
      <c r="G45" s="82"/>
      <c r="H45" s="122"/>
      <c r="I45" s="122" t="s">
        <v>601</v>
      </c>
      <c r="J45" s="122" t="s">
        <v>453</v>
      </c>
      <c r="K45" s="305">
        <v>51429</v>
      </c>
      <c r="L45" s="152">
        <v>27000</v>
      </c>
      <c r="M45" s="141">
        <f t="shared" si="2"/>
        <v>57000</v>
      </c>
      <c r="N45" s="316">
        <f t="shared" si="1"/>
        <v>59619.047619047618</v>
      </c>
      <c r="O45" s="217" t="s">
        <v>438</v>
      </c>
    </row>
    <row r="46" spans="1:23" s="3" customFormat="1" x14ac:dyDescent="0.2">
      <c r="A46" s="82" t="s">
        <v>602</v>
      </c>
      <c r="B46" s="82" t="s">
        <v>603</v>
      </c>
      <c r="C46" s="82" t="s">
        <v>604</v>
      </c>
      <c r="D46" s="82" t="s">
        <v>605</v>
      </c>
      <c r="E46" s="82" t="s">
        <v>547</v>
      </c>
      <c r="F46" s="82"/>
      <c r="G46" s="82"/>
      <c r="H46" s="122"/>
      <c r="I46" s="122" t="s">
        <v>606</v>
      </c>
      <c r="J46" s="122" t="s">
        <v>447</v>
      </c>
      <c r="K46" s="305">
        <v>128571</v>
      </c>
      <c r="L46" s="152">
        <v>32000</v>
      </c>
      <c r="M46" s="141">
        <f t="shared" si="2"/>
        <v>142500</v>
      </c>
      <c r="N46" s="316">
        <f t="shared" si="1"/>
        <v>149047.61904761905</v>
      </c>
      <c r="O46" s="217" t="s">
        <v>438</v>
      </c>
    </row>
    <row r="47" spans="1:23" s="3" customFormat="1" x14ac:dyDescent="0.2">
      <c r="A47" s="82" t="s">
        <v>607</v>
      </c>
      <c r="B47" s="82" t="s">
        <v>608</v>
      </c>
      <c r="C47" s="82" t="s">
        <v>609</v>
      </c>
      <c r="D47" s="82" t="s">
        <v>610</v>
      </c>
      <c r="E47" s="82" t="s">
        <v>611</v>
      </c>
      <c r="F47" s="82"/>
      <c r="G47" s="82"/>
      <c r="H47" s="122"/>
      <c r="I47" s="122" t="s">
        <v>612</v>
      </c>
      <c r="J47" s="122" t="s">
        <v>447</v>
      </c>
      <c r="K47" s="305">
        <v>128571</v>
      </c>
      <c r="L47" s="152">
        <v>105000</v>
      </c>
      <c r="M47" s="141">
        <f t="shared" si="2"/>
        <v>142500</v>
      </c>
      <c r="N47" s="316">
        <f t="shared" si="1"/>
        <v>149047.61904761905</v>
      </c>
      <c r="O47" s="217" t="s">
        <v>438</v>
      </c>
    </row>
    <row r="48" spans="1:23" x14ac:dyDescent="0.2">
      <c r="A48" s="82" t="s">
        <v>613</v>
      </c>
      <c r="B48" s="82" t="s">
        <v>614</v>
      </c>
      <c r="C48" s="82" t="s">
        <v>615</v>
      </c>
      <c r="D48" s="82">
        <v>4907</v>
      </c>
      <c r="E48" s="82" t="s">
        <v>355</v>
      </c>
      <c r="F48" s="82"/>
      <c r="G48" s="82"/>
      <c r="H48" s="122"/>
      <c r="I48" s="122" t="s">
        <v>616</v>
      </c>
      <c r="J48" s="122" t="s">
        <v>447</v>
      </c>
      <c r="K48" s="305">
        <v>174857</v>
      </c>
      <c r="L48" s="152">
        <v>74000</v>
      </c>
      <c r="M48" s="141">
        <f t="shared" si="2"/>
        <v>193800</v>
      </c>
      <c r="N48" s="316">
        <f t="shared" si="1"/>
        <v>202704.76190476189</v>
      </c>
      <c r="O48" s="217" t="s">
        <v>438</v>
      </c>
    </row>
    <row r="49" spans="1:15" x14ac:dyDescent="0.2">
      <c r="A49" s="82" t="s">
        <v>617</v>
      </c>
      <c r="B49" s="82" t="s">
        <v>618</v>
      </c>
      <c r="C49" s="82" t="s">
        <v>619</v>
      </c>
      <c r="D49" s="82">
        <v>5165</v>
      </c>
      <c r="E49" s="82" t="s">
        <v>383</v>
      </c>
      <c r="F49" s="82"/>
      <c r="G49" s="82"/>
      <c r="H49" s="122"/>
      <c r="I49" s="122" t="s">
        <v>620</v>
      </c>
      <c r="J49" s="122" t="s">
        <v>447</v>
      </c>
      <c r="K49" s="305">
        <v>123429</v>
      </c>
      <c r="L49" s="152">
        <v>27000</v>
      </c>
      <c r="M49" s="141">
        <f t="shared" si="2"/>
        <v>136800</v>
      </c>
      <c r="N49" s="316">
        <f t="shared" si="1"/>
        <v>143085.71428571429</v>
      </c>
      <c r="O49" s="217" t="s">
        <v>438</v>
      </c>
    </row>
    <row r="50" spans="1:15" x14ac:dyDescent="0.2">
      <c r="A50" s="84" t="s">
        <v>621</v>
      </c>
      <c r="B50" s="84" t="s">
        <v>622</v>
      </c>
      <c r="C50" s="84" t="s">
        <v>622</v>
      </c>
      <c r="D50" s="84" t="s">
        <v>623</v>
      </c>
      <c r="E50" s="84" t="s">
        <v>355</v>
      </c>
      <c r="F50" s="84"/>
      <c r="G50" s="84"/>
      <c r="H50" s="124"/>
      <c r="I50" s="124" t="s">
        <v>624</v>
      </c>
      <c r="J50" s="124" t="s">
        <v>482</v>
      </c>
      <c r="K50" s="305">
        <v>46286</v>
      </c>
      <c r="L50" s="152">
        <v>48000</v>
      </c>
      <c r="M50" s="141">
        <f t="shared" si="2"/>
        <v>51300</v>
      </c>
      <c r="N50" s="316">
        <f t="shared" si="1"/>
        <v>53657.142857142855</v>
      </c>
      <c r="O50" s="217" t="s">
        <v>438</v>
      </c>
    </row>
    <row r="51" spans="1:15" x14ac:dyDescent="0.2">
      <c r="A51" s="82" t="s">
        <v>625</v>
      </c>
      <c r="B51" s="82" t="s">
        <v>626</v>
      </c>
      <c r="C51" s="82" t="s">
        <v>627</v>
      </c>
      <c r="D51" s="82" t="s">
        <v>628</v>
      </c>
      <c r="E51" s="82" t="s">
        <v>355</v>
      </c>
      <c r="F51" s="82"/>
      <c r="G51" s="82"/>
      <c r="H51" s="122"/>
      <c r="I51" s="122" t="s">
        <v>629</v>
      </c>
      <c r="J51" s="122" t="s">
        <v>482</v>
      </c>
      <c r="K51" s="305">
        <v>46286</v>
      </c>
      <c r="L51" s="152">
        <v>22000</v>
      </c>
      <c r="M51" s="141">
        <f t="shared" si="2"/>
        <v>51300</v>
      </c>
      <c r="N51" s="316">
        <f t="shared" si="1"/>
        <v>53657.142857142855</v>
      </c>
      <c r="O51" s="217" t="s">
        <v>438</v>
      </c>
    </row>
    <row r="52" spans="1:15" x14ac:dyDescent="0.2">
      <c r="A52" s="84" t="s">
        <v>630</v>
      </c>
      <c r="B52" s="84" t="s">
        <v>631</v>
      </c>
      <c r="C52" s="84" t="s">
        <v>632</v>
      </c>
      <c r="D52" s="84" t="s">
        <v>633</v>
      </c>
      <c r="E52" s="84" t="s">
        <v>409</v>
      </c>
      <c r="F52" s="84"/>
      <c r="G52" s="84"/>
      <c r="H52" s="124"/>
      <c r="I52" s="124" t="s">
        <v>634</v>
      </c>
      <c r="J52" s="124" t="s">
        <v>453</v>
      </c>
      <c r="K52" s="305">
        <v>41143</v>
      </c>
      <c r="L52" s="152">
        <v>32000</v>
      </c>
      <c r="M52" s="141">
        <f t="shared" si="2"/>
        <v>45600</v>
      </c>
      <c r="N52" s="316">
        <f t="shared" si="1"/>
        <v>47695.238095238092</v>
      </c>
      <c r="O52" s="217" t="s">
        <v>438</v>
      </c>
    </row>
    <row r="53" spans="1:15" x14ac:dyDescent="0.2">
      <c r="A53" s="83" t="s">
        <v>635</v>
      </c>
      <c r="B53" s="83" t="s">
        <v>636</v>
      </c>
      <c r="C53" s="83" t="s">
        <v>637</v>
      </c>
      <c r="D53" s="83">
        <v>4908</v>
      </c>
      <c r="E53" s="83" t="s">
        <v>355</v>
      </c>
      <c r="F53" s="83"/>
      <c r="G53" s="83"/>
      <c r="H53" s="123"/>
      <c r="I53" s="123" t="s">
        <v>638</v>
      </c>
      <c r="J53" s="123" t="s">
        <v>447</v>
      </c>
      <c r="K53" s="305">
        <v>154286</v>
      </c>
      <c r="L53" s="152">
        <v>53000</v>
      </c>
      <c r="M53" s="141">
        <f t="shared" si="2"/>
        <v>171000</v>
      </c>
      <c r="N53" s="316">
        <f t="shared" si="1"/>
        <v>178857.14285714284</v>
      </c>
      <c r="O53" s="217" t="s">
        <v>438</v>
      </c>
    </row>
    <row r="54" spans="1:15" x14ac:dyDescent="0.2">
      <c r="A54" s="84" t="s">
        <v>639</v>
      </c>
      <c r="B54" s="84" t="s">
        <v>640</v>
      </c>
      <c r="C54" s="84" t="s">
        <v>425</v>
      </c>
      <c r="D54" s="84" t="s">
        <v>641</v>
      </c>
      <c r="E54" s="84" t="s">
        <v>210</v>
      </c>
      <c r="F54" s="84"/>
      <c r="G54" s="84"/>
      <c r="H54" s="124"/>
      <c r="I54" s="124" t="s">
        <v>642</v>
      </c>
      <c r="J54" s="124" t="s">
        <v>447</v>
      </c>
      <c r="K54" s="305">
        <v>123429</v>
      </c>
      <c r="L54" s="152">
        <v>37000</v>
      </c>
      <c r="M54" s="141">
        <f t="shared" si="2"/>
        <v>136800</v>
      </c>
      <c r="N54" s="316">
        <f t="shared" si="1"/>
        <v>143085.71428571429</v>
      </c>
      <c r="O54" s="217" t="s">
        <v>438</v>
      </c>
    </row>
    <row r="55" spans="1:15" x14ac:dyDescent="0.2">
      <c r="A55" s="82" t="s">
        <v>643</v>
      </c>
      <c r="B55" s="82" t="s">
        <v>644</v>
      </c>
      <c r="C55" s="82" t="s">
        <v>645</v>
      </c>
      <c r="D55" s="82"/>
      <c r="E55" s="82" t="s">
        <v>585</v>
      </c>
      <c r="F55" s="82"/>
      <c r="G55" s="82"/>
      <c r="H55" s="122"/>
      <c r="I55" s="122" t="s">
        <v>646</v>
      </c>
      <c r="J55" s="122" t="s">
        <v>447</v>
      </c>
      <c r="K55" s="305">
        <v>185143</v>
      </c>
      <c r="L55" s="152">
        <v>37000</v>
      </c>
      <c r="M55" s="141">
        <f t="shared" si="2"/>
        <v>205200</v>
      </c>
      <c r="N55" s="316">
        <f t="shared" si="1"/>
        <v>214628.57142857142</v>
      </c>
      <c r="O55" s="217" t="s">
        <v>438</v>
      </c>
    </row>
    <row r="56" spans="1:15" x14ac:dyDescent="0.2">
      <c r="A56" s="82" t="s">
        <v>647</v>
      </c>
      <c r="B56" s="82" t="s">
        <v>648</v>
      </c>
      <c r="C56" s="82" t="s">
        <v>649</v>
      </c>
      <c r="D56" s="82" t="s">
        <v>650</v>
      </c>
      <c r="E56" s="82" t="s">
        <v>585</v>
      </c>
      <c r="F56" s="82"/>
      <c r="G56" s="82"/>
      <c r="H56" s="122"/>
      <c r="I56" s="122" t="s">
        <v>651</v>
      </c>
      <c r="J56" s="122" t="s">
        <v>447</v>
      </c>
      <c r="K56" s="305">
        <v>123429</v>
      </c>
      <c r="L56" s="152">
        <v>53000</v>
      </c>
      <c r="M56" s="141">
        <f t="shared" si="2"/>
        <v>136800</v>
      </c>
      <c r="N56" s="316">
        <f t="shared" si="1"/>
        <v>143085.71428571429</v>
      </c>
      <c r="O56" s="217" t="s">
        <v>438</v>
      </c>
    </row>
    <row r="57" spans="1:15" x14ac:dyDescent="0.2">
      <c r="A57" s="82" t="s">
        <v>652</v>
      </c>
      <c r="B57" s="82" t="s">
        <v>653</v>
      </c>
      <c r="C57" s="82" t="s">
        <v>485</v>
      </c>
      <c r="D57" s="82" t="s">
        <v>486</v>
      </c>
      <c r="E57" s="82" t="s">
        <v>355</v>
      </c>
      <c r="F57" s="82"/>
      <c r="G57" s="82"/>
      <c r="H57" s="122"/>
      <c r="I57" s="122" t="s">
        <v>654</v>
      </c>
      <c r="J57" s="122" t="s">
        <v>447</v>
      </c>
      <c r="K57" s="305">
        <v>159429</v>
      </c>
      <c r="L57" s="152">
        <v>79000</v>
      </c>
      <c r="M57" s="141">
        <f t="shared" si="2"/>
        <v>176700</v>
      </c>
      <c r="N57" s="316">
        <f t="shared" si="1"/>
        <v>184819.0476190476</v>
      </c>
      <c r="O57" s="217" t="s">
        <v>438</v>
      </c>
    </row>
    <row r="58" spans="1:15" x14ac:dyDescent="0.2">
      <c r="A58" s="82" t="s">
        <v>655</v>
      </c>
      <c r="B58" s="82" t="s">
        <v>656</v>
      </c>
      <c r="C58" s="82" t="s">
        <v>657</v>
      </c>
      <c r="D58" s="82" t="s">
        <v>658</v>
      </c>
      <c r="E58" s="82" t="s">
        <v>480</v>
      </c>
      <c r="F58" s="82"/>
      <c r="G58" s="82"/>
      <c r="H58" s="122"/>
      <c r="I58" s="122" t="s">
        <v>659</v>
      </c>
      <c r="J58" s="122" t="s">
        <v>447</v>
      </c>
      <c r="K58" s="305">
        <v>221143</v>
      </c>
      <c r="L58" s="152">
        <v>183000</v>
      </c>
      <c r="M58" s="141">
        <f t="shared" si="2"/>
        <v>245100</v>
      </c>
      <c r="N58" s="316">
        <f t="shared" si="1"/>
        <v>256361.90476190473</v>
      </c>
      <c r="O58" s="217" t="s">
        <v>438</v>
      </c>
    </row>
    <row r="59" spans="1:15" x14ac:dyDescent="0.2">
      <c r="A59" s="82" t="s">
        <v>660</v>
      </c>
      <c r="B59" s="82" t="s">
        <v>661</v>
      </c>
      <c r="C59" s="82" t="s">
        <v>662</v>
      </c>
      <c r="D59" s="82" t="s">
        <v>663</v>
      </c>
      <c r="E59" s="82" t="s">
        <v>497</v>
      </c>
      <c r="F59" s="82"/>
      <c r="G59" s="82"/>
      <c r="H59" s="122"/>
      <c r="I59" s="122" t="s">
        <v>664</v>
      </c>
      <c r="J59" s="122" t="s">
        <v>482</v>
      </c>
      <c r="K59" s="305">
        <v>46286</v>
      </c>
      <c r="L59" s="152">
        <v>37000</v>
      </c>
      <c r="M59" s="141">
        <f t="shared" si="2"/>
        <v>51300</v>
      </c>
      <c r="N59" s="316">
        <f t="shared" si="1"/>
        <v>53657.142857142855</v>
      </c>
      <c r="O59" s="217" t="s">
        <v>438</v>
      </c>
    </row>
    <row r="60" spans="1:15" x14ac:dyDescent="0.2">
      <c r="A60" s="82" t="s">
        <v>665</v>
      </c>
      <c r="B60" s="82" t="s">
        <v>666</v>
      </c>
      <c r="C60" s="82" t="s">
        <v>667</v>
      </c>
      <c r="D60" s="82" t="s">
        <v>668</v>
      </c>
      <c r="E60" s="82" t="s">
        <v>104</v>
      </c>
      <c r="F60" s="82"/>
      <c r="G60" s="82"/>
      <c r="H60" s="122"/>
      <c r="I60" s="122" t="s">
        <v>669</v>
      </c>
      <c r="J60" s="122" t="s">
        <v>453</v>
      </c>
      <c r="K60" s="305">
        <v>41143</v>
      </c>
      <c r="L60" s="152">
        <v>43000</v>
      </c>
      <c r="M60" s="141">
        <f t="shared" si="2"/>
        <v>45600</v>
      </c>
      <c r="N60" s="316">
        <f t="shared" si="1"/>
        <v>47695.238095238092</v>
      </c>
      <c r="O60" s="217" t="s">
        <v>438</v>
      </c>
    </row>
    <row r="61" spans="1:15" x14ac:dyDescent="0.2">
      <c r="A61" s="82" t="s">
        <v>670</v>
      </c>
      <c r="B61" s="82" t="s">
        <v>671</v>
      </c>
      <c r="C61" s="82" t="s">
        <v>672</v>
      </c>
      <c r="D61" s="82" t="s">
        <v>673</v>
      </c>
      <c r="E61" s="82" t="s">
        <v>210</v>
      </c>
      <c r="F61" s="82"/>
      <c r="G61" s="82"/>
      <c r="H61" s="122"/>
      <c r="I61" s="122" t="s">
        <v>674</v>
      </c>
      <c r="J61" s="122" t="s">
        <v>453</v>
      </c>
      <c r="K61" s="305">
        <v>41143</v>
      </c>
      <c r="L61" s="152">
        <v>17000</v>
      </c>
      <c r="M61" s="141">
        <f t="shared" si="2"/>
        <v>45600</v>
      </c>
      <c r="N61" s="316">
        <f t="shared" si="1"/>
        <v>47695.238095238092</v>
      </c>
      <c r="O61" s="217" t="s">
        <v>438</v>
      </c>
    </row>
    <row r="62" spans="1:15" s="3" customFormat="1" x14ac:dyDescent="0.2">
      <c r="A62" s="82" t="s">
        <v>675</v>
      </c>
      <c r="B62" s="82" t="s">
        <v>676</v>
      </c>
      <c r="C62" s="82"/>
      <c r="D62" s="82" t="s">
        <v>677</v>
      </c>
      <c r="E62" s="82" t="s">
        <v>383</v>
      </c>
      <c r="F62" s="82"/>
      <c r="G62" s="82"/>
      <c r="H62" s="122"/>
      <c r="I62" s="122" t="s">
        <v>678</v>
      </c>
      <c r="J62" s="122" t="s">
        <v>447</v>
      </c>
      <c r="K62" s="305">
        <v>144000</v>
      </c>
      <c r="L62" s="152">
        <v>53000</v>
      </c>
      <c r="M62" s="141">
        <f t="shared" si="2"/>
        <v>159600</v>
      </c>
      <c r="N62" s="316">
        <f t="shared" si="1"/>
        <v>166933.33333333331</v>
      </c>
      <c r="O62" s="217" t="s">
        <v>438</v>
      </c>
    </row>
    <row r="63" spans="1:15" x14ac:dyDescent="0.2">
      <c r="A63" s="82" t="s">
        <v>679</v>
      </c>
      <c r="B63" s="82" t="s">
        <v>680</v>
      </c>
      <c r="C63" s="82" t="s">
        <v>681</v>
      </c>
      <c r="D63" s="82" t="s">
        <v>682</v>
      </c>
      <c r="E63" s="82" t="s">
        <v>341</v>
      </c>
      <c r="F63" s="82"/>
      <c r="G63" s="82"/>
      <c r="H63" s="122"/>
      <c r="I63" s="122" t="s">
        <v>683</v>
      </c>
      <c r="J63" s="122" t="s">
        <v>482</v>
      </c>
      <c r="K63" s="305">
        <v>46286</v>
      </c>
      <c r="L63" s="152">
        <v>43000</v>
      </c>
      <c r="M63" s="141">
        <f t="shared" si="2"/>
        <v>51300</v>
      </c>
      <c r="N63" s="316">
        <f t="shared" si="1"/>
        <v>53657.142857142855</v>
      </c>
      <c r="O63" s="217" t="s">
        <v>438</v>
      </c>
    </row>
    <row r="64" spans="1:15" x14ac:dyDescent="0.2">
      <c r="A64" s="82" t="s">
        <v>684</v>
      </c>
      <c r="B64" s="82" t="s">
        <v>685</v>
      </c>
      <c r="C64" s="82" t="s">
        <v>686</v>
      </c>
      <c r="D64" s="82" t="s">
        <v>687</v>
      </c>
      <c r="E64" s="82" t="s">
        <v>210</v>
      </c>
      <c r="F64" s="82"/>
      <c r="G64" s="82"/>
      <c r="H64" s="122"/>
      <c r="I64" s="122" t="s">
        <v>688</v>
      </c>
      <c r="J64" s="122" t="s">
        <v>447</v>
      </c>
      <c r="K64" s="305">
        <v>113143</v>
      </c>
      <c r="L64" s="152">
        <v>22000</v>
      </c>
      <c r="M64" s="141">
        <f t="shared" si="2"/>
        <v>125400</v>
      </c>
      <c r="N64" s="316">
        <f t="shared" si="1"/>
        <v>131161.90476190476</v>
      </c>
      <c r="O64" s="217" t="s">
        <v>438</v>
      </c>
    </row>
    <row r="65" spans="1:23" x14ac:dyDescent="0.2">
      <c r="A65" s="82" t="s">
        <v>689</v>
      </c>
      <c r="B65" s="82" t="s">
        <v>690</v>
      </c>
      <c r="C65" s="82" t="s">
        <v>690</v>
      </c>
      <c r="D65" s="82" t="s">
        <v>691</v>
      </c>
      <c r="E65" s="82" t="s">
        <v>585</v>
      </c>
      <c r="F65" s="82"/>
      <c r="G65" s="82"/>
      <c r="H65" s="122"/>
      <c r="I65" s="122" t="s">
        <v>692</v>
      </c>
      <c r="J65" s="122" t="s">
        <v>482</v>
      </c>
      <c r="K65" s="305">
        <v>46286</v>
      </c>
      <c r="L65" s="152">
        <v>22000</v>
      </c>
      <c r="M65" s="141">
        <f t="shared" si="2"/>
        <v>51300</v>
      </c>
      <c r="N65" s="316">
        <f t="shared" si="1"/>
        <v>53657.142857142855</v>
      </c>
      <c r="O65" s="217" t="s">
        <v>438</v>
      </c>
    </row>
    <row r="66" spans="1:23" s="30" customFormat="1" ht="15" x14ac:dyDescent="0.25">
      <c r="A66" s="82" t="s">
        <v>693</v>
      </c>
      <c r="B66" s="83" t="s">
        <v>694</v>
      </c>
      <c r="C66" s="82" t="s">
        <v>695</v>
      </c>
      <c r="D66" s="82" t="s">
        <v>696</v>
      </c>
      <c r="E66" s="82" t="s">
        <v>547</v>
      </c>
      <c r="F66" s="82"/>
      <c r="G66" s="82"/>
      <c r="H66" s="122"/>
      <c r="I66" s="122" t="s">
        <v>697</v>
      </c>
      <c r="J66" s="122" t="s">
        <v>482</v>
      </c>
      <c r="K66" s="305">
        <v>46286</v>
      </c>
      <c r="L66" s="153">
        <v>22000</v>
      </c>
      <c r="M66" s="141">
        <f t="shared" si="2"/>
        <v>51300</v>
      </c>
      <c r="N66" s="316">
        <f t="shared" si="1"/>
        <v>53657.142857142855</v>
      </c>
      <c r="O66" s="216" t="s">
        <v>438</v>
      </c>
      <c r="P66" s="32"/>
      <c r="Q66" s="32"/>
      <c r="R66" s="32"/>
      <c r="S66" s="32"/>
      <c r="T66" s="32"/>
      <c r="U66" s="32"/>
      <c r="V66" s="32"/>
      <c r="W66" s="32"/>
    </row>
    <row r="67" spans="1:23" x14ac:dyDescent="0.2">
      <c r="A67" s="82" t="s">
        <v>698</v>
      </c>
      <c r="B67" s="82" t="s">
        <v>699</v>
      </c>
      <c r="C67" s="82" t="s">
        <v>700</v>
      </c>
      <c r="D67" s="82" t="s">
        <v>701</v>
      </c>
      <c r="E67" s="82" t="s">
        <v>547</v>
      </c>
      <c r="F67" s="82"/>
      <c r="G67" s="82"/>
      <c r="H67" s="122"/>
      <c r="I67" s="122" t="s">
        <v>702</v>
      </c>
      <c r="J67" s="122" t="s">
        <v>482</v>
      </c>
      <c r="K67" s="305">
        <v>46286</v>
      </c>
      <c r="L67" s="152">
        <v>32000</v>
      </c>
      <c r="M67" s="141">
        <f t="shared" ref="M67:M98" si="3">ROUND(K67*119.7/108,0)</f>
        <v>51300</v>
      </c>
      <c r="N67" s="316">
        <f t="shared" si="1"/>
        <v>53657.142857142855</v>
      </c>
      <c r="O67" s="217" t="s">
        <v>438</v>
      </c>
    </row>
    <row r="68" spans="1:23" x14ac:dyDescent="0.2">
      <c r="A68" s="82" t="s">
        <v>703</v>
      </c>
      <c r="B68" s="82" t="s">
        <v>704</v>
      </c>
      <c r="C68" s="82" t="s">
        <v>705</v>
      </c>
      <c r="D68" s="82" t="s">
        <v>496</v>
      </c>
      <c r="E68" s="82" t="s">
        <v>468</v>
      </c>
      <c r="F68" s="82"/>
      <c r="G68" s="82"/>
      <c r="H68" s="122"/>
      <c r="I68" s="122" t="s">
        <v>706</v>
      </c>
      <c r="J68" s="122" t="s">
        <v>453</v>
      </c>
      <c r="K68" s="305">
        <v>61714</v>
      </c>
      <c r="L68" s="152">
        <v>105000</v>
      </c>
      <c r="M68" s="141">
        <f t="shared" si="3"/>
        <v>68400</v>
      </c>
      <c r="N68" s="316">
        <f t="shared" si="1"/>
        <v>71542.857142857145</v>
      </c>
      <c r="O68" s="217" t="s">
        <v>438</v>
      </c>
    </row>
    <row r="69" spans="1:23" x14ac:dyDescent="0.2">
      <c r="A69" s="82" t="s">
        <v>707</v>
      </c>
      <c r="B69" s="82" t="s">
        <v>708</v>
      </c>
      <c r="C69" s="82" t="s">
        <v>709</v>
      </c>
      <c r="D69" s="82"/>
      <c r="E69" s="82" t="s">
        <v>426</v>
      </c>
      <c r="F69" s="82"/>
      <c r="G69" s="82"/>
      <c r="H69" s="122"/>
      <c r="I69" s="122" t="s">
        <v>710</v>
      </c>
      <c r="J69" s="122" t="s">
        <v>453</v>
      </c>
      <c r="K69" s="305">
        <v>41143</v>
      </c>
      <c r="L69" s="152">
        <v>37000</v>
      </c>
      <c r="M69" s="141">
        <f t="shared" si="3"/>
        <v>45600</v>
      </c>
      <c r="N69" s="316">
        <f t="shared" ref="N69:N132" si="4">M69*(125.2/119.7)</f>
        <v>47695.238095238092</v>
      </c>
      <c r="O69" s="217" t="s">
        <v>438</v>
      </c>
    </row>
    <row r="70" spans="1:23" x14ac:dyDescent="0.2">
      <c r="A70" s="82" t="s">
        <v>711</v>
      </c>
      <c r="B70" s="82" t="s">
        <v>712</v>
      </c>
      <c r="C70" s="82" t="s">
        <v>713</v>
      </c>
      <c r="D70" s="82"/>
      <c r="E70" s="82" t="s">
        <v>81</v>
      </c>
      <c r="F70" s="82" t="s">
        <v>512</v>
      </c>
      <c r="G70" s="82">
        <v>2</v>
      </c>
      <c r="H70" s="122" t="s">
        <v>436</v>
      </c>
      <c r="I70" s="122" t="s">
        <v>714</v>
      </c>
      <c r="J70" s="122"/>
      <c r="K70" s="305">
        <v>977143</v>
      </c>
      <c r="L70" s="152">
        <v>365000</v>
      </c>
      <c r="M70" s="141">
        <f t="shared" si="3"/>
        <v>1083000</v>
      </c>
      <c r="N70" s="316">
        <f t="shared" si="4"/>
        <v>1132761.9047619046</v>
      </c>
      <c r="O70" s="217" t="s">
        <v>438</v>
      </c>
    </row>
    <row r="71" spans="1:23" x14ac:dyDescent="0.2">
      <c r="A71" s="82" t="s">
        <v>715</v>
      </c>
      <c r="B71" s="82" t="s">
        <v>716</v>
      </c>
      <c r="C71" s="82" t="s">
        <v>717</v>
      </c>
      <c r="D71" s="82" t="s">
        <v>718</v>
      </c>
      <c r="E71" s="82" t="s">
        <v>480</v>
      </c>
      <c r="F71" s="82" t="s">
        <v>435</v>
      </c>
      <c r="G71" s="82">
        <v>2</v>
      </c>
      <c r="H71" s="122" t="s">
        <v>436</v>
      </c>
      <c r="I71" s="122" t="s">
        <v>719</v>
      </c>
      <c r="J71" s="122"/>
      <c r="K71" s="305">
        <v>1542857</v>
      </c>
      <c r="L71" s="152">
        <v>1197000</v>
      </c>
      <c r="M71" s="141">
        <f t="shared" si="3"/>
        <v>1710000</v>
      </c>
      <c r="N71" s="316">
        <f t="shared" si="4"/>
        <v>1788571.4285714284</v>
      </c>
      <c r="O71" s="217" t="s">
        <v>438</v>
      </c>
    </row>
    <row r="72" spans="1:23" x14ac:dyDescent="0.2">
      <c r="A72" s="84" t="s">
        <v>720</v>
      </c>
      <c r="B72" s="84" t="s">
        <v>721</v>
      </c>
      <c r="C72" s="84" t="s">
        <v>722</v>
      </c>
      <c r="D72" s="84"/>
      <c r="E72" s="84" t="s">
        <v>409</v>
      </c>
      <c r="F72" s="84" t="s">
        <v>474</v>
      </c>
      <c r="G72" s="84">
        <v>1</v>
      </c>
      <c r="H72" s="124" t="s">
        <v>436</v>
      </c>
      <c r="I72" s="124" t="s">
        <v>723</v>
      </c>
      <c r="J72" s="124"/>
      <c r="K72" s="305">
        <v>550286</v>
      </c>
      <c r="L72" s="152">
        <v>574000</v>
      </c>
      <c r="M72" s="141">
        <f t="shared" si="3"/>
        <v>609900</v>
      </c>
      <c r="N72" s="316">
        <f t="shared" si="4"/>
        <v>637923.80952380947</v>
      </c>
      <c r="O72" s="217" t="s">
        <v>438</v>
      </c>
    </row>
    <row r="73" spans="1:23" x14ac:dyDescent="0.2">
      <c r="A73" s="82" t="s">
        <v>724</v>
      </c>
      <c r="B73" s="82" t="s">
        <v>725</v>
      </c>
      <c r="C73" s="82" t="s">
        <v>726</v>
      </c>
      <c r="D73" s="82"/>
      <c r="E73" s="82" t="s">
        <v>468</v>
      </c>
      <c r="F73" s="82" t="s">
        <v>528</v>
      </c>
      <c r="G73" s="82">
        <v>1</v>
      </c>
      <c r="H73" s="122" t="s">
        <v>436</v>
      </c>
      <c r="I73" s="122" t="s">
        <v>727</v>
      </c>
      <c r="J73" s="122"/>
      <c r="K73" s="305">
        <v>442286</v>
      </c>
      <c r="L73" s="152">
        <v>521000</v>
      </c>
      <c r="M73" s="141">
        <f t="shared" si="3"/>
        <v>490200</v>
      </c>
      <c r="N73" s="316">
        <f t="shared" si="4"/>
        <v>512723.80952380947</v>
      </c>
      <c r="O73" s="217" t="s">
        <v>438</v>
      </c>
    </row>
    <row r="74" spans="1:23" x14ac:dyDescent="0.2">
      <c r="A74" s="84" t="s">
        <v>728</v>
      </c>
      <c r="B74" s="84" t="s">
        <v>729</v>
      </c>
      <c r="C74" s="84" t="s">
        <v>730</v>
      </c>
      <c r="D74" s="84" t="s">
        <v>731</v>
      </c>
      <c r="E74" s="84" t="s">
        <v>348</v>
      </c>
      <c r="F74" s="84" t="s">
        <v>732</v>
      </c>
      <c r="G74" s="84">
        <v>2</v>
      </c>
      <c r="H74" s="124" t="s">
        <v>436</v>
      </c>
      <c r="I74" s="124" t="s">
        <v>733</v>
      </c>
      <c r="J74" s="124"/>
      <c r="K74" s="305">
        <v>2226857</v>
      </c>
      <c r="L74" s="152">
        <v>1977000</v>
      </c>
      <c r="M74" s="141">
        <f t="shared" si="3"/>
        <v>2468100</v>
      </c>
      <c r="N74" s="316">
        <f t="shared" si="4"/>
        <v>2581504.7619047617</v>
      </c>
      <c r="O74" s="217" t="s">
        <v>438</v>
      </c>
    </row>
    <row r="75" spans="1:23" x14ac:dyDescent="0.2">
      <c r="A75" s="82" t="s">
        <v>734</v>
      </c>
      <c r="B75" s="82" t="s">
        <v>735</v>
      </c>
      <c r="C75" s="82" t="s">
        <v>736</v>
      </c>
      <c r="D75" s="82" t="s">
        <v>737</v>
      </c>
      <c r="E75" s="82" t="s">
        <v>302</v>
      </c>
      <c r="F75" s="82" t="s">
        <v>435</v>
      </c>
      <c r="G75" s="82">
        <v>2</v>
      </c>
      <c r="H75" s="122" t="s">
        <v>436</v>
      </c>
      <c r="I75" s="122" t="s">
        <v>738</v>
      </c>
      <c r="J75" s="122"/>
      <c r="K75" s="305">
        <v>2430571</v>
      </c>
      <c r="L75" s="152">
        <v>1301000</v>
      </c>
      <c r="M75" s="141">
        <f t="shared" si="3"/>
        <v>2693883</v>
      </c>
      <c r="N75" s="316">
        <f t="shared" si="4"/>
        <v>2817662.0852130326</v>
      </c>
      <c r="O75" s="217" t="s">
        <v>438</v>
      </c>
    </row>
    <row r="76" spans="1:23" x14ac:dyDescent="0.2">
      <c r="A76" s="82" t="s">
        <v>739</v>
      </c>
      <c r="B76" s="82" t="s">
        <v>740</v>
      </c>
      <c r="C76" s="82" t="s">
        <v>740</v>
      </c>
      <c r="D76" s="82" t="s">
        <v>741</v>
      </c>
      <c r="E76" s="82" t="s">
        <v>125</v>
      </c>
      <c r="F76" s="82"/>
      <c r="G76" s="82"/>
      <c r="H76" s="122"/>
      <c r="I76" s="122" t="s">
        <v>742</v>
      </c>
      <c r="J76" s="122" t="s">
        <v>482</v>
      </c>
      <c r="K76" s="305">
        <v>46286</v>
      </c>
      <c r="L76" s="152">
        <v>85000</v>
      </c>
      <c r="M76" s="141">
        <f t="shared" si="3"/>
        <v>51300</v>
      </c>
      <c r="N76" s="316">
        <f t="shared" si="4"/>
        <v>53657.142857142855</v>
      </c>
      <c r="O76" s="217" t="s">
        <v>438</v>
      </c>
    </row>
    <row r="77" spans="1:23" x14ac:dyDescent="0.2">
      <c r="A77" s="82" t="s">
        <v>743</v>
      </c>
      <c r="B77" s="82" t="s">
        <v>744</v>
      </c>
      <c r="C77" s="82" t="s">
        <v>744</v>
      </c>
      <c r="D77" s="82" t="s">
        <v>745</v>
      </c>
      <c r="E77" s="82" t="s">
        <v>141</v>
      </c>
      <c r="F77" s="82"/>
      <c r="G77" s="82"/>
      <c r="H77" s="122"/>
      <c r="I77" s="122" t="s">
        <v>746</v>
      </c>
      <c r="J77" s="122" t="s">
        <v>453</v>
      </c>
      <c r="K77" s="305">
        <v>221143</v>
      </c>
      <c r="L77" s="152">
        <v>74000</v>
      </c>
      <c r="M77" s="141">
        <f t="shared" si="3"/>
        <v>245100</v>
      </c>
      <c r="N77" s="316">
        <f t="shared" si="4"/>
        <v>256361.90476190473</v>
      </c>
      <c r="O77" s="217" t="s">
        <v>438</v>
      </c>
    </row>
    <row r="78" spans="1:23" x14ac:dyDescent="0.2">
      <c r="A78" s="82" t="s">
        <v>747</v>
      </c>
      <c r="B78" s="82" t="s">
        <v>748</v>
      </c>
      <c r="C78" s="82" t="s">
        <v>749</v>
      </c>
      <c r="D78" s="82" t="s">
        <v>750</v>
      </c>
      <c r="E78" s="82" t="s">
        <v>197</v>
      </c>
      <c r="F78" s="82"/>
      <c r="G78" s="82"/>
      <c r="H78" s="122"/>
      <c r="I78" s="122" t="s">
        <v>751</v>
      </c>
      <c r="J78" s="122" t="s">
        <v>482</v>
      </c>
      <c r="K78" s="305">
        <v>46286</v>
      </c>
      <c r="L78" s="152">
        <v>32000</v>
      </c>
      <c r="M78" s="141">
        <f t="shared" si="3"/>
        <v>51300</v>
      </c>
      <c r="N78" s="316">
        <f t="shared" si="4"/>
        <v>53657.142857142855</v>
      </c>
      <c r="O78" s="217" t="s">
        <v>438</v>
      </c>
    </row>
    <row r="79" spans="1:23" x14ac:dyDescent="0.2">
      <c r="A79" s="126" t="s">
        <v>752</v>
      </c>
      <c r="B79" s="126" t="s">
        <v>753</v>
      </c>
      <c r="C79" s="126" t="s">
        <v>754</v>
      </c>
      <c r="D79" s="126" t="s">
        <v>755</v>
      </c>
      <c r="E79" s="126" t="s">
        <v>302</v>
      </c>
      <c r="F79" s="126" t="s">
        <v>512</v>
      </c>
      <c r="G79" s="126">
        <v>1</v>
      </c>
      <c r="H79" s="127" t="s">
        <v>436</v>
      </c>
      <c r="I79" s="127" t="s">
        <v>756</v>
      </c>
      <c r="J79" s="127" t="s">
        <v>482</v>
      </c>
      <c r="K79" s="309">
        <v>46286</v>
      </c>
      <c r="L79" s="156">
        <v>37000</v>
      </c>
      <c r="M79" s="155">
        <f t="shared" si="3"/>
        <v>51300</v>
      </c>
      <c r="N79" s="316">
        <f t="shared" si="4"/>
        <v>53657.142857142855</v>
      </c>
      <c r="O79" s="217" t="s">
        <v>438</v>
      </c>
    </row>
    <row r="80" spans="1:23" x14ac:dyDescent="0.2">
      <c r="A80" s="82" t="s">
        <v>757</v>
      </c>
      <c r="B80" s="82" t="s">
        <v>758</v>
      </c>
      <c r="C80" s="82" t="s">
        <v>759</v>
      </c>
      <c r="D80" s="82"/>
      <c r="E80" s="82" t="s">
        <v>165</v>
      </c>
      <c r="F80" s="82"/>
      <c r="G80" s="82"/>
      <c r="H80" s="122"/>
      <c r="I80" s="122" t="s">
        <v>760</v>
      </c>
      <c r="J80" s="122" t="s">
        <v>482</v>
      </c>
      <c r="K80" s="305">
        <v>46286</v>
      </c>
      <c r="L80" s="152">
        <v>22000</v>
      </c>
      <c r="M80" s="141">
        <f t="shared" si="3"/>
        <v>51300</v>
      </c>
      <c r="N80" s="316">
        <f t="shared" si="4"/>
        <v>53657.142857142855</v>
      </c>
      <c r="O80" s="217" t="s">
        <v>438</v>
      </c>
    </row>
    <row r="81" spans="1:23" x14ac:dyDescent="0.2">
      <c r="A81" s="82" t="s">
        <v>761</v>
      </c>
      <c r="B81" s="82" t="s">
        <v>762</v>
      </c>
      <c r="C81" s="82" t="s">
        <v>763</v>
      </c>
      <c r="D81" s="82" t="s">
        <v>764</v>
      </c>
      <c r="E81" s="82" t="s">
        <v>765</v>
      </c>
      <c r="F81" s="82"/>
      <c r="G81" s="82"/>
      <c r="H81" s="122"/>
      <c r="I81" s="122" t="s">
        <v>766</v>
      </c>
      <c r="J81" s="122" t="s">
        <v>482</v>
      </c>
      <c r="K81" s="305">
        <v>56571</v>
      </c>
      <c r="L81" s="152">
        <v>22000</v>
      </c>
      <c r="M81" s="141">
        <f t="shared" si="3"/>
        <v>62700</v>
      </c>
      <c r="N81" s="316">
        <f t="shared" si="4"/>
        <v>65580.952380952382</v>
      </c>
      <c r="O81" s="217" t="s">
        <v>438</v>
      </c>
    </row>
    <row r="82" spans="1:23" x14ac:dyDescent="0.2">
      <c r="A82" s="82" t="s">
        <v>767</v>
      </c>
      <c r="B82" s="82" t="s">
        <v>768</v>
      </c>
      <c r="C82" s="82" t="s">
        <v>769</v>
      </c>
      <c r="D82" s="82" t="s">
        <v>770</v>
      </c>
      <c r="E82" s="82" t="s">
        <v>141</v>
      </c>
      <c r="F82" s="82" t="s">
        <v>512</v>
      </c>
      <c r="G82" s="82">
        <v>2</v>
      </c>
      <c r="H82" s="122" t="s">
        <v>436</v>
      </c>
      <c r="I82" s="122" t="s">
        <v>771</v>
      </c>
      <c r="J82" s="122"/>
      <c r="K82" s="305">
        <v>997714</v>
      </c>
      <c r="L82" s="152">
        <v>781000</v>
      </c>
      <c r="M82" s="141">
        <f t="shared" si="3"/>
        <v>1105800</v>
      </c>
      <c r="N82" s="316">
        <f t="shared" si="4"/>
        <v>1156609.5238095238</v>
      </c>
      <c r="O82" s="217" t="s">
        <v>438</v>
      </c>
    </row>
    <row r="83" spans="1:23" x14ac:dyDescent="0.2">
      <c r="A83" s="84" t="s">
        <v>772</v>
      </c>
      <c r="B83" s="84" t="s">
        <v>773</v>
      </c>
      <c r="C83" s="84" t="s">
        <v>774</v>
      </c>
      <c r="D83" s="84" t="s">
        <v>775</v>
      </c>
      <c r="E83" s="84" t="s">
        <v>776</v>
      </c>
      <c r="F83" s="84" t="s">
        <v>528</v>
      </c>
      <c r="G83" s="84">
        <v>1</v>
      </c>
      <c r="H83" s="124" t="s">
        <v>436</v>
      </c>
      <c r="I83" s="124" t="s">
        <v>777</v>
      </c>
      <c r="J83" s="124"/>
      <c r="K83" s="305">
        <v>447429</v>
      </c>
      <c r="L83" s="152">
        <v>469000</v>
      </c>
      <c r="M83" s="141">
        <f t="shared" si="3"/>
        <v>495900</v>
      </c>
      <c r="N83" s="316">
        <f t="shared" si="4"/>
        <v>518685.71428571426</v>
      </c>
      <c r="O83" s="217" t="s">
        <v>438</v>
      </c>
    </row>
    <row r="84" spans="1:23" x14ac:dyDescent="0.2">
      <c r="A84" s="84" t="s">
        <v>778</v>
      </c>
      <c r="B84" s="84" t="s">
        <v>779</v>
      </c>
      <c r="C84" s="84" t="s">
        <v>780</v>
      </c>
      <c r="D84" s="84" t="s">
        <v>781</v>
      </c>
      <c r="E84" s="84" t="s">
        <v>197</v>
      </c>
      <c r="F84" s="84" t="s">
        <v>435</v>
      </c>
      <c r="G84" s="84">
        <v>2</v>
      </c>
      <c r="H84" s="124" t="s">
        <v>436</v>
      </c>
      <c r="I84" s="124" t="s">
        <v>782</v>
      </c>
      <c r="J84" s="124"/>
      <c r="K84" s="305">
        <v>2226857</v>
      </c>
      <c r="L84" s="152">
        <v>2601000</v>
      </c>
      <c r="M84" s="141">
        <f t="shared" si="3"/>
        <v>2468100</v>
      </c>
      <c r="N84" s="316">
        <f t="shared" si="4"/>
        <v>2581504.7619047617</v>
      </c>
      <c r="O84" s="217" t="s">
        <v>438</v>
      </c>
    </row>
    <row r="85" spans="1:23" x14ac:dyDescent="0.2">
      <c r="A85" s="82" t="s">
        <v>783</v>
      </c>
      <c r="B85" s="82" t="s">
        <v>784</v>
      </c>
      <c r="C85" s="82" t="s">
        <v>785</v>
      </c>
      <c r="D85" s="82" t="s">
        <v>786</v>
      </c>
      <c r="E85" s="82" t="s">
        <v>197</v>
      </c>
      <c r="F85" s="82"/>
      <c r="G85" s="82"/>
      <c r="H85" s="122"/>
      <c r="I85" s="122" t="s">
        <v>787</v>
      </c>
      <c r="J85" s="122" t="s">
        <v>453</v>
      </c>
      <c r="K85" s="305">
        <v>51429</v>
      </c>
      <c r="L85" s="152">
        <v>37000</v>
      </c>
      <c r="M85" s="141">
        <f t="shared" si="3"/>
        <v>57000</v>
      </c>
      <c r="N85" s="316">
        <f t="shared" si="4"/>
        <v>59619.047619047618</v>
      </c>
      <c r="O85" s="217" t="s">
        <v>438</v>
      </c>
    </row>
    <row r="86" spans="1:23" x14ac:dyDescent="0.2">
      <c r="A86" s="82" t="s">
        <v>788</v>
      </c>
      <c r="B86" s="82" t="s">
        <v>789</v>
      </c>
      <c r="C86" s="82" t="s">
        <v>790</v>
      </c>
      <c r="D86" s="82" t="s">
        <v>791</v>
      </c>
      <c r="E86" s="82" t="s">
        <v>282</v>
      </c>
      <c r="F86" s="82" t="s">
        <v>528</v>
      </c>
      <c r="G86" s="82">
        <v>2</v>
      </c>
      <c r="H86" s="122" t="s">
        <v>436</v>
      </c>
      <c r="I86" s="122" t="s">
        <v>792</v>
      </c>
      <c r="J86" s="122"/>
      <c r="K86" s="305">
        <v>802286</v>
      </c>
      <c r="L86" s="152">
        <v>781000</v>
      </c>
      <c r="M86" s="141">
        <f t="shared" si="3"/>
        <v>889200</v>
      </c>
      <c r="N86" s="316">
        <f t="shared" si="4"/>
        <v>930057.14285714284</v>
      </c>
      <c r="O86" s="217" t="s">
        <v>438</v>
      </c>
    </row>
    <row r="87" spans="1:23" x14ac:dyDescent="0.2">
      <c r="A87" s="82" t="s">
        <v>793</v>
      </c>
      <c r="B87" s="82" t="s">
        <v>794</v>
      </c>
      <c r="C87" s="82" t="s">
        <v>795</v>
      </c>
      <c r="D87" s="82"/>
      <c r="E87" s="82" t="s">
        <v>176</v>
      </c>
      <c r="F87" s="82" t="s">
        <v>512</v>
      </c>
      <c r="G87" s="82">
        <v>2</v>
      </c>
      <c r="H87" s="122" t="s">
        <v>796</v>
      </c>
      <c r="I87" s="122" t="s">
        <v>797</v>
      </c>
      <c r="J87" s="122"/>
      <c r="K87" s="305">
        <v>241714</v>
      </c>
      <c r="L87" s="152">
        <v>261000</v>
      </c>
      <c r="M87" s="141">
        <f t="shared" si="3"/>
        <v>267900</v>
      </c>
      <c r="N87" s="316">
        <f t="shared" si="4"/>
        <v>280209.52380952379</v>
      </c>
      <c r="O87" s="217" t="s">
        <v>438</v>
      </c>
    </row>
    <row r="88" spans="1:23" x14ac:dyDescent="0.2">
      <c r="A88" s="84" t="s">
        <v>798</v>
      </c>
      <c r="B88" s="84" t="s">
        <v>799</v>
      </c>
      <c r="C88" s="84" t="s">
        <v>800</v>
      </c>
      <c r="D88" s="84" t="s">
        <v>801</v>
      </c>
      <c r="E88" s="84" t="s">
        <v>802</v>
      </c>
      <c r="F88" s="84"/>
      <c r="G88" s="84"/>
      <c r="H88" s="124"/>
      <c r="I88" s="124" t="s">
        <v>803</v>
      </c>
      <c r="J88" s="124" t="s">
        <v>453</v>
      </c>
      <c r="K88" s="305">
        <v>41143</v>
      </c>
      <c r="L88" s="152">
        <v>32000</v>
      </c>
      <c r="M88" s="141">
        <f t="shared" si="3"/>
        <v>45600</v>
      </c>
      <c r="N88" s="316">
        <f t="shared" si="4"/>
        <v>47695.238095238092</v>
      </c>
      <c r="O88" s="217" t="s">
        <v>438</v>
      </c>
    </row>
    <row r="89" spans="1:23" x14ac:dyDescent="0.2">
      <c r="A89" s="82" t="s">
        <v>804</v>
      </c>
      <c r="B89" s="247" t="s">
        <v>805</v>
      </c>
      <c r="C89" s="247" t="s">
        <v>806</v>
      </c>
      <c r="D89" s="247" t="s">
        <v>807</v>
      </c>
      <c r="E89" s="247" t="s">
        <v>808</v>
      </c>
      <c r="F89" s="247"/>
      <c r="G89" s="247"/>
      <c r="H89" s="248"/>
      <c r="I89" s="248" t="s">
        <v>809</v>
      </c>
      <c r="J89" s="248" t="s">
        <v>482</v>
      </c>
      <c r="K89" s="304">
        <v>46286</v>
      </c>
      <c r="L89" s="274">
        <v>37000</v>
      </c>
      <c r="M89" s="244"/>
      <c r="N89" s="316"/>
      <c r="O89" s="217" t="s">
        <v>438</v>
      </c>
      <c r="P89" s="2" t="s">
        <v>810</v>
      </c>
    </row>
    <row r="90" spans="1:23" x14ac:dyDescent="0.2">
      <c r="A90" s="82" t="s">
        <v>811</v>
      </c>
      <c r="B90" s="82" t="s">
        <v>812</v>
      </c>
      <c r="C90" s="82" t="s">
        <v>813</v>
      </c>
      <c r="D90" s="82"/>
      <c r="E90" s="82" t="s">
        <v>141</v>
      </c>
      <c r="F90" s="82" t="s">
        <v>435</v>
      </c>
      <c r="G90" s="82">
        <v>1</v>
      </c>
      <c r="H90" s="122" t="s">
        <v>436</v>
      </c>
      <c r="I90" s="122" t="s">
        <v>814</v>
      </c>
      <c r="J90" s="122"/>
      <c r="K90" s="305">
        <v>792000</v>
      </c>
      <c r="L90" s="152">
        <v>781000</v>
      </c>
      <c r="M90" s="141">
        <f t="shared" si="3"/>
        <v>877800</v>
      </c>
      <c r="N90" s="316">
        <f t="shared" si="4"/>
        <v>918133.33333333326</v>
      </c>
      <c r="O90" s="217" t="s">
        <v>438</v>
      </c>
    </row>
    <row r="91" spans="1:23" x14ac:dyDescent="0.2">
      <c r="A91" s="82" t="s">
        <v>815</v>
      </c>
      <c r="B91" s="82" t="s">
        <v>816</v>
      </c>
      <c r="C91" s="82" t="s">
        <v>152</v>
      </c>
      <c r="D91" s="82" t="s">
        <v>817</v>
      </c>
      <c r="E91" s="82" t="s">
        <v>133</v>
      </c>
      <c r="F91" s="82"/>
      <c r="G91" s="82"/>
      <c r="H91" s="122"/>
      <c r="I91" s="122" t="s">
        <v>818</v>
      </c>
      <c r="J91" s="122" t="s">
        <v>482</v>
      </c>
      <c r="K91" s="305">
        <v>46286</v>
      </c>
      <c r="L91" s="152">
        <v>32000</v>
      </c>
      <c r="M91" s="141">
        <f t="shared" si="3"/>
        <v>51300</v>
      </c>
      <c r="N91" s="316">
        <f t="shared" si="4"/>
        <v>53657.142857142855</v>
      </c>
      <c r="O91" s="217" t="s">
        <v>438</v>
      </c>
    </row>
    <row r="92" spans="1:23" x14ac:dyDescent="0.2">
      <c r="A92" s="82" t="s">
        <v>819</v>
      </c>
      <c r="B92" s="82" t="s">
        <v>820</v>
      </c>
      <c r="C92" s="82" t="s">
        <v>821</v>
      </c>
      <c r="D92" s="82" t="s">
        <v>822</v>
      </c>
      <c r="E92" s="82" t="s">
        <v>302</v>
      </c>
      <c r="F92" s="82"/>
      <c r="G92" s="82"/>
      <c r="H92" s="122"/>
      <c r="I92" s="122" t="s">
        <v>823</v>
      </c>
      <c r="J92" s="122" t="s">
        <v>453</v>
      </c>
      <c r="K92" s="305">
        <v>102857</v>
      </c>
      <c r="L92" s="152">
        <v>74000</v>
      </c>
      <c r="M92" s="141">
        <f t="shared" si="3"/>
        <v>114000</v>
      </c>
      <c r="N92" s="316">
        <f t="shared" si="4"/>
        <v>119238.09523809524</v>
      </c>
      <c r="O92" s="217" t="s">
        <v>438</v>
      </c>
    </row>
    <row r="93" spans="1:23" x14ac:dyDescent="0.2">
      <c r="A93" s="82" t="s">
        <v>824</v>
      </c>
      <c r="B93" s="82" t="s">
        <v>825</v>
      </c>
      <c r="C93" s="82" t="s">
        <v>826</v>
      </c>
      <c r="D93" s="82" t="s">
        <v>827</v>
      </c>
      <c r="E93" s="82" t="s">
        <v>125</v>
      </c>
      <c r="F93" s="82"/>
      <c r="G93" s="82"/>
      <c r="H93" s="122"/>
      <c r="I93" s="122" t="s">
        <v>828</v>
      </c>
      <c r="J93" s="122" t="s">
        <v>482</v>
      </c>
      <c r="K93" s="305">
        <v>46286</v>
      </c>
      <c r="L93" s="152">
        <v>32000</v>
      </c>
      <c r="M93" s="141">
        <f t="shared" si="3"/>
        <v>51300</v>
      </c>
      <c r="N93" s="316">
        <f t="shared" si="4"/>
        <v>53657.142857142855</v>
      </c>
      <c r="O93" s="217" t="s">
        <v>438</v>
      </c>
    </row>
    <row r="94" spans="1:23" x14ac:dyDescent="0.2">
      <c r="A94" s="82" t="s">
        <v>829</v>
      </c>
      <c r="B94" s="82" t="s">
        <v>830</v>
      </c>
      <c r="C94" s="82" t="s">
        <v>831</v>
      </c>
      <c r="D94" s="82"/>
      <c r="E94" s="82" t="s">
        <v>141</v>
      </c>
      <c r="F94" s="82"/>
      <c r="G94" s="82"/>
      <c r="H94" s="122"/>
      <c r="I94" s="122" t="s">
        <v>832</v>
      </c>
      <c r="J94" s="122" t="s">
        <v>447</v>
      </c>
      <c r="K94" s="305">
        <v>128571</v>
      </c>
      <c r="L94" s="152">
        <v>74000</v>
      </c>
      <c r="M94" s="141">
        <f t="shared" si="3"/>
        <v>142500</v>
      </c>
      <c r="N94" s="316">
        <f t="shared" si="4"/>
        <v>149047.61904761905</v>
      </c>
      <c r="O94" s="217" t="s">
        <v>438</v>
      </c>
    </row>
    <row r="95" spans="1:23" s="30" customFormat="1" ht="15" x14ac:dyDescent="0.25">
      <c r="A95" s="82" t="s">
        <v>833</v>
      </c>
      <c r="B95" s="82" t="s">
        <v>834</v>
      </c>
      <c r="C95" s="82" t="s">
        <v>834</v>
      </c>
      <c r="D95" s="82" t="s">
        <v>835</v>
      </c>
      <c r="E95" s="82" t="s">
        <v>836</v>
      </c>
      <c r="F95" s="82"/>
      <c r="G95" s="82"/>
      <c r="H95" s="122"/>
      <c r="I95" s="122" t="s">
        <v>837</v>
      </c>
      <c r="J95" s="122" t="s">
        <v>482</v>
      </c>
      <c r="K95" s="305">
        <v>46286</v>
      </c>
      <c r="L95" s="153">
        <v>32000</v>
      </c>
      <c r="M95" s="141">
        <f t="shared" si="3"/>
        <v>51300</v>
      </c>
      <c r="N95" s="316">
        <f t="shared" si="4"/>
        <v>53657.142857142855</v>
      </c>
      <c r="O95" s="216" t="s">
        <v>438</v>
      </c>
      <c r="P95" s="32"/>
      <c r="Q95" s="32"/>
      <c r="R95" s="32"/>
      <c r="S95" s="32"/>
      <c r="T95" s="32"/>
      <c r="U95" s="32"/>
      <c r="V95" s="32"/>
      <c r="W95" s="32"/>
    </row>
    <row r="96" spans="1:23" s="3" customFormat="1" x14ac:dyDescent="0.2">
      <c r="A96" s="82" t="s">
        <v>838</v>
      </c>
      <c r="B96" s="82" t="s">
        <v>839</v>
      </c>
      <c r="C96" s="82" t="s">
        <v>840</v>
      </c>
      <c r="D96" s="82"/>
      <c r="E96" s="82" t="s">
        <v>413</v>
      </c>
      <c r="F96" s="82"/>
      <c r="G96" s="82"/>
      <c r="H96" s="122"/>
      <c r="I96" s="122" t="s">
        <v>841</v>
      </c>
      <c r="J96" s="122" t="s">
        <v>482</v>
      </c>
      <c r="K96" s="305">
        <v>46286</v>
      </c>
      <c r="L96" s="152">
        <v>32000</v>
      </c>
      <c r="M96" s="141">
        <f t="shared" si="3"/>
        <v>51300</v>
      </c>
      <c r="N96" s="316">
        <f t="shared" si="4"/>
        <v>53657.142857142855</v>
      </c>
      <c r="O96" s="217" t="s">
        <v>438</v>
      </c>
    </row>
    <row r="97" spans="1:16" x14ac:dyDescent="0.2">
      <c r="A97" s="82" t="s">
        <v>842</v>
      </c>
      <c r="B97" s="82" t="s">
        <v>843</v>
      </c>
      <c r="C97" s="82" t="s">
        <v>806</v>
      </c>
      <c r="D97" s="82" t="s">
        <v>807</v>
      </c>
      <c r="E97" s="82" t="s">
        <v>808</v>
      </c>
      <c r="F97" s="82"/>
      <c r="G97" s="82"/>
      <c r="H97" s="122"/>
      <c r="I97" s="122" t="s">
        <v>844</v>
      </c>
      <c r="J97" s="122" t="s">
        <v>482</v>
      </c>
      <c r="K97" s="305">
        <v>46286</v>
      </c>
      <c r="L97" s="152">
        <v>32000</v>
      </c>
      <c r="M97" s="141">
        <f t="shared" si="3"/>
        <v>51300</v>
      </c>
      <c r="N97" s="316">
        <f t="shared" si="4"/>
        <v>53657.142857142855</v>
      </c>
      <c r="O97" s="217" t="s">
        <v>438</v>
      </c>
    </row>
    <row r="98" spans="1:16" s="3" customFormat="1" x14ac:dyDescent="0.2">
      <c r="A98" s="82" t="s">
        <v>845</v>
      </c>
      <c r="B98" s="82" t="s">
        <v>846</v>
      </c>
      <c r="C98" s="82" t="s">
        <v>152</v>
      </c>
      <c r="D98" s="82" t="s">
        <v>817</v>
      </c>
      <c r="E98" s="82" t="s">
        <v>133</v>
      </c>
      <c r="F98" s="82"/>
      <c r="G98" s="82"/>
      <c r="H98" s="122"/>
      <c r="I98" s="122" t="s">
        <v>847</v>
      </c>
      <c r="J98" s="122" t="s">
        <v>453</v>
      </c>
      <c r="K98" s="305">
        <v>51429</v>
      </c>
      <c r="L98" s="152">
        <v>37000</v>
      </c>
      <c r="M98" s="141">
        <f t="shared" si="3"/>
        <v>57000</v>
      </c>
      <c r="N98" s="316">
        <f t="shared" si="4"/>
        <v>59619.047619047618</v>
      </c>
      <c r="O98" s="217" t="s">
        <v>438</v>
      </c>
    </row>
    <row r="99" spans="1:16" x14ac:dyDescent="0.2">
      <c r="A99" s="82" t="s">
        <v>848</v>
      </c>
      <c r="B99" s="82" t="s">
        <v>849</v>
      </c>
      <c r="C99" s="82" t="s">
        <v>849</v>
      </c>
      <c r="D99" s="82"/>
      <c r="E99" s="82" t="s">
        <v>808</v>
      </c>
      <c r="F99" s="82"/>
      <c r="G99" s="82"/>
      <c r="H99" s="122"/>
      <c r="I99" s="122" t="s">
        <v>850</v>
      </c>
      <c r="J99" s="122" t="s">
        <v>453</v>
      </c>
      <c r="K99" s="305">
        <v>61714</v>
      </c>
      <c r="L99" s="152">
        <v>85000</v>
      </c>
      <c r="M99" s="141">
        <f t="shared" ref="M99:M130" si="5">ROUND(K99*119.7/108,0)</f>
        <v>68400</v>
      </c>
      <c r="N99" s="316">
        <f t="shared" si="4"/>
        <v>71542.857142857145</v>
      </c>
      <c r="O99" s="217" t="s">
        <v>438</v>
      </c>
    </row>
    <row r="100" spans="1:16" x14ac:dyDescent="0.2">
      <c r="A100" s="82" t="s">
        <v>851</v>
      </c>
      <c r="B100" s="82" t="s">
        <v>852</v>
      </c>
      <c r="C100" s="82" t="s">
        <v>853</v>
      </c>
      <c r="D100" s="82"/>
      <c r="E100" s="82" t="s">
        <v>836</v>
      </c>
      <c r="F100" s="82"/>
      <c r="G100" s="82"/>
      <c r="H100" s="122"/>
      <c r="I100" s="122" t="s">
        <v>854</v>
      </c>
      <c r="J100" s="122" t="s">
        <v>482</v>
      </c>
      <c r="K100" s="305">
        <v>46286</v>
      </c>
      <c r="L100" s="152">
        <v>32000</v>
      </c>
      <c r="M100" s="141">
        <f t="shared" si="5"/>
        <v>51300</v>
      </c>
      <c r="N100" s="316">
        <f t="shared" si="4"/>
        <v>53657.142857142855</v>
      </c>
      <c r="O100" s="217" t="s">
        <v>438</v>
      </c>
    </row>
    <row r="101" spans="1:16" x14ac:dyDescent="0.2">
      <c r="A101" s="82" t="s">
        <v>855</v>
      </c>
      <c r="B101" s="82" t="s">
        <v>856</v>
      </c>
      <c r="C101" s="82" t="s">
        <v>806</v>
      </c>
      <c r="D101" s="82" t="s">
        <v>807</v>
      </c>
      <c r="E101" s="82" t="s">
        <v>808</v>
      </c>
      <c r="F101" s="82"/>
      <c r="G101" s="82"/>
      <c r="H101" s="122"/>
      <c r="I101" s="122" t="s">
        <v>857</v>
      </c>
      <c r="J101" s="122" t="s">
        <v>482</v>
      </c>
      <c r="K101" s="305">
        <v>46286</v>
      </c>
      <c r="L101" s="152">
        <v>37000</v>
      </c>
      <c r="M101" s="141">
        <f t="shared" si="5"/>
        <v>51300</v>
      </c>
      <c r="N101" s="316">
        <f t="shared" si="4"/>
        <v>53657.142857142855</v>
      </c>
      <c r="O101" s="217" t="s">
        <v>438</v>
      </c>
    </row>
    <row r="102" spans="1:16" x14ac:dyDescent="0.2">
      <c r="A102" s="84" t="s">
        <v>858</v>
      </c>
      <c r="B102" s="84" t="s">
        <v>859</v>
      </c>
      <c r="C102" s="84" t="s">
        <v>769</v>
      </c>
      <c r="D102" s="84" t="s">
        <v>860</v>
      </c>
      <c r="E102" s="84" t="s">
        <v>141</v>
      </c>
      <c r="F102" s="84" t="s">
        <v>528</v>
      </c>
      <c r="G102" s="84">
        <v>2</v>
      </c>
      <c r="H102" s="124" t="s">
        <v>436</v>
      </c>
      <c r="I102" s="124" t="s">
        <v>861</v>
      </c>
      <c r="J102" s="124"/>
      <c r="K102" s="305">
        <v>1496571</v>
      </c>
      <c r="L102" s="152">
        <v>1301000</v>
      </c>
      <c r="M102" s="141">
        <f t="shared" si="5"/>
        <v>1658700</v>
      </c>
      <c r="N102" s="316">
        <f t="shared" si="4"/>
        <v>1734914.2857142857</v>
      </c>
      <c r="O102" s="217" t="s">
        <v>438</v>
      </c>
    </row>
    <row r="103" spans="1:16" x14ac:dyDescent="0.2">
      <c r="A103" s="82" t="s">
        <v>862</v>
      </c>
      <c r="B103" s="82" t="s">
        <v>863</v>
      </c>
      <c r="C103" s="82" t="s">
        <v>864</v>
      </c>
      <c r="D103" s="82" t="s">
        <v>865</v>
      </c>
      <c r="E103" s="82" t="s">
        <v>141</v>
      </c>
      <c r="F103" s="82"/>
      <c r="G103" s="82"/>
      <c r="H103" s="122"/>
      <c r="I103" s="122" t="s">
        <v>866</v>
      </c>
      <c r="J103" s="122" t="s">
        <v>482</v>
      </c>
      <c r="K103" s="305">
        <v>46286</v>
      </c>
      <c r="L103" s="152">
        <v>32000</v>
      </c>
      <c r="M103" s="141">
        <f t="shared" si="5"/>
        <v>51300</v>
      </c>
      <c r="N103" s="316">
        <f t="shared" si="4"/>
        <v>53657.142857142855</v>
      </c>
      <c r="O103" s="217" t="s">
        <v>438</v>
      </c>
    </row>
    <row r="104" spans="1:16" x14ac:dyDescent="0.2">
      <c r="A104" s="82" t="s">
        <v>867</v>
      </c>
      <c r="B104" s="82" t="s">
        <v>868</v>
      </c>
      <c r="C104" s="82" t="s">
        <v>864</v>
      </c>
      <c r="D104" s="82" t="s">
        <v>869</v>
      </c>
      <c r="E104" s="82" t="s">
        <v>141</v>
      </c>
      <c r="F104" s="82"/>
      <c r="G104" s="82"/>
      <c r="H104" s="122"/>
      <c r="I104" s="122"/>
      <c r="J104" s="122"/>
      <c r="K104" s="305">
        <v>51339</v>
      </c>
      <c r="L104" s="152">
        <v>32000</v>
      </c>
      <c r="M104" s="141">
        <f t="shared" si="5"/>
        <v>56901</v>
      </c>
      <c r="N104" s="316">
        <f t="shared" si="4"/>
        <v>59515.498746867168</v>
      </c>
      <c r="O104" s="217" t="s">
        <v>438</v>
      </c>
    </row>
    <row r="105" spans="1:16" x14ac:dyDescent="0.2">
      <c r="A105" s="82" t="s">
        <v>870</v>
      </c>
      <c r="B105" s="82" t="s">
        <v>871</v>
      </c>
      <c r="C105" s="82" t="s">
        <v>871</v>
      </c>
      <c r="D105" s="82"/>
      <c r="E105" s="82" t="s">
        <v>133</v>
      </c>
      <c r="F105" s="82"/>
      <c r="G105" s="82"/>
      <c r="H105" s="122"/>
      <c r="I105" s="122" t="s">
        <v>872</v>
      </c>
      <c r="J105" s="122" t="s">
        <v>453</v>
      </c>
      <c r="K105" s="305">
        <v>169714</v>
      </c>
      <c r="L105" s="152">
        <v>74000</v>
      </c>
      <c r="M105" s="141">
        <f t="shared" si="5"/>
        <v>188100</v>
      </c>
      <c r="N105" s="316">
        <f t="shared" si="4"/>
        <v>196742.85714285713</v>
      </c>
      <c r="O105" s="217" t="s">
        <v>438</v>
      </c>
      <c r="P105" s="2" t="s">
        <v>873</v>
      </c>
    </row>
    <row r="106" spans="1:16" x14ac:dyDescent="0.2">
      <c r="A106" s="82" t="s">
        <v>874</v>
      </c>
      <c r="B106" s="82" t="s">
        <v>875</v>
      </c>
      <c r="C106" s="82" t="s">
        <v>876</v>
      </c>
      <c r="D106" s="82"/>
      <c r="E106" s="82" t="s">
        <v>765</v>
      </c>
      <c r="F106" s="82"/>
      <c r="G106" s="82"/>
      <c r="H106" s="122"/>
      <c r="I106" s="122" t="s">
        <v>877</v>
      </c>
      <c r="J106" s="122" t="s">
        <v>482</v>
      </c>
      <c r="K106" s="305">
        <v>46286</v>
      </c>
      <c r="L106" s="152">
        <v>32000</v>
      </c>
      <c r="M106" s="141">
        <f t="shared" si="5"/>
        <v>51300</v>
      </c>
      <c r="N106" s="316">
        <f>M106*(125.2/119.7)</f>
        <v>53657.142857142855</v>
      </c>
      <c r="O106" s="217" t="s">
        <v>438</v>
      </c>
      <c r="P106" s="2" t="s">
        <v>878</v>
      </c>
    </row>
    <row r="107" spans="1:16" x14ac:dyDescent="0.2">
      <c r="A107" s="82" t="s">
        <v>879</v>
      </c>
      <c r="B107" s="82" t="s">
        <v>880</v>
      </c>
      <c r="C107" s="82" t="s">
        <v>881</v>
      </c>
      <c r="D107" s="82"/>
      <c r="E107" s="82" t="s">
        <v>765</v>
      </c>
      <c r="F107" s="82"/>
      <c r="G107" s="82"/>
      <c r="H107" s="122"/>
      <c r="I107" s="122" t="s">
        <v>882</v>
      </c>
      <c r="J107" s="122" t="s">
        <v>482</v>
      </c>
      <c r="K107" s="305">
        <v>46286</v>
      </c>
      <c r="L107" s="152">
        <v>37000</v>
      </c>
      <c r="M107" s="141">
        <f t="shared" si="5"/>
        <v>51300</v>
      </c>
      <c r="N107" s="316">
        <f t="shared" si="4"/>
        <v>53657.142857142855</v>
      </c>
      <c r="O107" s="217" t="s">
        <v>438</v>
      </c>
      <c r="P107" s="2" t="s">
        <v>883</v>
      </c>
    </row>
    <row r="108" spans="1:16" x14ac:dyDescent="0.2">
      <c r="A108" s="82" t="s">
        <v>884</v>
      </c>
      <c r="B108" s="82" t="s">
        <v>885</v>
      </c>
      <c r="C108" s="82" t="s">
        <v>886</v>
      </c>
      <c r="D108" s="82"/>
      <c r="E108" s="82" t="s">
        <v>125</v>
      </c>
      <c r="F108" s="82" t="s">
        <v>148</v>
      </c>
      <c r="G108" s="82">
        <v>2</v>
      </c>
      <c r="H108" s="122" t="s">
        <v>436</v>
      </c>
      <c r="I108" s="122" t="s">
        <v>887</v>
      </c>
      <c r="J108" s="122"/>
      <c r="K108" s="305">
        <v>1824857</v>
      </c>
      <c r="L108" s="152">
        <v>1561000</v>
      </c>
      <c r="M108" s="141">
        <f t="shared" si="5"/>
        <v>2022550</v>
      </c>
      <c r="N108" s="316">
        <f t="shared" si="4"/>
        <v>2115482.5396825396</v>
      </c>
      <c r="O108" s="217" t="s">
        <v>438</v>
      </c>
    </row>
    <row r="109" spans="1:16" s="3" customFormat="1" x14ac:dyDescent="0.2">
      <c r="A109" s="84" t="s">
        <v>888</v>
      </c>
      <c r="B109" s="84" t="s">
        <v>889</v>
      </c>
      <c r="C109" s="84" t="s">
        <v>864</v>
      </c>
      <c r="D109" s="84"/>
      <c r="E109" s="84" t="s">
        <v>141</v>
      </c>
      <c r="F109" s="84" t="s">
        <v>732</v>
      </c>
      <c r="G109" s="84">
        <v>2</v>
      </c>
      <c r="H109" s="124" t="s">
        <v>436</v>
      </c>
      <c r="I109" s="124" t="s">
        <v>890</v>
      </c>
      <c r="J109" s="124"/>
      <c r="K109" s="305">
        <v>2036571</v>
      </c>
      <c r="L109" s="152">
        <v>1821000</v>
      </c>
      <c r="M109" s="141">
        <f t="shared" si="5"/>
        <v>2257200</v>
      </c>
      <c r="N109" s="316">
        <f t="shared" si="4"/>
        <v>2360914.2857142854</v>
      </c>
      <c r="O109" s="217" t="s">
        <v>438</v>
      </c>
    </row>
    <row r="110" spans="1:16" x14ac:dyDescent="0.2">
      <c r="A110" s="84" t="s">
        <v>891</v>
      </c>
      <c r="B110" s="84" t="s">
        <v>194</v>
      </c>
      <c r="C110" s="84" t="s">
        <v>892</v>
      </c>
      <c r="D110" s="84" t="s">
        <v>750</v>
      </c>
      <c r="E110" s="84" t="s">
        <v>197</v>
      </c>
      <c r="F110" s="84" t="s">
        <v>435</v>
      </c>
      <c r="G110" s="84">
        <v>2</v>
      </c>
      <c r="H110" s="124" t="s">
        <v>436</v>
      </c>
      <c r="I110" s="124" t="s">
        <v>893</v>
      </c>
      <c r="J110" s="124"/>
      <c r="K110" s="305">
        <v>2124000</v>
      </c>
      <c r="L110" s="152">
        <v>2341000</v>
      </c>
      <c r="M110" s="141">
        <f t="shared" si="5"/>
        <v>2354100</v>
      </c>
      <c r="N110" s="316">
        <f t="shared" si="4"/>
        <v>2462266.6666666665</v>
      </c>
      <c r="O110" s="217" t="s">
        <v>438</v>
      </c>
    </row>
    <row r="111" spans="1:16" x14ac:dyDescent="0.2">
      <c r="A111" s="82" t="s">
        <v>894</v>
      </c>
      <c r="B111" s="82" t="s">
        <v>895</v>
      </c>
      <c r="C111" s="82" t="s">
        <v>896</v>
      </c>
      <c r="D111" s="82" t="s">
        <v>897</v>
      </c>
      <c r="E111" s="82" t="s">
        <v>118</v>
      </c>
      <c r="F111" s="82"/>
      <c r="G111" s="82"/>
      <c r="H111" s="122"/>
      <c r="I111" s="122" t="s">
        <v>898</v>
      </c>
      <c r="J111" s="122" t="s">
        <v>453</v>
      </c>
      <c r="K111" s="305">
        <v>41143</v>
      </c>
      <c r="L111" s="152">
        <v>45000</v>
      </c>
      <c r="M111" s="141">
        <f t="shared" si="5"/>
        <v>45600</v>
      </c>
      <c r="N111" s="316">
        <f t="shared" si="4"/>
        <v>47695.238095238092</v>
      </c>
      <c r="O111" s="217" t="s">
        <v>438</v>
      </c>
    </row>
    <row r="112" spans="1:16" x14ac:dyDescent="0.2">
      <c r="A112" s="82" t="s">
        <v>899</v>
      </c>
      <c r="B112" s="82" t="s">
        <v>900</v>
      </c>
      <c r="C112" s="82" t="s">
        <v>901</v>
      </c>
      <c r="D112" s="82" t="s">
        <v>902</v>
      </c>
      <c r="E112" s="82" t="s">
        <v>147</v>
      </c>
      <c r="F112" s="82"/>
      <c r="G112" s="82"/>
      <c r="H112" s="122"/>
      <c r="I112" s="122" t="s">
        <v>903</v>
      </c>
      <c r="J112" s="122" t="s">
        <v>482</v>
      </c>
      <c r="K112" s="305">
        <v>46286</v>
      </c>
      <c r="L112" s="152">
        <v>37000</v>
      </c>
      <c r="M112" s="141">
        <f t="shared" si="5"/>
        <v>51300</v>
      </c>
      <c r="N112" s="316">
        <f t="shared" si="4"/>
        <v>53657.142857142855</v>
      </c>
      <c r="O112" s="217" t="s">
        <v>438</v>
      </c>
    </row>
    <row r="113" spans="1:23" x14ac:dyDescent="0.2">
      <c r="A113" s="82" t="s">
        <v>904</v>
      </c>
      <c r="B113" s="82" t="s">
        <v>905</v>
      </c>
      <c r="C113" s="82" t="s">
        <v>906</v>
      </c>
      <c r="D113" s="82" t="s">
        <v>907</v>
      </c>
      <c r="E113" s="82" t="s">
        <v>118</v>
      </c>
      <c r="F113" s="82"/>
      <c r="G113" s="82"/>
      <c r="H113" s="122"/>
      <c r="I113" s="122" t="s">
        <v>908</v>
      </c>
      <c r="J113" s="122" t="s">
        <v>453</v>
      </c>
      <c r="K113" s="305">
        <v>51429</v>
      </c>
      <c r="L113" s="152">
        <v>53000</v>
      </c>
      <c r="M113" s="141">
        <f t="shared" si="5"/>
        <v>57000</v>
      </c>
      <c r="N113" s="316">
        <f t="shared" si="4"/>
        <v>59619.047619047618</v>
      </c>
      <c r="O113" s="217" t="s">
        <v>438</v>
      </c>
    </row>
    <row r="114" spans="1:23" x14ac:dyDescent="0.2">
      <c r="A114" s="82" t="s">
        <v>909</v>
      </c>
      <c r="B114" s="82" t="s">
        <v>910</v>
      </c>
      <c r="C114" s="82" t="s">
        <v>910</v>
      </c>
      <c r="D114" s="82"/>
      <c r="E114" s="82" t="s">
        <v>314</v>
      </c>
      <c r="F114" s="82"/>
      <c r="G114" s="82"/>
      <c r="H114" s="122"/>
      <c r="I114" s="122" t="s">
        <v>911</v>
      </c>
      <c r="J114" s="122" t="s">
        <v>453</v>
      </c>
      <c r="K114" s="305">
        <v>41143</v>
      </c>
      <c r="L114" s="152">
        <v>37000</v>
      </c>
      <c r="M114" s="141">
        <f t="shared" si="5"/>
        <v>45600</v>
      </c>
      <c r="N114" s="316">
        <f t="shared" si="4"/>
        <v>47695.238095238092</v>
      </c>
      <c r="O114" s="217" t="s">
        <v>438</v>
      </c>
    </row>
    <row r="115" spans="1:23" x14ac:dyDescent="0.2">
      <c r="A115" s="82" t="s">
        <v>912</v>
      </c>
      <c r="B115" s="82" t="s">
        <v>913</v>
      </c>
      <c r="C115" s="82" t="s">
        <v>190</v>
      </c>
      <c r="D115" s="82" t="s">
        <v>914</v>
      </c>
      <c r="E115" s="82" t="s">
        <v>118</v>
      </c>
      <c r="F115" s="82" t="s">
        <v>148</v>
      </c>
      <c r="G115" s="82">
        <v>2</v>
      </c>
      <c r="H115" s="122" t="s">
        <v>436</v>
      </c>
      <c r="I115" s="122" t="s">
        <v>915</v>
      </c>
      <c r="J115" s="122"/>
      <c r="K115" s="305">
        <v>1491429</v>
      </c>
      <c r="L115" s="152">
        <v>1457000</v>
      </c>
      <c r="M115" s="141">
        <f t="shared" si="5"/>
        <v>1653000</v>
      </c>
      <c r="N115" s="316">
        <f t="shared" si="4"/>
        <v>1728952.3809523808</v>
      </c>
      <c r="O115" s="217" t="s">
        <v>438</v>
      </c>
    </row>
    <row r="116" spans="1:23" x14ac:dyDescent="0.2">
      <c r="A116" s="82" t="s">
        <v>916</v>
      </c>
      <c r="B116" s="82" t="s">
        <v>917</v>
      </c>
      <c r="C116" s="82" t="s">
        <v>918</v>
      </c>
      <c r="D116" s="82" t="s">
        <v>919</v>
      </c>
      <c r="E116" s="82" t="s">
        <v>147</v>
      </c>
      <c r="F116" s="82" t="s">
        <v>435</v>
      </c>
      <c r="G116" s="82">
        <v>2</v>
      </c>
      <c r="H116" s="122" t="s">
        <v>436</v>
      </c>
      <c r="I116" s="122" t="s">
        <v>920</v>
      </c>
      <c r="J116" s="122"/>
      <c r="K116" s="305">
        <v>1054286</v>
      </c>
      <c r="L116" s="152">
        <v>1301000</v>
      </c>
      <c r="M116" s="141">
        <f t="shared" si="5"/>
        <v>1168500</v>
      </c>
      <c r="N116" s="316">
        <f t="shared" si="4"/>
        <v>1222190.4761904762</v>
      </c>
      <c r="O116" s="217" t="s">
        <v>438</v>
      </c>
    </row>
    <row r="117" spans="1:23" x14ac:dyDescent="0.2">
      <c r="A117" s="82" t="s">
        <v>921</v>
      </c>
      <c r="B117" s="82" t="s">
        <v>922</v>
      </c>
      <c r="C117" s="82" t="s">
        <v>923</v>
      </c>
      <c r="D117" s="82"/>
      <c r="E117" s="82" t="s">
        <v>141</v>
      </c>
      <c r="F117" s="82" t="s">
        <v>148</v>
      </c>
      <c r="G117" s="82">
        <v>2</v>
      </c>
      <c r="H117" s="122" t="s">
        <v>436</v>
      </c>
      <c r="I117" s="122" t="s">
        <v>924</v>
      </c>
      <c r="J117" s="122"/>
      <c r="K117" s="305">
        <v>1136571</v>
      </c>
      <c r="L117" s="152">
        <v>1041000</v>
      </c>
      <c r="M117" s="141">
        <f t="shared" si="5"/>
        <v>1259700</v>
      </c>
      <c r="N117" s="316">
        <f t="shared" si="4"/>
        <v>1317580.9523809522</v>
      </c>
      <c r="O117" s="217" t="s">
        <v>438</v>
      </c>
    </row>
    <row r="118" spans="1:23" x14ac:dyDescent="0.2">
      <c r="A118" s="84" t="s">
        <v>925</v>
      </c>
      <c r="B118" s="84" t="s">
        <v>926</v>
      </c>
      <c r="C118" s="84" t="s">
        <v>927</v>
      </c>
      <c r="D118" s="84" t="s">
        <v>928</v>
      </c>
      <c r="E118" s="84" t="s">
        <v>147</v>
      </c>
      <c r="F118" s="84" t="s">
        <v>732</v>
      </c>
      <c r="G118" s="84">
        <v>2</v>
      </c>
      <c r="H118" s="124" t="s">
        <v>436</v>
      </c>
      <c r="I118" s="124" t="s">
        <v>929</v>
      </c>
      <c r="J118" s="124"/>
      <c r="K118" s="305">
        <v>1959429</v>
      </c>
      <c r="L118" s="152">
        <v>1561000</v>
      </c>
      <c r="M118" s="141">
        <f t="shared" si="5"/>
        <v>2171700</v>
      </c>
      <c r="N118" s="316">
        <f t="shared" si="4"/>
        <v>2271485.7142857141</v>
      </c>
      <c r="O118" s="217" t="s">
        <v>438</v>
      </c>
    </row>
    <row r="119" spans="1:23" x14ac:dyDescent="0.2">
      <c r="A119" s="82" t="s">
        <v>930</v>
      </c>
      <c r="B119" s="82" t="s">
        <v>931</v>
      </c>
      <c r="C119" s="82" t="s">
        <v>932</v>
      </c>
      <c r="D119" s="82" t="s">
        <v>933</v>
      </c>
      <c r="E119" s="82" t="s">
        <v>147</v>
      </c>
      <c r="F119" s="82" t="s">
        <v>148</v>
      </c>
      <c r="G119" s="82">
        <v>1</v>
      </c>
      <c r="H119" s="122" t="s">
        <v>436</v>
      </c>
      <c r="I119" s="122" t="s">
        <v>934</v>
      </c>
      <c r="J119" s="122"/>
      <c r="K119" s="305">
        <v>843429</v>
      </c>
      <c r="L119" s="152">
        <v>625000</v>
      </c>
      <c r="M119" s="141">
        <f t="shared" si="5"/>
        <v>934800</v>
      </c>
      <c r="N119" s="316">
        <f t="shared" si="4"/>
        <v>977752.38095238095</v>
      </c>
      <c r="O119" s="217" t="s">
        <v>438</v>
      </c>
    </row>
    <row r="120" spans="1:23" x14ac:dyDescent="0.2">
      <c r="A120" s="84" t="s">
        <v>935</v>
      </c>
      <c r="B120" s="84" t="s">
        <v>936</v>
      </c>
      <c r="C120" s="84" t="s">
        <v>937</v>
      </c>
      <c r="D120" s="84" t="s">
        <v>938</v>
      </c>
      <c r="E120" s="84" t="s">
        <v>426</v>
      </c>
      <c r="F120" s="84"/>
      <c r="G120" s="84"/>
      <c r="H120" s="124"/>
      <c r="I120" s="124" t="s">
        <v>939</v>
      </c>
      <c r="J120" s="124" t="s">
        <v>447</v>
      </c>
      <c r="K120" s="305">
        <v>128571</v>
      </c>
      <c r="L120" s="152">
        <v>74000</v>
      </c>
      <c r="M120" s="141">
        <f t="shared" si="5"/>
        <v>142500</v>
      </c>
      <c r="N120" s="316">
        <f t="shared" si="4"/>
        <v>149047.61904761905</v>
      </c>
      <c r="O120" s="217" t="s">
        <v>438</v>
      </c>
    </row>
    <row r="121" spans="1:23" x14ac:dyDescent="0.2">
      <c r="A121" s="84" t="s">
        <v>940</v>
      </c>
      <c r="B121" s="84" t="s">
        <v>941</v>
      </c>
      <c r="C121" s="84" t="s">
        <v>942</v>
      </c>
      <c r="D121" s="84" t="s">
        <v>786</v>
      </c>
      <c r="E121" s="84" t="s">
        <v>197</v>
      </c>
      <c r="F121" s="84" t="s">
        <v>435</v>
      </c>
      <c r="G121" s="84">
        <v>2</v>
      </c>
      <c r="H121" s="124" t="s">
        <v>436</v>
      </c>
      <c r="I121" s="124" t="s">
        <v>943</v>
      </c>
      <c r="J121" s="124"/>
      <c r="K121" s="305">
        <v>2036571</v>
      </c>
      <c r="L121" s="152">
        <v>2185000</v>
      </c>
      <c r="M121" s="141">
        <f t="shared" si="5"/>
        <v>2257200</v>
      </c>
      <c r="N121" s="316">
        <f t="shared" si="4"/>
        <v>2360914.2857142854</v>
      </c>
      <c r="O121" s="217" t="s">
        <v>438</v>
      </c>
    </row>
    <row r="122" spans="1:23" x14ac:dyDescent="0.2">
      <c r="A122" s="82" t="s">
        <v>944</v>
      </c>
      <c r="B122" s="82" t="s">
        <v>945</v>
      </c>
      <c r="C122" s="82" t="s">
        <v>946</v>
      </c>
      <c r="D122" s="82" t="s">
        <v>947</v>
      </c>
      <c r="E122" s="82" t="s">
        <v>426</v>
      </c>
      <c r="F122" s="82" t="s">
        <v>148</v>
      </c>
      <c r="G122" s="82">
        <v>1</v>
      </c>
      <c r="H122" s="122" t="s">
        <v>436</v>
      </c>
      <c r="I122" s="122" t="s">
        <v>948</v>
      </c>
      <c r="J122" s="122"/>
      <c r="K122" s="305">
        <v>313714</v>
      </c>
      <c r="L122" s="152">
        <v>469000</v>
      </c>
      <c r="M122" s="141">
        <f t="shared" si="5"/>
        <v>347700</v>
      </c>
      <c r="N122" s="316">
        <f t="shared" si="4"/>
        <v>363676.19047619047</v>
      </c>
      <c r="O122" s="217" t="s">
        <v>438</v>
      </c>
    </row>
    <row r="123" spans="1:23" s="30" customFormat="1" ht="15" x14ac:dyDescent="0.25">
      <c r="A123" s="82" t="s">
        <v>949</v>
      </c>
      <c r="B123" s="82" t="s">
        <v>950</v>
      </c>
      <c r="C123" s="82" t="s">
        <v>951</v>
      </c>
      <c r="D123" s="82" t="s">
        <v>952</v>
      </c>
      <c r="E123" s="82" t="s">
        <v>147</v>
      </c>
      <c r="F123" s="82" t="s">
        <v>148</v>
      </c>
      <c r="G123" s="82">
        <v>1</v>
      </c>
      <c r="H123" s="122" t="s">
        <v>436</v>
      </c>
      <c r="I123" s="122" t="s">
        <v>953</v>
      </c>
      <c r="J123" s="122"/>
      <c r="K123" s="305">
        <v>843429</v>
      </c>
      <c r="L123" s="153">
        <v>625000</v>
      </c>
      <c r="M123" s="141">
        <f t="shared" si="5"/>
        <v>934800</v>
      </c>
      <c r="N123" s="316">
        <f t="shared" si="4"/>
        <v>977752.38095238095</v>
      </c>
      <c r="O123" s="216" t="s">
        <v>438</v>
      </c>
      <c r="P123" s="32"/>
      <c r="Q123" s="32"/>
      <c r="R123" s="32"/>
      <c r="S123" s="32"/>
      <c r="T123" s="32"/>
      <c r="U123" s="32"/>
      <c r="V123" s="32"/>
      <c r="W123" s="32"/>
    </row>
    <row r="124" spans="1:23" x14ac:dyDescent="0.2">
      <c r="A124" s="82" t="s">
        <v>954</v>
      </c>
      <c r="B124" s="82" t="s">
        <v>955</v>
      </c>
      <c r="C124" s="82" t="s">
        <v>956</v>
      </c>
      <c r="D124" s="82" t="s">
        <v>957</v>
      </c>
      <c r="E124" s="82" t="s">
        <v>147</v>
      </c>
      <c r="F124" s="82" t="s">
        <v>512</v>
      </c>
      <c r="G124" s="82">
        <v>1</v>
      </c>
      <c r="H124" s="122" t="s">
        <v>436</v>
      </c>
      <c r="I124" s="122" t="s">
        <v>958</v>
      </c>
      <c r="J124" s="122"/>
      <c r="K124" s="305">
        <v>482829</v>
      </c>
      <c r="L124" s="152">
        <v>313000</v>
      </c>
      <c r="M124" s="141">
        <f t="shared" si="5"/>
        <v>535135</v>
      </c>
      <c r="N124" s="316">
        <f t="shared" si="4"/>
        <v>559723.49206349207</v>
      </c>
      <c r="O124" s="217" t="s">
        <v>438</v>
      </c>
    </row>
    <row r="125" spans="1:23" x14ac:dyDescent="0.2">
      <c r="A125" s="82" t="s">
        <v>959</v>
      </c>
      <c r="B125" s="82" t="s">
        <v>960</v>
      </c>
      <c r="C125" s="82" t="s">
        <v>961</v>
      </c>
      <c r="D125" s="82" t="s">
        <v>962</v>
      </c>
      <c r="E125" s="82" t="s">
        <v>147</v>
      </c>
      <c r="F125" s="82" t="s">
        <v>148</v>
      </c>
      <c r="G125" s="82">
        <v>1</v>
      </c>
      <c r="H125" s="122" t="s">
        <v>436</v>
      </c>
      <c r="I125" s="122" t="s">
        <v>963</v>
      </c>
      <c r="J125" s="122"/>
      <c r="K125" s="305">
        <v>401143</v>
      </c>
      <c r="L125" s="152">
        <v>521000</v>
      </c>
      <c r="M125" s="141">
        <f t="shared" si="5"/>
        <v>444600</v>
      </c>
      <c r="N125" s="316">
        <f t="shared" si="4"/>
        <v>465028.57142857142</v>
      </c>
      <c r="O125" s="217" t="s">
        <v>438</v>
      </c>
    </row>
    <row r="126" spans="1:23" ht="22.5" x14ac:dyDescent="0.2">
      <c r="A126" s="82" t="s">
        <v>964</v>
      </c>
      <c r="B126" s="82" t="s">
        <v>311</v>
      </c>
      <c r="C126" s="82" t="s">
        <v>965</v>
      </c>
      <c r="D126" s="82" t="s">
        <v>966</v>
      </c>
      <c r="E126" s="82" t="s">
        <v>314</v>
      </c>
      <c r="F126" s="82" t="s">
        <v>967</v>
      </c>
      <c r="G126" s="82">
        <v>2</v>
      </c>
      <c r="H126" s="122" t="s">
        <v>436</v>
      </c>
      <c r="I126" s="122" t="s">
        <v>968</v>
      </c>
      <c r="J126" s="122"/>
      <c r="K126" s="305">
        <v>236571</v>
      </c>
      <c r="L126" s="152">
        <v>209000</v>
      </c>
      <c r="M126" s="141">
        <f t="shared" si="5"/>
        <v>262200</v>
      </c>
      <c r="N126" s="316">
        <f t="shared" si="4"/>
        <v>274247.61904761905</v>
      </c>
      <c r="O126" s="217" t="s">
        <v>438</v>
      </c>
    </row>
    <row r="127" spans="1:23" x14ac:dyDescent="0.2">
      <c r="A127" s="82" t="s">
        <v>969</v>
      </c>
      <c r="B127" s="82" t="s">
        <v>970</v>
      </c>
      <c r="C127" s="82" t="s">
        <v>971</v>
      </c>
      <c r="D127" s="82"/>
      <c r="E127" s="82" t="s">
        <v>413</v>
      </c>
      <c r="F127" s="82"/>
      <c r="G127" s="82"/>
      <c r="H127" s="122"/>
      <c r="I127" s="122" t="s">
        <v>972</v>
      </c>
      <c r="J127" s="122" t="s">
        <v>482</v>
      </c>
      <c r="K127" s="305">
        <v>46286</v>
      </c>
      <c r="L127" s="152">
        <v>22000</v>
      </c>
      <c r="M127" s="141">
        <f t="shared" si="5"/>
        <v>51300</v>
      </c>
      <c r="N127" s="316">
        <f t="shared" si="4"/>
        <v>53657.142857142855</v>
      </c>
      <c r="O127" s="217" t="s">
        <v>438</v>
      </c>
      <c r="P127" s="2" t="s">
        <v>973</v>
      </c>
    </row>
    <row r="128" spans="1:23" s="3" customFormat="1" x14ac:dyDescent="0.2">
      <c r="A128" s="264" t="s">
        <v>974</v>
      </c>
      <c r="B128" s="264" t="s">
        <v>975</v>
      </c>
      <c r="C128" s="264" t="s">
        <v>425</v>
      </c>
      <c r="D128" s="264"/>
      <c r="E128" s="264" t="s">
        <v>426</v>
      </c>
      <c r="F128" s="264"/>
      <c r="G128" s="264"/>
      <c r="H128" s="265"/>
      <c r="I128" s="265" t="s">
        <v>976</v>
      </c>
      <c r="J128" s="265" t="s">
        <v>453</v>
      </c>
      <c r="K128" s="305">
        <v>56571</v>
      </c>
      <c r="L128" s="152">
        <v>37000</v>
      </c>
      <c r="M128" s="141">
        <f t="shared" si="5"/>
        <v>62700</v>
      </c>
      <c r="N128" s="316">
        <f t="shared" si="4"/>
        <v>65580.952380952382</v>
      </c>
      <c r="O128" s="217" t="s">
        <v>438</v>
      </c>
      <c r="P128" s="240" t="s">
        <v>977</v>
      </c>
    </row>
    <row r="129" spans="1:16" x14ac:dyDescent="0.2">
      <c r="A129" s="256" t="s">
        <v>978</v>
      </c>
      <c r="B129" s="256" t="s">
        <v>979</v>
      </c>
      <c r="C129" s="256" t="s">
        <v>980</v>
      </c>
      <c r="D129" s="256"/>
      <c r="E129" s="256" t="s">
        <v>426</v>
      </c>
      <c r="F129" s="256"/>
      <c r="G129" s="256"/>
      <c r="H129" s="257"/>
      <c r="I129" s="257"/>
      <c r="J129" s="257"/>
      <c r="K129" s="310">
        <v>34227</v>
      </c>
      <c r="L129" s="258">
        <v>32000</v>
      </c>
      <c r="M129" s="259">
        <f t="shared" si="5"/>
        <v>37935</v>
      </c>
      <c r="N129" s="316">
        <f t="shared" si="4"/>
        <v>39678.045112781954</v>
      </c>
      <c r="O129" s="217" t="s">
        <v>438</v>
      </c>
      <c r="P129" s="2" t="s">
        <v>981</v>
      </c>
    </row>
    <row r="130" spans="1:16" ht="22.5" x14ac:dyDescent="0.2">
      <c r="A130" s="82" t="s">
        <v>982</v>
      </c>
      <c r="B130" s="82" t="s">
        <v>983</v>
      </c>
      <c r="C130" s="82" t="s">
        <v>984</v>
      </c>
      <c r="D130" s="82"/>
      <c r="E130" s="82" t="s">
        <v>985</v>
      </c>
      <c r="F130" s="82" t="s">
        <v>474</v>
      </c>
      <c r="G130" s="82">
        <v>3</v>
      </c>
      <c r="H130" s="122" t="s">
        <v>436</v>
      </c>
      <c r="I130" s="122" t="s">
        <v>986</v>
      </c>
      <c r="J130" s="122"/>
      <c r="K130" s="305">
        <v>750857</v>
      </c>
      <c r="L130" s="152">
        <v>157000</v>
      </c>
      <c r="M130" s="141">
        <f t="shared" si="5"/>
        <v>832200</v>
      </c>
      <c r="N130" s="316">
        <f t="shared" si="4"/>
        <v>870438.09523809515</v>
      </c>
      <c r="O130" s="217" t="s">
        <v>438</v>
      </c>
    </row>
    <row r="131" spans="1:16" x14ac:dyDescent="0.2">
      <c r="A131" s="82" t="s">
        <v>987</v>
      </c>
      <c r="B131" s="82" t="s">
        <v>988</v>
      </c>
      <c r="C131" s="82" t="s">
        <v>989</v>
      </c>
      <c r="D131" s="82"/>
      <c r="E131" s="82" t="s">
        <v>66</v>
      </c>
      <c r="F131" s="82"/>
      <c r="G131" s="82"/>
      <c r="H131" s="122"/>
      <c r="I131" s="122" t="s">
        <v>990</v>
      </c>
      <c r="J131" s="122" t="s">
        <v>453</v>
      </c>
      <c r="K131" s="305">
        <v>87429</v>
      </c>
      <c r="L131" s="152">
        <v>43000</v>
      </c>
      <c r="M131" s="141">
        <f t="shared" ref="M131:M162" si="6">ROUND(K131*119.7/108,0)</f>
        <v>96900</v>
      </c>
      <c r="N131" s="316">
        <f t="shared" si="4"/>
        <v>101352.38095238095</v>
      </c>
      <c r="O131" s="217" t="s">
        <v>438</v>
      </c>
    </row>
    <row r="132" spans="1:16" x14ac:dyDescent="0.2">
      <c r="A132" s="84" t="s">
        <v>991</v>
      </c>
      <c r="B132" s="84" t="s">
        <v>992</v>
      </c>
      <c r="C132" s="84" t="s">
        <v>993</v>
      </c>
      <c r="D132" s="84"/>
      <c r="E132" s="84" t="s">
        <v>426</v>
      </c>
      <c r="F132" s="84"/>
      <c r="G132" s="84"/>
      <c r="H132" s="124"/>
      <c r="I132" s="124" t="s">
        <v>994</v>
      </c>
      <c r="J132" s="124" t="s">
        <v>447</v>
      </c>
      <c r="K132" s="305">
        <v>313714</v>
      </c>
      <c r="L132" s="152">
        <v>469000</v>
      </c>
      <c r="M132" s="141">
        <f t="shared" si="6"/>
        <v>347700</v>
      </c>
      <c r="N132" s="316">
        <f t="shared" si="4"/>
        <v>363676.19047619047</v>
      </c>
      <c r="O132" s="217" t="s">
        <v>438</v>
      </c>
    </row>
    <row r="133" spans="1:16" x14ac:dyDescent="0.2">
      <c r="A133" s="126" t="s">
        <v>995</v>
      </c>
      <c r="B133" s="126" t="s">
        <v>996</v>
      </c>
      <c r="C133" s="126" t="s">
        <v>997</v>
      </c>
      <c r="D133" s="126"/>
      <c r="E133" s="126" t="s">
        <v>998</v>
      </c>
      <c r="F133" s="126" t="s">
        <v>512</v>
      </c>
      <c r="G133" s="126">
        <v>2</v>
      </c>
      <c r="H133" s="127" t="s">
        <v>436</v>
      </c>
      <c r="I133" s="127" t="s">
        <v>999</v>
      </c>
      <c r="J133" s="127" t="s">
        <v>453</v>
      </c>
      <c r="K133" s="309">
        <v>72000</v>
      </c>
      <c r="L133" s="156">
        <v>43000</v>
      </c>
      <c r="M133" s="155">
        <f t="shared" si="6"/>
        <v>79800</v>
      </c>
      <c r="N133" s="316">
        <f t="shared" ref="N133:N172" si="7">M133*(125.2/119.7)</f>
        <v>83466.666666666657</v>
      </c>
      <c r="O133" s="217" t="s">
        <v>438</v>
      </c>
    </row>
    <row r="134" spans="1:16" x14ac:dyDescent="0.2">
      <c r="A134" s="82" t="s">
        <v>1000</v>
      </c>
      <c r="B134" s="82" t="s">
        <v>1001</v>
      </c>
      <c r="C134" s="82"/>
      <c r="D134" s="82"/>
      <c r="E134" s="82" t="s">
        <v>66</v>
      </c>
      <c r="F134" s="82"/>
      <c r="G134" s="82"/>
      <c r="H134" s="122"/>
      <c r="I134" s="122" t="s">
        <v>1002</v>
      </c>
      <c r="J134" s="122" t="s">
        <v>482</v>
      </c>
      <c r="K134" s="305">
        <v>30857</v>
      </c>
      <c r="L134" s="152">
        <v>32000</v>
      </c>
      <c r="M134" s="141">
        <f t="shared" si="6"/>
        <v>34200</v>
      </c>
      <c r="N134" s="316">
        <f t="shared" si="7"/>
        <v>35771.428571428572</v>
      </c>
      <c r="O134" s="217" t="s">
        <v>438</v>
      </c>
    </row>
    <row r="135" spans="1:16" x14ac:dyDescent="0.2">
      <c r="A135" s="82" t="s">
        <v>1003</v>
      </c>
      <c r="B135" s="82" t="s">
        <v>1004</v>
      </c>
      <c r="C135" s="82" t="s">
        <v>1005</v>
      </c>
      <c r="D135" s="82"/>
      <c r="E135" s="82" t="s">
        <v>165</v>
      </c>
      <c r="F135" s="82" t="s">
        <v>148</v>
      </c>
      <c r="G135" s="82">
        <v>1</v>
      </c>
      <c r="H135" s="122" t="s">
        <v>436</v>
      </c>
      <c r="I135" s="122" t="s">
        <v>1006</v>
      </c>
      <c r="J135" s="122"/>
      <c r="K135" s="305">
        <v>1085143</v>
      </c>
      <c r="L135" s="152">
        <v>1301000</v>
      </c>
      <c r="M135" s="141">
        <f t="shared" si="6"/>
        <v>1202700</v>
      </c>
      <c r="N135" s="316">
        <f t="shared" si="7"/>
        <v>1257961.9047619046</v>
      </c>
      <c r="O135" s="217" t="s">
        <v>438</v>
      </c>
    </row>
    <row r="136" spans="1:16" x14ac:dyDescent="0.2">
      <c r="A136" s="82" t="s">
        <v>1007</v>
      </c>
      <c r="B136" s="82" t="s">
        <v>1008</v>
      </c>
      <c r="C136" s="82" t="s">
        <v>1009</v>
      </c>
      <c r="D136" s="82"/>
      <c r="E136" s="82" t="s">
        <v>1010</v>
      </c>
      <c r="F136" s="82" t="s">
        <v>512</v>
      </c>
      <c r="G136" s="82">
        <v>2</v>
      </c>
      <c r="H136" s="122" t="s">
        <v>436</v>
      </c>
      <c r="I136" s="122" t="s">
        <v>1011</v>
      </c>
      <c r="J136" s="122"/>
      <c r="K136" s="305">
        <v>637714</v>
      </c>
      <c r="L136" s="152">
        <v>521000</v>
      </c>
      <c r="M136" s="141">
        <f t="shared" si="6"/>
        <v>706800</v>
      </c>
      <c r="N136" s="316">
        <f t="shared" si="7"/>
        <v>739276.19047619042</v>
      </c>
      <c r="O136" s="217" t="s">
        <v>438</v>
      </c>
    </row>
    <row r="137" spans="1:16" x14ac:dyDescent="0.2">
      <c r="A137" s="82" t="s">
        <v>1012</v>
      </c>
      <c r="B137" s="82" t="s">
        <v>1013</v>
      </c>
      <c r="C137" s="82" t="s">
        <v>1014</v>
      </c>
      <c r="D137" s="82"/>
      <c r="E137" s="82" t="s">
        <v>1015</v>
      </c>
      <c r="F137" s="82"/>
      <c r="G137" s="82"/>
      <c r="H137" s="122"/>
      <c r="I137" s="122" t="s">
        <v>1016</v>
      </c>
      <c r="J137" s="122" t="s">
        <v>453</v>
      </c>
      <c r="K137" s="305">
        <v>41143</v>
      </c>
      <c r="L137" s="152">
        <v>37000</v>
      </c>
      <c r="M137" s="141">
        <f t="shared" si="6"/>
        <v>45600</v>
      </c>
      <c r="N137" s="316">
        <f t="shared" si="7"/>
        <v>47695.238095238092</v>
      </c>
      <c r="O137" s="217" t="s">
        <v>438</v>
      </c>
    </row>
    <row r="138" spans="1:16" ht="22.5" x14ac:dyDescent="0.2">
      <c r="A138" s="84" t="s">
        <v>1017</v>
      </c>
      <c r="B138" s="84" t="s">
        <v>1018</v>
      </c>
      <c r="C138" s="84" t="s">
        <v>1019</v>
      </c>
      <c r="D138" s="84"/>
      <c r="E138" s="84" t="s">
        <v>1020</v>
      </c>
      <c r="F138" s="84" t="s">
        <v>148</v>
      </c>
      <c r="G138" s="84">
        <v>2</v>
      </c>
      <c r="H138" s="124" t="s">
        <v>436</v>
      </c>
      <c r="I138" s="124" t="s">
        <v>1021</v>
      </c>
      <c r="J138" s="124"/>
      <c r="K138" s="305">
        <v>1213714</v>
      </c>
      <c r="L138" s="152">
        <v>938000</v>
      </c>
      <c r="M138" s="141">
        <f t="shared" si="6"/>
        <v>1345200</v>
      </c>
      <c r="N138" s="316">
        <f t="shared" si="7"/>
        <v>1407009.5238095238</v>
      </c>
      <c r="O138" s="217" t="s">
        <v>438</v>
      </c>
      <c r="P138" s="2" t="s">
        <v>1022</v>
      </c>
    </row>
    <row r="139" spans="1:16" s="3" customFormat="1" x14ac:dyDescent="0.2">
      <c r="A139" s="84" t="s">
        <v>1023</v>
      </c>
      <c r="B139" s="84" t="s">
        <v>1024</v>
      </c>
      <c r="C139" s="84" t="s">
        <v>1025</v>
      </c>
      <c r="D139" s="84"/>
      <c r="E139" s="84" t="s">
        <v>1026</v>
      </c>
      <c r="F139" s="84" t="s">
        <v>732</v>
      </c>
      <c r="G139" s="84">
        <v>2</v>
      </c>
      <c r="H139" s="124" t="s">
        <v>436</v>
      </c>
      <c r="I139" s="124" t="s">
        <v>1027</v>
      </c>
      <c r="J139" s="124"/>
      <c r="K139" s="305">
        <v>1985143</v>
      </c>
      <c r="L139" s="152">
        <v>2082000</v>
      </c>
      <c r="M139" s="141">
        <f t="shared" si="6"/>
        <v>2200200</v>
      </c>
      <c r="N139" s="316">
        <f t="shared" si="7"/>
        <v>2301295.2380952379</v>
      </c>
      <c r="O139" s="217" t="s">
        <v>438</v>
      </c>
    </row>
    <row r="140" spans="1:16" x14ac:dyDescent="0.2">
      <c r="A140" s="82" t="s">
        <v>1028</v>
      </c>
      <c r="B140" s="82" t="s">
        <v>1029</v>
      </c>
      <c r="C140" s="82" t="s">
        <v>1030</v>
      </c>
      <c r="D140" s="82"/>
      <c r="E140" s="82" t="s">
        <v>66</v>
      </c>
      <c r="F140" s="82"/>
      <c r="G140" s="82"/>
      <c r="H140" s="122"/>
      <c r="I140" s="122" t="s">
        <v>1031</v>
      </c>
      <c r="J140" s="122" t="s">
        <v>453</v>
      </c>
      <c r="K140" s="305">
        <v>61714</v>
      </c>
      <c r="L140" s="152">
        <v>27000</v>
      </c>
      <c r="M140" s="141">
        <f t="shared" si="6"/>
        <v>68400</v>
      </c>
      <c r="N140" s="316">
        <f t="shared" si="7"/>
        <v>71542.857142857145</v>
      </c>
      <c r="O140" s="217" t="s">
        <v>438</v>
      </c>
    </row>
    <row r="141" spans="1:16" s="3" customFormat="1" x14ac:dyDescent="0.2">
      <c r="A141" s="82" t="s">
        <v>1032</v>
      </c>
      <c r="B141" s="82" t="s">
        <v>1033</v>
      </c>
      <c r="C141" s="82" t="s">
        <v>1034</v>
      </c>
      <c r="D141" s="82"/>
      <c r="E141" s="82" t="s">
        <v>66</v>
      </c>
      <c r="F141" s="82"/>
      <c r="G141" s="82"/>
      <c r="H141" s="122"/>
      <c r="I141" s="122"/>
      <c r="J141" s="122"/>
      <c r="K141" s="305">
        <v>0</v>
      </c>
      <c r="L141" s="152">
        <v>27000</v>
      </c>
      <c r="M141" s="141">
        <f t="shared" si="6"/>
        <v>0</v>
      </c>
      <c r="N141" s="316">
        <f t="shared" si="7"/>
        <v>0</v>
      </c>
      <c r="O141" s="217" t="s">
        <v>438</v>
      </c>
    </row>
    <row r="142" spans="1:16" x14ac:dyDescent="0.2">
      <c r="A142" s="82" t="s">
        <v>1035</v>
      </c>
      <c r="B142" s="82" t="s">
        <v>1036</v>
      </c>
      <c r="C142" s="82" t="s">
        <v>1037</v>
      </c>
      <c r="D142" s="82"/>
      <c r="E142" s="82" t="s">
        <v>403</v>
      </c>
      <c r="F142" s="82"/>
      <c r="G142" s="82"/>
      <c r="H142" s="122"/>
      <c r="I142" s="122" t="s">
        <v>463</v>
      </c>
      <c r="J142" s="122" t="s">
        <v>447</v>
      </c>
      <c r="K142" s="305">
        <v>154286</v>
      </c>
      <c r="L142" s="152">
        <v>105000</v>
      </c>
      <c r="M142" s="141">
        <f t="shared" si="6"/>
        <v>171000</v>
      </c>
      <c r="N142" s="316">
        <f t="shared" si="7"/>
        <v>178857.14285714284</v>
      </c>
      <c r="O142" s="217" t="s">
        <v>438</v>
      </c>
    </row>
    <row r="143" spans="1:16" x14ac:dyDescent="0.2">
      <c r="A143" s="82" t="s">
        <v>1038</v>
      </c>
      <c r="B143" s="82" t="s">
        <v>1039</v>
      </c>
      <c r="C143" s="82" t="s">
        <v>1040</v>
      </c>
      <c r="D143" s="82"/>
      <c r="E143" s="82" t="s">
        <v>66</v>
      </c>
      <c r="F143" s="82" t="s">
        <v>435</v>
      </c>
      <c r="G143" s="82">
        <v>2</v>
      </c>
      <c r="H143" s="122" t="s">
        <v>436</v>
      </c>
      <c r="I143" s="122" t="s">
        <v>1041</v>
      </c>
      <c r="J143" s="122"/>
      <c r="K143" s="305">
        <v>1188000</v>
      </c>
      <c r="L143" s="152">
        <v>938000</v>
      </c>
      <c r="M143" s="141">
        <f t="shared" si="6"/>
        <v>1316700</v>
      </c>
      <c r="N143" s="316">
        <f t="shared" si="7"/>
        <v>1377200</v>
      </c>
      <c r="O143" s="217" t="s">
        <v>438</v>
      </c>
    </row>
    <row r="144" spans="1:16" s="3" customFormat="1" x14ac:dyDescent="0.2">
      <c r="A144" s="82" t="s">
        <v>1042</v>
      </c>
      <c r="B144" s="82" t="s">
        <v>1043</v>
      </c>
      <c r="C144" s="82" t="s">
        <v>1043</v>
      </c>
      <c r="D144" s="82"/>
      <c r="E144" s="82" t="s">
        <v>111</v>
      </c>
      <c r="F144" s="82"/>
      <c r="G144" s="82"/>
      <c r="H144" s="122"/>
      <c r="I144" s="122" t="s">
        <v>1044</v>
      </c>
      <c r="J144" s="122" t="s">
        <v>453</v>
      </c>
      <c r="K144" s="305">
        <v>41143</v>
      </c>
      <c r="L144" s="152">
        <v>37000</v>
      </c>
      <c r="M144" s="141">
        <f t="shared" si="6"/>
        <v>45600</v>
      </c>
      <c r="N144" s="316">
        <f t="shared" si="7"/>
        <v>47695.238095238092</v>
      </c>
      <c r="O144" s="217" t="s">
        <v>438</v>
      </c>
    </row>
    <row r="145" spans="1:15" x14ac:dyDescent="0.2">
      <c r="A145" s="82" t="s">
        <v>1045</v>
      </c>
      <c r="B145" s="82" t="s">
        <v>1046</v>
      </c>
      <c r="C145" s="82" t="s">
        <v>1047</v>
      </c>
      <c r="D145" s="82"/>
      <c r="E145" s="82" t="s">
        <v>1010</v>
      </c>
      <c r="F145" s="82"/>
      <c r="G145" s="82"/>
      <c r="H145" s="122"/>
      <c r="I145" s="122" t="s">
        <v>1048</v>
      </c>
      <c r="J145" s="122" t="s">
        <v>447</v>
      </c>
      <c r="K145" s="305">
        <v>123429</v>
      </c>
      <c r="L145" s="152">
        <v>32000</v>
      </c>
      <c r="M145" s="141">
        <f t="shared" si="6"/>
        <v>136800</v>
      </c>
      <c r="N145" s="316">
        <f t="shared" si="7"/>
        <v>143085.71428571429</v>
      </c>
      <c r="O145" s="217" t="s">
        <v>438</v>
      </c>
    </row>
    <row r="146" spans="1:15" s="3" customFormat="1" ht="22.5" x14ac:dyDescent="0.2">
      <c r="A146" s="82" t="s">
        <v>1049</v>
      </c>
      <c r="B146" s="82" t="s">
        <v>1050</v>
      </c>
      <c r="C146" s="82" t="s">
        <v>1050</v>
      </c>
      <c r="D146" s="82"/>
      <c r="E146" s="82" t="s">
        <v>66</v>
      </c>
      <c r="F146" s="82" t="s">
        <v>1051</v>
      </c>
      <c r="G146" s="82">
        <v>2</v>
      </c>
      <c r="H146" s="122" t="s">
        <v>436</v>
      </c>
      <c r="I146" s="122" t="s">
        <v>1052</v>
      </c>
      <c r="J146" s="122"/>
      <c r="K146" s="305">
        <v>704571</v>
      </c>
      <c r="L146" s="152">
        <v>209000</v>
      </c>
      <c r="M146" s="141">
        <f t="shared" si="6"/>
        <v>780900</v>
      </c>
      <c r="N146" s="316">
        <f t="shared" si="7"/>
        <v>816780.95238095231</v>
      </c>
      <c r="O146" s="217" t="s">
        <v>438</v>
      </c>
    </row>
    <row r="147" spans="1:15" x14ac:dyDescent="0.2">
      <c r="A147" s="82" t="s">
        <v>1053</v>
      </c>
      <c r="B147" s="82" t="s">
        <v>1054</v>
      </c>
      <c r="C147" s="82" t="s">
        <v>1043</v>
      </c>
      <c r="D147" s="82"/>
      <c r="E147" s="82" t="s">
        <v>111</v>
      </c>
      <c r="F147" s="82"/>
      <c r="G147" s="82"/>
      <c r="H147" s="122"/>
      <c r="I147" s="122" t="s">
        <v>1055</v>
      </c>
      <c r="J147" s="122" t="s">
        <v>453</v>
      </c>
      <c r="K147" s="305">
        <v>61714</v>
      </c>
      <c r="L147" s="152">
        <v>48000</v>
      </c>
      <c r="M147" s="141">
        <f t="shared" si="6"/>
        <v>68400</v>
      </c>
      <c r="N147" s="316">
        <f t="shared" si="7"/>
        <v>71542.857142857145</v>
      </c>
      <c r="O147" s="217" t="s">
        <v>438</v>
      </c>
    </row>
    <row r="148" spans="1:15" x14ac:dyDescent="0.2">
      <c r="A148" s="82" t="s">
        <v>1056</v>
      </c>
      <c r="B148" s="82" t="s">
        <v>1057</v>
      </c>
      <c r="C148" s="82" t="s">
        <v>1057</v>
      </c>
      <c r="D148" s="82"/>
      <c r="E148" s="82" t="s">
        <v>66</v>
      </c>
      <c r="F148" s="82"/>
      <c r="G148" s="82"/>
      <c r="H148" s="122"/>
      <c r="I148" s="122" t="s">
        <v>1044</v>
      </c>
      <c r="J148" s="122" t="s">
        <v>453</v>
      </c>
      <c r="K148" s="305">
        <v>72000</v>
      </c>
      <c r="L148" s="152">
        <v>43000</v>
      </c>
      <c r="M148" s="141">
        <f t="shared" si="6"/>
        <v>79800</v>
      </c>
      <c r="N148" s="316">
        <f t="shared" si="7"/>
        <v>83466.666666666657</v>
      </c>
      <c r="O148" s="217" t="s">
        <v>438</v>
      </c>
    </row>
    <row r="149" spans="1:15" x14ac:dyDescent="0.2">
      <c r="A149" s="82" t="s">
        <v>1058</v>
      </c>
      <c r="B149" s="82" t="s">
        <v>1059</v>
      </c>
      <c r="C149" s="82" t="s">
        <v>1060</v>
      </c>
      <c r="D149" s="82"/>
      <c r="E149" s="82" t="s">
        <v>1061</v>
      </c>
      <c r="F149" s="82"/>
      <c r="G149" s="82"/>
      <c r="H149" s="122"/>
      <c r="I149" s="122" t="s">
        <v>1062</v>
      </c>
      <c r="J149" s="122" t="s">
        <v>453</v>
      </c>
      <c r="K149" s="305">
        <v>41143</v>
      </c>
      <c r="L149" s="152">
        <v>45000</v>
      </c>
      <c r="M149" s="141">
        <f t="shared" si="6"/>
        <v>45600</v>
      </c>
      <c r="N149" s="316">
        <f t="shared" si="7"/>
        <v>47695.238095238092</v>
      </c>
      <c r="O149" s="217" t="s">
        <v>438</v>
      </c>
    </row>
    <row r="150" spans="1:15" x14ac:dyDescent="0.2">
      <c r="A150" s="82" t="s">
        <v>1063</v>
      </c>
      <c r="B150" s="82" t="s">
        <v>1064</v>
      </c>
      <c r="C150" s="82" t="s">
        <v>1065</v>
      </c>
      <c r="D150" s="82"/>
      <c r="E150" s="82" t="s">
        <v>66</v>
      </c>
      <c r="F150" s="82"/>
      <c r="G150" s="82"/>
      <c r="H150" s="122"/>
      <c r="I150" s="122" t="s">
        <v>1066</v>
      </c>
      <c r="J150" s="122" t="s">
        <v>453</v>
      </c>
      <c r="K150" s="305">
        <v>61714</v>
      </c>
      <c r="L150" s="152">
        <v>32000</v>
      </c>
      <c r="M150" s="141">
        <f t="shared" si="6"/>
        <v>68400</v>
      </c>
      <c r="N150" s="316">
        <f t="shared" si="7"/>
        <v>71542.857142857145</v>
      </c>
      <c r="O150" s="217" t="s">
        <v>438</v>
      </c>
    </row>
    <row r="151" spans="1:15" x14ac:dyDescent="0.2">
      <c r="A151" s="82" t="s">
        <v>1067</v>
      </c>
      <c r="B151" s="82" t="s">
        <v>1068</v>
      </c>
      <c r="C151" s="82" t="s">
        <v>1069</v>
      </c>
      <c r="D151" s="82"/>
      <c r="E151" s="82" t="s">
        <v>66</v>
      </c>
      <c r="F151" s="82"/>
      <c r="G151" s="82"/>
      <c r="H151" s="122"/>
      <c r="I151" s="122" t="s">
        <v>1070</v>
      </c>
      <c r="J151" s="122" t="s">
        <v>453</v>
      </c>
      <c r="K151" s="305">
        <v>56571</v>
      </c>
      <c r="L151" s="152">
        <v>43000</v>
      </c>
      <c r="M151" s="141">
        <f t="shared" si="6"/>
        <v>62700</v>
      </c>
      <c r="N151" s="316">
        <f t="shared" si="7"/>
        <v>65580.952380952382</v>
      </c>
      <c r="O151" s="217" t="s">
        <v>438</v>
      </c>
    </row>
    <row r="152" spans="1:15" s="3" customFormat="1" x14ac:dyDescent="0.2">
      <c r="A152" s="82" t="s">
        <v>1071</v>
      </c>
      <c r="B152" s="82" t="s">
        <v>1072</v>
      </c>
      <c r="C152" s="82" t="s">
        <v>1073</v>
      </c>
      <c r="D152" s="82"/>
      <c r="E152" s="82" t="s">
        <v>111</v>
      </c>
      <c r="F152" s="82"/>
      <c r="G152" s="82"/>
      <c r="H152" s="122"/>
      <c r="I152" s="122" t="s">
        <v>1074</v>
      </c>
      <c r="J152" s="122" t="s">
        <v>453</v>
      </c>
      <c r="K152" s="305">
        <v>56571</v>
      </c>
      <c r="L152" s="152">
        <v>37000</v>
      </c>
      <c r="M152" s="141">
        <f t="shared" si="6"/>
        <v>62700</v>
      </c>
      <c r="N152" s="316">
        <f t="shared" si="7"/>
        <v>65580.952380952382</v>
      </c>
      <c r="O152" s="217" t="s">
        <v>438</v>
      </c>
    </row>
    <row r="153" spans="1:15" s="3" customFormat="1" ht="15" x14ac:dyDescent="0.25">
      <c r="A153" s="83" t="s">
        <v>1075</v>
      </c>
      <c r="B153" s="83" t="s">
        <v>1076</v>
      </c>
      <c r="C153" s="83" t="s">
        <v>1077</v>
      </c>
      <c r="D153" s="83"/>
      <c r="E153" s="83" t="s">
        <v>1061</v>
      </c>
      <c r="F153" s="83"/>
      <c r="G153" s="83"/>
      <c r="H153" s="123"/>
      <c r="I153" s="123" t="s">
        <v>1078</v>
      </c>
      <c r="J153" s="123" t="s">
        <v>1079</v>
      </c>
      <c r="K153" s="305">
        <v>30857</v>
      </c>
      <c r="L153" s="150">
        <v>0</v>
      </c>
      <c r="M153" s="141">
        <f t="shared" si="6"/>
        <v>34200</v>
      </c>
      <c r="N153" s="316">
        <f t="shared" si="7"/>
        <v>35771.428571428572</v>
      </c>
      <c r="O153" s="217" t="s">
        <v>438</v>
      </c>
    </row>
    <row r="154" spans="1:15" ht="22.5" x14ac:dyDescent="0.2">
      <c r="A154" s="82" t="s">
        <v>1080</v>
      </c>
      <c r="B154" s="82" t="s">
        <v>1081</v>
      </c>
      <c r="C154" s="82" t="s">
        <v>1082</v>
      </c>
      <c r="D154" s="82"/>
      <c r="E154" s="82" t="s">
        <v>66</v>
      </c>
      <c r="F154" s="82" t="s">
        <v>1051</v>
      </c>
      <c r="G154" s="82">
        <v>2</v>
      </c>
      <c r="H154" s="122" t="s">
        <v>436</v>
      </c>
      <c r="I154" s="122" t="s">
        <v>1083</v>
      </c>
      <c r="J154" s="122"/>
      <c r="K154" s="305">
        <v>869143</v>
      </c>
      <c r="L154" s="152">
        <v>521000</v>
      </c>
      <c r="M154" s="141">
        <f t="shared" si="6"/>
        <v>963300</v>
      </c>
      <c r="N154" s="316">
        <f t="shared" si="7"/>
        <v>1007561.9047619047</v>
      </c>
      <c r="O154" s="217" t="s">
        <v>438</v>
      </c>
    </row>
    <row r="155" spans="1:15" s="3" customFormat="1" ht="15" x14ac:dyDescent="0.25">
      <c r="A155" s="83" t="s">
        <v>1084</v>
      </c>
      <c r="B155" s="83" t="s">
        <v>1085</v>
      </c>
      <c r="C155" s="83" t="s">
        <v>1086</v>
      </c>
      <c r="D155" s="83"/>
      <c r="E155" s="83" t="s">
        <v>66</v>
      </c>
      <c r="F155" s="83"/>
      <c r="G155" s="83"/>
      <c r="H155" s="123"/>
      <c r="I155" s="123" t="s">
        <v>1087</v>
      </c>
      <c r="J155" s="123" t="s">
        <v>1079</v>
      </c>
      <c r="K155" s="305">
        <v>30857</v>
      </c>
      <c r="L155" s="150">
        <v>0</v>
      </c>
      <c r="M155" s="141">
        <f t="shared" si="6"/>
        <v>34200</v>
      </c>
      <c r="N155" s="316">
        <f t="shared" si="7"/>
        <v>35771.428571428572</v>
      </c>
      <c r="O155" s="217" t="s">
        <v>438</v>
      </c>
    </row>
    <row r="156" spans="1:15" s="3" customFormat="1" ht="15" x14ac:dyDescent="0.25">
      <c r="A156" s="83" t="s">
        <v>1088</v>
      </c>
      <c r="B156" s="83" t="s">
        <v>1089</v>
      </c>
      <c r="C156" s="83" t="s">
        <v>1090</v>
      </c>
      <c r="D156" s="83"/>
      <c r="E156" s="83" t="s">
        <v>66</v>
      </c>
      <c r="F156" s="83"/>
      <c r="G156" s="83"/>
      <c r="H156" s="123"/>
      <c r="I156" s="123" t="s">
        <v>1091</v>
      </c>
      <c r="J156" s="123" t="s">
        <v>1079</v>
      </c>
      <c r="K156" s="305">
        <v>30857</v>
      </c>
      <c r="L156" s="150">
        <v>0</v>
      </c>
      <c r="M156" s="141">
        <f t="shared" si="6"/>
        <v>34200</v>
      </c>
      <c r="N156" s="316">
        <f t="shared" si="7"/>
        <v>35771.428571428572</v>
      </c>
      <c r="O156" s="217" t="s">
        <v>438</v>
      </c>
    </row>
    <row r="157" spans="1:15" x14ac:dyDescent="0.2">
      <c r="A157" s="82" t="s">
        <v>1092</v>
      </c>
      <c r="B157" s="82" t="s">
        <v>1093</v>
      </c>
      <c r="C157" s="82" t="s">
        <v>1094</v>
      </c>
      <c r="D157" s="82"/>
      <c r="E157" s="82" t="s">
        <v>66</v>
      </c>
      <c r="F157" s="82"/>
      <c r="G157" s="82"/>
      <c r="H157" s="122"/>
      <c r="I157" s="122" t="s">
        <v>1095</v>
      </c>
      <c r="J157" s="122" t="s">
        <v>447</v>
      </c>
      <c r="K157" s="305">
        <v>128571</v>
      </c>
      <c r="L157" s="152">
        <v>79000</v>
      </c>
      <c r="M157" s="141">
        <f t="shared" si="6"/>
        <v>142500</v>
      </c>
      <c r="N157" s="316">
        <f t="shared" si="7"/>
        <v>149047.61904761905</v>
      </c>
      <c r="O157" s="217" t="s">
        <v>438</v>
      </c>
    </row>
    <row r="158" spans="1:15" s="3" customFormat="1" ht="22.5" x14ac:dyDescent="0.2">
      <c r="A158" s="82" t="s">
        <v>1096</v>
      </c>
      <c r="B158" s="82" t="s">
        <v>1097</v>
      </c>
      <c r="C158" s="82" t="s">
        <v>1098</v>
      </c>
      <c r="D158" s="82"/>
      <c r="E158" s="82" t="s">
        <v>403</v>
      </c>
      <c r="F158" s="82" t="s">
        <v>1099</v>
      </c>
      <c r="G158" s="82">
        <v>2</v>
      </c>
      <c r="H158" s="122" t="s">
        <v>436</v>
      </c>
      <c r="I158" s="122" t="s">
        <v>1100</v>
      </c>
      <c r="J158" s="122"/>
      <c r="K158" s="305">
        <v>1239429</v>
      </c>
      <c r="L158" s="152">
        <v>989000</v>
      </c>
      <c r="M158" s="141">
        <f t="shared" si="6"/>
        <v>1373700</v>
      </c>
      <c r="N158" s="317">
        <f t="shared" si="7"/>
        <v>1436819.0476190476</v>
      </c>
      <c r="O158" s="217" t="s">
        <v>438</v>
      </c>
    </row>
    <row r="159" spans="1:15" s="3" customFormat="1" x14ac:dyDescent="0.2">
      <c r="A159" s="82" t="s">
        <v>1101</v>
      </c>
      <c r="B159" s="82" t="s">
        <v>1102</v>
      </c>
      <c r="C159" s="82" t="s">
        <v>1103</v>
      </c>
      <c r="D159" s="82"/>
      <c r="E159" s="82" t="s">
        <v>1104</v>
      </c>
      <c r="F159" s="82"/>
      <c r="G159" s="82"/>
      <c r="H159" s="122"/>
      <c r="I159" s="122" t="s">
        <v>803</v>
      </c>
      <c r="J159" s="122" t="s">
        <v>447</v>
      </c>
      <c r="K159" s="305">
        <v>128571</v>
      </c>
      <c r="L159" s="152">
        <v>85000</v>
      </c>
      <c r="M159" s="141">
        <f t="shared" si="6"/>
        <v>142500</v>
      </c>
      <c r="N159" s="316">
        <f t="shared" si="7"/>
        <v>149047.61904761905</v>
      </c>
      <c r="O159" s="217" t="s">
        <v>438</v>
      </c>
    </row>
    <row r="160" spans="1:15" ht="15" x14ac:dyDescent="0.25">
      <c r="A160" s="83" t="s">
        <v>1105</v>
      </c>
      <c r="B160" s="83" t="s">
        <v>402</v>
      </c>
      <c r="C160" s="83" t="s">
        <v>1106</v>
      </c>
      <c r="D160" s="83"/>
      <c r="E160" s="83"/>
      <c r="F160" s="83"/>
      <c r="G160" s="83"/>
      <c r="H160" s="123"/>
      <c r="I160" s="123" t="s">
        <v>1107</v>
      </c>
      <c r="J160" s="123" t="s">
        <v>1079</v>
      </c>
      <c r="K160" s="305">
        <v>128571</v>
      </c>
      <c r="L160" s="150"/>
      <c r="M160" s="141">
        <f t="shared" si="6"/>
        <v>142500</v>
      </c>
      <c r="N160" s="316">
        <f t="shared" si="7"/>
        <v>149047.61904761905</v>
      </c>
      <c r="O160" s="217" t="s">
        <v>438</v>
      </c>
    </row>
    <row r="161" spans="1:16" s="3" customFormat="1" x14ac:dyDescent="0.2">
      <c r="A161" s="82" t="s">
        <v>1108</v>
      </c>
      <c r="B161" s="82" t="s">
        <v>1109</v>
      </c>
      <c r="C161" s="82" t="s">
        <v>1110</v>
      </c>
      <c r="D161" s="82"/>
      <c r="E161" s="82" t="s">
        <v>1111</v>
      </c>
      <c r="F161" s="82"/>
      <c r="G161" s="82"/>
      <c r="H161" s="122"/>
      <c r="I161" s="122" t="s">
        <v>1112</v>
      </c>
      <c r="J161" s="122" t="s">
        <v>482</v>
      </c>
      <c r="K161" s="305">
        <v>46286</v>
      </c>
      <c r="L161" s="152">
        <v>22000</v>
      </c>
      <c r="M161" s="141">
        <f t="shared" si="6"/>
        <v>51300</v>
      </c>
      <c r="N161" s="317">
        <f t="shared" si="7"/>
        <v>53657.142857142855</v>
      </c>
      <c r="O161" s="217" t="s">
        <v>438</v>
      </c>
    </row>
    <row r="162" spans="1:16" x14ac:dyDescent="0.2">
      <c r="A162" s="82" t="s">
        <v>1113</v>
      </c>
      <c r="B162" s="82" t="s">
        <v>1114</v>
      </c>
      <c r="C162" s="82" t="s">
        <v>1115</v>
      </c>
      <c r="D162" s="82" t="s">
        <v>1116</v>
      </c>
      <c r="E162" s="82" t="s">
        <v>197</v>
      </c>
      <c r="F162" s="82"/>
      <c r="G162" s="82"/>
      <c r="H162" s="122"/>
      <c r="I162" s="122" t="s">
        <v>1117</v>
      </c>
      <c r="J162" s="122" t="s">
        <v>482</v>
      </c>
      <c r="K162" s="305">
        <v>149143</v>
      </c>
      <c r="L162" s="152">
        <v>32000</v>
      </c>
      <c r="M162" s="141">
        <f t="shared" si="6"/>
        <v>165300</v>
      </c>
      <c r="N162" s="316">
        <f t="shared" si="7"/>
        <v>172895.23809523808</v>
      </c>
      <c r="O162" s="217" t="s">
        <v>438</v>
      </c>
    </row>
    <row r="163" spans="1:16" x14ac:dyDescent="0.2">
      <c r="A163" s="82" t="s">
        <v>1118</v>
      </c>
      <c r="B163" s="82" t="s">
        <v>1119</v>
      </c>
      <c r="C163" s="82" t="s">
        <v>1120</v>
      </c>
      <c r="D163" s="82"/>
      <c r="E163" s="82" t="s">
        <v>81</v>
      </c>
      <c r="F163" s="82" t="s">
        <v>512</v>
      </c>
      <c r="G163" s="82">
        <v>2</v>
      </c>
      <c r="H163" s="122" t="s">
        <v>436</v>
      </c>
      <c r="I163" s="122" t="s">
        <v>1121</v>
      </c>
      <c r="J163" s="122"/>
      <c r="K163" s="305">
        <v>61714</v>
      </c>
      <c r="L163" s="152">
        <v>250000</v>
      </c>
      <c r="M163" s="141">
        <f t="shared" ref="M163:M172" si="8">ROUND(K163*119.7/108,0)</f>
        <v>68400</v>
      </c>
      <c r="N163" s="316">
        <f t="shared" si="7"/>
        <v>71542.857142857145</v>
      </c>
      <c r="O163" s="217" t="s">
        <v>438</v>
      </c>
    </row>
    <row r="164" spans="1:16" x14ac:dyDescent="0.2">
      <c r="A164" s="82" t="s">
        <v>1122</v>
      </c>
      <c r="B164" s="82" t="s">
        <v>1123</v>
      </c>
      <c r="C164" s="82" t="s">
        <v>1124</v>
      </c>
      <c r="D164" s="82">
        <v>4614</v>
      </c>
      <c r="E164" s="82" t="s">
        <v>765</v>
      </c>
      <c r="F164" s="82"/>
      <c r="G164" s="82"/>
      <c r="H164" s="122"/>
      <c r="I164" s="122" t="s">
        <v>1125</v>
      </c>
      <c r="J164" s="122" t="s">
        <v>482</v>
      </c>
      <c r="K164" s="305">
        <v>46286</v>
      </c>
      <c r="L164" s="152">
        <v>32000</v>
      </c>
      <c r="M164" s="141">
        <f t="shared" si="8"/>
        <v>51300</v>
      </c>
      <c r="N164" s="316">
        <f t="shared" si="7"/>
        <v>53657.142857142855</v>
      </c>
      <c r="O164" s="217" t="s">
        <v>438</v>
      </c>
    </row>
    <row r="165" spans="1:16" s="3" customFormat="1" x14ac:dyDescent="0.2">
      <c r="A165" s="82" t="s">
        <v>1126</v>
      </c>
      <c r="B165" s="82" t="s">
        <v>1127</v>
      </c>
      <c r="C165" s="82" t="s">
        <v>1128</v>
      </c>
      <c r="D165" s="82"/>
      <c r="E165" s="82" t="s">
        <v>141</v>
      </c>
      <c r="F165" s="82"/>
      <c r="G165" s="82"/>
      <c r="H165" s="122"/>
      <c r="I165" s="122" t="s">
        <v>1129</v>
      </c>
      <c r="J165" s="122" t="s">
        <v>482</v>
      </c>
      <c r="K165" s="305">
        <v>72000</v>
      </c>
      <c r="L165" s="152">
        <v>32000</v>
      </c>
      <c r="M165" s="141">
        <f t="shared" si="8"/>
        <v>79800</v>
      </c>
      <c r="N165" s="316">
        <f t="shared" si="7"/>
        <v>83466.666666666657</v>
      </c>
      <c r="O165" s="217" t="s">
        <v>438</v>
      </c>
    </row>
    <row r="166" spans="1:16" s="3" customFormat="1" ht="15" x14ac:dyDescent="0.25">
      <c r="A166" s="83" t="s">
        <v>1130</v>
      </c>
      <c r="B166" s="83" t="s">
        <v>1131</v>
      </c>
      <c r="C166" s="83" t="s">
        <v>1132</v>
      </c>
      <c r="D166" s="83"/>
      <c r="E166" s="83" t="s">
        <v>1133</v>
      </c>
      <c r="F166" s="83"/>
      <c r="G166" s="83"/>
      <c r="H166" s="123"/>
      <c r="I166" s="123"/>
      <c r="J166" s="123"/>
      <c r="K166" s="305">
        <v>23225</v>
      </c>
      <c r="L166" s="150"/>
      <c r="M166" s="141">
        <f t="shared" si="8"/>
        <v>25741</v>
      </c>
      <c r="N166" s="316">
        <f t="shared" si="7"/>
        <v>26923.752715121136</v>
      </c>
      <c r="O166" s="217" t="s">
        <v>438</v>
      </c>
    </row>
    <row r="167" spans="1:16" s="3" customFormat="1" x14ac:dyDescent="0.2">
      <c r="A167" s="84" t="s">
        <v>1134</v>
      </c>
      <c r="B167" s="84" t="s">
        <v>1135</v>
      </c>
      <c r="C167" s="84" t="s">
        <v>1136</v>
      </c>
      <c r="D167" s="84" t="s">
        <v>1137</v>
      </c>
      <c r="E167" s="84" t="s">
        <v>497</v>
      </c>
      <c r="F167" s="84"/>
      <c r="G167" s="84"/>
      <c r="H167" s="124"/>
      <c r="I167" s="124"/>
      <c r="J167" s="124"/>
      <c r="K167" s="305">
        <v>52561</v>
      </c>
      <c r="L167" s="152">
        <v>35000</v>
      </c>
      <c r="M167" s="141">
        <f t="shared" si="8"/>
        <v>58255</v>
      </c>
      <c r="N167" s="316">
        <f t="shared" si="7"/>
        <v>60931.712614870507</v>
      </c>
      <c r="O167" s="217" t="s">
        <v>438</v>
      </c>
    </row>
    <row r="168" spans="1:16" s="3" customFormat="1" x14ac:dyDescent="0.2">
      <c r="A168" s="84" t="s">
        <v>1138</v>
      </c>
      <c r="B168" s="84" t="s">
        <v>1139</v>
      </c>
      <c r="C168" s="84"/>
      <c r="D168" s="84"/>
      <c r="E168" s="84"/>
      <c r="F168" s="84" t="s">
        <v>512</v>
      </c>
      <c r="G168" s="84">
        <v>1</v>
      </c>
      <c r="H168" s="124" t="s">
        <v>1140</v>
      </c>
      <c r="I168" s="124" t="s">
        <v>1141</v>
      </c>
      <c r="J168" s="124"/>
      <c r="K168" s="305">
        <v>308571</v>
      </c>
      <c r="L168" s="152">
        <v>261000</v>
      </c>
      <c r="M168" s="141">
        <f t="shared" si="8"/>
        <v>342000</v>
      </c>
      <c r="N168" s="316">
        <f t="shared" si="7"/>
        <v>357714.28571428568</v>
      </c>
      <c r="O168" s="217" t="s">
        <v>438</v>
      </c>
    </row>
    <row r="169" spans="1:16" s="3" customFormat="1" x14ac:dyDescent="0.2">
      <c r="A169" s="82" t="s">
        <v>1142</v>
      </c>
      <c r="B169" s="82" t="s">
        <v>1143</v>
      </c>
      <c r="C169" s="82" t="s">
        <v>1144</v>
      </c>
      <c r="D169" s="82"/>
      <c r="E169" s="82" t="s">
        <v>473</v>
      </c>
      <c r="F169" s="82"/>
      <c r="G169" s="82"/>
      <c r="H169" s="122"/>
      <c r="I169" s="122" t="s">
        <v>1145</v>
      </c>
      <c r="J169" s="122" t="s">
        <v>482</v>
      </c>
      <c r="K169" s="305">
        <v>61714</v>
      </c>
      <c r="L169" s="152">
        <v>32000</v>
      </c>
      <c r="M169" s="141">
        <f t="shared" si="8"/>
        <v>68400</v>
      </c>
      <c r="N169" s="316">
        <f t="shared" si="7"/>
        <v>71542.857142857145</v>
      </c>
      <c r="O169" s="217" t="s">
        <v>438</v>
      </c>
      <c r="P169" s="240"/>
    </row>
    <row r="170" spans="1:16" s="3" customFormat="1" x14ac:dyDescent="0.2">
      <c r="A170" s="82" t="s">
        <v>1146</v>
      </c>
      <c r="B170" s="82" t="s">
        <v>1147</v>
      </c>
      <c r="C170" s="82" t="s">
        <v>1148</v>
      </c>
      <c r="D170" s="82" t="s">
        <v>1149</v>
      </c>
      <c r="E170" s="82" t="s">
        <v>473</v>
      </c>
      <c r="F170" s="82" t="s">
        <v>148</v>
      </c>
      <c r="G170" s="82">
        <v>1</v>
      </c>
      <c r="H170" s="122" t="s">
        <v>436</v>
      </c>
      <c r="I170" s="122" t="s">
        <v>1150</v>
      </c>
      <c r="J170" s="122"/>
      <c r="K170" s="305">
        <v>1198286</v>
      </c>
      <c r="L170" s="152">
        <v>1041000</v>
      </c>
      <c r="M170" s="141">
        <f t="shared" si="8"/>
        <v>1328100</v>
      </c>
      <c r="N170" s="316">
        <f t="shared" si="7"/>
        <v>1389123.8095238095</v>
      </c>
      <c r="O170" s="217" t="s">
        <v>438</v>
      </c>
    </row>
    <row r="171" spans="1:16" s="3" customFormat="1" ht="15" x14ac:dyDescent="0.25">
      <c r="A171" s="83" t="s">
        <v>1151</v>
      </c>
      <c r="B171" s="83" t="s">
        <v>1152</v>
      </c>
      <c r="C171" s="83" t="s">
        <v>1152</v>
      </c>
      <c r="D171" s="83"/>
      <c r="E171" s="83" t="s">
        <v>1133</v>
      </c>
      <c r="F171" s="83"/>
      <c r="G171" s="83"/>
      <c r="H171" s="123"/>
      <c r="I171" s="123"/>
      <c r="J171" s="123"/>
      <c r="K171" s="305">
        <v>30559</v>
      </c>
      <c r="L171" s="150">
        <v>0</v>
      </c>
      <c r="M171" s="141">
        <f t="shared" si="8"/>
        <v>33870</v>
      </c>
      <c r="N171" s="316">
        <f t="shared" si="7"/>
        <v>35426.265664160397</v>
      </c>
      <c r="O171" s="217" t="s">
        <v>438</v>
      </c>
    </row>
    <row r="172" spans="1:16" s="3" customFormat="1" x14ac:dyDescent="0.2">
      <c r="A172" s="82" t="s">
        <v>1153</v>
      </c>
      <c r="B172" s="82" t="s">
        <v>1154</v>
      </c>
      <c r="C172" s="82" t="s">
        <v>1155</v>
      </c>
      <c r="D172" s="82"/>
      <c r="E172" s="82" t="s">
        <v>765</v>
      </c>
      <c r="F172" s="82" t="s">
        <v>512</v>
      </c>
      <c r="G172" s="82">
        <v>1</v>
      </c>
      <c r="H172" s="122" t="s">
        <v>1140</v>
      </c>
      <c r="I172" s="122" t="s">
        <v>1156</v>
      </c>
      <c r="J172" s="122"/>
      <c r="K172" s="305">
        <v>110000</v>
      </c>
      <c r="L172" s="152"/>
      <c r="M172" s="141">
        <f t="shared" si="8"/>
        <v>121917</v>
      </c>
      <c r="N172" s="316">
        <f t="shared" si="7"/>
        <v>127518.86716791979</v>
      </c>
      <c r="O172" s="217"/>
    </row>
    <row r="173" spans="1:16" ht="15" x14ac:dyDescent="0.25">
      <c r="A173" s="260"/>
      <c r="B173" s="260" t="s">
        <v>1157</v>
      </c>
      <c r="C173" s="260" t="s">
        <v>1158</v>
      </c>
      <c r="D173" s="260"/>
      <c r="E173" s="260" t="s">
        <v>66</v>
      </c>
      <c r="F173" s="260" t="s">
        <v>512</v>
      </c>
      <c r="G173" s="260">
        <v>1</v>
      </c>
      <c r="H173" s="261" t="s">
        <v>436</v>
      </c>
      <c r="I173" s="261" t="s">
        <v>1159</v>
      </c>
      <c r="J173" s="261" t="s">
        <v>1079</v>
      </c>
      <c r="K173" s="311">
        <v>30857</v>
      </c>
      <c r="L173" s="262"/>
      <c r="M173" s="263"/>
      <c r="N173" s="315"/>
      <c r="P173" s="2" t="s">
        <v>1160</v>
      </c>
    </row>
    <row r="174" spans="1:16" ht="15" x14ac:dyDescent="0.25">
      <c r="A174" s="83" t="s">
        <v>1161</v>
      </c>
      <c r="B174" s="83" t="s">
        <v>1162</v>
      </c>
      <c r="C174" s="83" t="s">
        <v>1163</v>
      </c>
      <c r="D174" s="83"/>
      <c r="E174" s="83" t="s">
        <v>409</v>
      </c>
      <c r="F174" s="83"/>
      <c r="G174" s="83"/>
      <c r="H174" s="123"/>
      <c r="I174" s="123"/>
      <c r="J174" s="123" t="s">
        <v>1079</v>
      </c>
      <c r="K174" s="305"/>
      <c r="L174" s="382"/>
      <c r="M174" s="141"/>
      <c r="N174" s="316">
        <v>35000</v>
      </c>
      <c r="O174" s="2"/>
    </row>
    <row r="175" spans="1:16" ht="15" x14ac:dyDescent="0.25">
      <c r="A175" s="83" t="s">
        <v>1164</v>
      </c>
      <c r="B175" s="83" t="s">
        <v>1165</v>
      </c>
      <c r="C175" s="83" t="s">
        <v>1166</v>
      </c>
      <c r="D175" s="83"/>
      <c r="E175" s="83" t="s">
        <v>985</v>
      </c>
      <c r="F175" s="83"/>
      <c r="G175" s="83"/>
      <c r="H175" s="123"/>
      <c r="I175" s="123"/>
      <c r="J175" s="123" t="s">
        <v>1079</v>
      </c>
      <c r="K175" s="305"/>
      <c r="L175" s="382"/>
      <c r="M175" s="141"/>
      <c r="N175" s="316">
        <v>35000</v>
      </c>
      <c r="O175" s="2"/>
    </row>
    <row r="176" spans="1:16" ht="15" x14ac:dyDescent="0.25">
      <c r="A176" s="83" t="s">
        <v>1167</v>
      </c>
      <c r="B176" s="83" t="s">
        <v>1168</v>
      </c>
      <c r="C176" s="83" t="s">
        <v>1169</v>
      </c>
      <c r="D176" s="83"/>
      <c r="E176" s="83" t="s">
        <v>376</v>
      </c>
      <c r="F176" s="83"/>
      <c r="G176" s="83"/>
      <c r="H176" s="123"/>
      <c r="I176" s="123"/>
      <c r="J176" s="123" t="s">
        <v>1079</v>
      </c>
      <c r="K176" s="305"/>
      <c r="L176" s="382"/>
      <c r="M176" s="141"/>
      <c r="N176" s="316">
        <v>35000</v>
      </c>
      <c r="O176" s="2"/>
    </row>
    <row r="177" spans="1:15" ht="15" x14ac:dyDescent="0.25">
      <c r="A177" s="83" t="s">
        <v>1170</v>
      </c>
      <c r="B177" s="83" t="s">
        <v>1171</v>
      </c>
      <c r="C177" s="83" t="s">
        <v>1172</v>
      </c>
      <c r="D177" s="83"/>
      <c r="E177" s="83" t="s">
        <v>383</v>
      </c>
      <c r="F177" s="83"/>
      <c r="G177" s="83"/>
      <c r="H177" s="123"/>
      <c r="I177" s="123"/>
      <c r="J177" s="123" t="s">
        <v>1079</v>
      </c>
      <c r="K177" s="305"/>
      <c r="L177" s="382"/>
      <c r="M177" s="141"/>
      <c r="N177" s="316">
        <v>35000</v>
      </c>
      <c r="O177" s="2"/>
    </row>
    <row r="178" spans="1:15" ht="15" x14ac:dyDescent="0.25">
      <c r="A178" s="83" t="s">
        <v>1173</v>
      </c>
      <c r="B178" s="83" t="s">
        <v>1174</v>
      </c>
      <c r="C178" s="83" t="s">
        <v>1175</v>
      </c>
      <c r="D178" s="83"/>
      <c r="E178" s="83" t="s">
        <v>985</v>
      </c>
      <c r="F178" s="83"/>
      <c r="G178" s="83"/>
      <c r="H178" s="123"/>
      <c r="I178" s="123"/>
      <c r="J178" s="123" t="s">
        <v>482</v>
      </c>
      <c r="K178" s="305"/>
      <c r="L178" s="382"/>
      <c r="M178" s="141"/>
      <c r="N178" s="316">
        <v>71000</v>
      </c>
      <c r="O178" s="2"/>
    </row>
    <row r="179" spans="1:15" ht="15" x14ac:dyDescent="0.25">
      <c r="A179" s="83" t="s">
        <v>1176</v>
      </c>
      <c r="B179" s="83" t="s">
        <v>1177</v>
      </c>
      <c r="C179" s="83" t="s">
        <v>1178</v>
      </c>
      <c r="D179" s="83"/>
      <c r="E179" s="83" t="s">
        <v>985</v>
      </c>
      <c r="F179" s="83"/>
      <c r="G179" s="83"/>
      <c r="H179" s="123"/>
      <c r="I179" s="123"/>
      <c r="J179" s="123" t="s">
        <v>1079</v>
      </c>
      <c r="K179" s="305"/>
      <c r="L179" s="382"/>
      <c r="M179" s="141"/>
      <c r="N179" s="316">
        <v>35000</v>
      </c>
      <c r="O179" s="2"/>
    </row>
    <row r="180" spans="1:15" ht="15" x14ac:dyDescent="0.25">
      <c r="A180" s="83" t="s">
        <v>1179</v>
      </c>
      <c r="B180" s="83" t="s">
        <v>1180</v>
      </c>
      <c r="C180" s="83" t="s">
        <v>181</v>
      </c>
      <c r="D180" s="83"/>
      <c r="E180" s="83" t="s">
        <v>985</v>
      </c>
      <c r="F180" s="83"/>
      <c r="G180" s="83"/>
      <c r="H180" s="123"/>
      <c r="I180" s="123"/>
      <c r="J180" s="123" t="s">
        <v>1079</v>
      </c>
      <c r="K180" s="305"/>
      <c r="L180" s="382"/>
      <c r="M180" s="141"/>
      <c r="N180" s="316">
        <v>35000</v>
      </c>
      <c r="O180" s="2"/>
    </row>
    <row r="181" spans="1:15" ht="15" x14ac:dyDescent="0.25">
      <c r="A181" s="83" t="s">
        <v>1181</v>
      </c>
      <c r="B181" s="83" t="s">
        <v>1182</v>
      </c>
      <c r="C181" s="83" t="s">
        <v>1182</v>
      </c>
      <c r="D181" s="83"/>
      <c r="E181" s="83" t="s">
        <v>985</v>
      </c>
      <c r="F181" s="83"/>
      <c r="G181" s="83"/>
      <c r="H181" s="123"/>
      <c r="I181" s="123"/>
      <c r="J181" s="123" t="s">
        <v>1079</v>
      </c>
      <c r="K181" s="305"/>
      <c r="L181" s="382"/>
      <c r="M181" s="141"/>
      <c r="N181" s="316">
        <v>35000</v>
      </c>
      <c r="O181" s="2"/>
    </row>
    <row r="182" spans="1:15" ht="15" x14ac:dyDescent="0.25">
      <c r="A182" s="83" t="s">
        <v>1183</v>
      </c>
      <c r="B182" s="83" t="s">
        <v>1184</v>
      </c>
      <c r="C182" s="83" t="s">
        <v>1184</v>
      </c>
      <c r="D182" s="83"/>
      <c r="E182" s="83" t="s">
        <v>985</v>
      </c>
      <c r="F182" s="83"/>
      <c r="G182" s="83"/>
      <c r="H182" s="123"/>
      <c r="I182" s="123"/>
      <c r="J182" s="123" t="s">
        <v>1079</v>
      </c>
      <c r="K182" s="305"/>
      <c r="L182" s="382"/>
      <c r="M182" s="141"/>
      <c r="N182" s="316">
        <v>35000</v>
      </c>
      <c r="O182" s="2"/>
    </row>
    <row r="183" spans="1:15" ht="15" x14ac:dyDescent="0.25">
      <c r="A183" s="83" t="s">
        <v>405</v>
      </c>
      <c r="B183" s="83" t="s">
        <v>406</v>
      </c>
      <c r="C183" s="83" t="s">
        <v>1185</v>
      </c>
      <c r="D183" s="83" t="s">
        <v>408</v>
      </c>
      <c r="E183" s="83" t="s">
        <v>409</v>
      </c>
      <c r="F183" s="83"/>
      <c r="G183" s="83"/>
      <c r="H183" s="123"/>
      <c r="I183" s="123"/>
      <c r="J183" s="123" t="s">
        <v>1079</v>
      </c>
      <c r="K183" s="305"/>
      <c r="L183" s="382"/>
      <c r="M183" s="141"/>
      <c r="N183" s="316">
        <v>35000</v>
      </c>
      <c r="O183" s="2"/>
    </row>
    <row r="184" spans="1:15" ht="15" x14ac:dyDescent="0.25">
      <c r="A184" s="83" t="s">
        <v>1186</v>
      </c>
      <c r="B184" s="83" t="s">
        <v>1187</v>
      </c>
      <c r="C184" s="83" t="s">
        <v>1188</v>
      </c>
      <c r="D184" s="83"/>
      <c r="E184" s="83" t="s">
        <v>985</v>
      </c>
      <c r="F184" s="83"/>
      <c r="G184" s="83"/>
      <c r="H184" s="123"/>
      <c r="I184" s="123"/>
      <c r="J184" s="123" t="s">
        <v>482</v>
      </c>
      <c r="K184" s="305"/>
      <c r="L184" s="382"/>
      <c r="M184" s="141"/>
      <c r="N184" s="316">
        <v>71000</v>
      </c>
      <c r="O184" s="2"/>
    </row>
    <row r="185" spans="1:15" ht="15" x14ac:dyDescent="0.25">
      <c r="A185" s="83" t="s">
        <v>1189</v>
      </c>
      <c r="B185" s="83" t="s">
        <v>1190</v>
      </c>
      <c r="C185" s="83" t="s">
        <v>1191</v>
      </c>
      <c r="D185" s="83"/>
      <c r="E185" s="83" t="s">
        <v>373</v>
      </c>
      <c r="F185" s="83"/>
      <c r="G185" s="83"/>
      <c r="H185" s="123"/>
      <c r="I185" s="123"/>
      <c r="J185" s="123" t="s">
        <v>1079</v>
      </c>
      <c r="K185" s="305"/>
      <c r="L185" s="382"/>
      <c r="M185" s="141"/>
      <c r="N185" s="316">
        <v>35000</v>
      </c>
      <c r="O185" s="2"/>
    </row>
    <row r="186" spans="1:15" ht="15" x14ac:dyDescent="0.25">
      <c r="A186" s="83" t="s">
        <v>1192</v>
      </c>
      <c r="B186" s="83" t="s">
        <v>1193</v>
      </c>
      <c r="C186" s="83" t="s">
        <v>1194</v>
      </c>
      <c r="D186" s="83"/>
      <c r="E186" s="83" t="s">
        <v>985</v>
      </c>
      <c r="F186" s="83"/>
      <c r="G186" s="83"/>
      <c r="H186" s="123"/>
      <c r="I186" s="123"/>
      <c r="J186" s="123" t="s">
        <v>453</v>
      </c>
      <c r="K186" s="305"/>
      <c r="L186" s="382"/>
      <c r="M186" s="141"/>
      <c r="N186" s="316">
        <v>65000</v>
      </c>
      <c r="O186" s="2"/>
    </row>
    <row r="187" spans="1:15" ht="15" x14ac:dyDescent="0.25">
      <c r="A187" s="83" t="s">
        <v>1195</v>
      </c>
      <c r="B187" s="83" t="s">
        <v>1196</v>
      </c>
      <c r="C187" s="83" t="s">
        <v>1197</v>
      </c>
      <c r="D187" s="83"/>
      <c r="E187" s="83" t="s">
        <v>985</v>
      </c>
      <c r="F187" s="83"/>
      <c r="G187" s="83"/>
      <c r="H187" s="123"/>
      <c r="I187" s="123"/>
      <c r="J187" s="123" t="s">
        <v>1079</v>
      </c>
      <c r="K187" s="305"/>
      <c r="L187" s="382"/>
      <c r="M187" s="141"/>
      <c r="N187" s="316">
        <v>35000</v>
      </c>
      <c r="O187" s="2"/>
    </row>
    <row r="188" spans="1:15" ht="15" x14ac:dyDescent="0.25">
      <c r="A188" s="83" t="s">
        <v>1198</v>
      </c>
      <c r="B188" s="83" t="s">
        <v>1199</v>
      </c>
      <c r="C188" s="83" t="s">
        <v>1200</v>
      </c>
      <c r="D188" s="83"/>
      <c r="E188" s="83" t="s">
        <v>985</v>
      </c>
      <c r="F188" s="83"/>
      <c r="G188" s="83"/>
      <c r="H188" s="123"/>
      <c r="I188" s="123"/>
      <c r="J188" s="123" t="s">
        <v>453</v>
      </c>
      <c r="K188" s="305"/>
      <c r="L188" s="382"/>
      <c r="M188" s="141"/>
      <c r="N188" s="316">
        <v>65000</v>
      </c>
      <c r="O188" s="2"/>
    </row>
    <row r="189" spans="1:15" ht="15" x14ac:dyDescent="0.25">
      <c r="A189" s="83" t="s">
        <v>1201</v>
      </c>
      <c r="B189" s="83" t="s">
        <v>1202</v>
      </c>
      <c r="C189" s="83" t="s">
        <v>1203</v>
      </c>
      <c r="D189" s="83"/>
      <c r="E189" s="83" t="s">
        <v>985</v>
      </c>
      <c r="F189" s="83"/>
      <c r="G189" s="83"/>
      <c r="H189" s="123"/>
      <c r="I189" s="123"/>
      <c r="J189" s="123" t="s">
        <v>453</v>
      </c>
      <c r="K189" s="305"/>
      <c r="L189" s="382"/>
      <c r="M189" s="141"/>
      <c r="N189" s="316">
        <v>65000</v>
      </c>
      <c r="O189" s="2"/>
    </row>
    <row r="190" spans="1:15" ht="23.25" x14ac:dyDescent="0.25">
      <c r="A190" s="83" t="s">
        <v>1204</v>
      </c>
      <c r="B190" s="83" t="s">
        <v>1205</v>
      </c>
      <c r="C190" s="83" t="s">
        <v>1206</v>
      </c>
      <c r="D190" s="83"/>
      <c r="E190" s="83" t="s">
        <v>985</v>
      </c>
      <c r="F190" s="83"/>
      <c r="G190" s="83"/>
      <c r="H190" s="123"/>
      <c r="I190" s="123"/>
      <c r="J190" s="123" t="s">
        <v>1207</v>
      </c>
      <c r="K190" s="305"/>
      <c r="L190" s="382"/>
      <c r="M190" s="141"/>
      <c r="N190" s="316">
        <v>250000</v>
      </c>
      <c r="O190" s="2"/>
    </row>
    <row r="191" spans="1:15" ht="15" x14ac:dyDescent="0.25">
      <c r="A191" s="83" t="s">
        <v>1208</v>
      </c>
      <c r="B191" s="83" t="s">
        <v>1209</v>
      </c>
      <c r="C191" s="83" t="s">
        <v>1210</v>
      </c>
      <c r="D191" s="83"/>
      <c r="E191" s="83" t="s">
        <v>1211</v>
      </c>
      <c r="F191" s="83"/>
      <c r="G191" s="83"/>
      <c r="H191" s="123"/>
      <c r="I191" s="123"/>
      <c r="J191" s="123" t="s">
        <v>1079</v>
      </c>
      <c r="K191" s="305"/>
      <c r="L191" s="382"/>
      <c r="M191" s="141"/>
      <c r="N191" s="316">
        <v>35000</v>
      </c>
      <c r="O191" s="2"/>
    </row>
    <row r="192" spans="1:15" ht="15" x14ac:dyDescent="0.25">
      <c r="A192" s="83" t="s">
        <v>1212</v>
      </c>
      <c r="B192" s="83" t="s">
        <v>1213</v>
      </c>
      <c r="C192" s="83" t="s">
        <v>1214</v>
      </c>
      <c r="D192" s="83"/>
      <c r="E192" s="83" t="s">
        <v>1211</v>
      </c>
      <c r="F192" s="83"/>
      <c r="G192" s="83"/>
      <c r="H192" s="123"/>
      <c r="I192" s="123"/>
      <c r="J192" s="123" t="s">
        <v>1079</v>
      </c>
      <c r="K192" s="305"/>
      <c r="L192" s="382"/>
      <c r="M192" s="141"/>
      <c r="N192" s="316">
        <v>35000</v>
      </c>
      <c r="O192" s="2"/>
    </row>
    <row r="193" spans="1:15" ht="15" x14ac:dyDescent="0.25">
      <c r="A193" s="83" t="s">
        <v>1215</v>
      </c>
      <c r="B193" s="83" t="s">
        <v>1216</v>
      </c>
      <c r="C193" s="83" t="s">
        <v>1210</v>
      </c>
      <c r="D193" s="83"/>
      <c r="E193" s="83" t="s">
        <v>1211</v>
      </c>
      <c r="F193" s="83"/>
      <c r="G193" s="83"/>
      <c r="H193" s="123"/>
      <c r="I193" s="123"/>
      <c r="J193" s="123" t="s">
        <v>1079</v>
      </c>
      <c r="K193" s="305"/>
      <c r="L193" s="382"/>
      <c r="M193" s="141"/>
      <c r="N193" s="316">
        <v>35000</v>
      </c>
      <c r="O193" s="2"/>
    </row>
    <row r="194" spans="1:15" ht="15" x14ac:dyDescent="0.25">
      <c r="A194" s="83" t="s">
        <v>1217</v>
      </c>
      <c r="B194" s="83" t="s">
        <v>1218</v>
      </c>
      <c r="C194" s="83" t="s">
        <v>1219</v>
      </c>
      <c r="D194" s="83"/>
      <c r="E194" s="83" t="s">
        <v>547</v>
      </c>
      <c r="F194" s="83"/>
      <c r="G194" s="83"/>
      <c r="H194" s="123"/>
      <c r="I194" s="123"/>
      <c r="J194" s="123" t="s">
        <v>1079</v>
      </c>
      <c r="K194" s="305"/>
      <c r="L194" s="382"/>
      <c r="M194" s="141"/>
      <c r="N194" s="316">
        <v>35000</v>
      </c>
      <c r="O194" s="2"/>
    </row>
    <row r="195" spans="1:15" ht="15" x14ac:dyDescent="0.25">
      <c r="A195" s="83" t="s">
        <v>1220</v>
      </c>
      <c r="B195" s="83" t="s">
        <v>1221</v>
      </c>
      <c r="C195" s="83" t="s">
        <v>1222</v>
      </c>
      <c r="D195" s="83"/>
      <c r="E195" s="83" t="s">
        <v>547</v>
      </c>
      <c r="F195" s="83"/>
      <c r="G195" s="83"/>
      <c r="H195" s="123"/>
      <c r="I195" s="123"/>
      <c r="J195" s="123" t="s">
        <v>1079</v>
      </c>
      <c r="K195" s="305"/>
      <c r="L195" s="382"/>
      <c r="M195" s="141"/>
      <c r="N195" s="316">
        <v>35000</v>
      </c>
      <c r="O195" s="2"/>
    </row>
    <row r="196" spans="1:15" ht="15" x14ac:dyDescent="0.25">
      <c r="A196" s="83" t="s">
        <v>1223</v>
      </c>
      <c r="B196" s="83" t="s">
        <v>1224</v>
      </c>
      <c r="C196" s="83" t="s">
        <v>1214</v>
      </c>
      <c r="D196" s="83"/>
      <c r="E196" s="83" t="s">
        <v>547</v>
      </c>
      <c r="F196" s="83"/>
      <c r="G196" s="83"/>
      <c r="H196" s="123"/>
      <c r="I196" s="123"/>
      <c r="J196" s="123" t="s">
        <v>1079</v>
      </c>
      <c r="K196" s="305"/>
      <c r="L196" s="382"/>
      <c r="M196" s="141"/>
      <c r="N196" s="316">
        <v>35000</v>
      </c>
      <c r="O196" s="2"/>
    </row>
    <row r="197" spans="1:15" ht="15" x14ac:dyDescent="0.25">
      <c r="A197" s="83" t="s">
        <v>1225</v>
      </c>
      <c r="B197" s="83" t="s">
        <v>1226</v>
      </c>
      <c r="C197" s="83" t="s">
        <v>1227</v>
      </c>
      <c r="D197" s="83"/>
      <c r="E197" s="83" t="s">
        <v>197</v>
      </c>
      <c r="F197" s="83"/>
      <c r="G197" s="83"/>
      <c r="H197" s="123"/>
      <c r="I197" s="123"/>
      <c r="J197" s="123" t="s">
        <v>1079</v>
      </c>
      <c r="K197" s="305"/>
      <c r="L197" s="382"/>
      <c r="M197" s="141"/>
      <c r="N197" s="316">
        <v>35000</v>
      </c>
      <c r="O197" s="2"/>
    </row>
    <row r="198" spans="1:15" ht="15" x14ac:dyDescent="0.25">
      <c r="A198" s="83" t="s">
        <v>1228</v>
      </c>
      <c r="B198" s="83" t="s">
        <v>1229</v>
      </c>
      <c r="C198" s="83" t="s">
        <v>1230</v>
      </c>
      <c r="D198" s="83"/>
      <c r="E198" s="83" t="s">
        <v>111</v>
      </c>
      <c r="F198" s="83"/>
      <c r="G198" s="83"/>
      <c r="H198" s="123"/>
      <c r="I198" s="123"/>
      <c r="J198" s="123" t="s">
        <v>482</v>
      </c>
      <c r="K198" s="305"/>
      <c r="L198" s="382"/>
      <c r="M198" s="141"/>
      <c r="N198" s="316">
        <v>71000</v>
      </c>
      <c r="O198" s="2"/>
    </row>
    <row r="199" spans="1:15" ht="15" x14ac:dyDescent="0.25">
      <c r="A199" s="83" t="s">
        <v>1231</v>
      </c>
      <c r="B199" s="83" t="s">
        <v>1232</v>
      </c>
      <c r="C199" s="83" t="s">
        <v>1233</v>
      </c>
      <c r="D199" s="83"/>
      <c r="E199" s="83" t="s">
        <v>141</v>
      </c>
      <c r="F199" s="83"/>
      <c r="G199" s="83"/>
      <c r="H199" s="123"/>
      <c r="I199" s="123"/>
      <c r="J199" s="123" t="s">
        <v>1079</v>
      </c>
      <c r="K199" s="305"/>
      <c r="L199" s="382"/>
      <c r="M199" s="141"/>
      <c r="N199" s="316">
        <v>35000</v>
      </c>
      <c r="O199" s="2"/>
    </row>
    <row r="200" spans="1:15" ht="15" x14ac:dyDescent="0.25">
      <c r="A200" s="83" t="s">
        <v>874</v>
      </c>
      <c r="B200" s="83" t="s">
        <v>1234</v>
      </c>
      <c r="C200" s="83" t="s">
        <v>1235</v>
      </c>
      <c r="D200" s="83"/>
      <c r="E200" s="83" t="s">
        <v>765</v>
      </c>
      <c r="F200" s="83"/>
      <c r="G200" s="83"/>
      <c r="H200" s="123"/>
      <c r="I200" s="123"/>
      <c r="J200" s="123" t="s">
        <v>482</v>
      </c>
      <c r="K200" s="305"/>
      <c r="L200" s="382"/>
      <c r="M200" s="141"/>
      <c r="N200" s="316">
        <v>71000</v>
      </c>
      <c r="O200" s="2"/>
    </row>
    <row r="201" spans="1:15" ht="15" x14ac:dyDescent="0.25">
      <c r="A201" s="83" t="s">
        <v>1236</v>
      </c>
      <c r="B201" s="83" t="s">
        <v>1237</v>
      </c>
      <c r="C201" s="83" t="s">
        <v>1238</v>
      </c>
      <c r="D201" s="83"/>
      <c r="E201" s="83" t="s">
        <v>1061</v>
      </c>
      <c r="F201" s="83"/>
      <c r="G201" s="83"/>
      <c r="H201" s="123"/>
      <c r="I201" s="123"/>
      <c r="J201" s="123" t="s">
        <v>482</v>
      </c>
      <c r="K201" s="305"/>
      <c r="L201" s="382"/>
      <c r="M201" s="141"/>
      <c r="N201" s="316">
        <v>71000</v>
      </c>
      <c r="O201" s="2"/>
    </row>
    <row r="202" spans="1:15" ht="15" x14ac:dyDescent="0.25">
      <c r="A202" s="83" t="s">
        <v>1239</v>
      </c>
      <c r="B202" s="83" t="s">
        <v>1240</v>
      </c>
      <c r="C202" s="83" t="s">
        <v>1241</v>
      </c>
      <c r="D202" s="83"/>
      <c r="E202" s="83" t="s">
        <v>802</v>
      </c>
      <c r="F202" s="83"/>
      <c r="G202" s="83"/>
      <c r="H202" s="123"/>
      <c r="I202" s="123"/>
      <c r="J202" s="123" t="s">
        <v>1079</v>
      </c>
      <c r="K202" s="305"/>
      <c r="L202" s="382"/>
      <c r="M202" s="141"/>
      <c r="N202" s="316">
        <v>35000</v>
      </c>
      <c r="O202" s="2"/>
    </row>
    <row r="203" spans="1:15" ht="15" x14ac:dyDescent="0.25">
      <c r="A203" s="83" t="s">
        <v>1242</v>
      </c>
      <c r="B203" s="83" t="s">
        <v>1243</v>
      </c>
      <c r="C203" s="83" t="s">
        <v>1037</v>
      </c>
      <c r="D203" s="83"/>
      <c r="E203" s="83" t="s">
        <v>403</v>
      </c>
      <c r="F203" s="83"/>
      <c r="G203" s="83"/>
      <c r="H203" s="123"/>
      <c r="I203" s="123"/>
      <c r="J203" s="123" t="s">
        <v>1079</v>
      </c>
      <c r="K203" s="305"/>
      <c r="L203" s="382"/>
      <c r="M203" s="141"/>
      <c r="N203" s="316">
        <v>35000</v>
      </c>
      <c r="O203" s="2"/>
    </row>
    <row r="204" spans="1:15" ht="15" x14ac:dyDescent="0.25">
      <c r="A204" s="83" t="s">
        <v>1244</v>
      </c>
      <c r="B204" s="83" t="s">
        <v>1245</v>
      </c>
      <c r="C204" s="83" t="s">
        <v>1246</v>
      </c>
      <c r="D204" s="83"/>
      <c r="E204" s="83" t="s">
        <v>765</v>
      </c>
      <c r="F204" s="83"/>
      <c r="G204" s="83"/>
      <c r="H204" s="123"/>
      <c r="I204" s="123"/>
      <c r="J204" s="123" t="s">
        <v>1079</v>
      </c>
      <c r="K204" s="305"/>
      <c r="L204" s="382"/>
      <c r="M204" s="141"/>
      <c r="N204" s="316">
        <v>35000</v>
      </c>
      <c r="O204" s="2"/>
    </row>
    <row r="205" spans="1:15" ht="15" x14ac:dyDescent="0.25">
      <c r="A205" s="83" t="s">
        <v>1247</v>
      </c>
      <c r="B205" s="83" t="s">
        <v>1248</v>
      </c>
      <c r="C205" s="83" t="s">
        <v>1246</v>
      </c>
      <c r="D205" s="83"/>
      <c r="E205" s="83" t="s">
        <v>765</v>
      </c>
      <c r="F205" s="83"/>
      <c r="G205" s="83"/>
      <c r="H205" s="123"/>
      <c r="I205" s="123"/>
      <c r="J205" s="123" t="s">
        <v>1079</v>
      </c>
      <c r="K205" s="305"/>
      <c r="L205" s="382"/>
      <c r="M205" s="141"/>
      <c r="N205" s="316">
        <v>35000</v>
      </c>
      <c r="O205" s="2"/>
    </row>
    <row r="206" spans="1:15" ht="15" x14ac:dyDescent="0.25">
      <c r="A206" s="83" t="s">
        <v>1249</v>
      </c>
      <c r="B206" s="83" t="s">
        <v>1250</v>
      </c>
      <c r="C206" s="83" t="s">
        <v>1251</v>
      </c>
      <c r="D206" s="83"/>
      <c r="E206" s="83" t="s">
        <v>141</v>
      </c>
      <c r="F206" s="83"/>
      <c r="G206" s="83"/>
      <c r="H206" s="123"/>
      <c r="I206" s="123"/>
      <c r="J206" s="123" t="s">
        <v>1079</v>
      </c>
      <c r="K206" s="305"/>
      <c r="L206" s="382"/>
      <c r="M206" s="141"/>
      <c r="N206" s="316">
        <v>35000</v>
      </c>
      <c r="O206" s="2"/>
    </row>
    <row r="207" spans="1:15" ht="15" x14ac:dyDescent="0.25">
      <c r="A207" s="83" t="s">
        <v>1252</v>
      </c>
      <c r="B207" s="83" t="s">
        <v>1253</v>
      </c>
      <c r="C207" s="83" t="s">
        <v>1253</v>
      </c>
      <c r="D207" s="83"/>
      <c r="E207" s="83" t="s">
        <v>141</v>
      </c>
      <c r="F207" s="83"/>
      <c r="G207" s="83"/>
      <c r="H207" s="123"/>
      <c r="I207" s="123"/>
      <c r="J207" s="123" t="s">
        <v>1079</v>
      </c>
      <c r="K207" s="305"/>
      <c r="L207" s="382"/>
      <c r="M207" s="141"/>
      <c r="N207" s="316">
        <v>35000</v>
      </c>
      <c r="O207" s="2"/>
    </row>
    <row r="208" spans="1:15" ht="15" x14ac:dyDescent="0.25">
      <c r="A208" s="83" t="s">
        <v>1254</v>
      </c>
      <c r="B208" s="83" t="s">
        <v>1255</v>
      </c>
      <c r="C208" s="83" t="s">
        <v>1256</v>
      </c>
      <c r="D208" s="83"/>
      <c r="E208" s="83" t="s">
        <v>1061</v>
      </c>
      <c r="F208" s="83"/>
      <c r="G208" s="83"/>
      <c r="H208" s="123"/>
      <c r="I208" s="123"/>
      <c r="J208" s="123" t="s">
        <v>482</v>
      </c>
      <c r="K208" s="305"/>
      <c r="L208" s="382"/>
      <c r="M208" s="141"/>
      <c r="N208" s="316">
        <v>71000</v>
      </c>
      <c r="O208" s="2"/>
    </row>
    <row r="209" spans="1:15" ht="15" x14ac:dyDescent="0.25">
      <c r="A209" s="83" t="s">
        <v>1257</v>
      </c>
      <c r="B209" s="83" t="s">
        <v>1258</v>
      </c>
      <c r="C209" s="83" t="s">
        <v>1259</v>
      </c>
      <c r="D209" s="83"/>
      <c r="E209" s="83" t="s">
        <v>1061</v>
      </c>
      <c r="F209" s="83"/>
      <c r="G209" s="83"/>
      <c r="H209" s="123"/>
      <c r="I209" s="123"/>
      <c r="J209" s="123" t="s">
        <v>1079</v>
      </c>
      <c r="K209" s="305"/>
      <c r="L209" s="382"/>
      <c r="M209" s="141"/>
      <c r="N209" s="316">
        <v>35000</v>
      </c>
      <c r="O209" s="2"/>
    </row>
    <row r="210" spans="1:15" ht="15" x14ac:dyDescent="0.25">
      <c r="A210" s="83" t="s">
        <v>1260</v>
      </c>
      <c r="B210" s="83" t="s">
        <v>1261</v>
      </c>
      <c r="C210" s="83" t="s">
        <v>1262</v>
      </c>
      <c r="D210" s="83"/>
      <c r="E210" s="83" t="s">
        <v>808</v>
      </c>
      <c r="F210" s="83"/>
      <c r="G210" s="83"/>
      <c r="H210" s="123"/>
      <c r="I210" s="123"/>
      <c r="J210" s="123" t="s">
        <v>1079</v>
      </c>
      <c r="K210" s="305"/>
      <c r="L210" s="382"/>
      <c r="M210" s="141"/>
      <c r="N210" s="316">
        <v>35000</v>
      </c>
      <c r="O210" s="2"/>
    </row>
    <row r="211" spans="1:15" x14ac:dyDescent="0.2">
      <c r="A211" s="86"/>
      <c r="B211" s="86" t="s">
        <v>14</v>
      </c>
      <c r="C211" s="86">
        <f>COUNT(C3:C210)</f>
        <v>0</v>
      </c>
      <c r="D211" s="86"/>
      <c r="E211" s="86"/>
      <c r="F211" s="86"/>
      <c r="G211" s="86"/>
      <c r="H211" s="86"/>
      <c r="I211" s="86"/>
      <c r="J211" s="86"/>
      <c r="K211" s="312">
        <f>SUM(K3:K210)</f>
        <v>68404646</v>
      </c>
      <c r="L211" s="152">
        <f>SUM(L5:L173)</f>
        <v>61706000</v>
      </c>
      <c r="M211" s="142">
        <f>SUM(M3:M210)</f>
        <v>75417661</v>
      </c>
      <c r="N211" s="318">
        <f>ROUND((SUM(N3:N210)),0)</f>
        <v>80629533</v>
      </c>
    </row>
    <row r="212" spans="1:15" x14ac:dyDescent="0.2">
      <c r="N212" s="53"/>
    </row>
    <row r="213" spans="1:15" x14ac:dyDescent="0.2">
      <c r="A213" s="39">
        <v>0</v>
      </c>
      <c r="B213" s="39" t="s">
        <v>1263</v>
      </c>
      <c r="M213" s="41"/>
    </row>
    <row r="214" spans="1:15" x14ac:dyDescent="0.2">
      <c r="A214" s="2">
        <v>1</v>
      </c>
      <c r="B214" s="2" t="s">
        <v>1264</v>
      </c>
      <c r="K214" s="26"/>
      <c r="M214" s="41"/>
    </row>
    <row r="215" spans="1:15" x14ac:dyDescent="0.2">
      <c r="A215" s="2">
        <v>2</v>
      </c>
      <c r="B215" s="2" t="s">
        <v>1265</v>
      </c>
    </row>
    <row r="216" spans="1:15" x14ac:dyDescent="0.2">
      <c r="A216" s="2">
        <v>3</v>
      </c>
      <c r="B216" s="2" t="s">
        <v>1266</v>
      </c>
    </row>
    <row r="217" spans="1:15" x14ac:dyDescent="0.2">
      <c r="A217" s="2">
        <v>4</v>
      </c>
      <c r="B217" s="2" t="s">
        <v>1267</v>
      </c>
    </row>
    <row r="218" spans="1:15" x14ac:dyDescent="0.2">
      <c r="A218" s="2">
        <v>5</v>
      </c>
      <c r="B218" s="2" t="s">
        <v>1268</v>
      </c>
    </row>
  </sheetData>
  <autoFilter ref="A1:M211" xr:uid="{FC4732DC-4183-4D37-8292-548BCC3CEC7B}">
    <sortState xmlns:xlrd2="http://schemas.microsoft.com/office/spreadsheetml/2017/richdata2" ref="A2:M211">
      <sortCondition ref="A1:A211"/>
    </sortState>
  </autoFilter>
  <phoneticPr fontId="0" type="noConversion"/>
  <printOptions gridLines="1"/>
  <pageMargins left="0.19685039370078741" right="0.19685039370078741" top="0.39370078740157483" bottom="0.39370078740157483" header="0.51181102362204722" footer="0.51181102362204722"/>
  <pageSetup paperSize="8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101"/>
  <sheetViews>
    <sheetView topLeftCell="BM68" zoomScaleNormal="100" workbookViewId="0">
      <selection activeCell="N96" sqref="N96"/>
    </sheetView>
  </sheetViews>
  <sheetFormatPr defaultColWidth="9.140625" defaultRowHeight="15" customHeight="1" x14ac:dyDescent="0.2"/>
  <cols>
    <col min="1" max="1" width="5.85546875" style="2" customWidth="1"/>
    <col min="2" max="2" width="13.5703125" style="2" bestFit="1" customWidth="1"/>
    <col min="3" max="3" width="19.5703125" style="2" customWidth="1"/>
    <col min="4" max="4" width="27.5703125" style="2" customWidth="1"/>
    <col min="5" max="5" width="7.7109375" style="2" customWidth="1"/>
    <col min="6" max="6" width="22.85546875" style="2" bestFit="1" customWidth="1"/>
    <col min="7" max="11" width="22.85546875" style="2" customWidth="1"/>
    <col min="12" max="12" width="19.85546875" style="293" bestFit="1" customWidth="1"/>
    <col min="13" max="13" width="19.85546875" style="168" customWidth="1"/>
    <col min="14" max="15" width="21.28515625" style="60" customWidth="1"/>
    <col min="16" max="16" width="23.42578125" style="2" bestFit="1" customWidth="1"/>
    <col min="17" max="17" width="17" style="2" customWidth="1"/>
    <col min="18" max="18" width="14.7109375" style="2" customWidth="1"/>
    <col min="19" max="16384" width="9.140625" style="2"/>
  </cols>
  <sheetData>
    <row r="1" spans="1:21" ht="33.75" x14ac:dyDescent="0.2">
      <c r="A1" s="79" t="s">
        <v>387</v>
      </c>
      <c r="B1" s="79" t="s">
        <v>1269</v>
      </c>
      <c r="C1" s="80" t="s">
        <v>39</v>
      </c>
      <c r="D1" s="80" t="s">
        <v>40</v>
      </c>
      <c r="E1" s="80" t="s">
        <v>41</v>
      </c>
      <c r="F1" s="80" t="s">
        <v>42</v>
      </c>
      <c r="G1" s="117" t="s">
        <v>43</v>
      </c>
      <c r="H1" s="117" t="s">
        <v>388</v>
      </c>
      <c r="I1" s="117" t="s">
        <v>389</v>
      </c>
      <c r="J1" s="117" t="s">
        <v>390</v>
      </c>
      <c r="K1" s="117" t="s">
        <v>1270</v>
      </c>
      <c r="L1" s="295" t="s">
        <v>1271</v>
      </c>
      <c r="M1" s="143" t="s">
        <v>1272</v>
      </c>
      <c r="N1" s="144" t="s">
        <v>1273</v>
      </c>
      <c r="O1" s="144" t="s">
        <v>1274</v>
      </c>
      <c r="P1" s="144" t="s">
        <v>1275</v>
      </c>
      <c r="Q1" s="287" t="s">
        <v>1276</v>
      </c>
      <c r="R1" s="287" t="s">
        <v>1277</v>
      </c>
    </row>
    <row r="2" spans="1:21" ht="11.25" x14ac:dyDescent="0.2">
      <c r="A2" s="79"/>
      <c r="B2" s="79"/>
      <c r="C2" s="80"/>
      <c r="D2" s="80"/>
      <c r="E2" s="80"/>
      <c r="F2" s="80"/>
      <c r="G2" s="117"/>
      <c r="H2" s="117"/>
      <c r="I2" s="117"/>
      <c r="J2" s="117"/>
      <c r="K2" s="117"/>
      <c r="L2" s="295"/>
      <c r="M2" s="143"/>
      <c r="N2" s="144"/>
      <c r="O2" s="145">
        <v>119.7</v>
      </c>
      <c r="P2" s="145">
        <v>115.1</v>
      </c>
      <c r="Q2" s="288">
        <v>125.2</v>
      </c>
      <c r="R2" s="288">
        <v>123.3</v>
      </c>
    </row>
    <row r="3" spans="1:21" ht="15" customHeight="1" x14ac:dyDescent="0.2">
      <c r="A3" s="86">
        <v>4</v>
      </c>
      <c r="B3" s="86" t="s">
        <v>1278</v>
      </c>
      <c r="C3" s="84" t="s">
        <v>985</v>
      </c>
      <c r="D3" s="84" t="s">
        <v>1279</v>
      </c>
      <c r="E3" s="84" t="s">
        <v>1280</v>
      </c>
      <c r="F3" s="84" t="s">
        <v>66</v>
      </c>
      <c r="G3" s="84" t="s">
        <v>435</v>
      </c>
      <c r="H3" s="84">
        <v>4</v>
      </c>
      <c r="I3" s="84" t="s">
        <v>436</v>
      </c>
      <c r="J3" s="84" t="s">
        <v>1281</v>
      </c>
      <c r="K3" s="84"/>
      <c r="L3" s="296">
        <v>2720571</v>
      </c>
      <c r="M3" s="165"/>
      <c r="N3" s="146">
        <f>ROUND(L3*119.7/108,0)</f>
        <v>3015300</v>
      </c>
      <c r="O3" s="284">
        <f>N3+M3</f>
        <v>3015300</v>
      </c>
      <c r="P3" s="285"/>
      <c r="Q3" s="289">
        <f>O3*($Q$2/$O$2)</f>
        <v>3153847.6190476189</v>
      </c>
      <c r="R3" s="289">
        <f>P3*($R$2/$P$2)</f>
        <v>0</v>
      </c>
    </row>
    <row r="4" spans="1:21" ht="11.25" x14ac:dyDescent="0.2">
      <c r="A4" s="86">
        <v>4</v>
      </c>
      <c r="B4" s="86" t="s">
        <v>1282</v>
      </c>
      <c r="C4" s="84" t="s">
        <v>1283</v>
      </c>
      <c r="D4" s="84" t="s">
        <v>1284</v>
      </c>
      <c r="E4" s="84" t="s">
        <v>1285</v>
      </c>
      <c r="F4" s="84" t="s">
        <v>348</v>
      </c>
      <c r="G4" s="84" t="s">
        <v>435</v>
      </c>
      <c r="H4" s="84">
        <v>2</v>
      </c>
      <c r="I4" s="84" t="s">
        <v>436</v>
      </c>
      <c r="J4" s="84" t="s">
        <v>1286</v>
      </c>
      <c r="K4" s="84"/>
      <c r="L4" s="296">
        <v>3322286</v>
      </c>
      <c r="M4" s="165"/>
      <c r="N4" s="146">
        <f>ROUND(L4*119.7/108,0)</f>
        <v>3682200</v>
      </c>
      <c r="O4" s="146">
        <f>M4+N4</f>
        <v>3682200</v>
      </c>
      <c r="P4" s="147"/>
      <c r="Q4" s="289">
        <f>O4*($Q$2/$O$2)</f>
        <v>3851390.4761904757</v>
      </c>
      <c r="R4" s="289">
        <f>P4*($R$2/$P$2)</f>
        <v>0</v>
      </c>
    </row>
    <row r="5" spans="1:21" s="231" customFormat="1" ht="15" customHeight="1" x14ac:dyDescent="0.2">
      <c r="A5" s="225"/>
      <c r="B5" s="225" t="s">
        <v>1287</v>
      </c>
      <c r="C5" s="226" t="s">
        <v>1288</v>
      </c>
      <c r="D5" s="226" t="s">
        <v>1289</v>
      </c>
      <c r="E5" s="226" t="s">
        <v>1290</v>
      </c>
      <c r="F5" s="226" t="s">
        <v>547</v>
      </c>
      <c r="G5" s="226" t="s">
        <v>1291</v>
      </c>
      <c r="H5" s="226">
        <v>4</v>
      </c>
      <c r="I5" s="226" t="s">
        <v>796</v>
      </c>
      <c r="J5" s="226" t="s">
        <v>1292</v>
      </c>
      <c r="K5" s="226"/>
      <c r="L5" s="297">
        <v>3434740</v>
      </c>
      <c r="M5" s="227"/>
      <c r="N5" s="228"/>
      <c r="O5" s="228"/>
      <c r="P5" s="229"/>
      <c r="Q5" s="290"/>
      <c r="R5" s="290"/>
      <c r="S5" s="230"/>
      <c r="T5" s="230"/>
      <c r="U5" s="230"/>
    </row>
    <row r="6" spans="1:21" ht="11.25" x14ac:dyDescent="0.2">
      <c r="A6" s="86">
        <v>2</v>
      </c>
      <c r="B6" s="86" t="s">
        <v>1293</v>
      </c>
      <c r="C6" s="84" t="s">
        <v>1294</v>
      </c>
      <c r="D6" s="84" t="s">
        <v>1295</v>
      </c>
      <c r="E6" s="84"/>
      <c r="F6" s="84" t="s">
        <v>1296</v>
      </c>
      <c r="G6" s="84"/>
      <c r="H6" s="84"/>
      <c r="I6" s="84"/>
      <c r="J6" s="84"/>
      <c r="K6" s="84"/>
      <c r="L6" s="296">
        <v>283585</v>
      </c>
      <c r="M6" s="165"/>
      <c r="N6" s="146">
        <f t="shared" ref="N6:N11" si="0">ROUND(L6*119.7/108,0)</f>
        <v>314307</v>
      </c>
      <c r="O6" s="146">
        <f>M6+N6</f>
        <v>314307</v>
      </c>
      <c r="P6" s="147"/>
      <c r="Q6" s="289">
        <f t="shared" ref="Q6:Q37" si="1">O6*($Q$2/$O$2)</f>
        <v>328748.84210526315</v>
      </c>
      <c r="R6" s="289">
        <f t="shared" ref="R6:R37" si="2">P6*($R$2/$P$2)</f>
        <v>0</v>
      </c>
    </row>
    <row r="7" spans="1:21" ht="11.25" x14ac:dyDescent="0.2">
      <c r="A7" s="90"/>
      <c r="B7" s="90" t="s">
        <v>1297</v>
      </c>
      <c r="C7" s="91" t="s">
        <v>286</v>
      </c>
      <c r="D7" s="91" t="s">
        <v>1298</v>
      </c>
      <c r="E7" s="91" t="s">
        <v>1299</v>
      </c>
      <c r="F7" s="91" t="s">
        <v>286</v>
      </c>
      <c r="G7" s="91"/>
      <c r="H7" s="91"/>
      <c r="I7" s="91"/>
      <c r="J7" s="91"/>
      <c r="K7" s="91"/>
      <c r="L7" s="298">
        <v>775000</v>
      </c>
      <c r="M7" s="167"/>
      <c r="N7" s="146">
        <f t="shared" si="0"/>
        <v>858958</v>
      </c>
      <c r="O7" s="146">
        <f t="shared" ref="O7:O66" si="3">M7+N7</f>
        <v>858958</v>
      </c>
      <c r="P7" s="147">
        <v>120000</v>
      </c>
      <c r="Q7" s="289">
        <f t="shared" si="1"/>
        <v>898425.57727652462</v>
      </c>
      <c r="R7" s="289">
        <f t="shared" si="2"/>
        <v>128549.0877497828</v>
      </c>
    </row>
    <row r="8" spans="1:21" ht="15" customHeight="1" x14ac:dyDescent="0.2">
      <c r="A8" s="86">
        <v>3</v>
      </c>
      <c r="B8" s="86" t="s">
        <v>1300</v>
      </c>
      <c r="C8" s="84" t="s">
        <v>1301</v>
      </c>
      <c r="D8" s="84" t="s">
        <v>1302</v>
      </c>
      <c r="E8" s="84" t="s">
        <v>1303</v>
      </c>
      <c r="F8" s="84" t="s">
        <v>1304</v>
      </c>
      <c r="G8" s="84" t="s">
        <v>512</v>
      </c>
      <c r="H8" s="84">
        <v>2</v>
      </c>
      <c r="I8" s="84" t="s">
        <v>1305</v>
      </c>
      <c r="J8" s="84" t="s">
        <v>1306</v>
      </c>
      <c r="K8" s="84"/>
      <c r="L8" s="296">
        <v>168686</v>
      </c>
      <c r="M8" s="165"/>
      <c r="N8" s="146">
        <f t="shared" si="0"/>
        <v>186960</v>
      </c>
      <c r="O8" s="146">
        <f t="shared" si="3"/>
        <v>186960</v>
      </c>
      <c r="P8" s="147"/>
      <c r="Q8" s="289">
        <f t="shared" si="1"/>
        <v>195550.47619047618</v>
      </c>
      <c r="R8" s="289">
        <f t="shared" si="2"/>
        <v>0</v>
      </c>
    </row>
    <row r="9" spans="1:21" s="12" customFormat="1" ht="15" customHeight="1" x14ac:dyDescent="0.25">
      <c r="A9" s="86">
        <v>3</v>
      </c>
      <c r="B9" s="86" t="s">
        <v>1307</v>
      </c>
      <c r="C9" s="84" t="s">
        <v>1308</v>
      </c>
      <c r="D9" s="224" t="s">
        <v>1309</v>
      </c>
      <c r="E9" s="84" t="s">
        <v>1310</v>
      </c>
      <c r="F9" s="84" t="s">
        <v>1311</v>
      </c>
      <c r="G9" s="84" t="s">
        <v>435</v>
      </c>
      <c r="H9" s="84">
        <v>2</v>
      </c>
      <c r="I9" s="84" t="s">
        <v>436</v>
      </c>
      <c r="J9" s="84" t="s">
        <v>1312</v>
      </c>
      <c r="K9" s="84"/>
      <c r="L9" s="296">
        <v>685029</v>
      </c>
      <c r="M9" s="165"/>
      <c r="N9" s="146">
        <f t="shared" si="0"/>
        <v>759240</v>
      </c>
      <c r="O9" s="170">
        <f t="shared" si="3"/>
        <v>759240</v>
      </c>
      <c r="P9" s="171"/>
      <c r="Q9" s="291">
        <f t="shared" si="1"/>
        <v>794125.7142857142</v>
      </c>
      <c r="R9" s="291">
        <f t="shared" si="2"/>
        <v>0</v>
      </c>
    </row>
    <row r="10" spans="1:21" ht="15" customHeight="1" x14ac:dyDescent="0.2">
      <c r="A10" s="86">
        <v>3</v>
      </c>
      <c r="B10" s="86" t="s">
        <v>1313</v>
      </c>
      <c r="C10" s="84" t="s">
        <v>1314</v>
      </c>
      <c r="D10" s="84" t="s">
        <v>1315</v>
      </c>
      <c r="E10" s="84"/>
      <c r="F10" s="84" t="s">
        <v>282</v>
      </c>
      <c r="G10" s="84" t="s">
        <v>435</v>
      </c>
      <c r="H10" s="84">
        <v>2</v>
      </c>
      <c r="I10" s="84" t="s">
        <v>436</v>
      </c>
      <c r="J10" s="84" t="s">
        <v>1316</v>
      </c>
      <c r="K10" s="84"/>
      <c r="L10" s="296">
        <v>500914</v>
      </c>
      <c r="M10" s="165"/>
      <c r="N10" s="146">
        <f t="shared" si="0"/>
        <v>555180</v>
      </c>
      <c r="O10" s="146">
        <f t="shared" si="3"/>
        <v>555180</v>
      </c>
      <c r="P10" s="147"/>
      <c r="Q10" s="289">
        <f t="shared" si="1"/>
        <v>580689.52380952379</v>
      </c>
      <c r="R10" s="289">
        <f t="shared" si="2"/>
        <v>0</v>
      </c>
    </row>
    <row r="11" spans="1:21" ht="11.25" x14ac:dyDescent="0.2">
      <c r="A11" s="86">
        <v>3</v>
      </c>
      <c r="B11" s="86" t="s">
        <v>1317</v>
      </c>
      <c r="C11" s="84" t="s">
        <v>324</v>
      </c>
      <c r="D11" s="84" t="s">
        <v>1318</v>
      </c>
      <c r="E11" s="84" t="s">
        <v>1319</v>
      </c>
      <c r="F11" s="84" t="s">
        <v>327</v>
      </c>
      <c r="G11" s="84" t="s">
        <v>435</v>
      </c>
      <c r="H11" s="84">
        <v>2</v>
      </c>
      <c r="I11" s="84" t="s">
        <v>436</v>
      </c>
      <c r="J11" s="84" t="s">
        <v>1320</v>
      </c>
      <c r="K11" s="84"/>
      <c r="L11" s="296">
        <v>750857</v>
      </c>
      <c r="M11" s="165"/>
      <c r="N11" s="146">
        <f t="shared" si="0"/>
        <v>832200</v>
      </c>
      <c r="O11" s="146">
        <f t="shared" si="3"/>
        <v>832200</v>
      </c>
      <c r="P11" s="147"/>
      <c r="Q11" s="289">
        <f t="shared" si="1"/>
        <v>870438.09523809515</v>
      </c>
      <c r="R11" s="289">
        <f t="shared" si="2"/>
        <v>0</v>
      </c>
    </row>
    <row r="12" spans="1:21" ht="22.5" x14ac:dyDescent="0.2">
      <c r="A12" s="86">
        <v>4</v>
      </c>
      <c r="B12" s="86" t="s">
        <v>1321</v>
      </c>
      <c r="C12" s="84" t="s">
        <v>1322</v>
      </c>
      <c r="D12" s="84" t="s">
        <v>170</v>
      </c>
      <c r="E12" s="84" t="s">
        <v>171</v>
      </c>
      <c r="F12" s="84" t="s">
        <v>1323</v>
      </c>
      <c r="G12" s="84" t="s">
        <v>1324</v>
      </c>
      <c r="H12" s="84">
        <v>2</v>
      </c>
      <c r="I12" s="84" t="s">
        <v>1325</v>
      </c>
      <c r="J12" s="84" t="s">
        <v>1326</v>
      </c>
      <c r="K12" s="84"/>
      <c r="L12" s="296">
        <v>19188000</v>
      </c>
      <c r="M12" s="165">
        <v>4090000</v>
      </c>
      <c r="N12" s="146">
        <v>17340000</v>
      </c>
      <c r="O12" s="146">
        <f t="shared" si="3"/>
        <v>21430000</v>
      </c>
      <c r="P12" s="147"/>
      <c r="Q12" s="289">
        <f t="shared" si="1"/>
        <v>22414670.008354217</v>
      </c>
      <c r="R12" s="289">
        <f t="shared" si="2"/>
        <v>0</v>
      </c>
    </row>
    <row r="13" spans="1:21" ht="15" customHeight="1" x14ac:dyDescent="0.2">
      <c r="A13" s="86">
        <v>3</v>
      </c>
      <c r="B13" s="86" t="s">
        <v>1327</v>
      </c>
      <c r="C13" s="84" t="s">
        <v>1328</v>
      </c>
      <c r="D13" s="84" t="s">
        <v>1329</v>
      </c>
      <c r="E13" s="84"/>
      <c r="F13" s="84" t="s">
        <v>1330</v>
      </c>
      <c r="G13" s="84" t="s">
        <v>435</v>
      </c>
      <c r="H13" s="84">
        <v>2</v>
      </c>
      <c r="I13" s="84" t="s">
        <v>436</v>
      </c>
      <c r="J13" s="84" t="s">
        <v>1331</v>
      </c>
      <c r="K13" s="84"/>
      <c r="L13" s="296">
        <v>900000</v>
      </c>
      <c r="M13" s="165"/>
      <c r="N13" s="146">
        <f t="shared" ref="N13:N57" si="4">ROUND(L13*119.7/108,0)</f>
        <v>997500</v>
      </c>
      <c r="O13" s="146">
        <f t="shared" si="3"/>
        <v>997500</v>
      </c>
      <c r="P13" s="147"/>
      <c r="Q13" s="289">
        <f t="shared" si="1"/>
        <v>1043333.3333333333</v>
      </c>
      <c r="R13" s="289">
        <f t="shared" si="2"/>
        <v>0</v>
      </c>
    </row>
    <row r="14" spans="1:21" ht="15" customHeight="1" x14ac:dyDescent="0.2">
      <c r="A14" s="86">
        <v>1</v>
      </c>
      <c r="B14" s="86" t="s">
        <v>1332</v>
      </c>
      <c r="C14" s="84" t="s">
        <v>1333</v>
      </c>
      <c r="D14" s="84" t="s">
        <v>152</v>
      </c>
      <c r="E14" s="84" t="s">
        <v>1334</v>
      </c>
      <c r="F14" s="84" t="s">
        <v>133</v>
      </c>
      <c r="G14" s="84" t="s">
        <v>1335</v>
      </c>
      <c r="H14" s="84">
        <v>2</v>
      </c>
      <c r="I14" s="84" t="s">
        <v>1305</v>
      </c>
      <c r="J14" s="84" t="s">
        <v>1336</v>
      </c>
      <c r="K14" s="84" t="s">
        <v>1337</v>
      </c>
      <c r="L14" s="296">
        <v>58629</v>
      </c>
      <c r="M14" s="165"/>
      <c r="N14" s="146">
        <f t="shared" si="4"/>
        <v>64980</v>
      </c>
      <c r="O14" s="146">
        <f t="shared" si="3"/>
        <v>64980</v>
      </c>
      <c r="P14" s="147"/>
      <c r="Q14" s="289">
        <f t="shared" si="1"/>
        <v>67965.714285714275</v>
      </c>
      <c r="R14" s="289">
        <f t="shared" si="2"/>
        <v>0</v>
      </c>
    </row>
    <row r="15" spans="1:21" ht="15" customHeight="1" x14ac:dyDescent="0.2">
      <c r="A15" s="86">
        <v>1</v>
      </c>
      <c r="B15" s="86" t="s">
        <v>1338</v>
      </c>
      <c r="C15" s="84" t="s">
        <v>1339</v>
      </c>
      <c r="D15" s="84" t="s">
        <v>1340</v>
      </c>
      <c r="E15" s="84" t="s">
        <v>1341</v>
      </c>
      <c r="F15" s="84" t="s">
        <v>611</v>
      </c>
      <c r="G15" s="84" t="s">
        <v>1342</v>
      </c>
      <c r="H15" s="84">
        <v>2</v>
      </c>
      <c r="I15" s="84" t="s">
        <v>1305</v>
      </c>
      <c r="J15" s="84" t="s">
        <v>1343</v>
      </c>
      <c r="K15" s="84" t="s">
        <v>1337</v>
      </c>
      <c r="L15" s="296">
        <v>58629</v>
      </c>
      <c r="M15" s="165"/>
      <c r="N15" s="146">
        <f t="shared" si="4"/>
        <v>64980</v>
      </c>
      <c r="O15" s="146">
        <f t="shared" si="3"/>
        <v>64980</v>
      </c>
      <c r="P15" s="147"/>
      <c r="Q15" s="289">
        <f t="shared" si="1"/>
        <v>67965.714285714275</v>
      </c>
      <c r="R15" s="289">
        <f t="shared" si="2"/>
        <v>0</v>
      </c>
    </row>
    <row r="16" spans="1:21" ht="15" customHeight="1" x14ac:dyDescent="0.2">
      <c r="A16" s="86">
        <v>3</v>
      </c>
      <c r="B16" s="86" t="s">
        <v>1344</v>
      </c>
      <c r="C16" s="84" t="s">
        <v>293</v>
      </c>
      <c r="D16" s="84" t="s">
        <v>1345</v>
      </c>
      <c r="E16" s="84" t="s">
        <v>1346</v>
      </c>
      <c r="F16" s="84" t="s">
        <v>147</v>
      </c>
      <c r="G16" s="84" t="s">
        <v>732</v>
      </c>
      <c r="H16" s="84">
        <v>2</v>
      </c>
      <c r="I16" s="84" t="s">
        <v>436</v>
      </c>
      <c r="J16" s="84" t="s">
        <v>1347</v>
      </c>
      <c r="K16" s="84"/>
      <c r="L16" s="296">
        <v>668571</v>
      </c>
      <c r="M16" s="165"/>
      <c r="N16" s="146">
        <f t="shared" si="4"/>
        <v>741000</v>
      </c>
      <c r="O16" s="146">
        <f t="shared" si="3"/>
        <v>741000</v>
      </c>
      <c r="P16" s="147"/>
      <c r="Q16" s="289">
        <f t="shared" si="1"/>
        <v>775047.61904761905</v>
      </c>
      <c r="R16" s="289">
        <f t="shared" si="2"/>
        <v>0</v>
      </c>
    </row>
    <row r="17" spans="1:18" ht="15" customHeight="1" x14ac:dyDescent="0.2">
      <c r="A17" s="86">
        <v>3</v>
      </c>
      <c r="B17" s="86" t="s">
        <v>1348</v>
      </c>
      <c r="C17" s="84" t="s">
        <v>1349</v>
      </c>
      <c r="D17" s="84" t="s">
        <v>1350</v>
      </c>
      <c r="E17" s="84" t="s">
        <v>1351</v>
      </c>
      <c r="F17" s="84" t="s">
        <v>421</v>
      </c>
      <c r="G17" s="84" t="s">
        <v>435</v>
      </c>
      <c r="H17" s="84">
        <v>2</v>
      </c>
      <c r="I17" s="84" t="s">
        <v>436</v>
      </c>
      <c r="J17" s="84" t="s">
        <v>1352</v>
      </c>
      <c r="K17" s="84"/>
      <c r="L17" s="296">
        <v>875314</v>
      </c>
      <c r="M17" s="165"/>
      <c r="N17" s="146">
        <f t="shared" si="4"/>
        <v>970140</v>
      </c>
      <c r="O17" s="146">
        <f t="shared" si="3"/>
        <v>970140</v>
      </c>
      <c r="P17" s="147"/>
      <c r="Q17" s="289">
        <f t="shared" si="1"/>
        <v>1014716.1904761904</v>
      </c>
      <c r="R17" s="289">
        <f t="shared" si="2"/>
        <v>0</v>
      </c>
    </row>
    <row r="18" spans="1:18" ht="15" customHeight="1" x14ac:dyDescent="0.2">
      <c r="A18" s="86">
        <v>1</v>
      </c>
      <c r="B18" s="86" t="s">
        <v>1353</v>
      </c>
      <c r="C18" s="84" t="s">
        <v>1354</v>
      </c>
      <c r="D18" s="84" t="s">
        <v>1355</v>
      </c>
      <c r="E18" s="84" t="s">
        <v>1356</v>
      </c>
      <c r="F18" s="84" t="s">
        <v>1357</v>
      </c>
      <c r="G18" s="84" t="s">
        <v>512</v>
      </c>
      <c r="H18" s="84">
        <v>2</v>
      </c>
      <c r="I18" s="84" t="s">
        <v>1305</v>
      </c>
      <c r="J18" s="84" t="s">
        <v>1358</v>
      </c>
      <c r="K18" s="84" t="s">
        <v>1337</v>
      </c>
      <c r="L18" s="296">
        <v>237600</v>
      </c>
      <c r="M18" s="165"/>
      <c r="N18" s="146">
        <f t="shared" si="4"/>
        <v>263340</v>
      </c>
      <c r="O18" s="146">
        <f t="shared" si="3"/>
        <v>263340</v>
      </c>
      <c r="P18" s="147"/>
      <c r="Q18" s="289">
        <f t="shared" si="1"/>
        <v>275440</v>
      </c>
      <c r="R18" s="289">
        <f t="shared" si="2"/>
        <v>0</v>
      </c>
    </row>
    <row r="19" spans="1:18" ht="15" customHeight="1" x14ac:dyDescent="0.2">
      <c r="A19" s="86">
        <v>1</v>
      </c>
      <c r="B19" s="86" t="s">
        <v>1359</v>
      </c>
      <c r="C19" s="84" t="s">
        <v>1360</v>
      </c>
      <c r="D19" s="84" t="s">
        <v>1361</v>
      </c>
      <c r="E19" s="84" t="s">
        <v>1362</v>
      </c>
      <c r="F19" s="84" t="s">
        <v>1363</v>
      </c>
      <c r="G19" s="84" t="s">
        <v>512</v>
      </c>
      <c r="H19" s="84">
        <v>2</v>
      </c>
      <c r="I19" s="84" t="s">
        <v>1305</v>
      </c>
      <c r="J19" s="84" t="s">
        <v>1364</v>
      </c>
      <c r="K19" s="84" t="s">
        <v>1337</v>
      </c>
      <c r="L19" s="296">
        <v>122400</v>
      </c>
      <c r="M19" s="165"/>
      <c r="N19" s="146">
        <f t="shared" si="4"/>
        <v>135660</v>
      </c>
      <c r="O19" s="146">
        <f t="shared" si="3"/>
        <v>135660</v>
      </c>
      <c r="P19" s="147"/>
      <c r="Q19" s="289">
        <f t="shared" si="1"/>
        <v>141893.33333333331</v>
      </c>
      <c r="R19" s="289">
        <f t="shared" si="2"/>
        <v>0</v>
      </c>
    </row>
    <row r="20" spans="1:18" ht="15" customHeight="1" x14ac:dyDescent="0.2">
      <c r="A20" s="86">
        <v>3</v>
      </c>
      <c r="B20" s="86" t="s">
        <v>1365</v>
      </c>
      <c r="C20" s="84" t="s">
        <v>1366</v>
      </c>
      <c r="D20" s="84" t="s">
        <v>1367</v>
      </c>
      <c r="E20" s="84" t="s">
        <v>1368</v>
      </c>
      <c r="F20" s="84" t="s">
        <v>1010</v>
      </c>
      <c r="G20" s="84" t="s">
        <v>435</v>
      </c>
      <c r="H20" s="84">
        <v>2</v>
      </c>
      <c r="I20" s="84" t="s">
        <v>436</v>
      </c>
      <c r="J20" s="84" t="s">
        <v>1369</v>
      </c>
      <c r="K20" s="84"/>
      <c r="L20" s="296">
        <v>844457</v>
      </c>
      <c r="M20" s="165"/>
      <c r="N20" s="146">
        <f t="shared" si="4"/>
        <v>935940</v>
      </c>
      <c r="O20" s="146">
        <f t="shared" si="3"/>
        <v>935940</v>
      </c>
      <c r="P20" s="147"/>
      <c r="Q20" s="289">
        <f t="shared" si="1"/>
        <v>978944.76190476189</v>
      </c>
      <c r="R20" s="289">
        <f t="shared" si="2"/>
        <v>0</v>
      </c>
    </row>
    <row r="21" spans="1:18" ht="15" customHeight="1" x14ac:dyDescent="0.2">
      <c r="A21" s="86">
        <v>3</v>
      </c>
      <c r="B21" s="86" t="s">
        <v>1370</v>
      </c>
      <c r="C21" s="84" t="s">
        <v>1371</v>
      </c>
      <c r="D21" s="84" t="s">
        <v>1372</v>
      </c>
      <c r="E21" s="84" t="s">
        <v>220</v>
      </c>
      <c r="F21" s="84" t="s">
        <v>1010</v>
      </c>
      <c r="G21" s="84" t="s">
        <v>435</v>
      </c>
      <c r="H21" s="84">
        <v>2</v>
      </c>
      <c r="I21" s="84" t="s">
        <v>436</v>
      </c>
      <c r="J21" s="84" t="s">
        <v>1373</v>
      </c>
      <c r="K21" s="84"/>
      <c r="L21" s="296">
        <v>1270286</v>
      </c>
      <c r="M21" s="165"/>
      <c r="N21" s="146">
        <f t="shared" si="4"/>
        <v>1407900</v>
      </c>
      <c r="O21" s="146">
        <f t="shared" si="3"/>
        <v>1407900</v>
      </c>
      <c r="P21" s="147"/>
      <c r="Q21" s="289">
        <f t="shared" si="1"/>
        <v>1472590.4761904762</v>
      </c>
      <c r="R21" s="289">
        <f t="shared" si="2"/>
        <v>0</v>
      </c>
    </row>
    <row r="22" spans="1:18" ht="15" customHeight="1" x14ac:dyDescent="0.2">
      <c r="A22" s="86">
        <v>3</v>
      </c>
      <c r="B22" s="86" t="s">
        <v>1374</v>
      </c>
      <c r="C22" s="84" t="s">
        <v>799</v>
      </c>
      <c r="D22" s="84" t="s">
        <v>1375</v>
      </c>
      <c r="E22" s="84" t="s">
        <v>1376</v>
      </c>
      <c r="F22" s="84" t="s">
        <v>802</v>
      </c>
      <c r="G22" s="84" t="s">
        <v>435</v>
      </c>
      <c r="H22" s="84">
        <v>2</v>
      </c>
      <c r="I22" s="84" t="s">
        <v>436</v>
      </c>
      <c r="J22" s="84" t="s">
        <v>1377</v>
      </c>
      <c r="K22" s="84"/>
      <c r="L22" s="296">
        <v>797143</v>
      </c>
      <c r="M22" s="165"/>
      <c r="N22" s="146">
        <f t="shared" si="4"/>
        <v>883500</v>
      </c>
      <c r="O22" s="146">
        <f t="shared" si="3"/>
        <v>883500</v>
      </c>
      <c r="P22" s="147"/>
      <c r="Q22" s="289">
        <f t="shared" si="1"/>
        <v>924095.23809523799</v>
      </c>
      <c r="R22" s="289">
        <f t="shared" si="2"/>
        <v>0</v>
      </c>
    </row>
    <row r="23" spans="1:18" ht="15" customHeight="1" x14ac:dyDescent="0.2">
      <c r="A23" s="86">
        <v>1</v>
      </c>
      <c r="B23" s="86" t="s">
        <v>1378</v>
      </c>
      <c r="C23" s="84" t="s">
        <v>1379</v>
      </c>
      <c r="D23" s="84" t="s">
        <v>1380</v>
      </c>
      <c r="E23" s="84" t="s">
        <v>1381</v>
      </c>
      <c r="F23" s="84" t="s">
        <v>1015</v>
      </c>
      <c r="G23" s="84" t="s">
        <v>512</v>
      </c>
      <c r="H23" s="84">
        <v>2</v>
      </c>
      <c r="I23" s="84" t="s">
        <v>1140</v>
      </c>
      <c r="J23" s="84" t="s">
        <v>1382</v>
      </c>
      <c r="K23" s="84" t="s">
        <v>1337</v>
      </c>
      <c r="L23" s="296">
        <v>137829</v>
      </c>
      <c r="M23" s="165"/>
      <c r="N23" s="146">
        <f t="shared" si="4"/>
        <v>152760</v>
      </c>
      <c r="O23" s="146">
        <f t="shared" si="3"/>
        <v>152760</v>
      </c>
      <c r="P23" s="147"/>
      <c r="Q23" s="289">
        <f t="shared" si="1"/>
        <v>159779.0476190476</v>
      </c>
      <c r="R23" s="289">
        <f t="shared" si="2"/>
        <v>0</v>
      </c>
    </row>
    <row r="24" spans="1:18" ht="15" customHeight="1" x14ac:dyDescent="0.2">
      <c r="A24" s="86">
        <v>3</v>
      </c>
      <c r="B24" s="86" t="s">
        <v>1383</v>
      </c>
      <c r="C24" s="84" t="s">
        <v>424</v>
      </c>
      <c r="D24" s="84" t="s">
        <v>1384</v>
      </c>
      <c r="E24" s="84" t="s">
        <v>1385</v>
      </c>
      <c r="F24" s="84" t="s">
        <v>409</v>
      </c>
      <c r="G24" s="84" t="s">
        <v>435</v>
      </c>
      <c r="H24" s="84">
        <v>2</v>
      </c>
      <c r="I24" s="84" t="s">
        <v>436</v>
      </c>
      <c r="J24" s="84" t="s">
        <v>1386</v>
      </c>
      <c r="K24" s="84"/>
      <c r="L24" s="296">
        <v>733371</v>
      </c>
      <c r="M24" s="165"/>
      <c r="N24" s="146">
        <f t="shared" si="4"/>
        <v>812820</v>
      </c>
      <c r="O24" s="146">
        <f t="shared" si="3"/>
        <v>812820</v>
      </c>
      <c r="P24" s="147"/>
      <c r="Q24" s="289">
        <f t="shared" si="1"/>
        <v>850167.61904761905</v>
      </c>
      <c r="R24" s="289">
        <f t="shared" si="2"/>
        <v>0</v>
      </c>
    </row>
    <row r="25" spans="1:18" ht="15" customHeight="1" x14ac:dyDescent="0.2">
      <c r="A25" s="86">
        <v>3</v>
      </c>
      <c r="B25" s="86" t="s">
        <v>1387</v>
      </c>
      <c r="C25" s="84" t="s">
        <v>1388</v>
      </c>
      <c r="D25" s="84" t="s">
        <v>1389</v>
      </c>
      <c r="E25" s="84" t="s">
        <v>1390</v>
      </c>
      <c r="F25" s="84" t="s">
        <v>1391</v>
      </c>
      <c r="G25" s="84" t="s">
        <v>435</v>
      </c>
      <c r="H25" s="84">
        <v>2</v>
      </c>
      <c r="I25" s="84" t="s">
        <v>436</v>
      </c>
      <c r="J25" s="84" t="s">
        <v>1392</v>
      </c>
      <c r="K25" s="84"/>
      <c r="L25" s="296">
        <v>788914</v>
      </c>
      <c r="M25" s="165"/>
      <c r="N25" s="146">
        <f t="shared" si="4"/>
        <v>874380</v>
      </c>
      <c r="O25" s="146">
        <f t="shared" si="3"/>
        <v>874380</v>
      </c>
      <c r="P25" s="147"/>
      <c r="Q25" s="289">
        <f t="shared" si="1"/>
        <v>914556.19047619042</v>
      </c>
      <c r="R25" s="289">
        <f t="shared" si="2"/>
        <v>0</v>
      </c>
    </row>
    <row r="26" spans="1:18" ht="15" customHeight="1" x14ac:dyDescent="0.2">
      <c r="A26" s="86">
        <v>1</v>
      </c>
      <c r="B26" s="86" t="s">
        <v>1393</v>
      </c>
      <c r="C26" s="84" t="s">
        <v>895</v>
      </c>
      <c r="D26" s="84" t="s">
        <v>1394</v>
      </c>
      <c r="E26" s="84"/>
      <c r="F26" s="84" t="s">
        <v>118</v>
      </c>
      <c r="G26" s="84" t="s">
        <v>512</v>
      </c>
      <c r="H26" s="84">
        <v>2</v>
      </c>
      <c r="I26" s="84" t="s">
        <v>1305</v>
      </c>
      <c r="J26" s="84" t="s">
        <v>1395</v>
      </c>
      <c r="K26" s="84" t="s">
        <v>1337</v>
      </c>
      <c r="L26" s="296">
        <v>58629</v>
      </c>
      <c r="M26" s="165"/>
      <c r="N26" s="146">
        <f t="shared" si="4"/>
        <v>64980</v>
      </c>
      <c r="O26" s="146">
        <f t="shared" si="3"/>
        <v>64980</v>
      </c>
      <c r="P26" s="147"/>
      <c r="Q26" s="289">
        <f t="shared" si="1"/>
        <v>67965.714285714275</v>
      </c>
      <c r="R26" s="289">
        <f t="shared" si="2"/>
        <v>0</v>
      </c>
    </row>
    <row r="27" spans="1:18" ht="15" customHeight="1" x14ac:dyDescent="0.2">
      <c r="A27" s="86">
        <v>1</v>
      </c>
      <c r="B27" s="86" t="s">
        <v>1396</v>
      </c>
      <c r="C27" s="84" t="s">
        <v>1397</v>
      </c>
      <c r="D27" s="84" t="s">
        <v>1398</v>
      </c>
      <c r="E27" s="84" t="s">
        <v>1399</v>
      </c>
      <c r="F27" s="84" t="s">
        <v>1400</v>
      </c>
      <c r="G27" s="84" t="s">
        <v>512</v>
      </c>
      <c r="H27" s="84">
        <v>2</v>
      </c>
      <c r="I27" s="84" t="s">
        <v>1305</v>
      </c>
      <c r="J27" s="84" t="s">
        <v>1401</v>
      </c>
      <c r="K27" s="84" t="s">
        <v>1337</v>
      </c>
      <c r="L27" s="296">
        <v>58629</v>
      </c>
      <c r="M27" s="165"/>
      <c r="N27" s="146">
        <f t="shared" si="4"/>
        <v>64980</v>
      </c>
      <c r="O27" s="146">
        <f t="shared" si="3"/>
        <v>64980</v>
      </c>
      <c r="P27" s="147"/>
      <c r="Q27" s="289">
        <f t="shared" si="1"/>
        <v>67965.714285714275</v>
      </c>
      <c r="R27" s="289">
        <f t="shared" si="2"/>
        <v>0</v>
      </c>
    </row>
    <row r="28" spans="1:18" ht="15" customHeight="1" x14ac:dyDescent="0.2">
      <c r="A28" s="86">
        <v>3</v>
      </c>
      <c r="B28" s="86" t="s">
        <v>1402</v>
      </c>
      <c r="C28" s="84" t="s">
        <v>1403</v>
      </c>
      <c r="D28" s="84" t="s">
        <v>1404</v>
      </c>
      <c r="E28" s="84" t="s">
        <v>1405</v>
      </c>
      <c r="F28" s="84" t="s">
        <v>165</v>
      </c>
      <c r="G28" s="84" t="s">
        <v>435</v>
      </c>
      <c r="H28" s="84">
        <v>2</v>
      </c>
      <c r="I28" s="84" t="s">
        <v>436</v>
      </c>
      <c r="J28" s="84" t="s">
        <v>1406</v>
      </c>
      <c r="K28" s="84"/>
      <c r="L28" s="296">
        <v>795086</v>
      </c>
      <c r="M28" s="165"/>
      <c r="N28" s="146">
        <f t="shared" si="4"/>
        <v>881220</v>
      </c>
      <c r="O28" s="146">
        <f t="shared" si="3"/>
        <v>881220</v>
      </c>
      <c r="P28" s="147"/>
      <c r="Q28" s="289">
        <f t="shared" si="1"/>
        <v>921710.4761904761</v>
      </c>
      <c r="R28" s="289">
        <f t="shared" si="2"/>
        <v>0</v>
      </c>
    </row>
    <row r="29" spans="1:18" ht="15" customHeight="1" x14ac:dyDescent="0.2">
      <c r="A29" s="86">
        <v>3</v>
      </c>
      <c r="B29" s="86" t="s">
        <v>1407</v>
      </c>
      <c r="C29" s="84" t="s">
        <v>1408</v>
      </c>
      <c r="D29" s="84" t="s">
        <v>1409</v>
      </c>
      <c r="E29" s="84" t="s">
        <v>1410</v>
      </c>
      <c r="F29" s="84" t="s">
        <v>81</v>
      </c>
      <c r="G29" s="84" t="s">
        <v>435</v>
      </c>
      <c r="H29" s="84">
        <v>2</v>
      </c>
      <c r="I29" s="84" t="s">
        <v>436</v>
      </c>
      <c r="J29" s="84" t="s">
        <v>1411</v>
      </c>
      <c r="K29" s="84"/>
      <c r="L29" s="296">
        <v>1217829</v>
      </c>
      <c r="M29" s="165"/>
      <c r="N29" s="146">
        <f t="shared" si="4"/>
        <v>1349760</v>
      </c>
      <c r="O29" s="146">
        <f t="shared" si="3"/>
        <v>1349760</v>
      </c>
      <c r="P29" s="147"/>
      <c r="Q29" s="289">
        <f t="shared" si="1"/>
        <v>1411779.0476190476</v>
      </c>
      <c r="R29" s="289">
        <f t="shared" si="2"/>
        <v>0</v>
      </c>
    </row>
    <row r="30" spans="1:18" ht="15" customHeight="1" x14ac:dyDescent="0.2">
      <c r="A30" s="86">
        <v>3</v>
      </c>
      <c r="B30" s="86" t="s">
        <v>1412</v>
      </c>
      <c r="C30" s="84" t="s">
        <v>1413</v>
      </c>
      <c r="D30" s="84" t="s">
        <v>1414</v>
      </c>
      <c r="E30" s="84" t="s">
        <v>1415</v>
      </c>
      <c r="F30" s="84" t="s">
        <v>473</v>
      </c>
      <c r="G30" s="84" t="s">
        <v>512</v>
      </c>
      <c r="H30" s="84">
        <v>2</v>
      </c>
      <c r="I30" s="84" t="s">
        <v>436</v>
      </c>
      <c r="J30" s="84" t="s">
        <v>1416</v>
      </c>
      <c r="K30" s="84"/>
      <c r="L30" s="296">
        <v>318857</v>
      </c>
      <c r="M30" s="165"/>
      <c r="N30" s="146">
        <f t="shared" si="4"/>
        <v>353400</v>
      </c>
      <c r="O30" s="146">
        <f t="shared" si="3"/>
        <v>353400</v>
      </c>
      <c r="P30" s="147"/>
      <c r="Q30" s="289">
        <f t="shared" si="1"/>
        <v>369638.09523809521</v>
      </c>
      <c r="R30" s="289">
        <f t="shared" si="2"/>
        <v>0</v>
      </c>
    </row>
    <row r="31" spans="1:18" ht="15" customHeight="1" x14ac:dyDescent="0.2">
      <c r="A31" s="86">
        <v>2</v>
      </c>
      <c r="B31" s="86" t="s">
        <v>1417</v>
      </c>
      <c r="C31" s="84" t="s">
        <v>1418</v>
      </c>
      <c r="D31" s="84" t="s">
        <v>1419</v>
      </c>
      <c r="E31" s="84" t="s">
        <v>1420</v>
      </c>
      <c r="F31" s="84" t="s">
        <v>836</v>
      </c>
      <c r="G31" s="84" t="s">
        <v>512</v>
      </c>
      <c r="H31" s="84">
        <v>2</v>
      </c>
      <c r="I31" s="84" t="s">
        <v>1305</v>
      </c>
      <c r="J31" s="84" t="s">
        <v>1421</v>
      </c>
      <c r="K31" s="84" t="s">
        <v>1337</v>
      </c>
      <c r="L31" s="296">
        <v>122400</v>
      </c>
      <c r="M31" s="165"/>
      <c r="N31" s="146">
        <f t="shared" si="4"/>
        <v>135660</v>
      </c>
      <c r="O31" s="146">
        <f t="shared" si="3"/>
        <v>135660</v>
      </c>
      <c r="P31" s="147"/>
      <c r="Q31" s="289">
        <f t="shared" si="1"/>
        <v>141893.33333333331</v>
      </c>
      <c r="R31" s="289">
        <f t="shared" si="2"/>
        <v>0</v>
      </c>
    </row>
    <row r="32" spans="1:18" ht="15" customHeight="1" x14ac:dyDescent="0.2">
      <c r="A32" s="86">
        <v>3</v>
      </c>
      <c r="B32" s="86" t="s">
        <v>1422</v>
      </c>
      <c r="C32" s="84" t="s">
        <v>338</v>
      </c>
      <c r="D32" s="84" t="s">
        <v>1423</v>
      </c>
      <c r="E32" s="84" t="s">
        <v>1424</v>
      </c>
      <c r="F32" s="84" t="s">
        <v>341</v>
      </c>
      <c r="G32" s="84" t="s">
        <v>435</v>
      </c>
      <c r="H32" s="84">
        <v>2</v>
      </c>
      <c r="I32" s="84" t="s">
        <v>436</v>
      </c>
      <c r="J32" s="84" t="s">
        <v>1425</v>
      </c>
      <c r="K32" s="84"/>
      <c r="L32" s="296">
        <v>941143</v>
      </c>
      <c r="M32" s="165"/>
      <c r="N32" s="146">
        <f t="shared" si="4"/>
        <v>1043100</v>
      </c>
      <c r="O32" s="146">
        <f t="shared" si="3"/>
        <v>1043100</v>
      </c>
      <c r="P32" s="147"/>
      <c r="Q32" s="289">
        <f t="shared" si="1"/>
        <v>1091028.5714285714</v>
      </c>
      <c r="R32" s="289">
        <f t="shared" si="2"/>
        <v>0</v>
      </c>
    </row>
    <row r="33" spans="1:18" ht="15" customHeight="1" x14ac:dyDescent="0.2">
      <c r="A33" s="86">
        <v>3</v>
      </c>
      <c r="B33" s="86" t="s">
        <v>1426</v>
      </c>
      <c r="C33" s="84" t="s">
        <v>1427</v>
      </c>
      <c r="D33" s="84" t="s">
        <v>1428</v>
      </c>
      <c r="E33" s="84" t="s">
        <v>1429</v>
      </c>
      <c r="F33" s="84" t="s">
        <v>197</v>
      </c>
      <c r="G33" s="84" t="s">
        <v>435</v>
      </c>
      <c r="H33" s="84">
        <v>2</v>
      </c>
      <c r="I33" s="84" t="s">
        <v>436</v>
      </c>
      <c r="J33" s="84" t="s">
        <v>1430</v>
      </c>
      <c r="K33" s="84"/>
      <c r="L33" s="296">
        <v>781714</v>
      </c>
      <c r="M33" s="165"/>
      <c r="N33" s="146">
        <f t="shared" si="4"/>
        <v>866400</v>
      </c>
      <c r="O33" s="146">
        <f t="shared" si="3"/>
        <v>866400</v>
      </c>
      <c r="P33" s="147"/>
      <c r="Q33" s="289">
        <f t="shared" si="1"/>
        <v>906209.52380952379</v>
      </c>
      <c r="R33" s="289">
        <f t="shared" si="2"/>
        <v>0</v>
      </c>
    </row>
    <row r="34" spans="1:18" ht="15" customHeight="1" x14ac:dyDescent="0.2">
      <c r="A34" s="87">
        <v>2</v>
      </c>
      <c r="B34" s="87" t="s">
        <v>1431</v>
      </c>
      <c r="C34" s="88" t="s">
        <v>1432</v>
      </c>
      <c r="D34" s="88" t="s">
        <v>1433</v>
      </c>
      <c r="E34" s="88" t="s">
        <v>1434</v>
      </c>
      <c r="F34" s="88" t="s">
        <v>776</v>
      </c>
      <c r="G34" s="88" t="s">
        <v>512</v>
      </c>
      <c r="H34" s="88">
        <v>2</v>
      </c>
      <c r="I34" s="88" t="s">
        <v>1140</v>
      </c>
      <c r="J34" s="88" t="s">
        <v>1435</v>
      </c>
      <c r="K34" s="88" t="s">
        <v>1337</v>
      </c>
      <c r="L34" s="296">
        <v>137829</v>
      </c>
      <c r="M34" s="165"/>
      <c r="N34" s="146">
        <f t="shared" si="4"/>
        <v>152760</v>
      </c>
      <c r="O34" s="146">
        <f t="shared" si="3"/>
        <v>152760</v>
      </c>
      <c r="P34" s="147"/>
      <c r="Q34" s="289">
        <f t="shared" si="1"/>
        <v>159779.0476190476</v>
      </c>
      <c r="R34" s="289">
        <f t="shared" si="2"/>
        <v>0</v>
      </c>
    </row>
    <row r="35" spans="1:18" ht="15" customHeight="1" x14ac:dyDescent="0.2">
      <c r="A35" s="86">
        <v>3</v>
      </c>
      <c r="B35" s="86" t="s">
        <v>1436</v>
      </c>
      <c r="C35" s="84" t="s">
        <v>345</v>
      </c>
      <c r="D35" s="84" t="s">
        <v>1437</v>
      </c>
      <c r="E35" s="84"/>
      <c r="F35" s="84" t="s">
        <v>348</v>
      </c>
      <c r="G35" s="84" t="s">
        <v>435</v>
      </c>
      <c r="H35" s="84">
        <v>2</v>
      </c>
      <c r="I35" s="84" t="s">
        <v>436</v>
      </c>
      <c r="J35" s="84" t="s">
        <v>1438</v>
      </c>
      <c r="K35" s="84"/>
      <c r="L35" s="296">
        <v>694286</v>
      </c>
      <c r="M35" s="165"/>
      <c r="N35" s="146">
        <f t="shared" si="4"/>
        <v>769500</v>
      </c>
      <c r="O35" s="146">
        <f t="shared" si="3"/>
        <v>769500</v>
      </c>
      <c r="P35" s="147"/>
      <c r="Q35" s="289">
        <f t="shared" si="1"/>
        <v>804857.14285714284</v>
      </c>
      <c r="R35" s="289">
        <f t="shared" si="2"/>
        <v>0</v>
      </c>
    </row>
    <row r="36" spans="1:18" ht="15" customHeight="1" x14ac:dyDescent="0.2">
      <c r="A36" s="86">
        <v>3</v>
      </c>
      <c r="B36" s="86" t="s">
        <v>1439</v>
      </c>
      <c r="C36" s="84" t="s">
        <v>1413</v>
      </c>
      <c r="D36" s="84" t="s">
        <v>1440</v>
      </c>
      <c r="E36" s="84" t="s">
        <v>1441</v>
      </c>
      <c r="F36" s="84" t="s">
        <v>503</v>
      </c>
      <c r="G36" s="84" t="s">
        <v>435</v>
      </c>
      <c r="H36" s="84">
        <v>2</v>
      </c>
      <c r="I36" s="84" t="s">
        <v>436</v>
      </c>
      <c r="J36" s="84" t="s">
        <v>1442</v>
      </c>
      <c r="K36" s="84"/>
      <c r="L36" s="296">
        <v>457714</v>
      </c>
      <c r="M36" s="165"/>
      <c r="N36" s="146">
        <f t="shared" si="4"/>
        <v>507300</v>
      </c>
      <c r="O36" s="146">
        <f t="shared" si="3"/>
        <v>507300</v>
      </c>
      <c r="P36" s="147"/>
      <c r="Q36" s="289">
        <f t="shared" si="1"/>
        <v>530609.52380952379</v>
      </c>
      <c r="R36" s="289">
        <f t="shared" si="2"/>
        <v>0</v>
      </c>
    </row>
    <row r="37" spans="1:18" ht="15" customHeight="1" x14ac:dyDescent="0.2">
      <c r="A37" s="86">
        <v>1</v>
      </c>
      <c r="B37" s="86" t="s">
        <v>1443</v>
      </c>
      <c r="C37" s="84" t="s">
        <v>1444</v>
      </c>
      <c r="D37" s="84" t="s">
        <v>1445</v>
      </c>
      <c r="E37" s="84" t="s">
        <v>1446</v>
      </c>
      <c r="F37" s="84" t="s">
        <v>1447</v>
      </c>
      <c r="G37" s="84" t="s">
        <v>512</v>
      </c>
      <c r="H37" s="84">
        <v>2</v>
      </c>
      <c r="I37" s="84" t="s">
        <v>1305</v>
      </c>
      <c r="J37" s="84" t="s">
        <v>1448</v>
      </c>
      <c r="K37" s="84" t="s">
        <v>1337</v>
      </c>
      <c r="L37" s="296">
        <v>237600</v>
      </c>
      <c r="M37" s="165"/>
      <c r="N37" s="146">
        <f t="shared" si="4"/>
        <v>263340</v>
      </c>
      <c r="O37" s="146">
        <f t="shared" si="3"/>
        <v>263340</v>
      </c>
      <c r="P37" s="147"/>
      <c r="Q37" s="289">
        <f t="shared" si="1"/>
        <v>275440</v>
      </c>
      <c r="R37" s="289">
        <f t="shared" si="2"/>
        <v>0</v>
      </c>
    </row>
    <row r="38" spans="1:18" ht="15" customHeight="1" x14ac:dyDescent="0.2">
      <c r="A38" s="86">
        <v>3</v>
      </c>
      <c r="B38" s="86" t="s">
        <v>1449</v>
      </c>
      <c r="C38" s="84" t="s">
        <v>1450</v>
      </c>
      <c r="D38" s="84" t="s">
        <v>1451</v>
      </c>
      <c r="E38" s="84" t="s">
        <v>1452</v>
      </c>
      <c r="F38" s="84" t="s">
        <v>1453</v>
      </c>
      <c r="G38" s="84" t="s">
        <v>435</v>
      </c>
      <c r="H38" s="84">
        <v>2</v>
      </c>
      <c r="I38" s="84" t="s">
        <v>436</v>
      </c>
      <c r="J38" s="84" t="s">
        <v>1454</v>
      </c>
      <c r="K38" s="84"/>
      <c r="L38" s="296">
        <v>741600</v>
      </c>
      <c r="M38" s="165"/>
      <c r="N38" s="146">
        <f t="shared" si="4"/>
        <v>821940</v>
      </c>
      <c r="O38" s="146">
        <f t="shared" si="3"/>
        <v>821940</v>
      </c>
      <c r="P38" s="147"/>
      <c r="Q38" s="289">
        <f t="shared" ref="Q38:Q68" si="5">O38*($Q$2/$O$2)</f>
        <v>859706.66666666663</v>
      </c>
      <c r="R38" s="289">
        <f t="shared" ref="R38:R68" si="6">P38*($R$2/$P$2)</f>
        <v>0</v>
      </c>
    </row>
    <row r="39" spans="1:18" s="59" customFormat="1" ht="11.25" x14ac:dyDescent="0.2">
      <c r="A39" s="86">
        <v>3</v>
      </c>
      <c r="B39" s="86" t="s">
        <v>1455</v>
      </c>
      <c r="C39" s="84" t="s">
        <v>1456</v>
      </c>
      <c r="D39" s="84" t="s">
        <v>1457</v>
      </c>
      <c r="E39" s="84" t="s">
        <v>1458</v>
      </c>
      <c r="F39" s="84" t="s">
        <v>468</v>
      </c>
      <c r="G39" s="84" t="s">
        <v>435</v>
      </c>
      <c r="H39" s="84">
        <v>2</v>
      </c>
      <c r="I39" s="84" t="s">
        <v>436</v>
      </c>
      <c r="J39" s="84" t="s">
        <v>1459</v>
      </c>
      <c r="K39" s="84"/>
      <c r="L39" s="296">
        <v>872229</v>
      </c>
      <c r="M39" s="165"/>
      <c r="N39" s="146">
        <f t="shared" si="4"/>
        <v>966720</v>
      </c>
      <c r="O39" s="146">
        <f t="shared" si="3"/>
        <v>966720</v>
      </c>
      <c r="P39" s="286"/>
      <c r="Q39" s="289">
        <f t="shared" si="5"/>
        <v>1011139.0476190476</v>
      </c>
      <c r="R39" s="289">
        <f t="shared" si="6"/>
        <v>0</v>
      </c>
    </row>
    <row r="40" spans="1:18" ht="15" customHeight="1" x14ac:dyDescent="0.2">
      <c r="A40" s="86">
        <v>4</v>
      </c>
      <c r="B40" s="86" t="s">
        <v>1460</v>
      </c>
      <c r="C40" s="84" t="s">
        <v>1461</v>
      </c>
      <c r="D40" s="84" t="s">
        <v>1462</v>
      </c>
      <c r="E40" s="84"/>
      <c r="F40" s="84" t="s">
        <v>179</v>
      </c>
      <c r="G40" s="84" t="s">
        <v>435</v>
      </c>
      <c r="H40" s="84">
        <v>3</v>
      </c>
      <c r="I40" s="84" t="s">
        <v>436</v>
      </c>
      <c r="J40" s="84" t="s">
        <v>1463</v>
      </c>
      <c r="K40" s="84"/>
      <c r="L40" s="296">
        <v>6994286</v>
      </c>
      <c r="M40" s="165"/>
      <c r="N40" s="146">
        <f t="shared" si="4"/>
        <v>7752000</v>
      </c>
      <c r="O40" s="146">
        <f t="shared" si="3"/>
        <v>7752000</v>
      </c>
      <c r="P40" s="147"/>
      <c r="Q40" s="289">
        <f t="shared" si="5"/>
        <v>8108190.4761904757</v>
      </c>
      <c r="R40" s="289">
        <f t="shared" si="6"/>
        <v>0</v>
      </c>
    </row>
    <row r="41" spans="1:18" ht="15" customHeight="1" x14ac:dyDescent="0.2">
      <c r="A41" s="86">
        <v>2</v>
      </c>
      <c r="B41" s="86" t="s">
        <v>1464</v>
      </c>
      <c r="C41" s="84" t="s">
        <v>1465</v>
      </c>
      <c r="D41" s="84" t="s">
        <v>1466</v>
      </c>
      <c r="E41" s="84" t="s">
        <v>1467</v>
      </c>
      <c r="F41" s="84" t="s">
        <v>179</v>
      </c>
      <c r="G41" s="84" t="s">
        <v>512</v>
      </c>
      <c r="H41" s="84">
        <v>2</v>
      </c>
      <c r="I41" s="84" t="s">
        <v>1305</v>
      </c>
      <c r="J41" s="84" t="s">
        <v>1468</v>
      </c>
      <c r="K41" s="84" t="s">
        <v>1337</v>
      </c>
      <c r="L41" s="296">
        <v>137829</v>
      </c>
      <c r="M41" s="165"/>
      <c r="N41" s="146">
        <f t="shared" si="4"/>
        <v>152760</v>
      </c>
      <c r="O41" s="146">
        <f t="shared" si="3"/>
        <v>152760</v>
      </c>
      <c r="P41" s="147"/>
      <c r="Q41" s="289">
        <f t="shared" si="5"/>
        <v>159779.0476190476</v>
      </c>
      <c r="R41" s="289">
        <f t="shared" si="6"/>
        <v>0</v>
      </c>
    </row>
    <row r="42" spans="1:18" ht="15" customHeight="1" x14ac:dyDescent="0.2">
      <c r="A42" s="86">
        <v>1</v>
      </c>
      <c r="B42" s="86" t="s">
        <v>1469</v>
      </c>
      <c r="C42" s="84" t="s">
        <v>1470</v>
      </c>
      <c r="D42" s="84" t="s">
        <v>1471</v>
      </c>
      <c r="E42" s="84" t="s">
        <v>1472</v>
      </c>
      <c r="F42" s="84" t="s">
        <v>1473</v>
      </c>
      <c r="G42" s="84" t="s">
        <v>512</v>
      </c>
      <c r="H42" s="84">
        <v>2</v>
      </c>
      <c r="I42" s="84" t="s">
        <v>1305</v>
      </c>
      <c r="J42" s="84" t="s">
        <v>1474</v>
      </c>
      <c r="K42" s="84" t="s">
        <v>1337</v>
      </c>
      <c r="L42" s="296">
        <v>74057</v>
      </c>
      <c r="M42" s="165"/>
      <c r="N42" s="146">
        <f t="shared" si="4"/>
        <v>82080</v>
      </c>
      <c r="O42" s="146">
        <f t="shared" si="3"/>
        <v>82080</v>
      </c>
      <c r="P42" s="147"/>
      <c r="Q42" s="289">
        <f t="shared" si="5"/>
        <v>85851.428571428565</v>
      </c>
      <c r="R42" s="289">
        <f t="shared" si="6"/>
        <v>0</v>
      </c>
    </row>
    <row r="43" spans="1:18" ht="15" customHeight="1" x14ac:dyDescent="0.2">
      <c r="A43" s="86">
        <v>2</v>
      </c>
      <c r="B43" s="86" t="s">
        <v>1475</v>
      </c>
      <c r="C43" s="84" t="s">
        <v>1476</v>
      </c>
      <c r="D43" s="84" t="s">
        <v>1477</v>
      </c>
      <c r="E43" s="84" t="s">
        <v>1478</v>
      </c>
      <c r="F43" s="84" t="s">
        <v>1479</v>
      </c>
      <c r="G43" s="84" t="s">
        <v>512</v>
      </c>
      <c r="H43" s="84">
        <v>2</v>
      </c>
      <c r="I43" s="84" t="s">
        <v>1140</v>
      </c>
      <c r="J43" s="84" t="s">
        <v>1480</v>
      </c>
      <c r="K43" s="84" t="s">
        <v>1337</v>
      </c>
      <c r="L43" s="296">
        <v>122400</v>
      </c>
      <c r="M43" s="165"/>
      <c r="N43" s="146">
        <f t="shared" si="4"/>
        <v>135660</v>
      </c>
      <c r="O43" s="146">
        <f t="shared" si="3"/>
        <v>135660</v>
      </c>
      <c r="P43" s="147"/>
      <c r="Q43" s="289">
        <f t="shared" si="5"/>
        <v>141893.33333333331</v>
      </c>
      <c r="R43" s="289">
        <f t="shared" si="6"/>
        <v>0</v>
      </c>
    </row>
    <row r="44" spans="1:18" ht="15" customHeight="1" x14ac:dyDescent="0.2">
      <c r="A44" s="86">
        <v>1</v>
      </c>
      <c r="B44" s="86" t="s">
        <v>1481</v>
      </c>
      <c r="C44" s="84" t="s">
        <v>306</v>
      </c>
      <c r="D44" s="84" t="s">
        <v>1482</v>
      </c>
      <c r="E44" s="84" t="s">
        <v>1483</v>
      </c>
      <c r="F44" s="84" t="s">
        <v>125</v>
      </c>
      <c r="G44" s="84" t="s">
        <v>512</v>
      </c>
      <c r="H44" s="84">
        <v>2</v>
      </c>
      <c r="I44" s="84" t="s">
        <v>1305</v>
      </c>
      <c r="J44" s="84" t="s">
        <v>1484</v>
      </c>
      <c r="K44" s="84" t="s">
        <v>1337</v>
      </c>
      <c r="L44" s="296">
        <v>253029</v>
      </c>
      <c r="M44" s="165"/>
      <c r="N44" s="146">
        <f t="shared" si="4"/>
        <v>280440</v>
      </c>
      <c r="O44" s="146">
        <f t="shared" si="3"/>
        <v>280440</v>
      </c>
      <c r="P44" s="147"/>
      <c r="Q44" s="289">
        <f t="shared" si="5"/>
        <v>293325.71428571426</v>
      </c>
      <c r="R44" s="289">
        <f t="shared" si="6"/>
        <v>0</v>
      </c>
    </row>
    <row r="45" spans="1:18" ht="15" customHeight="1" x14ac:dyDescent="0.2">
      <c r="A45" s="86">
        <v>1</v>
      </c>
      <c r="B45" s="86" t="s">
        <v>1485</v>
      </c>
      <c r="C45" s="84" t="s">
        <v>1486</v>
      </c>
      <c r="D45" s="84" t="s">
        <v>1487</v>
      </c>
      <c r="E45" s="84" t="s">
        <v>1488</v>
      </c>
      <c r="F45" s="84" t="s">
        <v>1489</v>
      </c>
      <c r="G45" s="84" t="s">
        <v>512</v>
      </c>
      <c r="H45" s="84">
        <v>2</v>
      </c>
      <c r="I45" s="84" t="s">
        <v>1305</v>
      </c>
      <c r="J45" s="84" t="s">
        <v>1490</v>
      </c>
      <c r="K45" s="84" t="s">
        <v>1337</v>
      </c>
      <c r="L45" s="296">
        <v>194400</v>
      </c>
      <c r="M45" s="165"/>
      <c r="N45" s="146">
        <f t="shared" si="4"/>
        <v>215460</v>
      </c>
      <c r="O45" s="146">
        <f t="shared" si="3"/>
        <v>215460</v>
      </c>
      <c r="P45" s="147"/>
      <c r="Q45" s="289">
        <f t="shared" si="5"/>
        <v>225360</v>
      </c>
      <c r="R45" s="289">
        <f t="shared" si="6"/>
        <v>0</v>
      </c>
    </row>
    <row r="46" spans="1:18" ht="15" customHeight="1" x14ac:dyDescent="0.2">
      <c r="A46" s="86">
        <v>3</v>
      </c>
      <c r="B46" s="86" t="s">
        <v>1491</v>
      </c>
      <c r="C46" s="84" t="s">
        <v>1492</v>
      </c>
      <c r="D46" s="84" t="s">
        <v>1493</v>
      </c>
      <c r="E46" s="84" t="s">
        <v>1494</v>
      </c>
      <c r="F46" s="84" t="s">
        <v>1495</v>
      </c>
      <c r="G46" s="84" t="s">
        <v>148</v>
      </c>
      <c r="H46" s="84">
        <v>2</v>
      </c>
      <c r="I46" s="84" t="s">
        <v>436</v>
      </c>
      <c r="J46" s="84" t="s">
        <v>1496</v>
      </c>
      <c r="K46" s="84"/>
      <c r="L46" s="296">
        <v>586286</v>
      </c>
      <c r="M46" s="165"/>
      <c r="N46" s="146">
        <f t="shared" si="4"/>
        <v>649800</v>
      </c>
      <c r="O46" s="146">
        <f t="shared" si="3"/>
        <v>649800</v>
      </c>
      <c r="P46" s="147"/>
      <c r="Q46" s="289">
        <f t="shared" si="5"/>
        <v>679657.14285714284</v>
      </c>
      <c r="R46" s="289">
        <f t="shared" si="6"/>
        <v>0</v>
      </c>
    </row>
    <row r="47" spans="1:18" ht="15" customHeight="1" x14ac:dyDescent="0.2">
      <c r="A47" s="86">
        <v>1</v>
      </c>
      <c r="B47" s="86" t="s">
        <v>1497</v>
      </c>
      <c r="C47" s="84" t="s">
        <v>1498</v>
      </c>
      <c r="D47" s="84" t="s">
        <v>1499</v>
      </c>
      <c r="E47" s="84" t="s">
        <v>1500</v>
      </c>
      <c r="F47" s="84" t="s">
        <v>1501</v>
      </c>
      <c r="G47" s="84" t="s">
        <v>512</v>
      </c>
      <c r="H47" s="84">
        <v>2</v>
      </c>
      <c r="I47" s="84" t="s">
        <v>1305</v>
      </c>
      <c r="J47" s="84" t="s">
        <v>1502</v>
      </c>
      <c r="K47" s="84" t="s">
        <v>1337</v>
      </c>
      <c r="L47" s="296">
        <v>122400</v>
      </c>
      <c r="M47" s="165"/>
      <c r="N47" s="146">
        <f t="shared" si="4"/>
        <v>135660</v>
      </c>
      <c r="O47" s="146">
        <f t="shared" si="3"/>
        <v>135660</v>
      </c>
      <c r="P47" s="147"/>
      <c r="Q47" s="289">
        <f t="shared" si="5"/>
        <v>141893.33333333331</v>
      </c>
      <c r="R47" s="289">
        <f t="shared" si="6"/>
        <v>0</v>
      </c>
    </row>
    <row r="48" spans="1:18" ht="15" customHeight="1" x14ac:dyDescent="0.2">
      <c r="A48" s="86">
        <v>3</v>
      </c>
      <c r="B48" s="86" t="s">
        <v>1503</v>
      </c>
      <c r="C48" s="84" t="s">
        <v>1504</v>
      </c>
      <c r="D48" s="84" t="s">
        <v>1505</v>
      </c>
      <c r="E48" s="84"/>
      <c r="F48" s="84" t="s">
        <v>355</v>
      </c>
      <c r="G48" s="84" t="s">
        <v>435</v>
      </c>
      <c r="H48" s="84">
        <v>3</v>
      </c>
      <c r="I48" s="84" t="s">
        <v>436</v>
      </c>
      <c r="J48" s="84" t="s">
        <v>1506</v>
      </c>
      <c r="K48" s="84"/>
      <c r="L48" s="296">
        <v>1196229</v>
      </c>
      <c r="M48" s="165"/>
      <c r="N48" s="146">
        <f t="shared" si="4"/>
        <v>1325820</v>
      </c>
      <c r="O48" s="146">
        <f t="shared" si="3"/>
        <v>1325820</v>
      </c>
      <c r="P48" s="147"/>
      <c r="Q48" s="289">
        <f t="shared" si="5"/>
        <v>1386739.0476190476</v>
      </c>
      <c r="R48" s="289">
        <f t="shared" si="6"/>
        <v>0</v>
      </c>
    </row>
    <row r="49" spans="1:18" ht="15" customHeight="1" x14ac:dyDescent="0.2">
      <c r="A49" s="86">
        <v>3</v>
      </c>
      <c r="B49" s="86" t="s">
        <v>1507</v>
      </c>
      <c r="C49" s="84" t="s">
        <v>1508</v>
      </c>
      <c r="D49" s="84" t="s">
        <v>1509</v>
      </c>
      <c r="E49" s="84"/>
      <c r="F49" s="84" t="s">
        <v>355</v>
      </c>
      <c r="G49" s="84" t="s">
        <v>435</v>
      </c>
      <c r="H49" s="84">
        <v>2</v>
      </c>
      <c r="I49" s="84" t="s">
        <v>436</v>
      </c>
      <c r="J49" s="84" t="s">
        <v>1510</v>
      </c>
      <c r="K49" s="84"/>
      <c r="L49" s="296">
        <v>948343</v>
      </c>
      <c r="M49" s="165"/>
      <c r="N49" s="146">
        <f t="shared" si="4"/>
        <v>1051080</v>
      </c>
      <c r="O49" s="146">
        <f t="shared" si="3"/>
        <v>1051080</v>
      </c>
      <c r="P49" s="147"/>
      <c r="Q49" s="289">
        <f t="shared" si="5"/>
        <v>1099375.2380952381</v>
      </c>
      <c r="R49" s="289">
        <f t="shared" si="6"/>
        <v>0</v>
      </c>
    </row>
    <row r="50" spans="1:18" ht="15" customHeight="1" x14ac:dyDescent="0.2">
      <c r="A50" s="86">
        <v>3</v>
      </c>
      <c r="B50" s="86" t="s">
        <v>1511</v>
      </c>
      <c r="C50" s="84" t="s">
        <v>1512</v>
      </c>
      <c r="D50" s="84" t="s">
        <v>1513</v>
      </c>
      <c r="E50" s="84" t="s">
        <v>1514</v>
      </c>
      <c r="F50" s="84" t="s">
        <v>1515</v>
      </c>
      <c r="G50" s="84" t="s">
        <v>435</v>
      </c>
      <c r="H50" s="84">
        <v>2</v>
      </c>
      <c r="I50" s="84" t="s">
        <v>436</v>
      </c>
      <c r="J50" s="84" t="s">
        <v>1516</v>
      </c>
      <c r="K50" s="84"/>
      <c r="L50" s="296">
        <v>812571</v>
      </c>
      <c r="M50" s="165"/>
      <c r="N50" s="146">
        <f t="shared" si="4"/>
        <v>900600</v>
      </c>
      <c r="O50" s="146">
        <f t="shared" si="3"/>
        <v>900600</v>
      </c>
      <c r="P50" s="147"/>
      <c r="Q50" s="289">
        <f t="shared" si="5"/>
        <v>941980.95238095231</v>
      </c>
      <c r="R50" s="289">
        <f t="shared" si="6"/>
        <v>0</v>
      </c>
    </row>
    <row r="51" spans="1:18" ht="15" customHeight="1" x14ac:dyDescent="0.2">
      <c r="A51" s="86">
        <v>1</v>
      </c>
      <c r="B51" s="86" t="s">
        <v>1517</v>
      </c>
      <c r="C51" s="84" t="s">
        <v>1518</v>
      </c>
      <c r="D51" s="84" t="s">
        <v>1519</v>
      </c>
      <c r="E51" s="84"/>
      <c r="F51" s="84" t="s">
        <v>1520</v>
      </c>
      <c r="G51" s="84" t="s">
        <v>512</v>
      </c>
      <c r="H51" s="84">
        <v>2</v>
      </c>
      <c r="I51" s="84" t="s">
        <v>1140</v>
      </c>
      <c r="J51" s="84" t="s">
        <v>1521</v>
      </c>
      <c r="K51" s="84" t="s">
        <v>1337</v>
      </c>
      <c r="L51" s="296">
        <v>74057</v>
      </c>
      <c r="M51" s="165"/>
      <c r="N51" s="146">
        <f t="shared" si="4"/>
        <v>82080</v>
      </c>
      <c r="O51" s="146">
        <f t="shared" si="3"/>
        <v>82080</v>
      </c>
      <c r="P51" s="147"/>
      <c r="Q51" s="289">
        <f t="shared" si="5"/>
        <v>85851.428571428565</v>
      </c>
      <c r="R51" s="289">
        <f t="shared" si="6"/>
        <v>0</v>
      </c>
    </row>
    <row r="52" spans="1:18" ht="15" customHeight="1" x14ac:dyDescent="0.2">
      <c r="A52" s="86">
        <v>3</v>
      </c>
      <c r="B52" s="86" t="s">
        <v>1522</v>
      </c>
      <c r="C52" s="84" t="s">
        <v>1523</v>
      </c>
      <c r="D52" s="84" t="s">
        <v>1524</v>
      </c>
      <c r="E52" s="84" t="s">
        <v>1525</v>
      </c>
      <c r="F52" s="84" t="s">
        <v>1133</v>
      </c>
      <c r="G52" s="84" t="s">
        <v>435</v>
      </c>
      <c r="H52" s="84">
        <v>2</v>
      </c>
      <c r="I52" s="84" t="s">
        <v>436</v>
      </c>
      <c r="J52" s="84" t="s">
        <v>1526</v>
      </c>
      <c r="K52" s="84"/>
      <c r="L52" s="296">
        <v>1029600</v>
      </c>
      <c r="M52" s="165"/>
      <c r="N52" s="146">
        <f t="shared" si="4"/>
        <v>1141140</v>
      </c>
      <c r="O52" s="146">
        <f t="shared" si="3"/>
        <v>1141140</v>
      </c>
      <c r="P52" s="147"/>
      <c r="Q52" s="289">
        <f t="shared" si="5"/>
        <v>1193573.3333333333</v>
      </c>
      <c r="R52" s="289">
        <f t="shared" si="6"/>
        <v>0</v>
      </c>
    </row>
    <row r="53" spans="1:18" ht="15" customHeight="1" x14ac:dyDescent="0.2">
      <c r="A53" s="86">
        <v>3</v>
      </c>
      <c r="B53" s="86" t="s">
        <v>1527</v>
      </c>
      <c r="C53" s="84" t="s">
        <v>1528</v>
      </c>
      <c r="D53" s="84" t="s">
        <v>1529</v>
      </c>
      <c r="E53" s="84" t="s">
        <v>1530</v>
      </c>
      <c r="F53" s="84" t="s">
        <v>1020</v>
      </c>
      <c r="G53" s="84" t="s">
        <v>435</v>
      </c>
      <c r="H53" s="84">
        <v>2</v>
      </c>
      <c r="I53" s="84" t="s">
        <v>436</v>
      </c>
      <c r="J53" s="84" t="s">
        <v>1531</v>
      </c>
      <c r="K53" s="84"/>
      <c r="L53" s="296">
        <v>1041943</v>
      </c>
      <c r="M53" s="165"/>
      <c r="N53" s="146">
        <f t="shared" si="4"/>
        <v>1154820</v>
      </c>
      <c r="O53" s="146">
        <f t="shared" si="3"/>
        <v>1154820</v>
      </c>
      <c r="P53" s="147"/>
      <c r="Q53" s="289">
        <f t="shared" si="5"/>
        <v>1207881.9047619046</v>
      </c>
      <c r="R53" s="289">
        <f t="shared" si="6"/>
        <v>0</v>
      </c>
    </row>
    <row r="54" spans="1:18" ht="15" customHeight="1" x14ac:dyDescent="0.2">
      <c r="A54" s="86">
        <v>2</v>
      </c>
      <c r="B54" s="86" t="s">
        <v>1532</v>
      </c>
      <c r="C54" s="84" t="s">
        <v>1533</v>
      </c>
      <c r="D54" s="84" t="s">
        <v>1534</v>
      </c>
      <c r="E54" s="84" t="s">
        <v>1535</v>
      </c>
      <c r="F54" s="84" t="s">
        <v>1536</v>
      </c>
      <c r="G54" s="84" t="s">
        <v>512</v>
      </c>
      <c r="H54" s="84">
        <v>2</v>
      </c>
      <c r="I54" s="84" t="s">
        <v>1305</v>
      </c>
      <c r="J54" s="84" t="s">
        <v>1537</v>
      </c>
      <c r="K54" s="84" t="s">
        <v>1337</v>
      </c>
      <c r="L54" s="296">
        <v>237600</v>
      </c>
      <c r="M54" s="165"/>
      <c r="N54" s="146">
        <f t="shared" si="4"/>
        <v>263340</v>
      </c>
      <c r="O54" s="146">
        <f t="shared" si="3"/>
        <v>263340</v>
      </c>
      <c r="P54" s="147"/>
      <c r="Q54" s="289">
        <f t="shared" si="5"/>
        <v>275440</v>
      </c>
      <c r="R54" s="289">
        <f t="shared" si="6"/>
        <v>0</v>
      </c>
    </row>
    <row r="55" spans="1:18" ht="15" customHeight="1" x14ac:dyDescent="0.2">
      <c r="A55" s="86">
        <v>3</v>
      </c>
      <c r="B55" s="86" t="s">
        <v>1538</v>
      </c>
      <c r="C55" s="84" t="s">
        <v>1539</v>
      </c>
      <c r="D55" s="84" t="s">
        <v>1540</v>
      </c>
      <c r="E55" s="84" t="s">
        <v>1541</v>
      </c>
      <c r="F55" s="84" t="s">
        <v>81</v>
      </c>
      <c r="G55" s="84" t="s">
        <v>435</v>
      </c>
      <c r="H55" s="84">
        <v>2</v>
      </c>
      <c r="I55" s="84" t="s">
        <v>436</v>
      </c>
      <c r="J55" s="84" t="s">
        <v>1542</v>
      </c>
      <c r="K55" s="84"/>
      <c r="L55" s="296">
        <v>1052229</v>
      </c>
      <c r="M55" s="165"/>
      <c r="N55" s="146">
        <f t="shared" si="4"/>
        <v>1166220</v>
      </c>
      <c r="O55" s="146">
        <f t="shared" si="3"/>
        <v>1166220</v>
      </c>
      <c r="P55" s="147"/>
      <c r="Q55" s="289">
        <f t="shared" si="5"/>
        <v>1219805.7142857143</v>
      </c>
      <c r="R55" s="289">
        <f t="shared" si="6"/>
        <v>0</v>
      </c>
    </row>
    <row r="56" spans="1:18" ht="15" customHeight="1" x14ac:dyDescent="0.2">
      <c r="A56" s="86">
        <v>3</v>
      </c>
      <c r="B56" s="86" t="s">
        <v>1543</v>
      </c>
      <c r="C56" s="84" t="s">
        <v>1544</v>
      </c>
      <c r="D56" s="84" t="s">
        <v>1545</v>
      </c>
      <c r="E56" s="84" t="s">
        <v>1546</v>
      </c>
      <c r="F56" s="84" t="s">
        <v>362</v>
      </c>
      <c r="G56" s="84" t="s">
        <v>435</v>
      </c>
      <c r="H56" s="84">
        <v>2</v>
      </c>
      <c r="I56" s="84" t="s">
        <v>436</v>
      </c>
      <c r="J56" s="84" t="s">
        <v>1547</v>
      </c>
      <c r="K56" s="84"/>
      <c r="L56" s="296">
        <v>832114</v>
      </c>
      <c r="M56" s="165"/>
      <c r="N56" s="146">
        <f t="shared" si="4"/>
        <v>922260</v>
      </c>
      <c r="O56" s="146">
        <f t="shared" si="3"/>
        <v>922260</v>
      </c>
      <c r="P56" s="147"/>
      <c r="Q56" s="289">
        <f t="shared" si="5"/>
        <v>964636.19047619042</v>
      </c>
      <c r="R56" s="289">
        <f t="shared" si="6"/>
        <v>0</v>
      </c>
    </row>
    <row r="57" spans="1:18" ht="15" customHeight="1" x14ac:dyDescent="0.2">
      <c r="A57" s="86">
        <v>3</v>
      </c>
      <c r="B57" s="86" t="s">
        <v>1548</v>
      </c>
      <c r="C57" s="84" t="s">
        <v>1549</v>
      </c>
      <c r="D57" s="84" t="s">
        <v>1550</v>
      </c>
      <c r="E57" s="84" t="s">
        <v>1551</v>
      </c>
      <c r="F57" s="84" t="s">
        <v>1061</v>
      </c>
      <c r="G57" s="84" t="s">
        <v>435</v>
      </c>
      <c r="H57" s="84">
        <v>2</v>
      </c>
      <c r="I57" s="84" t="s">
        <v>436</v>
      </c>
      <c r="J57" s="84" t="s">
        <v>1552</v>
      </c>
      <c r="K57" s="84"/>
      <c r="L57" s="296">
        <v>1128343</v>
      </c>
      <c r="M57" s="165"/>
      <c r="N57" s="146">
        <f t="shared" si="4"/>
        <v>1250580</v>
      </c>
      <c r="O57" s="146">
        <f t="shared" si="3"/>
        <v>1250580</v>
      </c>
      <c r="P57" s="147"/>
      <c r="Q57" s="289">
        <f t="shared" si="5"/>
        <v>1308041.9047619046</v>
      </c>
      <c r="R57" s="289">
        <f t="shared" si="6"/>
        <v>0</v>
      </c>
    </row>
    <row r="58" spans="1:18" ht="15" customHeight="1" x14ac:dyDescent="0.2">
      <c r="A58" s="86">
        <v>4</v>
      </c>
      <c r="B58" s="86" t="s">
        <v>1553</v>
      </c>
      <c r="C58" s="84" t="s">
        <v>1554</v>
      </c>
      <c r="D58" s="84" t="s">
        <v>174</v>
      </c>
      <c r="E58" s="84" t="s">
        <v>175</v>
      </c>
      <c r="F58" s="84" t="s">
        <v>176</v>
      </c>
      <c r="G58" s="84" t="s">
        <v>1324</v>
      </c>
      <c r="H58" s="84"/>
      <c r="I58" s="84" t="s">
        <v>1325</v>
      </c>
      <c r="J58" s="84" t="s">
        <v>1555</v>
      </c>
      <c r="K58" s="84"/>
      <c r="L58" s="296">
        <v>12656210</v>
      </c>
      <c r="M58" s="165">
        <v>8525000</v>
      </c>
      <c r="N58" s="146">
        <v>11280000</v>
      </c>
      <c r="O58" s="146">
        <f t="shared" si="3"/>
        <v>19805000</v>
      </c>
      <c r="P58" s="147"/>
      <c r="Q58" s="289">
        <f t="shared" si="5"/>
        <v>20715004.177109439</v>
      </c>
      <c r="R58" s="289">
        <f t="shared" si="6"/>
        <v>0</v>
      </c>
    </row>
    <row r="59" spans="1:18" ht="15" customHeight="1" x14ac:dyDescent="0.2">
      <c r="A59" s="86">
        <v>1</v>
      </c>
      <c r="B59" s="86" t="s">
        <v>1556</v>
      </c>
      <c r="C59" s="84" t="s">
        <v>1557</v>
      </c>
      <c r="D59" s="84" t="s">
        <v>1558</v>
      </c>
      <c r="E59" s="84" t="s">
        <v>1559</v>
      </c>
      <c r="F59" s="84" t="s">
        <v>1560</v>
      </c>
      <c r="G59" s="84" t="s">
        <v>512</v>
      </c>
      <c r="H59" s="84">
        <v>2</v>
      </c>
      <c r="I59" s="84" t="s">
        <v>1140</v>
      </c>
      <c r="J59" s="84" t="s">
        <v>1561</v>
      </c>
      <c r="K59" s="84" t="s">
        <v>1337</v>
      </c>
      <c r="L59" s="296">
        <v>237600</v>
      </c>
      <c r="M59" s="165"/>
      <c r="N59" s="146">
        <f t="shared" ref="N59:N81" si="7">ROUND(L59*119.7/108,0)</f>
        <v>263340</v>
      </c>
      <c r="O59" s="146">
        <f t="shared" si="3"/>
        <v>263340</v>
      </c>
      <c r="P59" s="147"/>
      <c r="Q59" s="289">
        <f t="shared" si="5"/>
        <v>275440</v>
      </c>
      <c r="R59" s="289">
        <f t="shared" si="6"/>
        <v>0</v>
      </c>
    </row>
    <row r="60" spans="1:18" ht="15" customHeight="1" x14ac:dyDescent="0.2">
      <c r="A60" s="86">
        <v>3</v>
      </c>
      <c r="B60" s="86" t="s">
        <v>1562</v>
      </c>
      <c r="C60" s="84" t="s">
        <v>1563</v>
      </c>
      <c r="D60" s="84" t="s">
        <v>1564</v>
      </c>
      <c r="E60" s="84" t="s">
        <v>1565</v>
      </c>
      <c r="F60" s="84" t="s">
        <v>1566</v>
      </c>
      <c r="G60" s="84" t="s">
        <v>148</v>
      </c>
      <c r="H60" s="84">
        <v>2</v>
      </c>
      <c r="I60" s="84" t="s">
        <v>436</v>
      </c>
      <c r="J60" s="84" t="s">
        <v>1567</v>
      </c>
      <c r="K60" s="84"/>
      <c r="L60" s="296">
        <v>560571</v>
      </c>
      <c r="M60" s="165"/>
      <c r="N60" s="146">
        <f t="shared" si="7"/>
        <v>621300</v>
      </c>
      <c r="O60" s="146">
        <f t="shared" si="3"/>
        <v>621300</v>
      </c>
      <c r="P60" s="147"/>
      <c r="Q60" s="289">
        <f t="shared" si="5"/>
        <v>649847.61904761905</v>
      </c>
      <c r="R60" s="289">
        <f t="shared" si="6"/>
        <v>0</v>
      </c>
    </row>
    <row r="61" spans="1:18" ht="15" customHeight="1" x14ac:dyDescent="0.2">
      <c r="A61" s="86">
        <v>2</v>
      </c>
      <c r="B61" s="86" t="s">
        <v>1568</v>
      </c>
      <c r="C61" s="84" t="s">
        <v>1569</v>
      </c>
      <c r="D61" s="84" t="s">
        <v>1570</v>
      </c>
      <c r="E61" s="84" t="s">
        <v>1571</v>
      </c>
      <c r="F61" s="84" t="s">
        <v>1104</v>
      </c>
      <c r="G61" s="84" t="s">
        <v>512</v>
      </c>
      <c r="H61" s="84">
        <v>2</v>
      </c>
      <c r="I61" s="84" t="s">
        <v>1140</v>
      </c>
      <c r="J61" s="84" t="s">
        <v>1572</v>
      </c>
      <c r="K61" s="84" t="s">
        <v>1337</v>
      </c>
      <c r="L61" s="296">
        <v>122400</v>
      </c>
      <c r="M61" s="165"/>
      <c r="N61" s="146">
        <f t="shared" si="7"/>
        <v>135660</v>
      </c>
      <c r="O61" s="146">
        <f t="shared" si="3"/>
        <v>135660</v>
      </c>
      <c r="P61" s="147"/>
      <c r="Q61" s="289">
        <f t="shared" si="5"/>
        <v>141893.33333333331</v>
      </c>
      <c r="R61" s="289">
        <f t="shared" si="6"/>
        <v>0</v>
      </c>
    </row>
    <row r="62" spans="1:18" ht="15" customHeight="1" x14ac:dyDescent="0.2">
      <c r="A62" s="86">
        <v>3</v>
      </c>
      <c r="B62" s="86" t="s">
        <v>1573</v>
      </c>
      <c r="C62" s="84" t="s">
        <v>1288</v>
      </c>
      <c r="D62" s="84" t="s">
        <v>1574</v>
      </c>
      <c r="E62" s="84" t="s">
        <v>1575</v>
      </c>
      <c r="F62" s="84" t="s">
        <v>547</v>
      </c>
      <c r="G62" s="84" t="s">
        <v>435</v>
      </c>
      <c r="H62" s="84">
        <v>2</v>
      </c>
      <c r="I62" s="84" t="s">
        <v>436</v>
      </c>
      <c r="J62" s="84" t="s">
        <v>1576</v>
      </c>
      <c r="K62" s="84"/>
      <c r="L62" s="296">
        <v>797143</v>
      </c>
      <c r="M62" s="165"/>
      <c r="N62" s="146">
        <f t="shared" si="7"/>
        <v>883500</v>
      </c>
      <c r="O62" s="146">
        <f t="shared" si="3"/>
        <v>883500</v>
      </c>
      <c r="P62" s="147"/>
      <c r="Q62" s="289">
        <f t="shared" si="5"/>
        <v>924095.23809523799</v>
      </c>
      <c r="R62" s="289">
        <f t="shared" si="6"/>
        <v>0</v>
      </c>
    </row>
    <row r="63" spans="1:18" ht="15" customHeight="1" x14ac:dyDescent="0.2">
      <c r="A63" s="86">
        <v>1</v>
      </c>
      <c r="B63" s="86" t="s">
        <v>1577</v>
      </c>
      <c r="C63" s="84" t="s">
        <v>1578</v>
      </c>
      <c r="D63" s="84" t="s">
        <v>1579</v>
      </c>
      <c r="E63" s="84" t="s">
        <v>1580</v>
      </c>
      <c r="F63" s="84" t="s">
        <v>1026</v>
      </c>
      <c r="G63" s="4" t="s">
        <v>512</v>
      </c>
      <c r="H63" s="4">
        <v>2</v>
      </c>
      <c r="I63" s="4" t="s">
        <v>1305</v>
      </c>
      <c r="J63" s="4" t="s">
        <v>1581</v>
      </c>
      <c r="K63" s="4" t="s">
        <v>1337</v>
      </c>
      <c r="L63" s="299">
        <v>184114</v>
      </c>
      <c r="M63" s="223"/>
      <c r="N63" s="146">
        <f t="shared" si="7"/>
        <v>204060</v>
      </c>
      <c r="O63" s="146">
        <f t="shared" si="3"/>
        <v>204060</v>
      </c>
      <c r="P63" s="147"/>
      <c r="Q63" s="289">
        <f t="shared" si="5"/>
        <v>213436.19047619047</v>
      </c>
      <c r="R63" s="289">
        <f t="shared" si="6"/>
        <v>0</v>
      </c>
    </row>
    <row r="64" spans="1:18" ht="15" customHeight="1" x14ac:dyDescent="0.2">
      <c r="A64" s="86">
        <v>2</v>
      </c>
      <c r="B64" s="86" t="s">
        <v>1582</v>
      </c>
      <c r="C64" s="84" t="s">
        <v>1583</v>
      </c>
      <c r="D64" s="84" t="s">
        <v>1584</v>
      </c>
      <c r="E64" s="84" t="s">
        <v>1585</v>
      </c>
      <c r="F64" s="84" t="s">
        <v>1586</v>
      </c>
      <c r="G64" s="84" t="s">
        <v>512</v>
      </c>
      <c r="H64" s="84">
        <v>2</v>
      </c>
      <c r="I64" s="84" t="s">
        <v>1140</v>
      </c>
      <c r="J64" s="84" t="s">
        <v>1587</v>
      </c>
      <c r="K64" s="84" t="s">
        <v>1337</v>
      </c>
      <c r="L64" s="296">
        <v>237600</v>
      </c>
      <c r="M64" s="165"/>
      <c r="N64" s="146">
        <f t="shared" si="7"/>
        <v>263340</v>
      </c>
      <c r="O64" s="146">
        <f t="shared" si="3"/>
        <v>263340</v>
      </c>
      <c r="P64" s="147"/>
      <c r="Q64" s="289">
        <f t="shared" si="5"/>
        <v>275440</v>
      </c>
      <c r="R64" s="289">
        <f t="shared" si="6"/>
        <v>0</v>
      </c>
    </row>
    <row r="65" spans="1:18" ht="15" customHeight="1" x14ac:dyDescent="0.2">
      <c r="A65" s="86">
        <v>3</v>
      </c>
      <c r="B65" s="86" t="s">
        <v>1588</v>
      </c>
      <c r="C65" s="84" t="s">
        <v>1589</v>
      </c>
      <c r="D65" s="84" t="s">
        <v>1590</v>
      </c>
      <c r="E65" s="84" t="s">
        <v>1591</v>
      </c>
      <c r="F65" s="84" t="s">
        <v>141</v>
      </c>
      <c r="G65" s="84" t="s">
        <v>435</v>
      </c>
      <c r="H65" s="84">
        <v>2</v>
      </c>
      <c r="I65" s="84" t="s">
        <v>436</v>
      </c>
      <c r="J65" s="84" t="s">
        <v>1592</v>
      </c>
      <c r="K65" s="84"/>
      <c r="L65" s="296">
        <v>786857</v>
      </c>
      <c r="M65" s="165"/>
      <c r="N65" s="146">
        <f t="shared" si="7"/>
        <v>872100</v>
      </c>
      <c r="O65" s="146">
        <f t="shared" si="3"/>
        <v>872100</v>
      </c>
      <c r="P65" s="147"/>
      <c r="Q65" s="289">
        <f t="shared" si="5"/>
        <v>912171.42857142852</v>
      </c>
      <c r="R65" s="289">
        <f t="shared" si="6"/>
        <v>0</v>
      </c>
    </row>
    <row r="66" spans="1:18" ht="15" customHeight="1" x14ac:dyDescent="0.2">
      <c r="A66" s="86">
        <v>3</v>
      </c>
      <c r="B66" s="86" t="s">
        <v>1593</v>
      </c>
      <c r="C66" s="84" t="s">
        <v>1594</v>
      </c>
      <c r="D66" s="84" t="s">
        <v>1595</v>
      </c>
      <c r="E66" s="84" t="s">
        <v>1596</v>
      </c>
      <c r="F66" s="84" t="s">
        <v>480</v>
      </c>
      <c r="G66" s="84" t="s">
        <v>435</v>
      </c>
      <c r="H66" s="84">
        <v>2</v>
      </c>
      <c r="I66" s="84" t="s">
        <v>436</v>
      </c>
      <c r="J66" s="84" t="s">
        <v>1597</v>
      </c>
      <c r="K66" s="84"/>
      <c r="L66" s="296">
        <v>876343</v>
      </c>
      <c r="M66" s="165"/>
      <c r="N66" s="146">
        <f t="shared" si="7"/>
        <v>971280</v>
      </c>
      <c r="O66" s="146">
        <f t="shared" si="3"/>
        <v>971280</v>
      </c>
      <c r="P66" s="147"/>
      <c r="Q66" s="289">
        <f t="shared" si="5"/>
        <v>1015908.5714285714</v>
      </c>
      <c r="R66" s="289">
        <f t="shared" si="6"/>
        <v>0</v>
      </c>
    </row>
    <row r="67" spans="1:18" ht="15" customHeight="1" x14ac:dyDescent="0.2">
      <c r="A67" s="86">
        <v>1</v>
      </c>
      <c r="B67" s="86" t="s">
        <v>1598</v>
      </c>
      <c r="C67" s="84" t="s">
        <v>1599</v>
      </c>
      <c r="D67" s="84" t="s">
        <v>1600</v>
      </c>
      <c r="E67" s="84" t="s">
        <v>1601</v>
      </c>
      <c r="F67" s="84" t="s">
        <v>1602</v>
      </c>
      <c r="G67" s="84" t="s">
        <v>512</v>
      </c>
      <c r="H67" s="84">
        <v>2</v>
      </c>
      <c r="I67" s="84" t="s">
        <v>1305</v>
      </c>
      <c r="J67" s="84" t="s">
        <v>1603</v>
      </c>
      <c r="K67" s="84" t="s">
        <v>1337</v>
      </c>
      <c r="L67" s="296">
        <v>74057</v>
      </c>
      <c r="M67" s="165"/>
      <c r="N67" s="146">
        <f t="shared" si="7"/>
        <v>82080</v>
      </c>
      <c r="O67" s="146">
        <f t="shared" ref="O67:O94" si="8">M67+N67</f>
        <v>82080</v>
      </c>
      <c r="P67" s="147"/>
      <c r="Q67" s="289">
        <f t="shared" si="5"/>
        <v>85851.428571428565</v>
      </c>
      <c r="R67" s="289">
        <f t="shared" si="6"/>
        <v>0</v>
      </c>
    </row>
    <row r="68" spans="1:18" ht="15" customHeight="1" x14ac:dyDescent="0.2">
      <c r="A68" s="86">
        <v>4</v>
      </c>
      <c r="B68" s="86" t="s">
        <v>1604</v>
      </c>
      <c r="C68" s="84" t="s">
        <v>373</v>
      </c>
      <c r="D68" s="84" t="s">
        <v>1605</v>
      </c>
      <c r="E68" s="84"/>
      <c r="F68" s="84" t="s">
        <v>376</v>
      </c>
      <c r="G68" s="84" t="s">
        <v>435</v>
      </c>
      <c r="H68" s="84">
        <v>3</v>
      </c>
      <c r="I68" s="84" t="s">
        <v>436</v>
      </c>
      <c r="J68" s="84" t="s">
        <v>1606</v>
      </c>
      <c r="K68" s="84"/>
      <c r="L68" s="296">
        <v>1877143</v>
      </c>
      <c r="M68" s="165"/>
      <c r="N68" s="146">
        <f t="shared" si="7"/>
        <v>2080500</v>
      </c>
      <c r="O68" s="146">
        <f t="shared" si="8"/>
        <v>2080500</v>
      </c>
      <c r="P68" s="147"/>
      <c r="Q68" s="289">
        <f t="shared" si="5"/>
        <v>2176095.2380952379</v>
      </c>
      <c r="R68" s="289">
        <f t="shared" si="6"/>
        <v>0</v>
      </c>
    </row>
    <row r="69" spans="1:18" ht="15" customHeight="1" x14ac:dyDescent="0.2">
      <c r="A69" s="86">
        <v>1</v>
      </c>
      <c r="B69" s="86" t="s">
        <v>1607</v>
      </c>
      <c r="C69" s="84" t="s">
        <v>1608</v>
      </c>
      <c r="D69" s="84" t="s">
        <v>1609</v>
      </c>
      <c r="E69" s="84" t="s">
        <v>1610</v>
      </c>
      <c r="F69" s="84" t="s">
        <v>104</v>
      </c>
      <c r="G69" s="84" t="s">
        <v>512</v>
      </c>
      <c r="H69" s="84">
        <v>2</v>
      </c>
      <c r="I69" s="84" t="s">
        <v>1305</v>
      </c>
      <c r="J69" s="84" t="s">
        <v>1611</v>
      </c>
      <c r="K69" s="84" t="s">
        <v>1337</v>
      </c>
      <c r="L69" s="296">
        <v>237600</v>
      </c>
      <c r="M69" s="165"/>
      <c r="N69" s="146">
        <f t="shared" si="7"/>
        <v>263340</v>
      </c>
      <c r="O69" s="146">
        <f t="shared" si="8"/>
        <v>263340</v>
      </c>
      <c r="P69" s="147"/>
      <c r="Q69" s="289">
        <f t="shared" ref="Q69:Q81" si="9">O69*($Q$2/$O$2)</f>
        <v>275440</v>
      </c>
      <c r="R69" s="289">
        <f t="shared" ref="R69:R92" si="10">P69*($R$2/$P$2)</f>
        <v>0</v>
      </c>
    </row>
    <row r="70" spans="1:18" ht="15" customHeight="1" x14ac:dyDescent="0.2">
      <c r="A70" s="86">
        <v>2</v>
      </c>
      <c r="B70" s="86" t="s">
        <v>1612</v>
      </c>
      <c r="C70" s="84" t="s">
        <v>380</v>
      </c>
      <c r="D70" s="84" t="s">
        <v>1613</v>
      </c>
      <c r="E70" s="84" t="s">
        <v>1614</v>
      </c>
      <c r="F70" s="84" t="s">
        <v>383</v>
      </c>
      <c r="G70" s="84" t="s">
        <v>512</v>
      </c>
      <c r="H70" s="84">
        <v>2</v>
      </c>
      <c r="I70" s="84" t="s">
        <v>1305</v>
      </c>
      <c r="J70" s="84" t="s">
        <v>1615</v>
      </c>
      <c r="K70" s="84" t="s">
        <v>1337</v>
      </c>
      <c r="L70" s="296">
        <v>524571</v>
      </c>
      <c r="M70" s="165"/>
      <c r="N70" s="146">
        <f t="shared" si="7"/>
        <v>581400</v>
      </c>
      <c r="O70" s="146">
        <f t="shared" si="8"/>
        <v>581400</v>
      </c>
      <c r="P70" s="147"/>
      <c r="Q70" s="289">
        <f t="shared" si="9"/>
        <v>608114.28571428568</v>
      </c>
      <c r="R70" s="289">
        <f t="shared" si="10"/>
        <v>0</v>
      </c>
    </row>
    <row r="71" spans="1:18" ht="15" customHeight="1" x14ac:dyDescent="0.2">
      <c r="A71" s="89">
        <v>3</v>
      </c>
      <c r="B71" s="89" t="s">
        <v>1616</v>
      </c>
      <c r="C71" s="84" t="s">
        <v>1617</v>
      </c>
      <c r="D71" s="84" t="s">
        <v>1618</v>
      </c>
      <c r="E71" s="84" t="s">
        <v>1619</v>
      </c>
      <c r="F71" s="84" t="s">
        <v>1620</v>
      </c>
      <c r="G71" s="84" t="s">
        <v>435</v>
      </c>
      <c r="H71" s="84">
        <v>2</v>
      </c>
      <c r="I71" s="84" t="s">
        <v>436</v>
      </c>
      <c r="J71" s="84" t="s">
        <v>1621</v>
      </c>
      <c r="K71" s="84"/>
      <c r="L71" s="296">
        <v>849600</v>
      </c>
      <c r="M71" s="165"/>
      <c r="N71" s="146">
        <f t="shared" si="7"/>
        <v>941640</v>
      </c>
      <c r="O71" s="146">
        <f t="shared" si="8"/>
        <v>941640</v>
      </c>
      <c r="P71" s="147"/>
      <c r="Q71" s="289">
        <f t="shared" si="9"/>
        <v>984906.66666666663</v>
      </c>
      <c r="R71" s="289">
        <f t="shared" si="10"/>
        <v>0</v>
      </c>
    </row>
    <row r="72" spans="1:18" ht="15" customHeight="1" x14ac:dyDescent="0.2">
      <c r="A72" s="86">
        <v>3</v>
      </c>
      <c r="B72" s="86" t="s">
        <v>1622</v>
      </c>
      <c r="C72" s="84" t="s">
        <v>311</v>
      </c>
      <c r="D72" s="84" t="s">
        <v>1623</v>
      </c>
      <c r="E72" s="84" t="s">
        <v>1624</v>
      </c>
      <c r="F72" s="84" t="s">
        <v>314</v>
      </c>
      <c r="G72" s="84" t="s">
        <v>732</v>
      </c>
      <c r="H72" s="84">
        <v>2</v>
      </c>
      <c r="I72" s="84" t="s">
        <v>436</v>
      </c>
      <c r="J72" s="84" t="s">
        <v>1625</v>
      </c>
      <c r="K72" s="84"/>
      <c r="L72" s="296">
        <v>567771</v>
      </c>
      <c r="M72" s="165"/>
      <c r="N72" s="146">
        <f t="shared" si="7"/>
        <v>629280</v>
      </c>
      <c r="O72" s="146">
        <f t="shared" si="8"/>
        <v>629280</v>
      </c>
      <c r="P72" s="147"/>
      <c r="Q72" s="289">
        <f t="shared" si="9"/>
        <v>658194.28571428568</v>
      </c>
      <c r="R72" s="289">
        <f t="shared" si="10"/>
        <v>0</v>
      </c>
    </row>
    <row r="73" spans="1:18" ht="15" customHeight="1" x14ac:dyDescent="0.2">
      <c r="A73" s="86">
        <v>3</v>
      </c>
      <c r="B73" s="86" t="s">
        <v>1626</v>
      </c>
      <c r="C73" s="84" t="s">
        <v>1627</v>
      </c>
      <c r="D73" s="84" t="s">
        <v>1628</v>
      </c>
      <c r="E73" s="84" t="s">
        <v>1629</v>
      </c>
      <c r="F73" s="84" t="s">
        <v>808</v>
      </c>
      <c r="G73" s="84" t="s">
        <v>435</v>
      </c>
      <c r="H73" s="84">
        <v>2</v>
      </c>
      <c r="I73" s="84" t="s">
        <v>436</v>
      </c>
      <c r="J73" s="84" t="s">
        <v>1630</v>
      </c>
      <c r="K73" s="84"/>
      <c r="L73" s="296">
        <v>792000</v>
      </c>
      <c r="M73" s="165"/>
      <c r="N73" s="146">
        <f t="shared" si="7"/>
        <v>877800</v>
      </c>
      <c r="O73" s="146">
        <f t="shared" si="8"/>
        <v>877800</v>
      </c>
      <c r="P73" s="147"/>
      <c r="Q73" s="289">
        <f t="shared" si="9"/>
        <v>918133.33333333326</v>
      </c>
      <c r="R73" s="289">
        <f t="shared" si="10"/>
        <v>0</v>
      </c>
    </row>
    <row r="74" spans="1:18" ht="15" customHeight="1" x14ac:dyDescent="0.2">
      <c r="A74" s="86">
        <v>3</v>
      </c>
      <c r="B74" s="86" t="s">
        <v>1631</v>
      </c>
      <c r="C74" s="84" t="s">
        <v>1632</v>
      </c>
      <c r="D74" s="84" t="s">
        <v>1633</v>
      </c>
      <c r="E74" s="84" t="s">
        <v>1634</v>
      </c>
      <c r="F74" s="84" t="s">
        <v>1635</v>
      </c>
      <c r="G74" s="84" t="s">
        <v>435</v>
      </c>
      <c r="H74" s="84">
        <v>2</v>
      </c>
      <c r="I74" s="84" t="s">
        <v>436</v>
      </c>
      <c r="J74" s="84" t="s">
        <v>1636</v>
      </c>
      <c r="K74" s="84"/>
      <c r="L74" s="296">
        <v>910286</v>
      </c>
      <c r="M74" s="165"/>
      <c r="N74" s="146">
        <f t="shared" si="7"/>
        <v>1008900</v>
      </c>
      <c r="O74" s="146">
        <f t="shared" si="8"/>
        <v>1008900</v>
      </c>
      <c r="P74" s="147"/>
      <c r="Q74" s="289">
        <f t="shared" si="9"/>
        <v>1055257.1428571427</v>
      </c>
      <c r="R74" s="289">
        <f t="shared" si="10"/>
        <v>0</v>
      </c>
    </row>
    <row r="75" spans="1:18" ht="24.75" customHeight="1" x14ac:dyDescent="0.2">
      <c r="A75" s="86">
        <v>3</v>
      </c>
      <c r="B75" s="86" t="s">
        <v>1637</v>
      </c>
      <c r="C75" s="84" t="s">
        <v>1638</v>
      </c>
      <c r="D75" s="84" t="s">
        <v>1639</v>
      </c>
      <c r="E75" s="84"/>
      <c r="F75" s="84" t="s">
        <v>1640</v>
      </c>
      <c r="G75" s="84" t="s">
        <v>435</v>
      </c>
      <c r="H75" s="84">
        <v>2</v>
      </c>
      <c r="I75" s="84" t="s">
        <v>436</v>
      </c>
      <c r="J75" s="84" t="s">
        <v>1641</v>
      </c>
      <c r="K75" s="84"/>
      <c r="L75" s="296">
        <v>1858629</v>
      </c>
      <c r="M75" s="165"/>
      <c r="N75" s="146">
        <f t="shared" si="7"/>
        <v>2059980</v>
      </c>
      <c r="O75" s="146">
        <f t="shared" si="8"/>
        <v>2059980</v>
      </c>
      <c r="P75" s="147"/>
      <c r="Q75" s="289">
        <f t="shared" si="9"/>
        <v>2154632.3809523811</v>
      </c>
      <c r="R75" s="289">
        <f t="shared" si="10"/>
        <v>0</v>
      </c>
    </row>
    <row r="76" spans="1:18" ht="15" customHeight="1" x14ac:dyDescent="0.2">
      <c r="A76" s="86">
        <v>1</v>
      </c>
      <c r="B76" s="86" t="s">
        <v>1642</v>
      </c>
      <c r="C76" s="84" t="s">
        <v>1643</v>
      </c>
      <c r="D76" s="84" t="s">
        <v>1639</v>
      </c>
      <c r="E76" s="84"/>
      <c r="F76" s="84" t="s">
        <v>1644</v>
      </c>
      <c r="G76" s="84" t="s">
        <v>512</v>
      </c>
      <c r="H76" s="84">
        <v>2</v>
      </c>
      <c r="I76" s="84" t="s">
        <v>1305</v>
      </c>
      <c r="J76" s="84" t="s">
        <v>1645</v>
      </c>
      <c r="K76" s="84" t="s">
        <v>1337</v>
      </c>
      <c r="L76" s="296">
        <v>247886</v>
      </c>
      <c r="M76" s="165"/>
      <c r="N76" s="146">
        <f t="shared" si="7"/>
        <v>274740</v>
      </c>
      <c r="O76" s="146">
        <f t="shared" si="8"/>
        <v>274740</v>
      </c>
      <c r="P76" s="147"/>
      <c r="Q76" s="289">
        <f t="shared" si="9"/>
        <v>287363.80952380953</v>
      </c>
      <c r="R76" s="289">
        <f t="shared" si="10"/>
        <v>0</v>
      </c>
    </row>
    <row r="77" spans="1:18" ht="15" customHeight="1" x14ac:dyDescent="0.2">
      <c r="A77" s="86">
        <v>2</v>
      </c>
      <c r="B77" s="86" t="s">
        <v>1646</v>
      </c>
      <c r="C77" s="84" t="s">
        <v>1647</v>
      </c>
      <c r="D77" s="84" t="s">
        <v>1648</v>
      </c>
      <c r="E77" s="84" t="s">
        <v>1649</v>
      </c>
      <c r="F77" s="84" t="s">
        <v>1111</v>
      </c>
      <c r="G77" s="84" t="s">
        <v>512</v>
      </c>
      <c r="H77" s="84">
        <v>2</v>
      </c>
      <c r="I77" s="84" t="s">
        <v>1305</v>
      </c>
      <c r="J77" s="84" t="s">
        <v>1645</v>
      </c>
      <c r="K77" s="84" t="s">
        <v>1337</v>
      </c>
      <c r="L77" s="296">
        <v>122400</v>
      </c>
      <c r="M77" s="165"/>
      <c r="N77" s="146">
        <f t="shared" si="7"/>
        <v>135660</v>
      </c>
      <c r="O77" s="146">
        <f t="shared" si="8"/>
        <v>135660</v>
      </c>
      <c r="P77" s="147"/>
      <c r="Q77" s="289">
        <f t="shared" si="9"/>
        <v>141893.33333333331</v>
      </c>
      <c r="R77" s="289">
        <f t="shared" si="10"/>
        <v>0</v>
      </c>
    </row>
    <row r="78" spans="1:18" ht="15" customHeight="1" x14ac:dyDescent="0.2">
      <c r="A78" s="86">
        <v>3</v>
      </c>
      <c r="B78" s="86" t="s">
        <v>1650</v>
      </c>
      <c r="C78" s="84" t="s">
        <v>1651</v>
      </c>
      <c r="D78" s="84" t="s">
        <v>1652</v>
      </c>
      <c r="E78" s="84" t="s">
        <v>1653</v>
      </c>
      <c r="F78" s="84" t="s">
        <v>426</v>
      </c>
      <c r="G78" s="84" t="s">
        <v>732</v>
      </c>
      <c r="H78" s="84">
        <v>2</v>
      </c>
      <c r="I78" s="84" t="s">
        <v>436</v>
      </c>
      <c r="J78" s="84" t="s">
        <v>1654</v>
      </c>
      <c r="K78" s="84"/>
      <c r="L78" s="296">
        <v>907200</v>
      </c>
      <c r="M78" s="165"/>
      <c r="N78" s="146">
        <f t="shared" si="7"/>
        <v>1005480</v>
      </c>
      <c r="O78" s="146">
        <f t="shared" si="8"/>
        <v>1005480</v>
      </c>
      <c r="P78" s="147"/>
      <c r="Q78" s="289">
        <f t="shared" si="9"/>
        <v>1051680</v>
      </c>
      <c r="R78" s="289">
        <f t="shared" si="10"/>
        <v>0</v>
      </c>
    </row>
    <row r="79" spans="1:18" ht="15" customHeight="1" x14ac:dyDescent="0.2">
      <c r="A79" s="86">
        <v>3</v>
      </c>
      <c r="B79" s="86" t="s">
        <v>1655</v>
      </c>
      <c r="C79" s="84" t="s">
        <v>1656</v>
      </c>
      <c r="D79" s="84" t="s">
        <v>1657</v>
      </c>
      <c r="E79" s="84" t="s">
        <v>1658</v>
      </c>
      <c r="F79" s="84" t="s">
        <v>111</v>
      </c>
      <c r="G79" s="84" t="s">
        <v>148</v>
      </c>
      <c r="H79" s="84">
        <v>2</v>
      </c>
      <c r="I79" s="84" t="s">
        <v>436</v>
      </c>
      <c r="J79" s="84" t="s">
        <v>1659</v>
      </c>
      <c r="K79" s="84"/>
      <c r="L79" s="296">
        <v>983314</v>
      </c>
      <c r="M79" s="165"/>
      <c r="N79" s="146">
        <f t="shared" si="7"/>
        <v>1089840</v>
      </c>
      <c r="O79" s="146">
        <f t="shared" si="8"/>
        <v>1089840</v>
      </c>
      <c r="P79" s="147"/>
      <c r="Q79" s="289">
        <f t="shared" si="9"/>
        <v>1139916.1904761903</v>
      </c>
      <c r="R79" s="289">
        <f t="shared" si="10"/>
        <v>0</v>
      </c>
    </row>
    <row r="80" spans="1:18" ht="15" customHeight="1" x14ac:dyDescent="0.2">
      <c r="A80" s="86">
        <v>2</v>
      </c>
      <c r="B80" s="86" t="s">
        <v>1660</v>
      </c>
      <c r="C80" s="84" t="s">
        <v>1661</v>
      </c>
      <c r="D80" s="84" t="s">
        <v>1662</v>
      </c>
      <c r="E80" s="84"/>
      <c r="F80" s="84" t="s">
        <v>147</v>
      </c>
      <c r="G80" s="84" t="s">
        <v>512</v>
      </c>
      <c r="H80" s="84">
        <v>2</v>
      </c>
      <c r="I80" s="84" t="s">
        <v>1305</v>
      </c>
      <c r="J80" s="84" t="s">
        <v>1663</v>
      </c>
      <c r="K80" s="84" t="s">
        <v>1337</v>
      </c>
      <c r="L80" s="296">
        <v>58629</v>
      </c>
      <c r="M80" s="165"/>
      <c r="N80" s="146">
        <f t="shared" si="7"/>
        <v>64980</v>
      </c>
      <c r="O80" s="146">
        <f t="shared" si="8"/>
        <v>64980</v>
      </c>
      <c r="P80" s="147"/>
      <c r="Q80" s="289">
        <f t="shared" si="9"/>
        <v>67965.714285714275</v>
      </c>
      <c r="R80" s="289">
        <f t="shared" si="10"/>
        <v>0</v>
      </c>
    </row>
    <row r="81" spans="1:18" ht="11.25" x14ac:dyDescent="0.2">
      <c r="A81" s="86">
        <v>2</v>
      </c>
      <c r="B81" s="86" t="s">
        <v>1664</v>
      </c>
      <c r="C81" s="84" t="s">
        <v>1665</v>
      </c>
      <c r="D81" s="84" t="s">
        <v>1666</v>
      </c>
      <c r="E81" s="84"/>
      <c r="F81" s="84" t="s">
        <v>1010</v>
      </c>
      <c r="G81" s="84" t="s">
        <v>512</v>
      </c>
      <c r="H81" s="84">
        <v>2</v>
      </c>
      <c r="I81" s="84" t="s">
        <v>1305</v>
      </c>
      <c r="J81" s="84" t="s">
        <v>1667</v>
      </c>
      <c r="K81" s="84" t="s">
        <v>1337</v>
      </c>
      <c r="L81" s="296">
        <v>137829</v>
      </c>
      <c r="M81" s="165"/>
      <c r="N81" s="146">
        <f t="shared" si="7"/>
        <v>152760</v>
      </c>
      <c r="O81" s="146">
        <f t="shared" si="8"/>
        <v>152760</v>
      </c>
      <c r="P81" s="147"/>
      <c r="Q81" s="289">
        <f t="shared" si="9"/>
        <v>159779.0476190476</v>
      </c>
      <c r="R81" s="289">
        <f t="shared" si="10"/>
        <v>0</v>
      </c>
    </row>
    <row r="82" spans="1:18" ht="15" customHeight="1" x14ac:dyDescent="0.2">
      <c r="A82" s="86"/>
      <c r="B82" s="86" t="s">
        <v>1668</v>
      </c>
      <c r="C82" s="84" t="s">
        <v>1669</v>
      </c>
      <c r="D82" s="234" t="s">
        <v>1670</v>
      </c>
      <c r="E82" s="84"/>
      <c r="F82" s="233" t="s">
        <v>1671</v>
      </c>
      <c r="G82" s="84"/>
      <c r="H82" s="84"/>
      <c r="I82" s="84"/>
      <c r="J82" s="84"/>
      <c r="K82" s="84"/>
      <c r="L82" s="296"/>
      <c r="M82" s="165"/>
      <c r="N82" s="146"/>
      <c r="O82" s="146"/>
      <c r="P82" s="147"/>
      <c r="Q82" s="289">
        <v>500000</v>
      </c>
      <c r="R82" s="289">
        <f t="shared" si="10"/>
        <v>0</v>
      </c>
    </row>
    <row r="83" spans="1:18" ht="89.25" x14ac:dyDescent="0.2">
      <c r="A83" s="86"/>
      <c r="B83" s="86" t="s">
        <v>1672</v>
      </c>
      <c r="C83" s="84" t="s">
        <v>1673</v>
      </c>
      <c r="D83" s="84" t="s">
        <v>1674</v>
      </c>
      <c r="E83" s="84"/>
      <c r="F83" s="232" t="s">
        <v>1675</v>
      </c>
      <c r="G83" s="84"/>
      <c r="H83" s="84"/>
      <c r="I83" s="84"/>
      <c r="J83" s="84"/>
      <c r="K83" s="84"/>
      <c r="L83" s="296"/>
      <c r="M83" s="165"/>
      <c r="N83" s="146"/>
      <c r="O83" s="146"/>
      <c r="P83" s="147"/>
      <c r="Q83" s="289">
        <v>500000</v>
      </c>
      <c r="R83" s="289">
        <f t="shared" si="10"/>
        <v>0</v>
      </c>
    </row>
    <row r="84" spans="1:18" ht="15" customHeight="1" x14ac:dyDescent="0.2">
      <c r="A84" s="86"/>
      <c r="B84" s="86" t="s">
        <v>1676</v>
      </c>
      <c r="C84" s="84" t="s">
        <v>1677</v>
      </c>
      <c r="D84" s="84" t="s">
        <v>1678</v>
      </c>
      <c r="E84" s="84"/>
      <c r="F84" s="233" t="s">
        <v>1679</v>
      </c>
      <c r="G84" s="84"/>
      <c r="H84" s="84"/>
      <c r="I84" s="84"/>
      <c r="J84" s="84"/>
      <c r="K84" s="84"/>
      <c r="L84" s="296"/>
      <c r="M84" s="165"/>
      <c r="N84" s="146"/>
      <c r="O84" s="146"/>
      <c r="P84" s="147"/>
      <c r="Q84" s="292">
        <v>500000</v>
      </c>
      <c r="R84" s="289">
        <f t="shared" si="10"/>
        <v>0</v>
      </c>
    </row>
    <row r="85" spans="1:18" ht="15" customHeight="1" x14ac:dyDescent="0.2">
      <c r="A85" s="86"/>
      <c r="B85" s="86" t="s">
        <v>1680</v>
      </c>
      <c r="C85" s="84" t="s">
        <v>1681</v>
      </c>
      <c r="D85" s="84" t="s">
        <v>1682</v>
      </c>
      <c r="E85" s="84"/>
      <c r="F85" s="233" t="s">
        <v>1683</v>
      </c>
      <c r="G85" s="84"/>
      <c r="H85" s="84"/>
      <c r="I85" s="84"/>
      <c r="J85" s="84"/>
      <c r="K85" s="84" t="s">
        <v>1337</v>
      </c>
      <c r="L85" s="296"/>
      <c r="M85" s="165"/>
      <c r="N85" s="146"/>
      <c r="O85" s="146"/>
      <c r="P85" s="147"/>
      <c r="Q85" s="292">
        <v>100000</v>
      </c>
      <c r="R85" s="289">
        <f t="shared" si="10"/>
        <v>0</v>
      </c>
    </row>
    <row r="86" spans="1:18" ht="15" customHeight="1" x14ac:dyDescent="0.2">
      <c r="A86" s="86"/>
      <c r="B86" s="86" t="s">
        <v>1684</v>
      </c>
      <c r="C86" s="84" t="s">
        <v>1685</v>
      </c>
      <c r="D86" s="84" t="s">
        <v>1686</v>
      </c>
      <c r="E86" s="84"/>
      <c r="F86" s="233" t="s">
        <v>1687</v>
      </c>
      <c r="G86" s="84"/>
      <c r="H86" s="84"/>
      <c r="I86" s="84"/>
      <c r="J86" s="84"/>
      <c r="K86" s="84" t="s">
        <v>1337</v>
      </c>
      <c r="L86" s="296"/>
      <c r="M86" s="165"/>
      <c r="N86" s="146"/>
      <c r="O86" s="146"/>
      <c r="P86" s="147"/>
      <c r="Q86" s="292">
        <v>100000</v>
      </c>
      <c r="R86" s="289">
        <f t="shared" si="10"/>
        <v>0</v>
      </c>
    </row>
    <row r="87" spans="1:18" ht="15" customHeight="1" x14ac:dyDescent="0.2">
      <c r="A87" s="86"/>
      <c r="B87" s="86" t="s">
        <v>1688</v>
      </c>
      <c r="C87" s="84" t="s">
        <v>1689</v>
      </c>
      <c r="D87" s="84" t="s">
        <v>178</v>
      </c>
      <c r="E87" s="84"/>
      <c r="F87" s="233" t="s">
        <v>1690</v>
      </c>
      <c r="G87" s="84"/>
      <c r="H87" s="84"/>
      <c r="I87" s="84"/>
      <c r="J87" s="84"/>
      <c r="K87" s="84"/>
      <c r="L87" s="296"/>
      <c r="M87" s="165"/>
      <c r="N87" s="146"/>
      <c r="O87" s="146"/>
      <c r="P87" s="147"/>
      <c r="Q87" s="292">
        <v>500000</v>
      </c>
      <c r="R87" s="289">
        <f t="shared" si="10"/>
        <v>0</v>
      </c>
    </row>
    <row r="88" spans="1:18" ht="15" customHeight="1" x14ac:dyDescent="0.2">
      <c r="A88" s="86"/>
      <c r="B88" s="86" t="s">
        <v>1691</v>
      </c>
      <c r="C88" s="84" t="s">
        <v>1692</v>
      </c>
      <c r="D88" s="84" t="s">
        <v>1693</v>
      </c>
      <c r="E88" s="84"/>
      <c r="F88" s="233" t="s">
        <v>1694</v>
      </c>
      <c r="G88" s="84"/>
      <c r="H88" s="84"/>
      <c r="I88" s="84"/>
      <c r="J88" s="84"/>
      <c r="K88" s="84"/>
      <c r="L88" s="296"/>
      <c r="M88" s="165"/>
      <c r="N88" s="146"/>
      <c r="O88" s="146"/>
      <c r="P88" s="147"/>
      <c r="Q88" s="292">
        <v>500000</v>
      </c>
      <c r="R88" s="289">
        <f t="shared" si="10"/>
        <v>0</v>
      </c>
    </row>
    <row r="89" spans="1:18" ht="15" customHeight="1" x14ac:dyDescent="0.2">
      <c r="A89" s="86"/>
      <c r="B89" s="86" t="s">
        <v>1695</v>
      </c>
      <c r="C89" s="84" t="s">
        <v>1696</v>
      </c>
      <c r="D89" s="84" t="s">
        <v>1697</v>
      </c>
      <c r="E89" s="84"/>
      <c r="F89" s="233" t="s">
        <v>1698</v>
      </c>
      <c r="G89" s="84"/>
      <c r="H89" s="84"/>
      <c r="I89" s="84"/>
      <c r="J89" s="84"/>
      <c r="K89" s="84"/>
      <c r="L89" s="296"/>
      <c r="M89" s="165"/>
      <c r="N89" s="146"/>
      <c r="O89" s="146"/>
      <c r="P89" s="147"/>
      <c r="Q89" s="292">
        <v>500000</v>
      </c>
      <c r="R89" s="289">
        <f t="shared" si="10"/>
        <v>0</v>
      </c>
    </row>
    <row r="90" spans="1:18" ht="15" customHeight="1" x14ac:dyDescent="0.2">
      <c r="A90" s="86"/>
      <c r="B90" s="86" t="s">
        <v>1699</v>
      </c>
      <c r="C90" s="84" t="s">
        <v>1700</v>
      </c>
      <c r="D90" s="84" t="s">
        <v>1701</v>
      </c>
      <c r="E90" s="84"/>
      <c r="F90" s="233" t="s">
        <v>1702</v>
      </c>
      <c r="G90" s="84"/>
      <c r="H90" s="84"/>
      <c r="I90" s="84"/>
      <c r="J90" s="84"/>
      <c r="K90" s="84" t="s">
        <v>1337</v>
      </c>
      <c r="L90" s="296"/>
      <c r="M90" s="165"/>
      <c r="N90" s="146"/>
      <c r="O90" s="146"/>
      <c r="P90" s="147"/>
      <c r="Q90" s="292">
        <v>100000</v>
      </c>
      <c r="R90" s="289">
        <f t="shared" si="10"/>
        <v>0</v>
      </c>
    </row>
    <row r="91" spans="1:18" ht="15" customHeight="1" x14ac:dyDescent="0.2">
      <c r="A91" s="86"/>
      <c r="B91" s="86" t="s">
        <v>1703</v>
      </c>
      <c r="C91" s="84" t="s">
        <v>1704</v>
      </c>
      <c r="D91" s="84" t="s">
        <v>1705</v>
      </c>
      <c r="E91" s="84"/>
      <c r="F91" s="233" t="s">
        <v>1706</v>
      </c>
      <c r="G91" s="84"/>
      <c r="H91" s="84"/>
      <c r="I91" s="84"/>
      <c r="J91" s="84"/>
      <c r="K91" s="84"/>
      <c r="L91" s="296"/>
      <c r="M91" s="165"/>
      <c r="N91" s="146"/>
      <c r="O91" s="146"/>
      <c r="P91" s="147"/>
      <c r="Q91" s="292">
        <v>500000</v>
      </c>
      <c r="R91" s="289">
        <f t="shared" si="10"/>
        <v>0</v>
      </c>
    </row>
    <row r="92" spans="1:18" ht="12.75" x14ac:dyDescent="0.2">
      <c r="A92" s="86"/>
      <c r="B92" s="86" t="s">
        <v>1707</v>
      </c>
      <c r="C92" s="84" t="s">
        <v>1708</v>
      </c>
      <c r="D92" s="84" t="s">
        <v>1709</v>
      </c>
      <c r="E92" s="84"/>
      <c r="F92" s="233" t="s">
        <v>1710</v>
      </c>
      <c r="G92" s="84"/>
      <c r="H92" s="84"/>
      <c r="I92" s="84"/>
      <c r="J92" s="84"/>
      <c r="K92" s="84" t="s">
        <v>1711</v>
      </c>
      <c r="L92" s="296"/>
      <c r="M92" s="165"/>
      <c r="N92" s="146"/>
      <c r="O92" s="146"/>
      <c r="P92" s="147"/>
      <c r="Q92" s="292">
        <v>100000</v>
      </c>
      <c r="R92" s="289">
        <f t="shared" si="10"/>
        <v>0</v>
      </c>
    </row>
    <row r="93" spans="1:18" ht="22.5" x14ac:dyDescent="0.2">
      <c r="A93" s="86"/>
      <c r="B93" s="86" t="s">
        <v>1712</v>
      </c>
      <c r="C93" s="84" t="s">
        <v>1713</v>
      </c>
      <c r="D93" s="84" t="s">
        <v>1714</v>
      </c>
      <c r="E93" s="84"/>
      <c r="F93" s="84"/>
      <c r="G93" s="84"/>
      <c r="H93" s="84"/>
      <c r="I93" s="84"/>
      <c r="J93" s="84"/>
      <c r="K93" s="84"/>
      <c r="L93" s="296"/>
      <c r="M93" s="165"/>
      <c r="N93" s="146"/>
      <c r="O93" s="146"/>
      <c r="P93" s="147"/>
      <c r="Q93" s="289">
        <v>0</v>
      </c>
      <c r="R93" s="289">
        <v>0</v>
      </c>
    </row>
    <row r="94" spans="1:18" ht="22.5" x14ac:dyDescent="0.2">
      <c r="A94" s="131"/>
      <c r="B94" s="131"/>
      <c r="C94" s="132" t="s">
        <v>1715</v>
      </c>
      <c r="D94" s="132" t="s">
        <v>1716</v>
      </c>
      <c r="E94" s="132" t="s">
        <v>1717</v>
      </c>
      <c r="F94" s="132" t="s">
        <v>179</v>
      </c>
      <c r="G94" s="132"/>
      <c r="H94" s="132"/>
      <c r="I94" s="132" t="s">
        <v>1718</v>
      </c>
      <c r="J94" s="132"/>
      <c r="K94" s="132" t="s">
        <v>1719</v>
      </c>
      <c r="L94" s="300"/>
      <c r="M94" s="166"/>
      <c r="N94" s="148">
        <v>250000</v>
      </c>
      <c r="O94" s="146">
        <f t="shared" si="8"/>
        <v>250000</v>
      </c>
      <c r="P94" s="147"/>
      <c r="Q94" s="289">
        <v>0</v>
      </c>
      <c r="R94" s="289">
        <f>P94*($R$2/$P$2)</f>
        <v>0</v>
      </c>
    </row>
    <row r="95" spans="1:18" ht="15" customHeight="1" x14ac:dyDescent="0.2">
      <c r="A95" s="43"/>
      <c r="B95" s="43"/>
      <c r="C95" s="214" t="s">
        <v>229</v>
      </c>
      <c r="D95" s="214"/>
      <c r="E95" s="214"/>
      <c r="F95" s="214"/>
      <c r="G95" s="214"/>
      <c r="H95" s="214"/>
      <c r="I95" s="214"/>
      <c r="J95" s="214"/>
      <c r="K95" s="214"/>
      <c r="L95" s="380"/>
      <c r="M95" s="380"/>
      <c r="N95" s="380"/>
      <c r="O95" s="380"/>
      <c r="P95" s="380"/>
      <c r="Q95" s="380"/>
      <c r="R95" s="380"/>
    </row>
    <row r="96" spans="1:18" ht="15" customHeight="1" x14ac:dyDescent="0.2">
      <c r="C96" s="57" t="s">
        <v>1720</v>
      </c>
      <c r="D96" s="4">
        <v>82</v>
      </c>
      <c r="E96" s="4"/>
      <c r="F96" s="4"/>
      <c r="G96" s="4"/>
      <c r="H96" s="4"/>
      <c r="I96" s="4"/>
      <c r="J96" s="4"/>
      <c r="K96" s="4"/>
      <c r="L96" s="381">
        <f>SUM(L3:L94)</f>
        <v>90203825</v>
      </c>
      <c r="M96" s="381">
        <f t="shared" ref="M96:R96" si="11">SUM(M3:M94)</f>
        <v>12615000</v>
      </c>
      <c r="N96" s="381">
        <f t="shared" si="11"/>
        <v>89745065</v>
      </c>
      <c r="O96" s="381">
        <f t="shared" si="11"/>
        <v>102360065</v>
      </c>
      <c r="P96" s="381">
        <f t="shared" si="11"/>
        <v>120000</v>
      </c>
      <c r="Q96" s="381">
        <f t="shared" si="11"/>
        <v>110701839.08103594</v>
      </c>
      <c r="R96" s="381">
        <f t="shared" si="11"/>
        <v>128549.0877497828</v>
      </c>
    </row>
    <row r="97" spans="1:13" ht="15" hidden="1" customHeight="1" x14ac:dyDescent="0.2">
      <c r="A97" s="2" t="s">
        <v>1721</v>
      </c>
    </row>
    <row r="98" spans="1:13" ht="15" hidden="1" customHeight="1" x14ac:dyDescent="0.2">
      <c r="A98" s="2">
        <v>1</v>
      </c>
      <c r="C98" s="2" t="s">
        <v>1722</v>
      </c>
      <c r="L98" s="294"/>
      <c r="M98" s="169"/>
    </row>
    <row r="99" spans="1:13" ht="15" hidden="1" customHeight="1" x14ac:dyDescent="0.2">
      <c r="A99" s="2">
        <v>2</v>
      </c>
      <c r="C99" s="2" t="s">
        <v>1723</v>
      </c>
      <c r="D99" s="54"/>
      <c r="E99" s="54"/>
      <c r="F99" s="54"/>
      <c r="G99" s="54"/>
      <c r="H99" s="54"/>
      <c r="I99" s="54"/>
      <c r="J99" s="54"/>
      <c r="K99" s="54"/>
    </row>
    <row r="100" spans="1:13" ht="15" hidden="1" customHeight="1" x14ac:dyDescent="0.2">
      <c r="A100" s="2">
        <v>3</v>
      </c>
      <c r="C100" s="2" t="s">
        <v>1724</v>
      </c>
      <c r="D100" s="54"/>
      <c r="E100" s="54"/>
      <c r="F100" s="54"/>
      <c r="G100" s="54"/>
      <c r="H100" s="54"/>
      <c r="I100" s="54"/>
      <c r="J100" s="54"/>
      <c r="K100" s="54"/>
    </row>
    <row r="101" spans="1:13" ht="15" hidden="1" customHeight="1" x14ac:dyDescent="0.2">
      <c r="A101" s="2">
        <v>4</v>
      </c>
      <c r="C101" s="2" t="s">
        <v>1725</v>
      </c>
    </row>
  </sheetData>
  <autoFilter ref="A1:N93" xr:uid="{835D0112-D92E-4338-A3BD-C4A1A8F23A90}">
    <sortState xmlns:xlrd2="http://schemas.microsoft.com/office/spreadsheetml/2017/richdata2" ref="A2:N96">
      <sortCondition ref="B1:B93"/>
    </sortState>
  </autoFilter>
  <phoneticPr fontId="0" type="noConversion"/>
  <hyperlinks>
    <hyperlink ref="F83" r:id="rId1" xr:uid="{04B80F1D-CAA8-45F6-AFD6-AE30FDDF6F43}"/>
    <hyperlink ref="F84" r:id="rId2" display="https://www.google.com/maps/@51.6684427,4.5854925,3a,15y,242.53h,89.43t/data=!3m6!1e1!3m4!1sHgyWdy70OzUNrfvGST9e5A!2e0!7i16384!8i8192?entry=ttu" xr:uid="{BC16DF7B-E4D0-4BE3-9878-AD43100E07F3}"/>
    <hyperlink ref="F85" r:id="rId3" display="https://www.google.com/maps/@51.6588165,4.5576508,3a,32.1y,308.47h,92.34t/data=!3m6!1e1!3m4!1s3AUfq978iD8HFY4uDa3b5Q!2e0!7i16384!8i8192?entry=ttu" xr:uid="{8716A84A-FC16-4AA3-A5D2-1827ECC0D934}"/>
    <hyperlink ref="F86" r:id="rId4" display="https://www.google.com/maps/@51.667622,4.555026,3a,75y,260.98h,84.66t/data=!3m6!1e1!3m4!1ssCz2pZ5dnPSwpP-gFo3GWA!2e0!7i13312!8i6656?entry=ttu" xr:uid="{AB1D7DE3-3F3F-4CA6-A23C-BAFE49B13C13}"/>
    <hyperlink ref="F87" r:id="rId5" display="https://www.google.com/maps/@51.6624875,4.5628738,3a,26.9y,258.44h,93.87t/data=!3m6!1e1!3m4!1ssWtFQYCnlUzVpbNVB1eOSw!2e0!7i16384!8i8192?entry=ttu" xr:uid="{73A62678-DA41-40B8-9E9D-E19153F179FA}"/>
    <hyperlink ref="F88" r:id="rId6" display="https://www.google.com/maps/@51.6747199,4.5899201,3a,57.3y,217.33h,105.07t/data=!3m6!1e1!3m4!1s_NHVyQyQvjtF5NcJL6Y17A!2e0!7i16384!8i8192?entry=ttu" xr:uid="{79FB591A-ED94-4C40-A470-2A89456F07B9}"/>
    <hyperlink ref="F89" r:id="rId7" display="https://www.google.com/maps/@51.6604207,4.5725165,3a,19.3y,11.48h,89.33t/data=!3m6!1e1!3m4!1sBSkzv7lhCu0MLtl_7l6CXg!2e0!7i13312!8i6656?entry=ttu" xr:uid="{021E24B3-BA2D-4439-B625-953E1DC38A0C}"/>
    <hyperlink ref="F90" r:id="rId8" display="https://www.google.com/maps/@51.6549929,4.5655989,3a,75y,344.69h,88.12t/data=!3m6!1e1!3m4!1saxAZzB9-7KpdKoxBxz6GYQ!2e0!7i16384!8i8192?entry=ttu" xr:uid="{A5307D8C-5593-43F6-A1CB-F4F53F9FCE53}"/>
    <hyperlink ref="F91" r:id="rId9" display="https://www.google.com/maps/@51.571387,4.5410958,3a,32.5y,196.76h,91.6t/data=!3m7!1e1!3m5!1ssqmXnnmjj-8V1lMaWIQlQQ!2e0!6shttps:%2F%2Fstreetviewpixels-pa.googleapis.com%2Fv1%2Fthumbnail%3Fpanoid%3DsqmXnnmjj-8V1lMaWIQlQQ%26cb_client%3Dmaps_sv.tactile.gps%26w%3D203%26h%3D100%26yaw%3D190.20473%26pitch%3D0%26thumbfov%3D100!7i16384!8i8192?entry=ttu" xr:uid="{ED03BC82-BE0A-41F5-902E-5D367EE8037E}"/>
    <hyperlink ref="F92" r:id="rId10" display="https://www.google.com/maps/@51.6526319,5.0170891,3a,41.4y,222.93h,80.65t/data=!3m7!1e1!3m5!1sqhYrt-v6Ps_sYfGgkBD1JA!2e0!6shttps:%2F%2Fstreetviewpixels-pa.googleapis.com%2Fv1%2Fthumbnail%3Fpanoid%3DqhYrt-v6Ps_sYfGgkBD1JA%26cb_client%3Dmaps_sv.tactile.gps%26w%3D203%26h%3D100%26yaw%3D96.933945%26pitch%3D0%26thumbfov%3D100!7i16384!8i8192?entry=ttu" xr:uid="{72E0B821-994C-4958-8895-F6E9B4F20024}"/>
    <hyperlink ref="F82" r:id="rId11" display="https://www.google.com/maps/@51.6934991,4.6183699,3a,52.2y,335.97h,94.91t/data=!3m6!1e1!3m4!1sJzi7CPSxDj6VQrKX0Pkgrw!2e0!7i13312!8i6656?entry=ttu" xr:uid="{FC28768C-314F-4003-82B1-E65FF417D4A3}"/>
  </hyperlinks>
  <pageMargins left="0.39370078740157483" right="0.39370078740157483" top="0.39370078740157483" bottom="0.39370078740157483" header="0.51181102362204722" footer="0.51181102362204722"/>
  <pageSetup paperSize="8" fitToHeight="0" orientation="landscape" r:id="rId1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134"/>
  <sheetViews>
    <sheetView zoomScaleNormal="100" workbookViewId="0">
      <selection activeCell="M1" sqref="M1"/>
    </sheetView>
  </sheetViews>
  <sheetFormatPr defaultColWidth="20.7109375" defaultRowHeight="15" customHeight="1" x14ac:dyDescent="0.2"/>
  <cols>
    <col min="1" max="1" width="20.7109375" style="2" customWidth="1"/>
    <col min="2" max="2" width="13.85546875" style="2" bestFit="1" customWidth="1"/>
    <col min="3" max="3" width="27.85546875" style="2" customWidth="1"/>
    <col min="4" max="4" width="19.42578125" style="2" customWidth="1"/>
    <col min="5" max="5" width="8.85546875" style="2" customWidth="1"/>
    <col min="6" max="6" width="16.28515625" style="2" bestFit="1" customWidth="1"/>
    <col min="7" max="9" width="16.28515625" style="2" customWidth="1"/>
    <col min="10" max="10" width="12.140625" style="2" bestFit="1" customWidth="1"/>
    <col min="11" max="11" width="15" style="2" customWidth="1"/>
    <col min="12" max="16384" width="20.7109375" style="2"/>
  </cols>
  <sheetData>
    <row r="1" spans="1:13" ht="22.5" x14ac:dyDescent="0.2">
      <c r="A1" s="92" t="s">
        <v>1726</v>
      </c>
      <c r="B1" s="92" t="s">
        <v>1727</v>
      </c>
      <c r="C1" s="92" t="s">
        <v>1728</v>
      </c>
      <c r="D1" s="93" t="s">
        <v>1729</v>
      </c>
      <c r="E1" s="93" t="s">
        <v>1730</v>
      </c>
      <c r="F1" s="93" t="s">
        <v>1731</v>
      </c>
      <c r="G1" s="93" t="s">
        <v>1732</v>
      </c>
      <c r="H1" s="93" t="s">
        <v>1733</v>
      </c>
      <c r="I1" s="121" t="s">
        <v>45</v>
      </c>
      <c r="J1" s="319" t="s">
        <v>47</v>
      </c>
      <c r="K1" s="151" t="s">
        <v>49</v>
      </c>
      <c r="L1" s="325" t="s">
        <v>267</v>
      </c>
    </row>
    <row r="2" spans="1:13" ht="11.25" x14ac:dyDescent="0.2">
      <c r="A2" s="94" t="s">
        <v>14</v>
      </c>
      <c r="B2" s="94"/>
      <c r="C2" s="95">
        <f>COUNTIF(A1:A1,"*")</f>
        <v>1</v>
      </c>
      <c r="D2" s="95" t="s">
        <v>27</v>
      </c>
      <c r="E2" s="95"/>
      <c r="F2" s="95"/>
      <c r="G2" s="95"/>
      <c r="H2" s="95"/>
      <c r="I2" s="95"/>
      <c r="J2" s="336">
        <v>108</v>
      </c>
      <c r="K2" s="140">
        <v>119.7</v>
      </c>
      <c r="L2" s="340">
        <v>125.2</v>
      </c>
    </row>
    <row r="3" spans="1:13" ht="15" customHeight="1" x14ac:dyDescent="0.2">
      <c r="A3" s="86" t="s">
        <v>1734</v>
      </c>
      <c r="B3" s="86">
        <v>2</v>
      </c>
      <c r="C3" s="86" t="s">
        <v>1735</v>
      </c>
      <c r="D3" s="86"/>
      <c r="E3" s="86"/>
      <c r="F3" s="86"/>
      <c r="G3" s="86"/>
      <c r="H3" s="86"/>
      <c r="I3" s="86"/>
      <c r="J3" s="322">
        <v>30857</v>
      </c>
      <c r="K3" s="141">
        <f t="shared" ref="K3:K34" si="0">ROUND(J3*119.7/108,0)</f>
        <v>34200</v>
      </c>
      <c r="L3" s="341">
        <f t="shared" ref="L3:L34" si="1">K3*($L$2/$K$2)</f>
        <v>35771.428571428572</v>
      </c>
    </row>
    <row r="4" spans="1:13" ht="15" customHeight="1" x14ac:dyDescent="0.2">
      <c r="A4" s="86" t="s">
        <v>1734</v>
      </c>
      <c r="B4" s="86">
        <v>2</v>
      </c>
      <c r="C4" s="86" t="s">
        <v>1736</v>
      </c>
      <c r="D4" s="86"/>
      <c r="E4" s="86"/>
      <c r="F4" s="86"/>
      <c r="G4" s="86"/>
      <c r="H4" s="86"/>
      <c r="I4" s="86"/>
      <c r="J4" s="322">
        <v>30857</v>
      </c>
      <c r="K4" s="141">
        <f t="shared" si="0"/>
        <v>34200</v>
      </c>
      <c r="L4" s="341">
        <f t="shared" si="1"/>
        <v>35771.428571428572</v>
      </c>
    </row>
    <row r="5" spans="1:13" ht="15" customHeight="1" x14ac:dyDescent="0.2">
      <c r="A5" s="84" t="s">
        <v>1734</v>
      </c>
      <c r="B5" s="86">
        <v>2</v>
      </c>
      <c r="C5" s="84" t="s">
        <v>1737</v>
      </c>
      <c r="D5" s="86"/>
      <c r="E5" s="86"/>
      <c r="F5" s="86"/>
      <c r="G5" s="86"/>
      <c r="H5" s="86"/>
      <c r="I5" s="86"/>
      <c r="J5" s="322">
        <v>30857</v>
      </c>
      <c r="K5" s="141">
        <f t="shared" si="0"/>
        <v>34200</v>
      </c>
      <c r="L5" s="341">
        <f t="shared" si="1"/>
        <v>35771.428571428572</v>
      </c>
    </row>
    <row r="6" spans="1:13" ht="15" customHeight="1" x14ac:dyDescent="0.2">
      <c r="A6" s="84" t="s">
        <v>1734</v>
      </c>
      <c r="B6" s="86">
        <v>2</v>
      </c>
      <c r="C6" s="84" t="s">
        <v>1738</v>
      </c>
      <c r="D6" s="86"/>
      <c r="E6" s="86"/>
      <c r="F6" s="86"/>
      <c r="G6" s="86"/>
      <c r="H6" s="86"/>
      <c r="I6" s="86"/>
      <c r="J6" s="322">
        <v>30857</v>
      </c>
      <c r="K6" s="141">
        <f t="shared" si="0"/>
        <v>34200</v>
      </c>
      <c r="L6" s="341">
        <f t="shared" si="1"/>
        <v>35771.428571428572</v>
      </c>
      <c r="M6" s="2" t="s">
        <v>1739</v>
      </c>
    </row>
    <row r="7" spans="1:13" ht="15" customHeight="1" x14ac:dyDescent="0.2">
      <c r="A7" s="84" t="s">
        <v>1734</v>
      </c>
      <c r="B7" s="86">
        <v>2</v>
      </c>
      <c r="C7" s="84" t="s">
        <v>1740</v>
      </c>
      <c r="D7" s="86"/>
      <c r="E7" s="86"/>
      <c r="F7" s="86"/>
      <c r="G7" s="86"/>
      <c r="H7" s="86"/>
      <c r="I7" s="86"/>
      <c r="J7" s="322">
        <v>30857</v>
      </c>
      <c r="K7" s="141">
        <f t="shared" si="0"/>
        <v>34200</v>
      </c>
      <c r="L7" s="341">
        <f t="shared" si="1"/>
        <v>35771.428571428572</v>
      </c>
    </row>
    <row r="8" spans="1:13" ht="15" customHeight="1" x14ac:dyDescent="0.2">
      <c r="A8" s="84" t="s">
        <v>1734</v>
      </c>
      <c r="B8" s="86">
        <v>2</v>
      </c>
      <c r="C8" s="84" t="s">
        <v>1741</v>
      </c>
      <c r="D8" s="86"/>
      <c r="E8" s="86"/>
      <c r="F8" s="86"/>
      <c r="G8" s="86"/>
      <c r="H8" s="86"/>
      <c r="I8" s="86"/>
      <c r="J8" s="322">
        <v>30857</v>
      </c>
      <c r="K8" s="141">
        <f t="shared" si="0"/>
        <v>34200</v>
      </c>
      <c r="L8" s="341">
        <f t="shared" si="1"/>
        <v>35771.428571428572</v>
      </c>
    </row>
    <row r="9" spans="1:13" ht="15" customHeight="1" x14ac:dyDescent="0.2">
      <c r="A9" s="84" t="s">
        <v>1734</v>
      </c>
      <c r="B9" s="86">
        <v>2</v>
      </c>
      <c r="C9" s="84" t="s">
        <v>1742</v>
      </c>
      <c r="D9" s="86" t="s">
        <v>1743</v>
      </c>
      <c r="E9" s="86" t="s">
        <v>1744</v>
      </c>
      <c r="F9" s="86" t="s">
        <v>203</v>
      </c>
      <c r="G9" s="86"/>
      <c r="H9" s="86"/>
      <c r="I9" s="86"/>
      <c r="J9" s="322">
        <v>30857</v>
      </c>
      <c r="K9" s="141">
        <f t="shared" si="0"/>
        <v>34200</v>
      </c>
      <c r="L9" s="341">
        <f t="shared" si="1"/>
        <v>35771.428571428572</v>
      </c>
    </row>
    <row r="10" spans="1:13" ht="15" customHeight="1" x14ac:dyDescent="0.2">
      <c r="A10" s="86" t="s">
        <v>1734</v>
      </c>
      <c r="B10" s="86">
        <v>2</v>
      </c>
      <c r="C10" s="86" t="s">
        <v>1745</v>
      </c>
      <c r="D10" s="86"/>
      <c r="E10" s="86"/>
      <c r="F10" s="86"/>
      <c r="G10" s="86"/>
      <c r="H10" s="86"/>
      <c r="I10" s="86"/>
      <c r="J10" s="322">
        <v>30857</v>
      </c>
      <c r="K10" s="141">
        <f t="shared" si="0"/>
        <v>34200</v>
      </c>
      <c r="L10" s="341">
        <f t="shared" si="1"/>
        <v>35771.428571428572</v>
      </c>
      <c r="M10" s="2" t="s">
        <v>1746</v>
      </c>
    </row>
    <row r="11" spans="1:13" ht="15" customHeight="1" x14ac:dyDescent="0.2">
      <c r="A11" s="86" t="s">
        <v>1747</v>
      </c>
      <c r="B11" s="86">
        <v>2</v>
      </c>
      <c r="C11" s="86" t="s">
        <v>1748</v>
      </c>
      <c r="D11" s="86" t="s">
        <v>1749</v>
      </c>
      <c r="E11" s="86" t="s">
        <v>1750</v>
      </c>
      <c r="F11" s="86" t="s">
        <v>1549</v>
      </c>
      <c r="G11" s="86"/>
      <c r="H11" s="86"/>
      <c r="I11" s="86"/>
      <c r="J11" s="322">
        <v>30857</v>
      </c>
      <c r="K11" s="141">
        <f t="shared" si="0"/>
        <v>34200</v>
      </c>
      <c r="L11" s="341">
        <f t="shared" si="1"/>
        <v>35771.428571428572</v>
      </c>
      <c r="M11" s="2" t="s">
        <v>1751</v>
      </c>
    </row>
    <row r="12" spans="1:13" ht="15" customHeight="1" x14ac:dyDescent="0.2">
      <c r="A12" s="86" t="s">
        <v>1734</v>
      </c>
      <c r="B12" s="86">
        <v>2</v>
      </c>
      <c r="C12" s="86" t="s">
        <v>1752</v>
      </c>
      <c r="D12" s="86"/>
      <c r="E12" s="86"/>
      <c r="F12" s="86"/>
      <c r="G12" s="86"/>
      <c r="H12" s="86"/>
      <c r="I12" s="86"/>
      <c r="J12" s="322">
        <v>30857</v>
      </c>
      <c r="K12" s="141">
        <f t="shared" si="0"/>
        <v>34200</v>
      </c>
      <c r="L12" s="341">
        <f t="shared" si="1"/>
        <v>35771.428571428572</v>
      </c>
      <c r="M12" s="2" t="s">
        <v>1751</v>
      </c>
    </row>
    <row r="13" spans="1:13" ht="15" customHeight="1" x14ac:dyDescent="0.2">
      <c r="A13" s="86" t="s">
        <v>1734</v>
      </c>
      <c r="B13" s="86">
        <v>2</v>
      </c>
      <c r="C13" s="86" t="s">
        <v>1753</v>
      </c>
      <c r="D13" s="86"/>
      <c r="E13" s="86"/>
      <c r="F13" s="86"/>
      <c r="G13" s="86"/>
      <c r="H13" s="86"/>
      <c r="I13" s="86"/>
      <c r="J13" s="322">
        <v>30857</v>
      </c>
      <c r="K13" s="141">
        <f t="shared" si="0"/>
        <v>34200</v>
      </c>
      <c r="L13" s="341">
        <f t="shared" si="1"/>
        <v>35771.428571428572</v>
      </c>
      <c r="M13" s="2" t="s">
        <v>1754</v>
      </c>
    </row>
    <row r="14" spans="1:13" ht="15" customHeight="1" x14ac:dyDescent="0.2">
      <c r="A14" s="86" t="s">
        <v>1734</v>
      </c>
      <c r="B14" s="86">
        <v>2</v>
      </c>
      <c r="C14" s="86" t="s">
        <v>1755</v>
      </c>
      <c r="D14" s="86"/>
      <c r="E14" s="86"/>
      <c r="F14" s="86" t="s">
        <v>1756</v>
      </c>
      <c r="G14" s="86"/>
      <c r="H14" s="86"/>
      <c r="I14" s="86"/>
      <c r="J14" s="322">
        <v>30857</v>
      </c>
      <c r="K14" s="141">
        <f t="shared" si="0"/>
        <v>34200</v>
      </c>
      <c r="L14" s="341">
        <f t="shared" si="1"/>
        <v>35771.428571428572</v>
      </c>
      <c r="M14" s="2" t="s">
        <v>1757</v>
      </c>
    </row>
    <row r="15" spans="1:13" ht="15" customHeight="1" x14ac:dyDescent="0.2">
      <c r="A15" s="86" t="s">
        <v>1734</v>
      </c>
      <c r="B15" s="86">
        <v>2</v>
      </c>
      <c r="C15" s="86" t="s">
        <v>1758</v>
      </c>
      <c r="D15" s="86" t="s">
        <v>1759</v>
      </c>
      <c r="E15" s="86"/>
      <c r="F15" s="86" t="s">
        <v>1627</v>
      </c>
      <c r="G15" s="86"/>
      <c r="H15" s="86"/>
      <c r="I15" s="86"/>
      <c r="J15" s="322">
        <v>30857</v>
      </c>
      <c r="K15" s="141">
        <f t="shared" si="0"/>
        <v>34200</v>
      </c>
      <c r="L15" s="341">
        <f t="shared" si="1"/>
        <v>35771.428571428572</v>
      </c>
      <c r="M15" s="2" t="s">
        <v>1760</v>
      </c>
    </row>
    <row r="16" spans="1:13" ht="15" customHeight="1" x14ac:dyDescent="0.2">
      <c r="A16" s="84" t="s">
        <v>1734</v>
      </c>
      <c r="B16" s="86">
        <v>2</v>
      </c>
      <c r="C16" s="84" t="s">
        <v>1761</v>
      </c>
      <c r="D16" s="89" t="s">
        <v>1762</v>
      </c>
      <c r="E16" s="86" t="s">
        <v>1763</v>
      </c>
      <c r="F16" s="86" t="s">
        <v>383</v>
      </c>
      <c r="G16" s="86"/>
      <c r="H16" s="86"/>
      <c r="I16" s="86"/>
      <c r="J16" s="322">
        <v>30857</v>
      </c>
      <c r="K16" s="141">
        <f t="shared" si="0"/>
        <v>34200</v>
      </c>
      <c r="L16" s="341">
        <f t="shared" si="1"/>
        <v>35771.428571428572</v>
      </c>
    </row>
    <row r="17" spans="1:14" ht="15" customHeight="1" x14ac:dyDescent="0.2">
      <c r="A17" s="84" t="s">
        <v>1734</v>
      </c>
      <c r="B17" s="86">
        <v>2</v>
      </c>
      <c r="C17" s="84" t="s">
        <v>1764</v>
      </c>
      <c r="D17" s="86"/>
      <c r="E17" s="86"/>
      <c r="F17" s="86" t="s">
        <v>1504</v>
      </c>
      <c r="G17" s="86"/>
      <c r="H17" s="86"/>
      <c r="I17" s="86"/>
      <c r="J17" s="322">
        <v>39086</v>
      </c>
      <c r="K17" s="141">
        <f t="shared" si="0"/>
        <v>43320</v>
      </c>
      <c r="L17" s="341">
        <f t="shared" si="1"/>
        <v>45310.476190476191</v>
      </c>
    </row>
    <row r="18" spans="1:14" ht="15" customHeight="1" x14ac:dyDescent="0.2">
      <c r="A18" s="86" t="s">
        <v>1734</v>
      </c>
      <c r="B18" s="86">
        <v>2</v>
      </c>
      <c r="C18" s="86" t="s">
        <v>1765</v>
      </c>
      <c r="D18" s="86"/>
      <c r="E18" s="86"/>
      <c r="F18" s="86"/>
      <c r="G18" s="86"/>
      <c r="H18" s="86"/>
      <c r="I18" s="86"/>
      <c r="J18" s="322">
        <v>30857</v>
      </c>
      <c r="K18" s="141">
        <f t="shared" si="0"/>
        <v>34200</v>
      </c>
      <c r="L18" s="341">
        <f t="shared" si="1"/>
        <v>35771.428571428572</v>
      </c>
    </row>
    <row r="19" spans="1:14" ht="15" customHeight="1" x14ac:dyDescent="0.2">
      <c r="A19" s="86" t="s">
        <v>1734</v>
      </c>
      <c r="B19" s="86">
        <v>2</v>
      </c>
      <c r="C19" s="86" t="s">
        <v>1766</v>
      </c>
      <c r="D19" s="86"/>
      <c r="E19" s="86"/>
      <c r="F19" s="86"/>
      <c r="G19" s="86"/>
      <c r="H19" s="86"/>
      <c r="I19" s="86"/>
      <c r="J19" s="322">
        <v>30857</v>
      </c>
      <c r="K19" s="141">
        <f t="shared" si="0"/>
        <v>34200</v>
      </c>
      <c r="L19" s="341">
        <f t="shared" si="1"/>
        <v>35771.428571428572</v>
      </c>
    </row>
    <row r="20" spans="1:14" ht="15" customHeight="1" x14ac:dyDescent="0.2">
      <c r="A20" s="84" t="s">
        <v>1734</v>
      </c>
      <c r="B20" s="86">
        <v>2</v>
      </c>
      <c r="C20" s="84" t="s">
        <v>1767</v>
      </c>
      <c r="D20" s="86"/>
      <c r="E20" s="86"/>
      <c r="F20" s="86"/>
      <c r="G20" s="86"/>
      <c r="H20" s="86"/>
      <c r="I20" s="86"/>
      <c r="J20" s="322">
        <v>30857</v>
      </c>
      <c r="K20" s="141">
        <f t="shared" si="0"/>
        <v>34200</v>
      </c>
      <c r="L20" s="341">
        <f t="shared" si="1"/>
        <v>35771.428571428572</v>
      </c>
      <c r="M20" s="2" t="s">
        <v>1768</v>
      </c>
    </row>
    <row r="21" spans="1:14" ht="15" customHeight="1" x14ac:dyDescent="0.2">
      <c r="A21" s="84" t="s">
        <v>1734</v>
      </c>
      <c r="B21" s="86">
        <v>3</v>
      </c>
      <c r="C21" s="86" t="s">
        <v>1769</v>
      </c>
      <c r="D21" s="86"/>
      <c r="E21" s="86"/>
      <c r="F21" s="86" t="s">
        <v>1770</v>
      </c>
      <c r="G21" s="86"/>
      <c r="H21" s="86"/>
      <c r="I21" s="86"/>
      <c r="J21" s="322">
        <v>39086</v>
      </c>
      <c r="K21" s="141">
        <f t="shared" si="0"/>
        <v>43320</v>
      </c>
      <c r="L21" s="341">
        <f t="shared" si="1"/>
        <v>45310.476190476191</v>
      </c>
    </row>
    <row r="22" spans="1:14" ht="15" customHeight="1" x14ac:dyDescent="0.2">
      <c r="A22" s="84" t="s">
        <v>1734</v>
      </c>
      <c r="B22" s="86">
        <v>3</v>
      </c>
      <c r="C22" s="86" t="s">
        <v>1771</v>
      </c>
      <c r="D22" s="86"/>
      <c r="E22" s="86"/>
      <c r="F22" s="86" t="s">
        <v>1770</v>
      </c>
      <c r="G22" s="86"/>
      <c r="H22" s="86"/>
      <c r="I22" s="86"/>
      <c r="J22" s="322">
        <v>39086</v>
      </c>
      <c r="K22" s="141">
        <f t="shared" si="0"/>
        <v>43320</v>
      </c>
      <c r="L22" s="341">
        <f t="shared" si="1"/>
        <v>45310.476190476191</v>
      </c>
    </row>
    <row r="23" spans="1:14" ht="15" customHeight="1" x14ac:dyDescent="0.2">
      <c r="A23" s="84" t="s">
        <v>1734</v>
      </c>
      <c r="B23" s="86">
        <v>3</v>
      </c>
      <c r="C23" s="86" t="s">
        <v>1772</v>
      </c>
      <c r="D23" s="86" t="s">
        <v>1773</v>
      </c>
      <c r="E23" s="86"/>
      <c r="F23" s="86" t="s">
        <v>1756</v>
      </c>
      <c r="G23" s="86"/>
      <c r="H23" s="86"/>
      <c r="I23" s="86"/>
      <c r="J23" s="322">
        <v>39086</v>
      </c>
      <c r="K23" s="141">
        <f t="shared" si="0"/>
        <v>43320</v>
      </c>
      <c r="L23" s="341">
        <f t="shared" si="1"/>
        <v>45310.476190476191</v>
      </c>
    </row>
    <row r="24" spans="1:14" ht="15" customHeight="1" x14ac:dyDescent="0.2">
      <c r="A24" s="84" t="s">
        <v>1734</v>
      </c>
      <c r="B24" s="86">
        <v>3</v>
      </c>
      <c r="C24" s="84" t="s">
        <v>1774</v>
      </c>
      <c r="D24" s="86"/>
      <c r="E24" s="86"/>
      <c r="F24" s="86" t="s">
        <v>1651</v>
      </c>
      <c r="G24" s="86"/>
      <c r="H24" s="86"/>
      <c r="I24" s="86"/>
      <c r="J24" s="322">
        <v>39086</v>
      </c>
      <c r="K24" s="141">
        <f t="shared" si="0"/>
        <v>43320</v>
      </c>
      <c r="L24" s="341">
        <f t="shared" si="1"/>
        <v>45310.476190476191</v>
      </c>
    </row>
    <row r="25" spans="1:14" ht="15" customHeight="1" x14ac:dyDescent="0.2">
      <c r="A25" s="84" t="s">
        <v>1734</v>
      </c>
      <c r="B25" s="86">
        <v>3</v>
      </c>
      <c r="C25" s="84" t="s">
        <v>1775</v>
      </c>
      <c r="D25" s="86"/>
      <c r="E25" s="86"/>
      <c r="F25" s="86" t="s">
        <v>1413</v>
      </c>
      <c r="G25" s="86"/>
      <c r="H25" s="86"/>
      <c r="I25" s="86"/>
      <c r="J25" s="322">
        <v>39086</v>
      </c>
      <c r="K25" s="141">
        <f t="shared" si="0"/>
        <v>43320</v>
      </c>
      <c r="L25" s="341">
        <f t="shared" si="1"/>
        <v>45310.476190476191</v>
      </c>
    </row>
    <row r="26" spans="1:14" ht="15" customHeight="1" x14ac:dyDescent="0.2">
      <c r="A26" s="84" t="s">
        <v>1734</v>
      </c>
      <c r="B26" s="86">
        <v>3</v>
      </c>
      <c r="C26" s="84" t="s">
        <v>1776</v>
      </c>
      <c r="D26" s="86" t="s">
        <v>1777</v>
      </c>
      <c r="E26" s="86" t="s">
        <v>1778</v>
      </c>
      <c r="F26" s="86" t="s">
        <v>376</v>
      </c>
      <c r="G26" s="86"/>
      <c r="H26" s="86"/>
      <c r="I26" s="86"/>
      <c r="J26" s="322">
        <v>39086</v>
      </c>
      <c r="K26" s="141">
        <f t="shared" si="0"/>
        <v>43320</v>
      </c>
      <c r="L26" s="341">
        <f t="shared" si="1"/>
        <v>45310.476190476191</v>
      </c>
    </row>
    <row r="27" spans="1:14" ht="15" customHeight="1" x14ac:dyDescent="0.2">
      <c r="A27" s="84" t="s">
        <v>1734</v>
      </c>
      <c r="B27" s="86">
        <v>3</v>
      </c>
      <c r="C27" s="86" t="s">
        <v>1779</v>
      </c>
      <c r="D27" s="86" t="s">
        <v>1780</v>
      </c>
      <c r="E27" s="86"/>
      <c r="F27" s="86" t="s">
        <v>1756</v>
      </c>
      <c r="G27" s="86"/>
      <c r="H27" s="86"/>
      <c r="I27" s="86"/>
      <c r="J27" s="322">
        <v>39086</v>
      </c>
      <c r="K27" s="141">
        <f t="shared" si="0"/>
        <v>43320</v>
      </c>
      <c r="L27" s="341">
        <f t="shared" si="1"/>
        <v>45310.476190476191</v>
      </c>
    </row>
    <row r="28" spans="1:14" ht="15" customHeight="1" x14ac:dyDescent="0.2">
      <c r="A28" s="84" t="s">
        <v>1734</v>
      </c>
      <c r="B28" s="86" t="s">
        <v>1781</v>
      </c>
      <c r="C28" s="84" t="s">
        <v>1782</v>
      </c>
      <c r="D28" s="98" t="s">
        <v>1783</v>
      </c>
      <c r="E28" s="98" t="s">
        <v>1784</v>
      </c>
      <c r="F28" s="98" t="s">
        <v>1015</v>
      </c>
      <c r="G28" s="98"/>
      <c r="H28" s="98"/>
      <c r="I28" s="98"/>
      <c r="J28" s="322">
        <v>39086</v>
      </c>
      <c r="K28" s="141">
        <f t="shared" si="0"/>
        <v>43320</v>
      </c>
      <c r="L28" s="341">
        <f t="shared" si="1"/>
        <v>45310.476190476191</v>
      </c>
      <c r="M28" s="2" t="s">
        <v>1785</v>
      </c>
    </row>
    <row r="29" spans="1:14" ht="15" customHeight="1" x14ac:dyDescent="0.2">
      <c r="A29" s="86" t="s">
        <v>1786</v>
      </c>
      <c r="B29" s="84" t="s">
        <v>1787</v>
      </c>
      <c r="C29" s="86" t="s">
        <v>1788</v>
      </c>
      <c r="D29" s="86"/>
      <c r="E29" s="86"/>
      <c r="F29" s="86" t="s">
        <v>1632</v>
      </c>
      <c r="G29" s="86"/>
      <c r="H29" s="86"/>
      <c r="I29" s="86"/>
      <c r="J29" s="322">
        <v>25714</v>
      </c>
      <c r="K29" s="141">
        <f t="shared" si="0"/>
        <v>28500</v>
      </c>
      <c r="L29" s="341">
        <f t="shared" si="1"/>
        <v>29809.523809523809</v>
      </c>
      <c r="M29" s="222" t="s">
        <v>1785</v>
      </c>
      <c r="N29" s="2" t="s">
        <v>1789</v>
      </c>
    </row>
    <row r="30" spans="1:14" ht="15" customHeight="1" x14ac:dyDescent="0.2">
      <c r="A30" s="86" t="s">
        <v>1734</v>
      </c>
      <c r="B30" s="84" t="s">
        <v>1790</v>
      </c>
      <c r="C30" s="86" t="s">
        <v>1791</v>
      </c>
      <c r="D30" s="86" t="s">
        <v>1792</v>
      </c>
      <c r="E30" s="86" t="s">
        <v>1793</v>
      </c>
      <c r="F30" s="86" t="s">
        <v>293</v>
      </c>
      <c r="G30" s="86"/>
      <c r="H30" s="86"/>
      <c r="I30" s="86"/>
      <c r="J30" s="322">
        <v>30857</v>
      </c>
      <c r="K30" s="141">
        <f t="shared" si="0"/>
        <v>34200</v>
      </c>
      <c r="L30" s="341">
        <f t="shared" si="1"/>
        <v>35771.428571428572</v>
      </c>
      <c r="M30" s="2" t="s">
        <v>1785</v>
      </c>
    </row>
    <row r="31" spans="1:14" ht="15" customHeight="1" x14ac:dyDescent="0.2">
      <c r="A31" s="86" t="s">
        <v>1734</v>
      </c>
      <c r="B31" s="86" t="s">
        <v>1794</v>
      </c>
      <c r="C31" s="86" t="s">
        <v>1795</v>
      </c>
      <c r="D31" s="86"/>
      <c r="E31" s="86"/>
      <c r="F31" s="86"/>
      <c r="G31" s="86"/>
      <c r="H31" s="86"/>
      <c r="I31" s="86"/>
      <c r="J31" s="322">
        <v>30857</v>
      </c>
      <c r="K31" s="141">
        <f t="shared" si="0"/>
        <v>34200</v>
      </c>
      <c r="L31" s="341">
        <f t="shared" si="1"/>
        <v>35771.428571428572</v>
      </c>
      <c r="M31" s="2" t="s">
        <v>1785</v>
      </c>
    </row>
    <row r="32" spans="1:14" ht="15" customHeight="1" x14ac:dyDescent="0.2">
      <c r="A32" s="86" t="s">
        <v>1734</v>
      </c>
      <c r="B32" s="86" t="s">
        <v>1796</v>
      </c>
      <c r="C32" s="86" t="s">
        <v>1745</v>
      </c>
      <c r="D32" s="86"/>
      <c r="E32" s="86"/>
      <c r="F32" s="86"/>
      <c r="G32" s="86"/>
      <c r="H32" s="86"/>
      <c r="I32" s="86"/>
      <c r="J32" s="322">
        <v>30857</v>
      </c>
      <c r="K32" s="141">
        <f t="shared" si="0"/>
        <v>34200</v>
      </c>
      <c r="L32" s="341">
        <f t="shared" si="1"/>
        <v>35771.428571428572</v>
      </c>
      <c r="M32" s="2" t="s">
        <v>1785</v>
      </c>
    </row>
    <row r="33" spans="1:13" ht="15" customHeight="1" x14ac:dyDescent="0.2">
      <c r="A33" s="86" t="s">
        <v>1734</v>
      </c>
      <c r="B33" s="86" t="s">
        <v>1797</v>
      </c>
      <c r="C33" s="86" t="s">
        <v>1798</v>
      </c>
      <c r="D33" s="86"/>
      <c r="E33" s="86"/>
      <c r="F33" s="86"/>
      <c r="G33" s="86"/>
      <c r="H33" s="86"/>
      <c r="I33" s="86"/>
      <c r="J33" s="322">
        <v>30857</v>
      </c>
      <c r="K33" s="141">
        <f t="shared" si="0"/>
        <v>34200</v>
      </c>
      <c r="L33" s="341">
        <f t="shared" si="1"/>
        <v>35771.428571428572</v>
      </c>
      <c r="M33" s="2" t="s">
        <v>1785</v>
      </c>
    </row>
    <row r="34" spans="1:13" ht="15" customHeight="1" x14ac:dyDescent="0.2">
      <c r="A34" s="86" t="s">
        <v>1734</v>
      </c>
      <c r="B34" s="84" t="s">
        <v>1799</v>
      </c>
      <c r="C34" s="86" t="s">
        <v>1800</v>
      </c>
      <c r="D34" s="86"/>
      <c r="E34" s="86"/>
      <c r="F34" s="86"/>
      <c r="G34" s="86"/>
      <c r="H34" s="86"/>
      <c r="I34" s="86"/>
      <c r="J34" s="322">
        <v>30857</v>
      </c>
      <c r="K34" s="141">
        <f t="shared" si="0"/>
        <v>34200</v>
      </c>
      <c r="L34" s="341">
        <f t="shared" si="1"/>
        <v>35771.428571428572</v>
      </c>
      <c r="M34" s="2" t="s">
        <v>1785</v>
      </c>
    </row>
    <row r="35" spans="1:13" ht="15" customHeight="1" x14ac:dyDescent="0.2">
      <c r="A35" s="86" t="s">
        <v>1734</v>
      </c>
      <c r="B35" s="86" t="s">
        <v>1801</v>
      </c>
      <c r="C35" s="86" t="s">
        <v>1802</v>
      </c>
      <c r="D35" s="86"/>
      <c r="E35" s="86"/>
      <c r="F35" s="86"/>
      <c r="G35" s="86"/>
      <c r="H35" s="86"/>
      <c r="I35" s="86"/>
      <c r="J35" s="322">
        <v>30857</v>
      </c>
      <c r="K35" s="141">
        <f t="shared" ref="K35:K66" si="2">ROUND(J35*119.7/108,0)</f>
        <v>34200</v>
      </c>
      <c r="L35" s="341">
        <f t="shared" ref="L35:L66" si="3">K35*($L$2/$K$2)</f>
        <v>35771.428571428572</v>
      </c>
      <c r="M35" s="2" t="s">
        <v>1785</v>
      </c>
    </row>
    <row r="36" spans="1:13" ht="15" customHeight="1" x14ac:dyDescent="0.2">
      <c r="A36" s="86" t="s">
        <v>1734</v>
      </c>
      <c r="B36" s="84" t="s">
        <v>1803</v>
      </c>
      <c r="C36" s="86" t="s">
        <v>1804</v>
      </c>
      <c r="D36" s="86"/>
      <c r="E36" s="86"/>
      <c r="F36" s="86"/>
      <c r="G36" s="86"/>
      <c r="H36" s="86"/>
      <c r="I36" s="86"/>
      <c r="J36" s="322">
        <v>30857</v>
      </c>
      <c r="K36" s="141">
        <f t="shared" si="2"/>
        <v>34200</v>
      </c>
      <c r="L36" s="341">
        <f t="shared" si="3"/>
        <v>35771.428571428572</v>
      </c>
      <c r="M36" s="2" t="s">
        <v>1785</v>
      </c>
    </row>
    <row r="37" spans="1:13" ht="15" customHeight="1" x14ac:dyDescent="0.2">
      <c r="A37" s="86" t="s">
        <v>1734</v>
      </c>
      <c r="B37" s="84" t="s">
        <v>1805</v>
      </c>
      <c r="C37" s="86" t="s">
        <v>1806</v>
      </c>
      <c r="D37" s="86"/>
      <c r="E37" s="86"/>
      <c r="F37" s="86"/>
      <c r="G37" s="86"/>
      <c r="H37" s="86"/>
      <c r="I37" s="86"/>
      <c r="J37" s="322">
        <v>30857</v>
      </c>
      <c r="K37" s="141">
        <f t="shared" si="2"/>
        <v>34200</v>
      </c>
      <c r="L37" s="341">
        <f t="shared" si="3"/>
        <v>35771.428571428572</v>
      </c>
      <c r="M37" s="2" t="s">
        <v>1785</v>
      </c>
    </row>
    <row r="38" spans="1:13" ht="15" customHeight="1" x14ac:dyDescent="0.2">
      <c r="A38" s="86" t="s">
        <v>1734</v>
      </c>
      <c r="B38" s="84" t="s">
        <v>1807</v>
      </c>
      <c r="C38" s="86" t="s">
        <v>1808</v>
      </c>
      <c r="D38" s="86" t="s">
        <v>1809</v>
      </c>
      <c r="E38" s="86"/>
      <c r="F38" s="86"/>
      <c r="G38" s="86"/>
      <c r="H38" s="86"/>
      <c r="I38" s="86"/>
      <c r="J38" s="322">
        <v>30857</v>
      </c>
      <c r="K38" s="141">
        <f t="shared" si="2"/>
        <v>34200</v>
      </c>
      <c r="L38" s="341">
        <f t="shared" si="3"/>
        <v>35771.428571428572</v>
      </c>
      <c r="M38" s="2" t="s">
        <v>1785</v>
      </c>
    </row>
    <row r="39" spans="1:13" ht="15" customHeight="1" x14ac:dyDescent="0.2">
      <c r="A39" s="86" t="s">
        <v>1734</v>
      </c>
      <c r="B39" s="84" t="s">
        <v>1810</v>
      </c>
      <c r="C39" s="86" t="s">
        <v>1811</v>
      </c>
      <c r="D39" s="86"/>
      <c r="E39" s="86"/>
      <c r="F39" s="86"/>
      <c r="G39" s="86"/>
      <c r="H39" s="86"/>
      <c r="I39" s="86"/>
      <c r="J39" s="322">
        <v>30857</v>
      </c>
      <c r="K39" s="141">
        <f t="shared" si="2"/>
        <v>34200</v>
      </c>
      <c r="L39" s="341">
        <f t="shared" si="3"/>
        <v>35771.428571428572</v>
      </c>
      <c r="M39" s="2" t="s">
        <v>1785</v>
      </c>
    </row>
    <row r="40" spans="1:13" ht="15" customHeight="1" x14ac:dyDescent="0.2">
      <c r="A40" s="86" t="s">
        <v>1734</v>
      </c>
      <c r="B40" s="86" t="s">
        <v>1812</v>
      </c>
      <c r="C40" s="86" t="s">
        <v>1813</v>
      </c>
      <c r="D40" s="86"/>
      <c r="E40" s="86"/>
      <c r="F40" s="86"/>
      <c r="G40" s="86"/>
      <c r="H40" s="86"/>
      <c r="I40" s="86"/>
      <c r="J40" s="322">
        <v>30857</v>
      </c>
      <c r="K40" s="141">
        <f t="shared" si="2"/>
        <v>34200</v>
      </c>
      <c r="L40" s="341">
        <f t="shared" si="3"/>
        <v>35771.428571428572</v>
      </c>
      <c r="M40" s="2" t="s">
        <v>1785</v>
      </c>
    </row>
    <row r="41" spans="1:13" ht="15" customHeight="1" x14ac:dyDescent="0.2">
      <c r="A41" s="84" t="s">
        <v>1734</v>
      </c>
      <c r="B41" s="86" t="s">
        <v>1814</v>
      </c>
      <c r="C41" s="84" t="s">
        <v>1815</v>
      </c>
      <c r="D41" s="86" t="s">
        <v>1816</v>
      </c>
      <c r="E41" s="86" t="s">
        <v>1817</v>
      </c>
      <c r="F41" s="86" t="s">
        <v>985</v>
      </c>
      <c r="G41" s="86"/>
      <c r="H41" s="86"/>
      <c r="I41" s="86"/>
      <c r="J41" s="322">
        <v>39086</v>
      </c>
      <c r="K41" s="141">
        <f t="shared" si="2"/>
        <v>43320</v>
      </c>
      <c r="L41" s="341">
        <f t="shared" si="3"/>
        <v>45310.476190476191</v>
      </c>
      <c r="M41" s="2" t="s">
        <v>1785</v>
      </c>
    </row>
    <row r="42" spans="1:13" ht="15" customHeight="1" x14ac:dyDescent="0.2">
      <c r="A42" s="84" t="s">
        <v>1734</v>
      </c>
      <c r="B42" s="86" t="s">
        <v>1818</v>
      </c>
      <c r="C42" s="84" t="s">
        <v>1819</v>
      </c>
      <c r="D42" s="86"/>
      <c r="E42" s="86"/>
      <c r="F42" s="86"/>
      <c r="G42" s="86"/>
      <c r="H42" s="86"/>
      <c r="I42" s="86"/>
      <c r="J42" s="322">
        <v>39086</v>
      </c>
      <c r="K42" s="141">
        <f t="shared" si="2"/>
        <v>43320</v>
      </c>
      <c r="L42" s="341">
        <f t="shared" si="3"/>
        <v>45310.476190476191</v>
      </c>
      <c r="M42" s="2" t="s">
        <v>1785</v>
      </c>
    </row>
    <row r="43" spans="1:13" ht="21" customHeight="1" x14ac:dyDescent="0.2">
      <c r="A43" s="84" t="s">
        <v>1734</v>
      </c>
      <c r="B43" s="86" t="s">
        <v>1820</v>
      </c>
      <c r="C43" s="84" t="s">
        <v>1821</v>
      </c>
      <c r="D43" s="86"/>
      <c r="E43" s="86"/>
      <c r="F43" s="86"/>
      <c r="G43" s="86"/>
      <c r="H43" s="86"/>
      <c r="I43" s="86"/>
      <c r="J43" s="322">
        <v>30857</v>
      </c>
      <c r="K43" s="141">
        <f t="shared" si="2"/>
        <v>34200</v>
      </c>
      <c r="L43" s="341">
        <f t="shared" si="3"/>
        <v>35771.428571428572</v>
      </c>
      <c r="M43" s="2" t="s">
        <v>1785</v>
      </c>
    </row>
    <row r="44" spans="1:13" ht="15" customHeight="1" x14ac:dyDescent="0.2">
      <c r="A44" s="86" t="s">
        <v>1734</v>
      </c>
      <c r="B44" s="86" t="s">
        <v>1822</v>
      </c>
      <c r="C44" s="86" t="s">
        <v>1823</v>
      </c>
      <c r="D44" s="86"/>
      <c r="E44" s="86"/>
      <c r="F44" s="86"/>
      <c r="G44" s="86"/>
      <c r="H44" s="86"/>
      <c r="I44" s="86"/>
      <c r="J44" s="322">
        <v>30857</v>
      </c>
      <c r="K44" s="141">
        <f t="shared" si="2"/>
        <v>34200</v>
      </c>
      <c r="L44" s="341">
        <f t="shared" si="3"/>
        <v>35771.428571428572</v>
      </c>
      <c r="M44" s="2" t="s">
        <v>1785</v>
      </c>
    </row>
    <row r="45" spans="1:13" ht="15" customHeight="1" x14ac:dyDescent="0.2">
      <c r="A45" s="86" t="s">
        <v>1734</v>
      </c>
      <c r="B45" s="86" t="s">
        <v>1824</v>
      </c>
      <c r="C45" s="86" t="s">
        <v>1825</v>
      </c>
      <c r="D45" s="86"/>
      <c r="E45" s="86"/>
      <c r="F45" s="86"/>
      <c r="G45" s="86"/>
      <c r="H45" s="86"/>
      <c r="I45" s="86"/>
      <c r="J45" s="322">
        <v>39086</v>
      </c>
      <c r="K45" s="141">
        <f t="shared" si="2"/>
        <v>43320</v>
      </c>
      <c r="L45" s="341">
        <f t="shared" si="3"/>
        <v>45310.476190476191</v>
      </c>
      <c r="M45" s="2" t="s">
        <v>1785</v>
      </c>
    </row>
    <row r="46" spans="1:13" ht="15" customHeight="1" x14ac:dyDescent="0.2">
      <c r="A46" s="84" t="s">
        <v>1734</v>
      </c>
      <c r="B46" s="86" t="s">
        <v>1826</v>
      </c>
      <c r="C46" s="84" t="s">
        <v>1827</v>
      </c>
      <c r="D46" s="86" t="s">
        <v>1828</v>
      </c>
      <c r="E46" s="86"/>
      <c r="F46" s="86" t="s">
        <v>1456</v>
      </c>
      <c r="G46" s="86"/>
      <c r="H46" s="86"/>
      <c r="I46" s="86"/>
      <c r="J46" s="322">
        <v>30857</v>
      </c>
      <c r="K46" s="141">
        <f t="shared" si="2"/>
        <v>34200</v>
      </c>
      <c r="L46" s="341">
        <f t="shared" si="3"/>
        <v>35771.428571428572</v>
      </c>
      <c r="M46" s="2" t="s">
        <v>1785</v>
      </c>
    </row>
    <row r="47" spans="1:13" ht="15" customHeight="1" x14ac:dyDescent="0.2">
      <c r="A47" s="84" t="s">
        <v>1734</v>
      </c>
      <c r="B47" s="86" t="s">
        <v>1829</v>
      </c>
      <c r="C47" s="84" t="s">
        <v>1830</v>
      </c>
      <c r="D47" s="86" t="s">
        <v>1830</v>
      </c>
      <c r="E47" s="86" t="s">
        <v>1831</v>
      </c>
      <c r="F47" s="86" t="s">
        <v>345</v>
      </c>
      <c r="G47" s="86"/>
      <c r="H47" s="86"/>
      <c r="I47" s="86" t="s">
        <v>1832</v>
      </c>
      <c r="J47" s="322">
        <v>30857</v>
      </c>
      <c r="K47" s="141">
        <f t="shared" si="2"/>
        <v>34200</v>
      </c>
      <c r="L47" s="341">
        <f t="shared" si="3"/>
        <v>35771.428571428572</v>
      </c>
      <c r="M47" s="2" t="s">
        <v>1785</v>
      </c>
    </row>
    <row r="48" spans="1:13" ht="15" customHeight="1" x14ac:dyDescent="0.2">
      <c r="A48" s="84" t="s">
        <v>1734</v>
      </c>
      <c r="B48" s="86" t="s">
        <v>1833</v>
      </c>
      <c r="C48" s="84" t="s">
        <v>1834</v>
      </c>
      <c r="D48" s="86" t="s">
        <v>1835</v>
      </c>
      <c r="E48" s="86" t="s">
        <v>1836</v>
      </c>
      <c r="F48" s="86" t="s">
        <v>345</v>
      </c>
      <c r="G48" s="86"/>
      <c r="H48" s="86"/>
      <c r="I48" s="86"/>
      <c r="J48" s="322">
        <v>30857</v>
      </c>
      <c r="K48" s="141">
        <f t="shared" si="2"/>
        <v>34200</v>
      </c>
      <c r="L48" s="341">
        <f t="shared" si="3"/>
        <v>35771.428571428572</v>
      </c>
      <c r="M48" s="2" t="s">
        <v>1785</v>
      </c>
    </row>
    <row r="49" spans="1:13" ht="15" customHeight="1" x14ac:dyDescent="0.2">
      <c r="A49" s="86" t="s">
        <v>1837</v>
      </c>
      <c r="B49" s="86" t="s">
        <v>1837</v>
      </c>
      <c r="C49" s="86" t="s">
        <v>1838</v>
      </c>
      <c r="D49" s="86" t="s">
        <v>806</v>
      </c>
      <c r="E49" s="86"/>
      <c r="F49" s="86" t="s">
        <v>806</v>
      </c>
      <c r="G49" s="86"/>
      <c r="H49" s="86"/>
      <c r="I49" s="86"/>
      <c r="J49" s="322">
        <v>25000</v>
      </c>
      <c r="K49" s="141">
        <f t="shared" si="2"/>
        <v>27708</v>
      </c>
      <c r="L49" s="341">
        <f t="shared" si="3"/>
        <v>28981.132832080199</v>
      </c>
      <c r="M49" s="2" t="s">
        <v>1785</v>
      </c>
    </row>
    <row r="50" spans="1:13" ht="15" customHeight="1" x14ac:dyDescent="0.2">
      <c r="A50" s="84" t="s">
        <v>1734</v>
      </c>
      <c r="B50" s="86" t="s">
        <v>1839</v>
      </c>
      <c r="C50" s="84" t="s">
        <v>1840</v>
      </c>
      <c r="D50" s="86" t="s">
        <v>1841</v>
      </c>
      <c r="E50" s="86" t="s">
        <v>1842</v>
      </c>
      <c r="F50" s="86" t="s">
        <v>1360</v>
      </c>
      <c r="G50" s="86"/>
      <c r="H50" s="86"/>
      <c r="I50" s="86"/>
      <c r="J50" s="322">
        <v>39086</v>
      </c>
      <c r="K50" s="141">
        <f t="shared" si="2"/>
        <v>43320</v>
      </c>
      <c r="L50" s="341">
        <f t="shared" si="3"/>
        <v>45310.476190476191</v>
      </c>
      <c r="M50" s="2" t="s">
        <v>1785</v>
      </c>
    </row>
    <row r="51" spans="1:13" ht="15" customHeight="1" x14ac:dyDescent="0.2">
      <c r="A51" s="84" t="s">
        <v>1734</v>
      </c>
      <c r="B51" s="86" t="s">
        <v>1843</v>
      </c>
      <c r="C51" s="84" t="s">
        <v>1844</v>
      </c>
      <c r="D51" s="86" t="s">
        <v>1845</v>
      </c>
      <c r="E51" s="86"/>
      <c r="F51" s="86" t="s">
        <v>1504</v>
      </c>
      <c r="G51" s="86"/>
      <c r="H51" s="86"/>
      <c r="I51" s="86"/>
      <c r="J51" s="322">
        <v>30857</v>
      </c>
      <c r="K51" s="141">
        <f t="shared" si="2"/>
        <v>34200</v>
      </c>
      <c r="L51" s="341">
        <f t="shared" si="3"/>
        <v>35771.428571428572</v>
      </c>
      <c r="M51" s="2" t="s">
        <v>1785</v>
      </c>
    </row>
    <row r="52" spans="1:13" ht="15" customHeight="1" x14ac:dyDescent="0.2">
      <c r="A52" s="84" t="s">
        <v>1734</v>
      </c>
      <c r="B52" s="86" t="s">
        <v>1846</v>
      </c>
      <c r="C52" s="84" t="s">
        <v>1847</v>
      </c>
      <c r="D52" s="86" t="s">
        <v>1848</v>
      </c>
      <c r="E52" s="86"/>
      <c r="F52" s="86" t="s">
        <v>1849</v>
      </c>
      <c r="G52" s="86"/>
      <c r="H52" s="86"/>
      <c r="I52" s="86"/>
      <c r="J52" s="322">
        <v>30857</v>
      </c>
      <c r="K52" s="141">
        <f t="shared" si="2"/>
        <v>34200</v>
      </c>
      <c r="L52" s="341">
        <f t="shared" si="3"/>
        <v>35771.428571428572</v>
      </c>
      <c r="M52" s="2" t="s">
        <v>1785</v>
      </c>
    </row>
    <row r="53" spans="1:13" ht="15" customHeight="1" x14ac:dyDescent="0.2">
      <c r="A53" s="84" t="s">
        <v>1734</v>
      </c>
      <c r="B53" s="86" t="s">
        <v>1850</v>
      </c>
      <c r="C53" s="84" t="s">
        <v>1851</v>
      </c>
      <c r="D53" s="86" t="s">
        <v>1852</v>
      </c>
      <c r="E53" s="86"/>
      <c r="F53" s="86" t="s">
        <v>1849</v>
      </c>
      <c r="G53" s="86"/>
      <c r="H53" s="86"/>
      <c r="I53" s="86"/>
      <c r="J53" s="322">
        <v>39086</v>
      </c>
      <c r="K53" s="141">
        <f t="shared" si="2"/>
        <v>43320</v>
      </c>
      <c r="L53" s="341">
        <f t="shared" si="3"/>
        <v>45310.476190476191</v>
      </c>
      <c r="M53" s="2" t="s">
        <v>1785</v>
      </c>
    </row>
    <row r="54" spans="1:13" ht="15" customHeight="1" x14ac:dyDescent="0.2">
      <c r="A54" s="86" t="s">
        <v>1853</v>
      </c>
      <c r="B54" s="86" t="s">
        <v>1853</v>
      </c>
      <c r="C54" s="86" t="s">
        <v>1854</v>
      </c>
      <c r="D54" s="86" t="s">
        <v>1855</v>
      </c>
      <c r="E54" s="86"/>
      <c r="F54" s="86" t="s">
        <v>345</v>
      </c>
      <c r="G54" s="86"/>
      <c r="H54" s="86"/>
      <c r="I54" s="86"/>
      <c r="J54" s="322">
        <v>25000</v>
      </c>
      <c r="K54" s="141">
        <f t="shared" si="2"/>
        <v>27708</v>
      </c>
      <c r="L54" s="341">
        <f t="shared" si="3"/>
        <v>28981.132832080199</v>
      </c>
      <c r="M54" s="2" t="s">
        <v>1785</v>
      </c>
    </row>
    <row r="55" spans="1:13" ht="15" customHeight="1" x14ac:dyDescent="0.2">
      <c r="A55" s="84" t="s">
        <v>1734</v>
      </c>
      <c r="B55" s="86" t="s">
        <v>1856</v>
      </c>
      <c r="C55" s="84" t="s">
        <v>1857</v>
      </c>
      <c r="D55" s="86"/>
      <c r="E55" s="86" t="s">
        <v>1858</v>
      </c>
      <c r="F55" s="86" t="s">
        <v>203</v>
      </c>
      <c r="G55" s="86"/>
      <c r="H55" s="86"/>
      <c r="I55" s="86"/>
      <c r="J55" s="322">
        <v>30857</v>
      </c>
      <c r="K55" s="141">
        <f t="shared" si="2"/>
        <v>34200</v>
      </c>
      <c r="L55" s="341">
        <f t="shared" si="3"/>
        <v>35771.428571428572</v>
      </c>
      <c r="M55" s="2" t="s">
        <v>1785</v>
      </c>
    </row>
    <row r="56" spans="1:13" ht="15" customHeight="1" x14ac:dyDescent="0.2">
      <c r="A56" s="84" t="s">
        <v>1734</v>
      </c>
      <c r="B56" s="86" t="s">
        <v>1859</v>
      </c>
      <c r="C56" s="84" t="s">
        <v>1860</v>
      </c>
      <c r="D56" s="86"/>
      <c r="E56" s="86"/>
      <c r="F56" s="86"/>
      <c r="G56" s="86"/>
      <c r="H56" s="86"/>
      <c r="I56" s="86"/>
      <c r="J56" s="322">
        <v>30857</v>
      </c>
      <c r="K56" s="141">
        <f t="shared" si="2"/>
        <v>34200</v>
      </c>
      <c r="L56" s="341">
        <f t="shared" si="3"/>
        <v>35771.428571428572</v>
      </c>
      <c r="M56" s="2" t="s">
        <v>1785</v>
      </c>
    </row>
    <row r="57" spans="1:13" ht="15" customHeight="1" x14ac:dyDescent="0.2">
      <c r="A57" s="84" t="s">
        <v>1734</v>
      </c>
      <c r="B57" s="86" t="s">
        <v>1861</v>
      </c>
      <c r="C57" s="84" t="s">
        <v>1862</v>
      </c>
      <c r="D57" s="86" t="s">
        <v>1863</v>
      </c>
      <c r="E57" s="86" t="s">
        <v>1864</v>
      </c>
      <c r="F57" s="86" t="s">
        <v>806</v>
      </c>
      <c r="G57" s="86"/>
      <c r="H57" s="86"/>
      <c r="I57" s="86"/>
      <c r="J57" s="322">
        <v>30857</v>
      </c>
      <c r="K57" s="141">
        <f t="shared" si="2"/>
        <v>34200</v>
      </c>
      <c r="L57" s="341">
        <f t="shared" si="3"/>
        <v>35771.428571428572</v>
      </c>
      <c r="M57" s="2" t="s">
        <v>1785</v>
      </c>
    </row>
    <row r="58" spans="1:13" ht="15" customHeight="1" x14ac:dyDescent="0.2">
      <c r="A58" s="84" t="s">
        <v>1734</v>
      </c>
      <c r="B58" s="84" t="s">
        <v>1865</v>
      </c>
      <c r="C58" s="84" t="s">
        <v>1866</v>
      </c>
      <c r="D58" s="86" t="s">
        <v>1867</v>
      </c>
      <c r="E58" s="86" t="s">
        <v>1868</v>
      </c>
      <c r="F58" s="86" t="s">
        <v>421</v>
      </c>
      <c r="G58" s="86"/>
      <c r="H58" s="86"/>
      <c r="I58" s="86"/>
      <c r="J58" s="322">
        <v>30857</v>
      </c>
      <c r="K58" s="141">
        <f t="shared" si="2"/>
        <v>34200</v>
      </c>
      <c r="L58" s="341">
        <f t="shared" si="3"/>
        <v>35771.428571428572</v>
      </c>
      <c r="M58" s="2" t="s">
        <v>1785</v>
      </c>
    </row>
    <row r="59" spans="1:13" ht="15" customHeight="1" x14ac:dyDescent="0.2">
      <c r="A59" s="84" t="s">
        <v>1734</v>
      </c>
      <c r="B59" s="86" t="s">
        <v>1869</v>
      </c>
      <c r="C59" s="84" t="s">
        <v>1870</v>
      </c>
      <c r="D59" s="86"/>
      <c r="E59" s="86"/>
      <c r="F59" s="86"/>
      <c r="G59" s="86"/>
      <c r="H59" s="86"/>
      <c r="I59" s="86"/>
      <c r="J59" s="322">
        <v>30857</v>
      </c>
      <c r="K59" s="141">
        <f t="shared" si="2"/>
        <v>34200</v>
      </c>
      <c r="L59" s="341">
        <f t="shared" si="3"/>
        <v>35771.428571428572</v>
      </c>
      <c r="M59" s="2" t="s">
        <v>1785</v>
      </c>
    </row>
    <row r="60" spans="1:13" ht="15" customHeight="1" x14ac:dyDescent="0.2">
      <c r="A60" s="84" t="s">
        <v>1734</v>
      </c>
      <c r="B60" s="86" t="s">
        <v>1871</v>
      </c>
      <c r="C60" s="84" t="s">
        <v>1872</v>
      </c>
      <c r="D60" s="86" t="s">
        <v>1873</v>
      </c>
      <c r="E60" s="86" t="s">
        <v>1874</v>
      </c>
      <c r="F60" s="86" t="s">
        <v>421</v>
      </c>
      <c r="G60" s="86"/>
      <c r="H60" s="86"/>
      <c r="I60" s="86"/>
      <c r="J60" s="322">
        <v>30857</v>
      </c>
      <c r="K60" s="141">
        <f t="shared" si="2"/>
        <v>34200</v>
      </c>
      <c r="L60" s="341">
        <f t="shared" si="3"/>
        <v>35771.428571428572</v>
      </c>
      <c r="M60" s="2" t="s">
        <v>1785</v>
      </c>
    </row>
    <row r="61" spans="1:13" ht="15" customHeight="1" x14ac:dyDescent="0.2">
      <c r="A61" s="84" t="s">
        <v>1734</v>
      </c>
      <c r="B61" s="84" t="s">
        <v>1875</v>
      </c>
      <c r="C61" s="84" t="s">
        <v>1876</v>
      </c>
      <c r="D61" s="86" t="s">
        <v>1877</v>
      </c>
      <c r="E61" s="86" t="s">
        <v>1878</v>
      </c>
      <c r="F61" s="86" t="s">
        <v>92</v>
      </c>
      <c r="G61" s="86"/>
      <c r="H61" s="86"/>
      <c r="I61" s="86"/>
      <c r="J61" s="322">
        <v>30857</v>
      </c>
      <c r="K61" s="141">
        <f t="shared" si="2"/>
        <v>34200</v>
      </c>
      <c r="L61" s="341">
        <f t="shared" si="3"/>
        <v>35771.428571428572</v>
      </c>
      <c r="M61" s="2" t="s">
        <v>1785</v>
      </c>
    </row>
    <row r="62" spans="1:13" ht="15" customHeight="1" x14ac:dyDescent="0.2">
      <c r="A62" s="84" t="s">
        <v>1734</v>
      </c>
      <c r="B62" s="84" t="s">
        <v>1879</v>
      </c>
      <c r="C62" s="84" t="s">
        <v>1880</v>
      </c>
      <c r="D62" s="86" t="s">
        <v>1881</v>
      </c>
      <c r="E62" s="86" t="s">
        <v>1882</v>
      </c>
      <c r="F62" s="86" t="s">
        <v>1883</v>
      </c>
      <c r="G62" s="86"/>
      <c r="H62" s="86"/>
      <c r="I62" s="86"/>
      <c r="J62" s="322">
        <v>30857</v>
      </c>
      <c r="K62" s="141">
        <f t="shared" si="2"/>
        <v>34200</v>
      </c>
      <c r="L62" s="341">
        <f t="shared" si="3"/>
        <v>35771.428571428572</v>
      </c>
      <c r="M62" s="2" t="s">
        <v>1785</v>
      </c>
    </row>
    <row r="63" spans="1:13" ht="15" customHeight="1" x14ac:dyDescent="0.2">
      <c r="A63" s="84" t="s">
        <v>1734</v>
      </c>
      <c r="B63" s="86" t="s">
        <v>1884</v>
      </c>
      <c r="C63" s="84" t="s">
        <v>1885</v>
      </c>
      <c r="D63" s="86"/>
      <c r="E63" s="86"/>
      <c r="F63" s="86" t="s">
        <v>1886</v>
      </c>
      <c r="G63" s="86"/>
      <c r="H63" s="86"/>
      <c r="I63" s="86"/>
      <c r="J63" s="322">
        <v>39086</v>
      </c>
      <c r="K63" s="141">
        <f t="shared" si="2"/>
        <v>43320</v>
      </c>
      <c r="L63" s="341">
        <f t="shared" si="3"/>
        <v>45310.476190476191</v>
      </c>
      <c r="M63" s="2" t="s">
        <v>1785</v>
      </c>
    </row>
    <row r="64" spans="1:13" ht="15" customHeight="1" x14ac:dyDescent="0.2">
      <c r="A64" s="84" t="s">
        <v>1734</v>
      </c>
      <c r="B64" s="84" t="s">
        <v>1887</v>
      </c>
      <c r="C64" s="84" t="s">
        <v>1888</v>
      </c>
      <c r="D64" s="86" t="s">
        <v>1889</v>
      </c>
      <c r="E64" s="86" t="s">
        <v>1890</v>
      </c>
      <c r="F64" s="86" t="s">
        <v>421</v>
      </c>
      <c r="G64" s="86"/>
      <c r="H64" s="86"/>
      <c r="I64" s="86"/>
      <c r="J64" s="322">
        <v>30857</v>
      </c>
      <c r="K64" s="141">
        <f t="shared" si="2"/>
        <v>34200</v>
      </c>
      <c r="L64" s="341">
        <f t="shared" si="3"/>
        <v>35771.428571428572</v>
      </c>
      <c r="M64" s="2" t="s">
        <v>1785</v>
      </c>
    </row>
    <row r="65" spans="1:13" ht="15" customHeight="1" x14ac:dyDescent="0.2">
      <c r="A65" s="84" t="s">
        <v>1734</v>
      </c>
      <c r="B65" s="86" t="s">
        <v>1891</v>
      </c>
      <c r="C65" s="84" t="s">
        <v>1892</v>
      </c>
      <c r="D65" s="86" t="s">
        <v>1893</v>
      </c>
      <c r="E65" s="86" t="s">
        <v>1874</v>
      </c>
      <c r="F65" s="86" t="s">
        <v>421</v>
      </c>
      <c r="G65" s="86"/>
      <c r="H65" s="86"/>
      <c r="I65" s="86"/>
      <c r="J65" s="322">
        <v>30857</v>
      </c>
      <c r="K65" s="141">
        <f t="shared" si="2"/>
        <v>34200</v>
      </c>
      <c r="L65" s="341">
        <f t="shared" si="3"/>
        <v>35771.428571428572</v>
      </c>
      <c r="M65" s="2" t="s">
        <v>1785</v>
      </c>
    </row>
    <row r="66" spans="1:13" ht="15" customHeight="1" x14ac:dyDescent="0.2">
      <c r="A66" s="84" t="s">
        <v>1734</v>
      </c>
      <c r="B66" s="84" t="s">
        <v>1894</v>
      </c>
      <c r="C66" s="84" t="s">
        <v>1895</v>
      </c>
      <c r="D66" s="86" t="s">
        <v>1896</v>
      </c>
      <c r="E66" s="86" t="s">
        <v>1897</v>
      </c>
      <c r="F66" s="86" t="s">
        <v>585</v>
      </c>
      <c r="G66" s="86"/>
      <c r="H66" s="86"/>
      <c r="I66" s="86"/>
      <c r="J66" s="322">
        <v>30857</v>
      </c>
      <c r="K66" s="141">
        <f t="shared" si="2"/>
        <v>34200</v>
      </c>
      <c r="L66" s="341">
        <f t="shared" si="3"/>
        <v>35771.428571428572</v>
      </c>
      <c r="M66" s="2" t="s">
        <v>1785</v>
      </c>
    </row>
    <row r="67" spans="1:13" ht="15" customHeight="1" x14ac:dyDescent="0.2">
      <c r="A67" s="84" t="s">
        <v>1734</v>
      </c>
      <c r="B67" s="86" t="s">
        <v>1898</v>
      </c>
      <c r="C67" s="84" t="s">
        <v>1899</v>
      </c>
      <c r="D67" s="86" t="s">
        <v>1900</v>
      </c>
      <c r="E67" s="86" t="s">
        <v>1901</v>
      </c>
      <c r="F67" s="86" t="s">
        <v>369</v>
      </c>
      <c r="G67" s="86"/>
      <c r="H67" s="86"/>
      <c r="I67" s="86"/>
      <c r="J67" s="322">
        <v>30857</v>
      </c>
      <c r="K67" s="141">
        <f t="shared" ref="K67:K98" si="4">ROUND(J67*119.7/108,0)</f>
        <v>34200</v>
      </c>
      <c r="L67" s="341">
        <f t="shared" ref="L67:L98" si="5">K67*($L$2/$K$2)</f>
        <v>35771.428571428572</v>
      </c>
      <c r="M67" s="2" t="s">
        <v>1785</v>
      </c>
    </row>
    <row r="68" spans="1:13" ht="15" customHeight="1" x14ac:dyDescent="0.2">
      <c r="A68" s="84" t="s">
        <v>1734</v>
      </c>
      <c r="B68" s="86" t="s">
        <v>1902</v>
      </c>
      <c r="C68" s="84" t="s">
        <v>1903</v>
      </c>
      <c r="D68" s="86" t="s">
        <v>1904</v>
      </c>
      <c r="E68" s="86"/>
      <c r="F68" s="86" t="s">
        <v>585</v>
      </c>
      <c r="G68" s="86"/>
      <c r="H68" s="86"/>
      <c r="I68" s="86"/>
      <c r="J68" s="322">
        <v>30857</v>
      </c>
      <c r="K68" s="141">
        <f t="shared" si="4"/>
        <v>34200</v>
      </c>
      <c r="L68" s="341">
        <f t="shared" si="5"/>
        <v>35771.428571428572</v>
      </c>
      <c r="M68" s="2" t="s">
        <v>1785</v>
      </c>
    </row>
    <row r="69" spans="1:13" ht="15" customHeight="1" x14ac:dyDescent="0.2">
      <c r="A69" s="84" t="s">
        <v>1734</v>
      </c>
      <c r="B69" s="86" t="s">
        <v>1905</v>
      </c>
      <c r="C69" s="84" t="s">
        <v>1906</v>
      </c>
      <c r="D69" s="86" t="s">
        <v>1907</v>
      </c>
      <c r="E69" s="86" t="s">
        <v>1908</v>
      </c>
      <c r="F69" s="86" t="s">
        <v>92</v>
      </c>
      <c r="G69" s="86"/>
      <c r="H69" s="86"/>
      <c r="I69" s="86"/>
      <c r="J69" s="322">
        <v>30857</v>
      </c>
      <c r="K69" s="141">
        <f t="shared" si="4"/>
        <v>34200</v>
      </c>
      <c r="L69" s="341">
        <f t="shared" si="5"/>
        <v>35771.428571428572</v>
      </c>
      <c r="M69" s="2" t="s">
        <v>1909</v>
      </c>
    </row>
    <row r="70" spans="1:13" ht="15" customHeight="1" x14ac:dyDescent="0.2">
      <c r="A70" s="84" t="s">
        <v>1734</v>
      </c>
      <c r="B70" s="86" t="s">
        <v>1910</v>
      </c>
      <c r="C70" s="84" t="s">
        <v>1911</v>
      </c>
      <c r="D70" s="86" t="s">
        <v>1912</v>
      </c>
      <c r="E70" s="86" t="s">
        <v>1913</v>
      </c>
      <c r="F70" s="86" t="s">
        <v>1391</v>
      </c>
      <c r="G70" s="86"/>
      <c r="H70" s="86"/>
      <c r="I70" s="86"/>
      <c r="J70" s="322">
        <v>30857</v>
      </c>
      <c r="K70" s="141">
        <f t="shared" si="4"/>
        <v>34200</v>
      </c>
      <c r="L70" s="341">
        <f t="shared" si="5"/>
        <v>35771.428571428572</v>
      </c>
      <c r="M70" s="2" t="s">
        <v>1785</v>
      </c>
    </row>
    <row r="71" spans="1:13" ht="15" customHeight="1" x14ac:dyDescent="0.2">
      <c r="A71" s="84" t="s">
        <v>1734</v>
      </c>
      <c r="B71" s="86" t="s">
        <v>1914</v>
      </c>
      <c r="C71" s="84" t="s">
        <v>1915</v>
      </c>
      <c r="D71" s="97" t="s">
        <v>1916</v>
      </c>
      <c r="E71" s="97" t="s">
        <v>1917</v>
      </c>
      <c r="F71" s="86" t="s">
        <v>1918</v>
      </c>
      <c r="G71" s="86"/>
      <c r="H71" s="86"/>
      <c r="I71" s="86"/>
      <c r="J71" s="322">
        <v>30857</v>
      </c>
      <c r="K71" s="141">
        <f t="shared" si="4"/>
        <v>34200</v>
      </c>
      <c r="L71" s="341">
        <f t="shared" si="5"/>
        <v>35771.428571428572</v>
      </c>
      <c r="M71" s="2" t="s">
        <v>1785</v>
      </c>
    </row>
    <row r="72" spans="1:13" ht="15" customHeight="1" x14ac:dyDescent="0.2">
      <c r="A72" s="84" t="s">
        <v>1734</v>
      </c>
      <c r="B72" s="86" t="s">
        <v>1919</v>
      </c>
      <c r="C72" s="84" t="s">
        <v>1920</v>
      </c>
      <c r="D72" s="86" t="s">
        <v>1921</v>
      </c>
      <c r="E72" s="86"/>
      <c r="F72" s="86" t="s">
        <v>1883</v>
      </c>
      <c r="G72" s="86"/>
      <c r="H72" s="86"/>
      <c r="I72" s="86"/>
      <c r="J72" s="322">
        <v>39086</v>
      </c>
      <c r="K72" s="141">
        <f t="shared" si="4"/>
        <v>43320</v>
      </c>
      <c r="L72" s="341">
        <f t="shared" si="5"/>
        <v>45310.476190476191</v>
      </c>
      <c r="M72" s="2" t="s">
        <v>1785</v>
      </c>
    </row>
    <row r="73" spans="1:13" ht="15" customHeight="1" x14ac:dyDescent="0.2">
      <c r="A73" s="84" t="s">
        <v>1734</v>
      </c>
      <c r="B73" s="86" t="s">
        <v>1922</v>
      </c>
      <c r="C73" s="84" t="s">
        <v>1923</v>
      </c>
      <c r="D73" s="86" t="s">
        <v>1924</v>
      </c>
      <c r="E73" s="86"/>
      <c r="F73" s="86" t="s">
        <v>1349</v>
      </c>
      <c r="G73" s="86"/>
      <c r="H73" s="86"/>
      <c r="I73" s="86"/>
      <c r="J73" s="322">
        <v>30857</v>
      </c>
      <c r="K73" s="141">
        <f t="shared" si="4"/>
        <v>34200</v>
      </c>
      <c r="L73" s="341">
        <f t="shared" si="5"/>
        <v>35771.428571428572</v>
      </c>
      <c r="M73" s="2" t="s">
        <v>1785</v>
      </c>
    </row>
    <row r="74" spans="1:13" ht="15" customHeight="1" x14ac:dyDescent="0.2">
      <c r="A74" s="84" t="s">
        <v>1734</v>
      </c>
      <c r="B74" s="86" t="s">
        <v>1925</v>
      </c>
      <c r="C74" s="84" t="s">
        <v>1926</v>
      </c>
      <c r="D74" s="86" t="s">
        <v>1881</v>
      </c>
      <c r="E74" s="86" t="s">
        <v>1882</v>
      </c>
      <c r="F74" s="86" t="s">
        <v>1883</v>
      </c>
      <c r="G74" s="86"/>
      <c r="H74" s="86"/>
      <c r="I74" s="86"/>
      <c r="J74" s="322">
        <v>30857</v>
      </c>
      <c r="K74" s="141">
        <f t="shared" si="4"/>
        <v>34200</v>
      </c>
      <c r="L74" s="341">
        <f t="shared" si="5"/>
        <v>35771.428571428572</v>
      </c>
      <c r="M74" s="2" t="s">
        <v>1785</v>
      </c>
    </row>
    <row r="75" spans="1:13" ht="15" customHeight="1" x14ac:dyDescent="0.2">
      <c r="A75" s="84" t="s">
        <v>1734</v>
      </c>
      <c r="B75" s="84" t="s">
        <v>1927</v>
      </c>
      <c r="C75" s="84" t="s">
        <v>1928</v>
      </c>
      <c r="D75" s="86" t="s">
        <v>1929</v>
      </c>
      <c r="E75" s="86" t="s">
        <v>1930</v>
      </c>
      <c r="F75" s="86" t="s">
        <v>585</v>
      </c>
      <c r="G75" s="86"/>
      <c r="H75" s="86"/>
      <c r="I75" s="86" t="s">
        <v>1931</v>
      </c>
      <c r="J75" s="322">
        <v>36000</v>
      </c>
      <c r="K75" s="141">
        <f t="shared" si="4"/>
        <v>39900</v>
      </c>
      <c r="L75" s="341">
        <f t="shared" si="5"/>
        <v>41733.333333333328</v>
      </c>
      <c r="M75" s="2" t="s">
        <v>1785</v>
      </c>
    </row>
    <row r="76" spans="1:13" ht="15" customHeight="1" x14ac:dyDescent="0.2">
      <c r="A76" s="84" t="s">
        <v>1734</v>
      </c>
      <c r="B76" s="86" t="s">
        <v>1932</v>
      </c>
      <c r="C76" s="84" t="s">
        <v>1933</v>
      </c>
      <c r="D76" s="86" t="s">
        <v>1933</v>
      </c>
      <c r="E76" s="86"/>
      <c r="F76" s="86" t="s">
        <v>1886</v>
      </c>
      <c r="G76" s="86"/>
      <c r="H76" s="86"/>
      <c r="I76" s="86"/>
      <c r="J76" s="322">
        <v>30857</v>
      </c>
      <c r="K76" s="141">
        <f t="shared" si="4"/>
        <v>34200</v>
      </c>
      <c r="L76" s="341">
        <f t="shared" si="5"/>
        <v>35771.428571428572</v>
      </c>
      <c r="M76" s="2" t="s">
        <v>1785</v>
      </c>
    </row>
    <row r="77" spans="1:13" ht="15" customHeight="1" x14ac:dyDescent="0.2">
      <c r="A77" s="84" t="s">
        <v>1734</v>
      </c>
      <c r="B77" s="86" t="s">
        <v>1934</v>
      </c>
      <c r="C77" s="84" t="s">
        <v>1935</v>
      </c>
      <c r="D77" s="89" t="s">
        <v>1936</v>
      </c>
      <c r="E77" s="86"/>
      <c r="F77" s="86" t="s">
        <v>380</v>
      </c>
      <c r="G77" s="86"/>
      <c r="H77" s="86"/>
      <c r="I77" s="86"/>
      <c r="J77" s="322">
        <v>30857</v>
      </c>
      <c r="K77" s="141">
        <f t="shared" si="4"/>
        <v>34200</v>
      </c>
      <c r="L77" s="341">
        <f t="shared" si="5"/>
        <v>35771.428571428572</v>
      </c>
      <c r="M77" s="2" t="s">
        <v>1785</v>
      </c>
    </row>
    <row r="78" spans="1:13" ht="15" customHeight="1" x14ac:dyDescent="0.2">
      <c r="A78" s="84" t="s">
        <v>1734</v>
      </c>
      <c r="B78" s="86" t="s">
        <v>1937</v>
      </c>
      <c r="C78" s="84" t="s">
        <v>1938</v>
      </c>
      <c r="D78" s="86" t="s">
        <v>1939</v>
      </c>
      <c r="E78" s="86" t="s">
        <v>1940</v>
      </c>
      <c r="F78" s="86" t="s">
        <v>376</v>
      </c>
      <c r="G78" s="86"/>
      <c r="H78" s="86"/>
      <c r="I78" s="86" t="s">
        <v>1941</v>
      </c>
      <c r="J78" s="322">
        <v>39086</v>
      </c>
      <c r="K78" s="141">
        <f t="shared" si="4"/>
        <v>43320</v>
      </c>
      <c r="L78" s="341">
        <f t="shared" si="5"/>
        <v>45310.476190476191</v>
      </c>
      <c r="M78" s="2" t="s">
        <v>1785</v>
      </c>
    </row>
    <row r="79" spans="1:13" ht="15" customHeight="1" x14ac:dyDescent="0.2">
      <c r="A79" s="84" t="s">
        <v>1734</v>
      </c>
      <c r="B79" s="86" t="s">
        <v>1942</v>
      </c>
      <c r="C79" s="84" t="s">
        <v>1943</v>
      </c>
      <c r="D79" s="86" t="s">
        <v>1876</v>
      </c>
      <c r="E79" s="86" t="s">
        <v>1944</v>
      </c>
      <c r="F79" s="86" t="s">
        <v>1945</v>
      </c>
      <c r="G79" s="86"/>
      <c r="H79" s="86"/>
      <c r="I79" s="86"/>
      <c r="J79" s="322">
        <v>30857</v>
      </c>
      <c r="K79" s="141">
        <f t="shared" si="4"/>
        <v>34200</v>
      </c>
      <c r="L79" s="341">
        <f t="shared" si="5"/>
        <v>35771.428571428572</v>
      </c>
      <c r="M79" s="2" t="s">
        <v>1785</v>
      </c>
    </row>
    <row r="80" spans="1:13" ht="15" customHeight="1" x14ac:dyDescent="0.2">
      <c r="A80" s="84" t="s">
        <v>1734</v>
      </c>
      <c r="B80" s="86" t="s">
        <v>1946</v>
      </c>
      <c r="C80" s="84" t="s">
        <v>1947</v>
      </c>
      <c r="D80" s="86" t="s">
        <v>1948</v>
      </c>
      <c r="E80" s="86"/>
      <c r="F80" s="86" t="s">
        <v>383</v>
      </c>
      <c r="G80" s="86"/>
      <c r="H80" s="86"/>
      <c r="I80" s="86"/>
      <c r="J80" s="322">
        <v>39086</v>
      </c>
      <c r="K80" s="141">
        <f t="shared" si="4"/>
        <v>43320</v>
      </c>
      <c r="L80" s="341">
        <f t="shared" si="5"/>
        <v>45310.476190476191</v>
      </c>
      <c r="M80" s="2" t="s">
        <v>1785</v>
      </c>
    </row>
    <row r="81" spans="1:13" ht="15" customHeight="1" x14ac:dyDescent="0.2">
      <c r="A81" s="84" t="s">
        <v>1734</v>
      </c>
      <c r="B81" s="86" t="s">
        <v>1949</v>
      </c>
      <c r="C81" s="84" t="s">
        <v>1950</v>
      </c>
      <c r="D81" s="86" t="s">
        <v>1951</v>
      </c>
      <c r="E81" s="86" t="s">
        <v>1952</v>
      </c>
      <c r="F81" s="86" t="s">
        <v>585</v>
      </c>
      <c r="G81" s="86"/>
      <c r="H81" s="86"/>
      <c r="I81" s="86"/>
      <c r="J81" s="322">
        <v>30857</v>
      </c>
      <c r="K81" s="141">
        <f t="shared" si="4"/>
        <v>34200</v>
      </c>
      <c r="L81" s="341">
        <f t="shared" si="5"/>
        <v>35771.428571428572</v>
      </c>
      <c r="M81" s="2" t="s">
        <v>1785</v>
      </c>
    </row>
    <row r="82" spans="1:13" ht="15" customHeight="1" x14ac:dyDescent="0.2">
      <c r="A82" s="84" t="s">
        <v>1734</v>
      </c>
      <c r="B82" s="84" t="s">
        <v>1953</v>
      </c>
      <c r="C82" s="84" t="s">
        <v>1954</v>
      </c>
      <c r="D82" s="86" t="s">
        <v>1955</v>
      </c>
      <c r="E82" s="86" t="s">
        <v>1956</v>
      </c>
      <c r="F82" s="89" t="s">
        <v>1957</v>
      </c>
      <c r="G82" s="89"/>
      <c r="H82" s="89"/>
      <c r="I82" s="89"/>
      <c r="J82" s="322">
        <v>30857</v>
      </c>
      <c r="K82" s="141">
        <f t="shared" si="4"/>
        <v>34200</v>
      </c>
      <c r="L82" s="341">
        <f t="shared" si="5"/>
        <v>35771.428571428572</v>
      </c>
      <c r="M82" s="2" t="s">
        <v>1785</v>
      </c>
    </row>
    <row r="83" spans="1:13" ht="15" customHeight="1" x14ac:dyDescent="0.2">
      <c r="A83" s="270" t="s">
        <v>1734</v>
      </c>
      <c r="B83" s="271" t="s">
        <v>1958</v>
      </c>
      <c r="C83" s="270" t="s">
        <v>1959</v>
      </c>
      <c r="D83" s="271" t="s">
        <v>1960</v>
      </c>
      <c r="E83" s="271" t="s">
        <v>1961</v>
      </c>
      <c r="F83" s="271" t="s">
        <v>1962</v>
      </c>
      <c r="G83" s="271">
        <v>123532.87</v>
      </c>
      <c r="H83" s="271">
        <v>406960.5</v>
      </c>
      <c r="I83" s="271"/>
      <c r="J83" s="337">
        <v>220857</v>
      </c>
      <c r="K83" s="272">
        <f t="shared" si="4"/>
        <v>244783</v>
      </c>
      <c r="L83" s="342">
        <f t="shared" si="5"/>
        <v>256030.33918128654</v>
      </c>
      <c r="M83" s="273" t="s">
        <v>1785</v>
      </c>
    </row>
    <row r="84" spans="1:13" ht="15" customHeight="1" x14ac:dyDescent="0.2">
      <c r="A84" s="84" t="s">
        <v>1734</v>
      </c>
      <c r="B84" s="86" t="s">
        <v>1963</v>
      </c>
      <c r="C84" s="84" t="s">
        <v>1964</v>
      </c>
      <c r="D84" s="86" t="s">
        <v>1921</v>
      </c>
      <c r="E84" s="86" t="s">
        <v>1965</v>
      </c>
      <c r="F84" s="86" t="s">
        <v>1883</v>
      </c>
      <c r="G84" s="86"/>
      <c r="H84" s="86"/>
      <c r="I84" s="86"/>
      <c r="J84" s="322">
        <v>39086</v>
      </c>
      <c r="K84" s="141">
        <f t="shared" si="4"/>
        <v>43320</v>
      </c>
      <c r="L84" s="341">
        <f t="shared" si="5"/>
        <v>45310.476190476191</v>
      </c>
      <c r="M84" s="2" t="s">
        <v>1785</v>
      </c>
    </row>
    <row r="85" spans="1:13" ht="15" customHeight="1" x14ac:dyDescent="0.2">
      <c r="A85" s="86" t="s">
        <v>1734</v>
      </c>
      <c r="B85" s="86" t="s">
        <v>1966</v>
      </c>
      <c r="C85" s="86" t="s">
        <v>1967</v>
      </c>
      <c r="D85" s="86"/>
      <c r="E85" s="86"/>
      <c r="F85" s="86"/>
      <c r="G85" s="86"/>
      <c r="H85" s="86"/>
      <c r="I85" s="86"/>
      <c r="J85" s="322">
        <v>30857</v>
      </c>
      <c r="K85" s="141">
        <f t="shared" si="4"/>
        <v>34200</v>
      </c>
      <c r="L85" s="341">
        <f t="shared" si="5"/>
        <v>35771.428571428572</v>
      </c>
      <c r="M85" s="2" t="s">
        <v>1785</v>
      </c>
    </row>
    <row r="86" spans="1:13" ht="15" customHeight="1" x14ac:dyDescent="0.2">
      <c r="A86" s="86" t="s">
        <v>1734</v>
      </c>
      <c r="B86" s="86" t="s">
        <v>1968</v>
      </c>
      <c r="C86" s="86" t="s">
        <v>1969</v>
      </c>
      <c r="D86" s="86"/>
      <c r="E86" s="86"/>
      <c r="F86" s="86"/>
      <c r="G86" s="86"/>
      <c r="H86" s="86"/>
      <c r="I86" s="86"/>
      <c r="J86" s="322">
        <v>39086</v>
      </c>
      <c r="K86" s="141">
        <f t="shared" si="4"/>
        <v>43320</v>
      </c>
      <c r="L86" s="341">
        <f t="shared" si="5"/>
        <v>45310.476190476191</v>
      </c>
      <c r="M86" s="2" t="s">
        <v>1785</v>
      </c>
    </row>
    <row r="87" spans="1:13" ht="15" customHeight="1" x14ac:dyDescent="0.2">
      <c r="A87" s="86" t="s">
        <v>1734</v>
      </c>
      <c r="B87" s="86" t="s">
        <v>1970</v>
      </c>
      <c r="C87" s="86" t="s">
        <v>1971</v>
      </c>
      <c r="D87" s="86"/>
      <c r="E87" s="86"/>
      <c r="F87" s="86"/>
      <c r="G87" s="86"/>
      <c r="H87" s="86"/>
      <c r="I87" s="86"/>
      <c r="J87" s="322">
        <v>39086</v>
      </c>
      <c r="K87" s="141">
        <f t="shared" si="4"/>
        <v>43320</v>
      </c>
      <c r="L87" s="341">
        <f t="shared" si="5"/>
        <v>45310.476190476191</v>
      </c>
      <c r="M87" s="2" t="s">
        <v>1785</v>
      </c>
    </row>
    <row r="88" spans="1:13" ht="15" customHeight="1" x14ac:dyDescent="0.2">
      <c r="A88" s="86" t="s">
        <v>1734</v>
      </c>
      <c r="B88" s="86" t="s">
        <v>1972</v>
      </c>
      <c r="C88" s="86" t="s">
        <v>1973</v>
      </c>
      <c r="D88" s="86"/>
      <c r="E88" s="86"/>
      <c r="F88" s="86"/>
      <c r="G88" s="86"/>
      <c r="H88" s="86"/>
      <c r="I88" s="86"/>
      <c r="J88" s="322">
        <v>39086</v>
      </c>
      <c r="K88" s="141">
        <f t="shared" si="4"/>
        <v>43320</v>
      </c>
      <c r="L88" s="341">
        <f t="shared" si="5"/>
        <v>45310.476190476191</v>
      </c>
      <c r="M88" s="2" t="s">
        <v>1785</v>
      </c>
    </row>
    <row r="89" spans="1:13" ht="15" customHeight="1" x14ac:dyDescent="0.2">
      <c r="A89" s="86" t="s">
        <v>1734</v>
      </c>
      <c r="B89" s="86" t="s">
        <v>1974</v>
      </c>
      <c r="C89" s="86" t="s">
        <v>1975</v>
      </c>
      <c r="D89" s="86" t="s">
        <v>1976</v>
      </c>
      <c r="E89" s="86" t="s">
        <v>1977</v>
      </c>
      <c r="F89" s="86" t="s">
        <v>1061</v>
      </c>
      <c r="G89" s="86"/>
      <c r="H89" s="86"/>
      <c r="I89" s="86"/>
      <c r="J89" s="322">
        <v>39086</v>
      </c>
      <c r="K89" s="141">
        <f t="shared" si="4"/>
        <v>43320</v>
      </c>
      <c r="L89" s="341">
        <f t="shared" si="5"/>
        <v>45310.476190476191</v>
      </c>
      <c r="M89" s="2" t="s">
        <v>1785</v>
      </c>
    </row>
    <row r="90" spans="1:13" ht="15" customHeight="1" x14ac:dyDescent="0.2">
      <c r="A90" s="86" t="s">
        <v>1734</v>
      </c>
      <c r="B90" s="86" t="s">
        <v>1978</v>
      </c>
      <c r="C90" s="86" t="s">
        <v>1979</v>
      </c>
      <c r="D90" s="86" t="s">
        <v>1980</v>
      </c>
      <c r="E90" s="86" t="s">
        <v>1981</v>
      </c>
      <c r="F90" s="86" t="s">
        <v>985</v>
      </c>
      <c r="G90" s="86"/>
      <c r="H90" s="86"/>
      <c r="I90" s="86"/>
      <c r="J90" s="322">
        <v>39086</v>
      </c>
      <c r="K90" s="141">
        <f t="shared" si="4"/>
        <v>43320</v>
      </c>
      <c r="L90" s="341">
        <f t="shared" si="5"/>
        <v>45310.476190476191</v>
      </c>
      <c r="M90" s="2" t="s">
        <v>1785</v>
      </c>
    </row>
    <row r="91" spans="1:13" ht="15" customHeight="1" x14ac:dyDescent="0.2">
      <c r="A91" s="270"/>
      <c r="B91" s="271" t="s">
        <v>1982</v>
      </c>
      <c r="C91" s="270" t="s">
        <v>1983</v>
      </c>
      <c r="D91" s="271"/>
      <c r="E91" s="271"/>
      <c r="F91" s="271"/>
      <c r="G91" s="271"/>
      <c r="H91" s="271"/>
      <c r="I91" s="271"/>
      <c r="J91" s="337">
        <v>162514</v>
      </c>
      <c r="K91" s="272">
        <f t="shared" si="4"/>
        <v>180120</v>
      </c>
      <c r="L91" s="342">
        <f t="shared" si="5"/>
        <v>188396.19047619047</v>
      </c>
      <c r="M91" s="273" t="s">
        <v>1785</v>
      </c>
    </row>
    <row r="92" spans="1:13" ht="15" customHeight="1" x14ac:dyDescent="0.2">
      <c r="A92" s="84" t="s">
        <v>1734</v>
      </c>
      <c r="B92" s="84" t="s">
        <v>1984</v>
      </c>
      <c r="C92" s="84" t="s">
        <v>1985</v>
      </c>
      <c r="D92" s="86" t="s">
        <v>1986</v>
      </c>
      <c r="E92" s="86"/>
      <c r="F92" s="86" t="s">
        <v>1453</v>
      </c>
      <c r="G92" s="86"/>
      <c r="H92" s="86"/>
      <c r="I92" s="86"/>
      <c r="J92" s="322">
        <v>30857</v>
      </c>
      <c r="K92" s="141">
        <f t="shared" si="4"/>
        <v>34200</v>
      </c>
      <c r="L92" s="341">
        <f t="shared" si="5"/>
        <v>35771.428571428572</v>
      </c>
      <c r="M92" s="2" t="s">
        <v>1785</v>
      </c>
    </row>
    <row r="93" spans="1:13" ht="15" customHeight="1" x14ac:dyDescent="0.2">
      <c r="A93" s="86" t="s">
        <v>1987</v>
      </c>
      <c r="B93" s="86" t="s">
        <v>1987</v>
      </c>
      <c r="C93" s="86" t="s">
        <v>1988</v>
      </c>
      <c r="D93" s="86" t="s">
        <v>1989</v>
      </c>
      <c r="E93" s="86"/>
      <c r="F93" s="86" t="s">
        <v>345</v>
      </c>
      <c r="G93" s="86"/>
      <c r="H93" s="86"/>
      <c r="I93" s="86"/>
      <c r="J93" s="322">
        <v>25000</v>
      </c>
      <c r="K93" s="141">
        <f t="shared" si="4"/>
        <v>27708</v>
      </c>
      <c r="L93" s="341">
        <f t="shared" si="5"/>
        <v>28981.132832080199</v>
      </c>
      <c r="M93" s="2" t="s">
        <v>1785</v>
      </c>
    </row>
    <row r="94" spans="1:13" ht="15" customHeight="1" x14ac:dyDescent="0.2">
      <c r="A94" s="84" t="s">
        <v>1734</v>
      </c>
      <c r="B94" s="84" t="s">
        <v>1990</v>
      </c>
      <c r="C94" s="84" t="s">
        <v>1991</v>
      </c>
      <c r="D94" s="86"/>
      <c r="E94" s="86"/>
      <c r="F94" s="86"/>
      <c r="G94" s="86"/>
      <c r="H94" s="86"/>
      <c r="I94" s="86"/>
      <c r="J94" s="322">
        <v>30857</v>
      </c>
      <c r="K94" s="141">
        <f t="shared" si="4"/>
        <v>34200</v>
      </c>
      <c r="L94" s="341">
        <f t="shared" si="5"/>
        <v>35771.428571428572</v>
      </c>
      <c r="M94" s="2" t="s">
        <v>1785</v>
      </c>
    </row>
    <row r="95" spans="1:13" ht="15" customHeight="1" x14ac:dyDescent="0.2">
      <c r="A95" s="84" t="s">
        <v>1734</v>
      </c>
      <c r="B95" s="86" t="s">
        <v>1992</v>
      </c>
      <c r="C95" s="84" t="s">
        <v>1993</v>
      </c>
      <c r="D95" s="86"/>
      <c r="E95" s="86"/>
      <c r="F95" s="86" t="s">
        <v>345</v>
      </c>
      <c r="G95" s="86"/>
      <c r="H95" s="86"/>
      <c r="I95" s="86"/>
      <c r="J95" s="322">
        <v>39086</v>
      </c>
      <c r="K95" s="141">
        <f t="shared" si="4"/>
        <v>43320</v>
      </c>
      <c r="L95" s="341">
        <f t="shared" si="5"/>
        <v>45310.476190476191</v>
      </c>
      <c r="M95" s="2" t="s">
        <v>1785</v>
      </c>
    </row>
    <row r="96" spans="1:13" ht="15" customHeight="1" x14ac:dyDescent="0.2">
      <c r="A96" s="84" t="s">
        <v>1734</v>
      </c>
      <c r="B96" s="86" t="s">
        <v>1994</v>
      </c>
      <c r="C96" s="84" t="s">
        <v>1995</v>
      </c>
      <c r="D96" s="86"/>
      <c r="E96" s="86"/>
      <c r="F96" s="86" t="s">
        <v>1504</v>
      </c>
      <c r="G96" s="86"/>
      <c r="H96" s="86"/>
      <c r="I96" s="86"/>
      <c r="J96" s="322">
        <v>39086</v>
      </c>
      <c r="K96" s="141">
        <f t="shared" si="4"/>
        <v>43320</v>
      </c>
      <c r="L96" s="341">
        <f t="shared" si="5"/>
        <v>45310.476190476191</v>
      </c>
      <c r="M96" s="2" t="s">
        <v>1785</v>
      </c>
    </row>
    <row r="97" spans="1:13" ht="15" customHeight="1" x14ac:dyDescent="0.2">
      <c r="A97" s="84" t="s">
        <v>1734</v>
      </c>
      <c r="B97" s="86" t="s">
        <v>1996</v>
      </c>
      <c r="C97" s="84" t="s">
        <v>1997</v>
      </c>
      <c r="D97" s="86"/>
      <c r="E97" s="86"/>
      <c r="F97" s="86"/>
      <c r="G97" s="86"/>
      <c r="H97" s="86"/>
      <c r="I97" s="86"/>
      <c r="J97" s="322">
        <v>39086</v>
      </c>
      <c r="K97" s="141">
        <f t="shared" si="4"/>
        <v>43320</v>
      </c>
      <c r="L97" s="341">
        <f t="shared" si="5"/>
        <v>45310.476190476191</v>
      </c>
      <c r="M97" s="2" t="s">
        <v>1785</v>
      </c>
    </row>
    <row r="98" spans="1:13" ht="15" customHeight="1" x14ac:dyDescent="0.2">
      <c r="A98" s="84" t="s">
        <v>1734</v>
      </c>
      <c r="B98" s="86" t="s">
        <v>1998</v>
      </c>
      <c r="C98" s="84" t="s">
        <v>1999</v>
      </c>
      <c r="D98" s="86"/>
      <c r="E98" s="86"/>
      <c r="F98" s="86" t="s">
        <v>1456</v>
      </c>
      <c r="G98" s="86"/>
      <c r="H98" s="86"/>
      <c r="I98" s="86"/>
      <c r="J98" s="322">
        <v>39086</v>
      </c>
      <c r="K98" s="141">
        <f t="shared" si="4"/>
        <v>43320</v>
      </c>
      <c r="L98" s="341">
        <f t="shared" si="5"/>
        <v>45310.476190476191</v>
      </c>
      <c r="M98" s="2" t="s">
        <v>1785</v>
      </c>
    </row>
    <row r="99" spans="1:13" ht="15" customHeight="1" x14ac:dyDescent="0.2">
      <c r="A99" s="84" t="s">
        <v>1734</v>
      </c>
      <c r="B99" s="86" t="s">
        <v>2000</v>
      </c>
      <c r="C99" s="86" t="s">
        <v>910</v>
      </c>
      <c r="D99" s="86"/>
      <c r="E99" s="86"/>
      <c r="F99" s="86" t="s">
        <v>1397</v>
      </c>
      <c r="G99" s="86"/>
      <c r="H99" s="86"/>
      <c r="I99" s="86"/>
      <c r="J99" s="322">
        <v>39086</v>
      </c>
      <c r="K99" s="141">
        <f t="shared" ref="K99:K130" si="6">ROUND(J99*119.7/108,0)</f>
        <v>43320</v>
      </c>
      <c r="L99" s="341">
        <f t="shared" ref="L99:L130" si="7">K99*($L$2/$K$2)</f>
        <v>45310.476190476191</v>
      </c>
      <c r="M99" s="2" t="s">
        <v>1785</v>
      </c>
    </row>
    <row r="100" spans="1:13" ht="15" customHeight="1" x14ac:dyDescent="0.2">
      <c r="A100" s="86" t="s">
        <v>1734</v>
      </c>
      <c r="B100" s="86" t="s">
        <v>2001</v>
      </c>
      <c r="C100" s="86" t="s">
        <v>2002</v>
      </c>
      <c r="D100" s="86"/>
      <c r="E100" s="86"/>
      <c r="F100" s="86"/>
      <c r="G100" s="86"/>
      <c r="H100" s="86"/>
      <c r="I100" s="86"/>
      <c r="J100" s="322">
        <v>30857</v>
      </c>
      <c r="K100" s="141">
        <f t="shared" si="6"/>
        <v>34200</v>
      </c>
      <c r="L100" s="341">
        <f t="shared" si="7"/>
        <v>35771.428571428572</v>
      </c>
      <c r="M100" s="2" t="s">
        <v>1785</v>
      </c>
    </row>
    <row r="101" spans="1:13" ht="15" customHeight="1" x14ac:dyDescent="0.2">
      <c r="A101" s="86" t="s">
        <v>1734</v>
      </c>
      <c r="B101" s="86" t="s">
        <v>2003</v>
      </c>
      <c r="C101" s="86" t="s">
        <v>2004</v>
      </c>
      <c r="D101" s="86"/>
      <c r="E101" s="86"/>
      <c r="F101" s="86"/>
      <c r="G101" s="86"/>
      <c r="H101" s="86"/>
      <c r="I101" s="86"/>
      <c r="J101" s="322">
        <v>30857</v>
      </c>
      <c r="K101" s="141">
        <f t="shared" si="6"/>
        <v>34200</v>
      </c>
      <c r="L101" s="341">
        <f t="shared" si="7"/>
        <v>35771.428571428572</v>
      </c>
      <c r="M101" s="2" t="s">
        <v>1785</v>
      </c>
    </row>
    <row r="102" spans="1:13" ht="15" customHeight="1" x14ac:dyDescent="0.2">
      <c r="A102" s="86" t="s">
        <v>1734</v>
      </c>
      <c r="B102" s="86" t="s">
        <v>2005</v>
      </c>
      <c r="C102" s="86" t="s">
        <v>2006</v>
      </c>
      <c r="D102" s="86"/>
      <c r="E102" s="86"/>
      <c r="F102" s="86"/>
      <c r="G102" s="86"/>
      <c r="H102" s="86"/>
      <c r="I102" s="86"/>
      <c r="J102" s="322">
        <v>30857</v>
      </c>
      <c r="K102" s="141">
        <f t="shared" si="6"/>
        <v>34200</v>
      </c>
      <c r="L102" s="341">
        <f t="shared" si="7"/>
        <v>35771.428571428572</v>
      </c>
      <c r="M102" s="2" t="s">
        <v>1785</v>
      </c>
    </row>
    <row r="103" spans="1:13" ht="24" customHeight="1" x14ac:dyDescent="0.2">
      <c r="A103" s="86" t="s">
        <v>1734</v>
      </c>
      <c r="B103" s="86" t="s">
        <v>2007</v>
      </c>
      <c r="C103" s="86" t="s">
        <v>2008</v>
      </c>
      <c r="D103" s="86"/>
      <c r="E103" s="86"/>
      <c r="F103" s="86"/>
      <c r="G103" s="86"/>
      <c r="H103" s="86"/>
      <c r="I103" s="86"/>
      <c r="J103" s="322">
        <v>30857</v>
      </c>
      <c r="K103" s="141">
        <f t="shared" si="6"/>
        <v>34200</v>
      </c>
      <c r="L103" s="341">
        <f t="shared" si="7"/>
        <v>35771.428571428572</v>
      </c>
      <c r="M103" s="2" t="s">
        <v>1785</v>
      </c>
    </row>
    <row r="104" spans="1:13" ht="24.75" customHeight="1" x14ac:dyDescent="0.2">
      <c r="A104" s="86" t="s">
        <v>2009</v>
      </c>
      <c r="B104" s="86" t="s">
        <v>2009</v>
      </c>
      <c r="C104" s="86" t="s">
        <v>2010</v>
      </c>
      <c r="D104" s="86" t="s">
        <v>2011</v>
      </c>
      <c r="E104" s="86"/>
      <c r="F104" s="86" t="s">
        <v>799</v>
      </c>
      <c r="G104" s="86"/>
      <c r="H104" s="86"/>
      <c r="I104" s="86"/>
      <c r="J104" s="322">
        <v>25000</v>
      </c>
      <c r="K104" s="141">
        <f t="shared" si="6"/>
        <v>27708</v>
      </c>
      <c r="L104" s="341">
        <f t="shared" si="7"/>
        <v>28981.132832080199</v>
      </c>
      <c r="M104" s="2" t="s">
        <v>1785</v>
      </c>
    </row>
    <row r="105" spans="1:13" ht="15" customHeight="1" x14ac:dyDescent="0.2">
      <c r="A105" s="86" t="s">
        <v>2012</v>
      </c>
      <c r="B105" s="84" t="s">
        <v>2012</v>
      </c>
      <c r="C105" s="86" t="s">
        <v>2013</v>
      </c>
      <c r="D105" s="86" t="s">
        <v>2014</v>
      </c>
      <c r="E105" s="2" t="s">
        <v>2015</v>
      </c>
      <c r="F105" s="86" t="s">
        <v>1518</v>
      </c>
      <c r="G105" s="86">
        <v>91392.37</v>
      </c>
      <c r="H105" s="86">
        <v>408747.55</v>
      </c>
      <c r="I105" s="86"/>
      <c r="J105" s="322">
        <v>25000</v>
      </c>
      <c r="K105" s="141">
        <f t="shared" si="6"/>
        <v>27708</v>
      </c>
      <c r="L105" s="341">
        <f t="shared" si="7"/>
        <v>28981.132832080199</v>
      </c>
      <c r="M105" s="2" t="s">
        <v>1785</v>
      </c>
    </row>
    <row r="106" spans="1:13" ht="15" customHeight="1" x14ac:dyDescent="0.2">
      <c r="A106" s="86" t="s">
        <v>1734</v>
      </c>
      <c r="B106" s="86" t="s">
        <v>2016</v>
      </c>
      <c r="C106" s="86" t="s">
        <v>2017</v>
      </c>
      <c r="D106" s="86"/>
      <c r="E106" s="86"/>
      <c r="F106" s="86"/>
      <c r="G106" s="86"/>
      <c r="H106" s="86"/>
      <c r="I106" s="86"/>
      <c r="J106" s="322">
        <v>30857</v>
      </c>
      <c r="K106" s="141">
        <f t="shared" si="6"/>
        <v>34200</v>
      </c>
      <c r="L106" s="341">
        <f t="shared" si="7"/>
        <v>35771.428571428572</v>
      </c>
      <c r="M106" s="2" t="s">
        <v>1785</v>
      </c>
    </row>
    <row r="107" spans="1:13" ht="15" customHeight="1" x14ac:dyDescent="0.2">
      <c r="A107" s="86" t="s">
        <v>1734</v>
      </c>
      <c r="B107" s="86" t="s">
        <v>2018</v>
      </c>
      <c r="C107" s="86" t="s">
        <v>2019</v>
      </c>
      <c r="D107" s="86"/>
      <c r="E107" s="86"/>
      <c r="F107" s="86"/>
      <c r="G107" s="86"/>
      <c r="H107" s="86"/>
      <c r="I107" s="86"/>
      <c r="J107" s="322">
        <v>30857</v>
      </c>
      <c r="K107" s="141">
        <f t="shared" si="6"/>
        <v>34200</v>
      </c>
      <c r="L107" s="341">
        <f t="shared" si="7"/>
        <v>35771.428571428572</v>
      </c>
      <c r="M107" s="2" t="s">
        <v>1785</v>
      </c>
    </row>
    <row r="108" spans="1:13" ht="15" customHeight="1" x14ac:dyDescent="0.2">
      <c r="A108" s="84" t="s">
        <v>1734</v>
      </c>
      <c r="B108" s="86" t="s">
        <v>2020</v>
      </c>
      <c r="C108" s="84" t="s">
        <v>2021</v>
      </c>
      <c r="D108" s="86"/>
      <c r="E108" s="86"/>
      <c r="F108" s="86"/>
      <c r="G108" s="86"/>
      <c r="H108" s="86"/>
      <c r="I108" s="86"/>
      <c r="J108" s="322">
        <v>30857</v>
      </c>
      <c r="K108" s="141">
        <f t="shared" si="6"/>
        <v>34200</v>
      </c>
      <c r="L108" s="341">
        <f t="shared" si="7"/>
        <v>35771.428571428572</v>
      </c>
      <c r="M108" s="2" t="s">
        <v>1785</v>
      </c>
    </row>
    <row r="109" spans="1:13" ht="15.75" customHeight="1" x14ac:dyDescent="0.2">
      <c r="A109" s="84" t="s">
        <v>1734</v>
      </c>
      <c r="B109" s="86" t="s">
        <v>2022</v>
      </c>
      <c r="C109" s="84" t="s">
        <v>2023</v>
      </c>
      <c r="D109" s="86"/>
      <c r="E109" s="86"/>
      <c r="F109" s="86"/>
      <c r="G109" s="86"/>
      <c r="H109" s="86"/>
      <c r="I109" s="86"/>
      <c r="J109" s="322">
        <v>30857</v>
      </c>
      <c r="K109" s="141">
        <f t="shared" si="6"/>
        <v>34200</v>
      </c>
      <c r="L109" s="341">
        <f t="shared" si="7"/>
        <v>35771.428571428572</v>
      </c>
      <c r="M109" s="2" t="s">
        <v>1785</v>
      </c>
    </row>
    <row r="110" spans="1:13" ht="15" customHeight="1" x14ac:dyDescent="0.2">
      <c r="A110" s="86" t="s">
        <v>1734</v>
      </c>
      <c r="B110" s="86" t="s">
        <v>2024</v>
      </c>
      <c r="C110" s="86" t="s">
        <v>2025</v>
      </c>
      <c r="D110" s="86"/>
      <c r="E110" s="86"/>
      <c r="F110" s="86"/>
      <c r="G110" s="86"/>
      <c r="H110" s="86"/>
      <c r="I110" s="86"/>
      <c r="J110" s="322">
        <v>30857</v>
      </c>
      <c r="K110" s="141">
        <f t="shared" si="6"/>
        <v>34200</v>
      </c>
      <c r="L110" s="341">
        <f t="shared" si="7"/>
        <v>35771.428571428572</v>
      </c>
      <c r="M110" s="2" t="s">
        <v>1785</v>
      </c>
    </row>
    <row r="111" spans="1:13" ht="15" customHeight="1" x14ac:dyDescent="0.2">
      <c r="A111" s="84" t="s">
        <v>1734</v>
      </c>
      <c r="B111" s="86" t="s">
        <v>2026</v>
      </c>
      <c r="C111" s="84" t="s">
        <v>2027</v>
      </c>
      <c r="D111" s="86"/>
      <c r="E111" s="86"/>
      <c r="F111" s="86"/>
      <c r="G111" s="86"/>
      <c r="H111" s="86"/>
      <c r="I111" s="86"/>
      <c r="J111" s="322">
        <v>30857</v>
      </c>
      <c r="K111" s="141">
        <f t="shared" si="6"/>
        <v>34200</v>
      </c>
      <c r="L111" s="341">
        <f t="shared" si="7"/>
        <v>35771.428571428572</v>
      </c>
      <c r="M111" s="2" t="s">
        <v>1785</v>
      </c>
    </row>
    <row r="112" spans="1:13" ht="15" customHeight="1" x14ac:dyDescent="0.2">
      <c r="A112" s="84" t="s">
        <v>1734</v>
      </c>
      <c r="B112" s="86" t="s">
        <v>2028</v>
      </c>
      <c r="C112" s="84" t="s">
        <v>1749</v>
      </c>
      <c r="D112" s="86" t="s">
        <v>2029</v>
      </c>
      <c r="E112" s="86" t="s">
        <v>2030</v>
      </c>
      <c r="F112" s="86" t="s">
        <v>585</v>
      </c>
      <c r="G112" s="86"/>
      <c r="H112" s="86"/>
      <c r="I112" s="86"/>
      <c r="J112" s="322">
        <v>30857</v>
      </c>
      <c r="K112" s="141">
        <f t="shared" si="6"/>
        <v>34200</v>
      </c>
      <c r="L112" s="341">
        <f t="shared" si="7"/>
        <v>35771.428571428572</v>
      </c>
      <c r="M112" s="2" t="s">
        <v>1785</v>
      </c>
    </row>
    <row r="113" spans="1:14" ht="15" customHeight="1" x14ac:dyDescent="0.2">
      <c r="A113" s="86" t="s">
        <v>1734</v>
      </c>
      <c r="B113" s="86" t="s">
        <v>2031</v>
      </c>
      <c r="C113" s="86" t="s">
        <v>2032</v>
      </c>
      <c r="D113" s="86"/>
      <c r="E113" s="86"/>
      <c r="F113" s="86"/>
      <c r="G113" s="86"/>
      <c r="H113" s="86"/>
      <c r="I113" s="86"/>
      <c r="J113" s="322">
        <v>30857</v>
      </c>
      <c r="K113" s="141">
        <f t="shared" si="6"/>
        <v>34200</v>
      </c>
      <c r="L113" s="341">
        <f t="shared" si="7"/>
        <v>35771.428571428572</v>
      </c>
      <c r="M113" s="2" t="s">
        <v>1785</v>
      </c>
    </row>
    <row r="114" spans="1:14" ht="15" customHeight="1" x14ac:dyDescent="0.2">
      <c r="A114" s="84" t="s">
        <v>1734</v>
      </c>
      <c r="B114" s="86" t="s">
        <v>2033</v>
      </c>
      <c r="C114" s="86" t="s">
        <v>2034</v>
      </c>
      <c r="D114" s="86" t="s">
        <v>1773</v>
      </c>
      <c r="E114" s="86"/>
      <c r="F114" s="86" t="s">
        <v>1756</v>
      </c>
      <c r="G114" s="86"/>
      <c r="H114" s="86"/>
      <c r="I114" s="86"/>
      <c r="J114" s="322">
        <v>39086</v>
      </c>
      <c r="K114" s="141">
        <f t="shared" si="6"/>
        <v>43320</v>
      </c>
      <c r="L114" s="341">
        <f t="shared" si="7"/>
        <v>45310.476190476191</v>
      </c>
      <c r="M114" s="2" t="s">
        <v>1785</v>
      </c>
    </row>
    <row r="115" spans="1:14" ht="15" customHeight="1" x14ac:dyDescent="0.2">
      <c r="A115" s="86" t="s">
        <v>1734</v>
      </c>
      <c r="B115" s="86" t="s">
        <v>2035</v>
      </c>
      <c r="C115" s="86" t="s">
        <v>2036</v>
      </c>
      <c r="D115" s="86"/>
      <c r="E115" s="86"/>
      <c r="F115" s="86"/>
      <c r="G115" s="86"/>
      <c r="H115" s="86"/>
      <c r="I115" s="86"/>
      <c r="J115" s="322">
        <v>30857</v>
      </c>
      <c r="K115" s="141">
        <f t="shared" si="6"/>
        <v>34200</v>
      </c>
      <c r="L115" s="341">
        <f t="shared" si="7"/>
        <v>35771.428571428572</v>
      </c>
      <c r="M115" s="2" t="s">
        <v>1785</v>
      </c>
    </row>
    <row r="116" spans="1:14" ht="15" customHeight="1" x14ac:dyDescent="0.2">
      <c r="A116" s="84" t="s">
        <v>1734</v>
      </c>
      <c r="B116" s="86" t="s">
        <v>2037</v>
      </c>
      <c r="C116" s="86" t="s">
        <v>2038</v>
      </c>
      <c r="D116" s="86"/>
      <c r="E116" s="86"/>
      <c r="F116" s="86" t="s">
        <v>1589</v>
      </c>
      <c r="G116" s="86"/>
      <c r="H116" s="86"/>
      <c r="I116" s="86"/>
      <c r="J116" s="322">
        <v>39086</v>
      </c>
      <c r="K116" s="141">
        <f t="shared" si="6"/>
        <v>43320</v>
      </c>
      <c r="L116" s="341">
        <f t="shared" si="7"/>
        <v>45310.476190476191</v>
      </c>
      <c r="M116" s="2" t="s">
        <v>1785</v>
      </c>
    </row>
    <row r="117" spans="1:14" ht="15" customHeight="1" x14ac:dyDescent="0.2">
      <c r="A117" s="84" t="s">
        <v>1734</v>
      </c>
      <c r="B117" s="84" t="s">
        <v>2039</v>
      </c>
      <c r="C117" s="84" t="s">
        <v>2040</v>
      </c>
      <c r="D117" s="86"/>
      <c r="E117" s="86"/>
      <c r="F117" s="86"/>
      <c r="G117" s="86"/>
      <c r="H117" s="86"/>
      <c r="I117" s="86"/>
      <c r="J117" s="322">
        <v>39086</v>
      </c>
      <c r="K117" s="141">
        <f t="shared" si="6"/>
        <v>43320</v>
      </c>
      <c r="L117" s="341">
        <f t="shared" si="7"/>
        <v>45310.476190476191</v>
      </c>
      <c r="M117" s="2" t="s">
        <v>1785</v>
      </c>
    </row>
    <row r="118" spans="1:14" ht="15" customHeight="1" x14ac:dyDescent="0.2">
      <c r="A118" s="84" t="s">
        <v>1734</v>
      </c>
      <c r="B118" s="86" t="s">
        <v>2041</v>
      </c>
      <c r="C118" s="86" t="s">
        <v>2042</v>
      </c>
      <c r="D118" s="86"/>
      <c r="E118" s="86"/>
      <c r="F118" s="86" t="s">
        <v>1589</v>
      </c>
      <c r="G118" s="86"/>
      <c r="H118" s="86"/>
      <c r="I118" s="86"/>
      <c r="J118" s="322">
        <v>39086</v>
      </c>
      <c r="K118" s="141">
        <f t="shared" si="6"/>
        <v>43320</v>
      </c>
      <c r="L118" s="341">
        <f t="shared" si="7"/>
        <v>45310.476190476191</v>
      </c>
      <c r="M118" s="2" t="s">
        <v>1785</v>
      </c>
    </row>
    <row r="119" spans="1:14" ht="15" customHeight="1" x14ac:dyDescent="0.2">
      <c r="A119" s="86" t="s">
        <v>1734</v>
      </c>
      <c r="B119" s="86" t="s">
        <v>2043</v>
      </c>
      <c r="C119" s="86" t="s">
        <v>2044</v>
      </c>
      <c r="D119" s="86"/>
      <c r="E119" s="86"/>
      <c r="F119" s="86"/>
      <c r="G119" s="86"/>
      <c r="H119" s="86"/>
      <c r="I119" s="86"/>
      <c r="J119" s="322">
        <v>30857</v>
      </c>
      <c r="K119" s="141">
        <f t="shared" si="6"/>
        <v>34200</v>
      </c>
      <c r="L119" s="341">
        <f t="shared" si="7"/>
        <v>35771.428571428572</v>
      </c>
      <c r="M119" s="2" t="s">
        <v>1785</v>
      </c>
    </row>
    <row r="120" spans="1:14" ht="15" customHeight="1" x14ac:dyDescent="0.2">
      <c r="A120" s="86" t="s">
        <v>1734</v>
      </c>
      <c r="B120" s="86" t="s">
        <v>2045</v>
      </c>
      <c r="C120" s="86" t="s">
        <v>2046</v>
      </c>
      <c r="D120" s="86"/>
      <c r="E120" s="86"/>
      <c r="F120" s="86"/>
      <c r="G120" s="86"/>
      <c r="H120" s="86"/>
      <c r="I120" s="86"/>
      <c r="J120" s="322">
        <v>30857</v>
      </c>
      <c r="K120" s="141">
        <f t="shared" si="6"/>
        <v>34200</v>
      </c>
      <c r="L120" s="341">
        <f t="shared" si="7"/>
        <v>35771.428571428572</v>
      </c>
      <c r="M120" s="2" t="s">
        <v>1785</v>
      </c>
    </row>
    <row r="121" spans="1:14" ht="15" customHeight="1" x14ac:dyDescent="0.2">
      <c r="A121" s="84" t="s">
        <v>1734</v>
      </c>
      <c r="B121" s="86" t="s">
        <v>2047</v>
      </c>
      <c r="C121" s="84" t="s">
        <v>2048</v>
      </c>
      <c r="D121" s="86"/>
      <c r="E121" s="86"/>
      <c r="F121" s="86"/>
      <c r="G121" s="86"/>
      <c r="H121" s="86"/>
      <c r="I121" s="87"/>
      <c r="J121" s="338">
        <v>30857</v>
      </c>
      <c r="K121" s="141">
        <f t="shared" si="6"/>
        <v>34200</v>
      </c>
      <c r="L121" s="341">
        <f t="shared" si="7"/>
        <v>35771.428571428572</v>
      </c>
      <c r="M121" s="2" t="s">
        <v>1785</v>
      </c>
    </row>
    <row r="122" spans="1:14" ht="15" customHeight="1" x14ac:dyDescent="0.2">
      <c r="A122" s="86" t="s">
        <v>2049</v>
      </c>
      <c r="B122" s="86" t="s">
        <v>2049</v>
      </c>
      <c r="C122" s="86" t="s">
        <v>2050</v>
      </c>
      <c r="D122" s="86" t="s">
        <v>2051</v>
      </c>
      <c r="E122" s="86"/>
      <c r="F122" s="86" t="s">
        <v>1427</v>
      </c>
      <c r="G122" s="86"/>
      <c r="H122" s="99"/>
      <c r="I122" s="119"/>
      <c r="J122" s="338">
        <v>25000</v>
      </c>
      <c r="K122" s="141">
        <f t="shared" si="6"/>
        <v>27708</v>
      </c>
      <c r="L122" s="341">
        <f t="shared" si="7"/>
        <v>28981.132832080199</v>
      </c>
      <c r="M122" s="2" t="s">
        <v>1785</v>
      </c>
    </row>
    <row r="123" spans="1:14" ht="15" customHeight="1" x14ac:dyDescent="0.2">
      <c r="A123" s="86" t="s">
        <v>2052</v>
      </c>
      <c r="B123" s="84"/>
      <c r="C123" s="86" t="s">
        <v>2053</v>
      </c>
      <c r="D123" s="86"/>
      <c r="E123" s="86"/>
      <c r="F123" s="86" t="s">
        <v>338</v>
      </c>
      <c r="G123" s="86"/>
      <c r="H123" s="99"/>
      <c r="I123" s="119"/>
      <c r="J123" s="338">
        <v>25714</v>
      </c>
      <c r="K123" s="141">
        <f t="shared" si="6"/>
        <v>28500</v>
      </c>
      <c r="L123" s="341">
        <f t="shared" si="7"/>
        <v>29809.523809523809</v>
      </c>
      <c r="M123" s="220"/>
      <c r="N123" s="2" t="s">
        <v>2054</v>
      </c>
    </row>
    <row r="124" spans="1:14" ht="15" customHeight="1" x14ac:dyDescent="0.2">
      <c r="A124" s="86" t="s">
        <v>2055</v>
      </c>
      <c r="B124" s="84"/>
      <c r="C124" s="86" t="s">
        <v>2056</v>
      </c>
      <c r="D124" s="86"/>
      <c r="E124" s="86"/>
      <c r="F124" s="86" t="s">
        <v>366</v>
      </c>
      <c r="G124" s="86"/>
      <c r="H124" s="99"/>
      <c r="I124" s="119"/>
      <c r="J124" s="338">
        <v>25714</v>
      </c>
      <c r="K124" s="141">
        <f t="shared" si="6"/>
        <v>28500</v>
      </c>
      <c r="L124" s="341">
        <f t="shared" si="7"/>
        <v>29809.523809523809</v>
      </c>
      <c r="M124" s="220"/>
    </row>
    <row r="125" spans="1:14" ht="15" customHeight="1" x14ac:dyDescent="0.2">
      <c r="A125" s="86" t="s">
        <v>2057</v>
      </c>
      <c r="B125" s="84"/>
      <c r="C125" s="86" t="s">
        <v>2058</v>
      </c>
      <c r="D125" s="86"/>
      <c r="E125" s="86"/>
      <c r="F125" s="86" t="s">
        <v>1962</v>
      </c>
      <c r="G125" s="86"/>
      <c r="H125" s="99"/>
      <c r="I125" s="119"/>
      <c r="J125" s="338">
        <v>25714</v>
      </c>
      <c r="K125" s="141">
        <f t="shared" si="6"/>
        <v>28500</v>
      </c>
      <c r="L125" s="341">
        <f t="shared" si="7"/>
        <v>29809.523809523809</v>
      </c>
      <c r="M125" s="220"/>
    </row>
    <row r="126" spans="1:14" ht="15" customHeight="1" x14ac:dyDescent="0.2">
      <c r="A126" s="86" t="s">
        <v>2059</v>
      </c>
      <c r="B126" s="84"/>
      <c r="C126" s="86" t="s">
        <v>2060</v>
      </c>
      <c r="D126" s="86"/>
      <c r="E126" s="86"/>
      <c r="F126" s="86" t="s">
        <v>1756</v>
      </c>
      <c r="G126" s="86"/>
      <c r="H126" s="99"/>
      <c r="I126" s="119"/>
      <c r="J126" s="338">
        <v>25714</v>
      </c>
      <c r="K126" s="141">
        <f t="shared" si="6"/>
        <v>28500</v>
      </c>
      <c r="L126" s="341">
        <f t="shared" si="7"/>
        <v>29809.523809523809</v>
      </c>
      <c r="M126" s="220"/>
    </row>
    <row r="127" spans="1:14" ht="15" customHeight="1" x14ac:dyDescent="0.2">
      <c r="A127" s="86" t="s">
        <v>2061</v>
      </c>
      <c r="B127" s="84"/>
      <c r="C127" s="86" t="s">
        <v>2062</v>
      </c>
      <c r="D127" s="86"/>
      <c r="E127" s="86"/>
      <c r="F127" s="86" t="s">
        <v>172</v>
      </c>
      <c r="G127" s="86"/>
      <c r="H127" s="99"/>
      <c r="I127" s="119"/>
      <c r="J127" s="338">
        <v>25714</v>
      </c>
      <c r="K127" s="141">
        <f t="shared" si="6"/>
        <v>28500</v>
      </c>
      <c r="L127" s="341">
        <f t="shared" si="7"/>
        <v>29809.523809523809</v>
      </c>
      <c r="M127" s="220"/>
    </row>
    <row r="128" spans="1:14" ht="15" customHeight="1" x14ac:dyDescent="0.2">
      <c r="A128" s="86" t="s">
        <v>2063</v>
      </c>
      <c r="B128" s="84"/>
      <c r="C128" s="86" t="s">
        <v>2064</v>
      </c>
      <c r="D128" s="86" t="s">
        <v>2065</v>
      </c>
      <c r="E128" s="86" t="s">
        <v>2066</v>
      </c>
      <c r="F128" s="86" t="s">
        <v>306</v>
      </c>
      <c r="G128" s="86">
        <v>76162.820000000007</v>
      </c>
      <c r="H128" s="99">
        <v>399087.07</v>
      </c>
      <c r="I128" s="119"/>
      <c r="J128" s="338">
        <v>25000</v>
      </c>
      <c r="K128" s="141">
        <f t="shared" si="6"/>
        <v>27708</v>
      </c>
      <c r="L128" s="341">
        <f t="shared" si="7"/>
        <v>28981.132832080199</v>
      </c>
      <c r="M128" s="220"/>
    </row>
    <row r="129" spans="1:13" ht="15" customHeight="1" x14ac:dyDescent="0.2">
      <c r="A129" s="86" t="s">
        <v>2067</v>
      </c>
      <c r="B129" s="84"/>
      <c r="C129" s="86" t="s">
        <v>2068</v>
      </c>
      <c r="D129" s="86" t="s">
        <v>2069</v>
      </c>
      <c r="E129" s="86"/>
      <c r="F129" s="89" t="s">
        <v>1563</v>
      </c>
      <c r="G129" s="86">
        <v>123534.85</v>
      </c>
      <c r="H129" s="99">
        <v>407514.93</v>
      </c>
      <c r="I129" s="119"/>
      <c r="J129" s="338">
        <v>25000</v>
      </c>
      <c r="K129" s="141">
        <f t="shared" si="6"/>
        <v>27708</v>
      </c>
      <c r="L129" s="341">
        <f t="shared" si="7"/>
        <v>28981.132832080199</v>
      </c>
      <c r="M129" s="220"/>
    </row>
    <row r="130" spans="1:13" ht="15" customHeight="1" x14ac:dyDescent="0.2">
      <c r="A130" s="86" t="s">
        <v>2070</v>
      </c>
      <c r="B130" s="84"/>
      <c r="C130" s="86" t="s">
        <v>2071</v>
      </c>
      <c r="D130" s="86" t="s">
        <v>2072</v>
      </c>
      <c r="E130" s="86"/>
      <c r="F130" s="89" t="s">
        <v>1563</v>
      </c>
      <c r="G130" s="86">
        <v>123434.62</v>
      </c>
      <c r="H130" s="99">
        <v>408618.05</v>
      </c>
      <c r="I130" s="119"/>
      <c r="J130" s="338">
        <v>25000</v>
      </c>
      <c r="K130" s="141">
        <f t="shared" si="6"/>
        <v>27708</v>
      </c>
      <c r="L130" s="341">
        <f t="shared" si="7"/>
        <v>28981.132832080199</v>
      </c>
      <c r="M130" s="220"/>
    </row>
    <row r="131" spans="1:13" ht="15" customHeight="1" x14ac:dyDescent="0.2">
      <c r="A131" s="86" t="s">
        <v>2073</v>
      </c>
      <c r="B131" s="84"/>
      <c r="C131" s="86" t="s">
        <v>2074</v>
      </c>
      <c r="D131" s="86" t="s">
        <v>2075</v>
      </c>
      <c r="E131" s="86" t="s">
        <v>2076</v>
      </c>
      <c r="F131" s="86" t="s">
        <v>1349</v>
      </c>
      <c r="G131" s="86">
        <v>124601.03</v>
      </c>
      <c r="H131" s="99">
        <v>401501.7</v>
      </c>
      <c r="I131" s="119"/>
      <c r="J131" s="338">
        <v>25000</v>
      </c>
      <c r="K131" s="141">
        <f t="shared" ref="K131:K133" si="8">ROUND(J131*119.7/108,0)</f>
        <v>27708</v>
      </c>
      <c r="L131" s="341">
        <f t="shared" ref="L131:L133" si="9">K131*($L$2/$K$2)</f>
        <v>28981.132832080199</v>
      </c>
      <c r="M131" s="221"/>
    </row>
    <row r="132" spans="1:13" ht="15" customHeight="1" x14ac:dyDescent="0.2">
      <c r="A132" s="84" t="s">
        <v>2077</v>
      </c>
      <c r="B132" s="84"/>
      <c r="C132" s="86" t="s">
        <v>2078</v>
      </c>
      <c r="D132" s="86" t="s">
        <v>2079</v>
      </c>
      <c r="E132" s="86"/>
      <c r="F132" s="86" t="s">
        <v>1397</v>
      </c>
      <c r="G132" s="86"/>
      <c r="H132" s="99"/>
      <c r="I132" s="119"/>
      <c r="J132" s="338">
        <v>25000</v>
      </c>
      <c r="K132" s="141">
        <f t="shared" si="8"/>
        <v>27708</v>
      </c>
      <c r="L132" s="341">
        <f t="shared" si="9"/>
        <v>28981.132832080199</v>
      </c>
      <c r="M132" s="221"/>
    </row>
    <row r="133" spans="1:13" ht="15" customHeight="1" x14ac:dyDescent="0.2">
      <c r="A133" s="86" t="s">
        <v>2080</v>
      </c>
      <c r="B133" s="86"/>
      <c r="C133" s="86" t="s">
        <v>2081</v>
      </c>
      <c r="D133" s="86" t="s">
        <v>2082</v>
      </c>
      <c r="E133" s="86"/>
      <c r="F133" s="86" t="s">
        <v>799</v>
      </c>
      <c r="G133" s="86"/>
      <c r="H133" s="99"/>
      <c r="I133" s="119"/>
      <c r="J133" s="338">
        <v>25000</v>
      </c>
      <c r="K133" s="141">
        <f t="shared" si="8"/>
        <v>27708</v>
      </c>
      <c r="L133" s="341">
        <f t="shared" si="9"/>
        <v>28981.132832080199</v>
      </c>
      <c r="M133" s="221"/>
    </row>
    <row r="134" spans="1:13" ht="15" customHeight="1" x14ac:dyDescent="0.2">
      <c r="A134" s="94"/>
      <c r="B134" s="94"/>
      <c r="C134" s="84"/>
      <c r="D134" s="95"/>
      <c r="E134" s="95"/>
      <c r="F134" s="95"/>
      <c r="G134" s="95"/>
      <c r="H134" s="95"/>
      <c r="I134" s="120"/>
      <c r="J134" s="339">
        <f>SUM(J3:J133)</f>
        <v>4539482</v>
      </c>
      <c r="K134" s="142">
        <f>SUM(K3:K133)</f>
        <v>5031259</v>
      </c>
      <c r="L134" s="343">
        <f>ROUND((SUM(L3:L133)),0)</f>
        <v>5262436</v>
      </c>
    </row>
  </sheetData>
  <autoFilter ref="A1:K134" xr:uid="{B3E1010B-72E0-468F-8411-3A64F3C41F09}">
    <sortState xmlns:xlrd2="http://schemas.microsoft.com/office/spreadsheetml/2017/richdata2" ref="A2:K134">
      <sortCondition ref="C1:C134"/>
    </sortState>
  </autoFilter>
  <sortState xmlns:xlrd2="http://schemas.microsoft.com/office/spreadsheetml/2017/richdata2" ref="A3:N133">
    <sortCondition ref="B3:B133"/>
  </sortState>
  <phoneticPr fontId="0" type="noConversion"/>
  <pageMargins left="0.74803149606299213" right="0.35433070866141736" top="0.98425196850393704" bottom="0.98425196850393704" header="0.51181102362204722" footer="0.51181102362204722"/>
  <pageSetup paperSize="8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19"/>
  <sheetViews>
    <sheetView zoomScaleNormal="100" workbookViewId="0">
      <selection activeCell="F27" sqref="F27"/>
    </sheetView>
  </sheetViews>
  <sheetFormatPr defaultColWidth="9.140625" defaultRowHeight="15" customHeight="1" x14ac:dyDescent="0.2"/>
  <cols>
    <col min="1" max="1" width="26.28515625" style="2" customWidth="1"/>
    <col min="2" max="2" width="13.28515625" style="2" customWidth="1"/>
    <col min="3" max="3" width="9.140625" style="2"/>
    <col min="4" max="4" width="23.7109375" style="2" customWidth="1"/>
    <col min="5" max="5" width="11.85546875" style="2" customWidth="1"/>
    <col min="6" max="6" width="14.28515625" style="2" customWidth="1"/>
    <col min="7" max="7" width="20" style="2" customWidth="1"/>
    <col min="8" max="8" width="16.28515625" style="2" customWidth="1"/>
    <col min="9" max="9" width="12.7109375" style="2" bestFit="1" customWidth="1"/>
    <col min="10" max="10" width="12.42578125" style="2" bestFit="1" customWidth="1"/>
    <col min="11" max="11" width="11.5703125" style="2" customWidth="1"/>
    <col min="12" max="16384" width="9.140625" style="2"/>
  </cols>
  <sheetData>
    <row r="1" spans="1:11" ht="22.5" x14ac:dyDescent="0.2">
      <c r="A1" s="92" t="s">
        <v>39</v>
      </c>
      <c r="B1" s="92" t="s">
        <v>2083</v>
      </c>
      <c r="C1" s="92" t="s">
        <v>2084</v>
      </c>
      <c r="D1" s="92" t="s">
        <v>40</v>
      </c>
      <c r="E1" s="92" t="s">
        <v>41</v>
      </c>
      <c r="F1" s="92" t="s">
        <v>42</v>
      </c>
      <c r="G1" s="118" t="s">
        <v>2085</v>
      </c>
      <c r="H1" s="319" t="s">
        <v>47</v>
      </c>
      <c r="I1" s="134" t="s">
        <v>49</v>
      </c>
      <c r="J1" s="325" t="s">
        <v>267</v>
      </c>
    </row>
    <row r="2" spans="1:11" ht="12" thickBot="1" x14ac:dyDescent="0.25">
      <c r="A2" s="88"/>
      <c r="B2" s="88"/>
      <c r="C2" s="88"/>
      <c r="D2" s="88"/>
      <c r="E2" s="88"/>
      <c r="F2" s="88"/>
      <c r="G2" s="88"/>
      <c r="H2" s="344">
        <v>108</v>
      </c>
      <c r="I2" s="135">
        <v>119.7</v>
      </c>
      <c r="J2" s="349">
        <v>125.2</v>
      </c>
    </row>
    <row r="3" spans="1:11" ht="15.75" customHeight="1" thickTop="1" thickBot="1" x14ac:dyDescent="0.3">
      <c r="A3" s="28"/>
      <c r="B3" s="28"/>
      <c r="C3" s="28"/>
      <c r="D3" s="28"/>
      <c r="E3" s="28"/>
      <c r="F3" s="28"/>
      <c r="G3" s="28"/>
      <c r="H3" s="345"/>
      <c r="I3" s="136"/>
      <c r="J3" s="350"/>
    </row>
    <row r="4" spans="1:11" ht="15" customHeight="1" thickTop="1" x14ac:dyDescent="0.2">
      <c r="A4" s="84" t="s">
        <v>2086</v>
      </c>
      <c r="B4" s="84" t="s">
        <v>2087</v>
      </c>
      <c r="C4" s="84" t="s">
        <v>2088</v>
      </c>
      <c r="D4" s="84" t="s">
        <v>2089</v>
      </c>
      <c r="E4" s="84"/>
      <c r="F4" s="84" t="s">
        <v>66</v>
      </c>
      <c r="G4" s="84" t="s">
        <v>2090</v>
      </c>
      <c r="H4" s="346">
        <v>154286</v>
      </c>
      <c r="I4" s="137">
        <f>ROUND(H4*119.7/108,0)</f>
        <v>171000</v>
      </c>
      <c r="J4" s="351">
        <f>I4*($J$2/$I$2)</f>
        <v>178857.14285714284</v>
      </c>
    </row>
    <row r="5" spans="1:11" ht="15" customHeight="1" x14ac:dyDescent="0.2">
      <c r="A5" s="84" t="s">
        <v>2091</v>
      </c>
      <c r="B5" s="84" t="s">
        <v>2087</v>
      </c>
      <c r="C5" s="84" t="s">
        <v>2088</v>
      </c>
      <c r="D5" s="84"/>
      <c r="E5" s="84"/>
      <c r="F5" s="84" t="s">
        <v>1133</v>
      </c>
      <c r="G5" s="84" t="s">
        <v>2092</v>
      </c>
      <c r="H5" s="346">
        <v>108000</v>
      </c>
      <c r="I5" s="137">
        <f t="shared" ref="I5:I11" si="0">ROUND(H5*119.7/108,0)</f>
        <v>119700</v>
      </c>
      <c r="J5" s="351">
        <f t="shared" ref="J5:J11" si="1">I5*($J$2/$I$2)</f>
        <v>125200</v>
      </c>
    </row>
    <row r="6" spans="1:11" ht="15" customHeight="1" x14ac:dyDescent="0.2">
      <c r="A6" s="84" t="s">
        <v>2093</v>
      </c>
      <c r="B6" s="84" t="s">
        <v>2087</v>
      </c>
      <c r="C6" s="84" t="s">
        <v>2094</v>
      </c>
      <c r="D6" s="84" t="s">
        <v>2095</v>
      </c>
      <c r="E6" s="84"/>
      <c r="F6" s="84" t="s">
        <v>421</v>
      </c>
      <c r="G6" s="84" t="s">
        <v>2096</v>
      </c>
      <c r="H6" s="346">
        <v>128571</v>
      </c>
      <c r="I6" s="137">
        <f t="shared" si="0"/>
        <v>142500</v>
      </c>
      <c r="J6" s="351">
        <f t="shared" si="1"/>
        <v>149047.61904761905</v>
      </c>
    </row>
    <row r="7" spans="1:11" ht="15" customHeight="1" x14ac:dyDescent="0.2">
      <c r="A7" s="84" t="s">
        <v>2097</v>
      </c>
      <c r="B7" s="84" t="s">
        <v>2087</v>
      </c>
      <c r="C7" s="84" t="s">
        <v>2098</v>
      </c>
      <c r="D7" s="84" t="s">
        <v>2099</v>
      </c>
      <c r="E7" s="84"/>
      <c r="F7" s="84" t="s">
        <v>765</v>
      </c>
      <c r="G7" s="84" t="s">
        <v>2100</v>
      </c>
      <c r="H7" s="346">
        <v>144000</v>
      </c>
      <c r="I7" s="137">
        <f t="shared" si="0"/>
        <v>159600</v>
      </c>
      <c r="J7" s="351">
        <f t="shared" si="1"/>
        <v>166933.33333333331</v>
      </c>
    </row>
    <row r="8" spans="1:11" ht="15" customHeight="1" x14ac:dyDescent="0.2">
      <c r="A8" s="86" t="s">
        <v>2101</v>
      </c>
      <c r="B8" s="84" t="s">
        <v>2087</v>
      </c>
      <c r="C8" s="86"/>
      <c r="D8" s="86"/>
      <c r="E8" s="86"/>
      <c r="F8" s="86" t="s">
        <v>421</v>
      </c>
      <c r="G8" s="86" t="s">
        <v>2102</v>
      </c>
      <c r="H8" s="346">
        <v>134459</v>
      </c>
      <c r="I8" s="137">
        <f t="shared" si="0"/>
        <v>149025</v>
      </c>
      <c r="J8" s="351">
        <f t="shared" si="1"/>
        <v>155872.43107769423</v>
      </c>
    </row>
    <row r="9" spans="1:11" ht="15" customHeight="1" x14ac:dyDescent="0.2">
      <c r="A9" s="84" t="s">
        <v>1983</v>
      </c>
      <c r="B9" s="84" t="s">
        <v>2087</v>
      </c>
      <c r="C9" s="86"/>
      <c r="D9" s="86" t="s">
        <v>2103</v>
      </c>
      <c r="E9" s="86"/>
      <c r="F9" s="86" t="s">
        <v>585</v>
      </c>
      <c r="G9" s="86" t="s">
        <v>2104</v>
      </c>
      <c r="H9" s="346">
        <v>144000</v>
      </c>
      <c r="I9" s="137">
        <f t="shared" si="0"/>
        <v>159600</v>
      </c>
      <c r="J9" s="351">
        <f t="shared" si="1"/>
        <v>166933.33333333331</v>
      </c>
      <c r="K9" s="42"/>
    </row>
    <row r="10" spans="1:11" ht="15" customHeight="1" x14ac:dyDescent="0.2">
      <c r="A10" s="84" t="s">
        <v>2105</v>
      </c>
      <c r="B10" s="84" t="s">
        <v>2087</v>
      </c>
      <c r="C10" s="86" t="s">
        <v>2094</v>
      </c>
      <c r="D10" s="86" t="s">
        <v>2106</v>
      </c>
      <c r="E10" s="86"/>
      <c r="F10" s="86" t="s">
        <v>355</v>
      </c>
      <c r="G10" s="86" t="s">
        <v>2102</v>
      </c>
      <c r="H10" s="346">
        <v>100000</v>
      </c>
      <c r="I10" s="137">
        <f t="shared" si="0"/>
        <v>110833</v>
      </c>
      <c r="J10" s="351">
        <f t="shared" si="1"/>
        <v>115925.57727652464</v>
      </c>
      <c r="K10" s="42"/>
    </row>
    <row r="11" spans="1:11" ht="15" customHeight="1" x14ac:dyDescent="0.2">
      <c r="A11" s="84" t="s">
        <v>2105</v>
      </c>
      <c r="B11" s="84" t="s">
        <v>2087</v>
      </c>
      <c r="C11" s="86" t="s">
        <v>2094</v>
      </c>
      <c r="D11" s="86" t="s">
        <v>2107</v>
      </c>
      <c r="E11" s="86"/>
      <c r="F11" s="86" t="s">
        <v>355</v>
      </c>
      <c r="G11" s="86" t="s">
        <v>2102</v>
      </c>
      <c r="H11" s="346">
        <v>100000</v>
      </c>
      <c r="I11" s="137">
        <f t="shared" si="0"/>
        <v>110833</v>
      </c>
      <c r="J11" s="351">
        <f t="shared" si="1"/>
        <v>115925.57727652464</v>
      </c>
      <c r="K11" s="42"/>
    </row>
    <row r="12" spans="1:11" ht="15" customHeight="1" x14ac:dyDescent="0.2">
      <c r="A12" s="2" t="s">
        <v>14</v>
      </c>
      <c r="B12" s="2">
        <v>8</v>
      </c>
      <c r="H12" s="347"/>
      <c r="I12" s="138"/>
      <c r="J12" s="352"/>
    </row>
    <row r="13" spans="1:11" ht="15" customHeight="1" x14ac:dyDescent="0.2">
      <c r="D13" s="12" t="s">
        <v>27</v>
      </c>
      <c r="E13" s="12"/>
      <c r="F13" s="12"/>
      <c r="G13" s="12"/>
      <c r="H13" s="348">
        <f>SUM(H4:H11)</f>
        <v>1013316</v>
      </c>
      <c r="I13" s="139">
        <f>SUM(I4:I11)</f>
        <v>1123091</v>
      </c>
      <c r="J13" s="353">
        <f>ROUND((SUM(J4:J11)),)</f>
        <v>1174695</v>
      </c>
    </row>
    <row r="15" spans="1:11" ht="15" customHeight="1" x14ac:dyDescent="0.2">
      <c r="J15" s="41"/>
    </row>
    <row r="16" spans="1:11" ht="15" customHeight="1" x14ac:dyDescent="0.2">
      <c r="J16" s="41"/>
    </row>
    <row r="19" spans="9:9" ht="15" customHeight="1" x14ac:dyDescent="0.2">
      <c r="I19" s="6"/>
    </row>
  </sheetData>
  <phoneticPr fontId="0" type="noConversion"/>
  <printOptions gridLines="1"/>
  <pageMargins left="0.75" right="0.75" top="1" bottom="1" header="0.5" footer="0.5"/>
  <pageSetup paperSize="8" orientation="landscape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22"/>
  <sheetViews>
    <sheetView zoomScale="110" zoomScaleNormal="110" zoomScaleSheetLayoutView="100" workbookViewId="0">
      <selection activeCell="A13" sqref="A13"/>
    </sheetView>
  </sheetViews>
  <sheetFormatPr defaultColWidth="9.140625" defaultRowHeight="15" customHeight="1" x14ac:dyDescent="0.2"/>
  <cols>
    <col min="1" max="1" width="9.140625" style="2"/>
    <col min="2" max="2" width="82.28515625" style="2" customWidth="1"/>
    <col min="3" max="3" width="14.28515625" style="2" bestFit="1" customWidth="1"/>
    <col min="4" max="4" width="8.85546875" style="2" bestFit="1" customWidth="1"/>
    <col min="5" max="5" width="13.28515625" style="2" bestFit="1" customWidth="1"/>
    <col min="6" max="7" width="13.28515625" style="2" customWidth="1"/>
    <col min="8" max="8" width="25.140625" style="2" customWidth="1"/>
    <col min="9" max="9" width="12.5703125" style="2" bestFit="1" customWidth="1"/>
    <col min="10" max="11" width="13.28515625" style="2" bestFit="1" customWidth="1"/>
    <col min="12" max="16384" width="9.140625" style="2"/>
  </cols>
  <sheetData>
    <row r="1" spans="1:11" ht="22.5" x14ac:dyDescent="0.2">
      <c r="A1" s="2" t="s">
        <v>2108</v>
      </c>
      <c r="B1" s="92" t="s">
        <v>39</v>
      </c>
      <c r="C1" s="92" t="s">
        <v>40</v>
      </c>
      <c r="D1" s="92" t="s">
        <v>41</v>
      </c>
      <c r="E1" s="92" t="s">
        <v>42</v>
      </c>
      <c r="F1" s="118" t="s">
        <v>43</v>
      </c>
      <c r="G1" s="118" t="s">
        <v>2109</v>
      </c>
      <c r="H1" s="118" t="s">
        <v>390</v>
      </c>
      <c r="I1" s="319" t="s">
        <v>47</v>
      </c>
      <c r="J1" s="151" t="s">
        <v>49</v>
      </c>
      <c r="K1" s="325" t="s">
        <v>267</v>
      </c>
    </row>
    <row r="2" spans="1:11" ht="11.25" x14ac:dyDescent="0.2">
      <c r="B2" s="84"/>
      <c r="C2" s="84"/>
      <c r="D2" s="84"/>
      <c r="E2" s="84"/>
      <c r="F2" s="84"/>
      <c r="G2" s="84"/>
      <c r="H2" s="84"/>
      <c r="I2" s="320">
        <v>108</v>
      </c>
      <c r="J2" s="161">
        <v>119.7</v>
      </c>
      <c r="K2" s="357">
        <v>125.2</v>
      </c>
    </row>
    <row r="3" spans="1:11" ht="15" customHeight="1" x14ac:dyDescent="0.2">
      <c r="B3" s="84" t="s">
        <v>2110</v>
      </c>
      <c r="C3" s="84" t="s">
        <v>2111</v>
      </c>
      <c r="D3" s="84"/>
      <c r="E3" s="84" t="s">
        <v>348</v>
      </c>
      <c r="F3" s="84" t="s">
        <v>512</v>
      </c>
      <c r="G3" s="84"/>
      <c r="H3" s="84" t="s">
        <v>2112</v>
      </c>
      <c r="I3" s="322">
        <v>1100571</v>
      </c>
      <c r="J3" s="162">
        <f>ROUND(I3*119.7/108,0)</f>
        <v>1219800</v>
      </c>
      <c r="K3" s="358">
        <f>J3*(K2/J2)</f>
        <v>1275847.6190476189</v>
      </c>
    </row>
    <row r="4" spans="1:11" ht="15" customHeight="1" x14ac:dyDescent="0.2">
      <c r="B4" s="84" t="s">
        <v>2113</v>
      </c>
      <c r="C4" s="84" t="s">
        <v>157</v>
      </c>
      <c r="D4" s="84" t="s">
        <v>957</v>
      </c>
      <c r="E4" s="84" t="s">
        <v>147</v>
      </c>
      <c r="F4" s="84" t="s">
        <v>2114</v>
      </c>
      <c r="G4" s="84"/>
      <c r="H4" s="84" t="s">
        <v>2115</v>
      </c>
      <c r="I4" s="322">
        <v>1558286</v>
      </c>
      <c r="J4" s="162">
        <f t="shared" ref="J4:J17" si="0">ROUND(I4*119.7/108,0)</f>
        <v>1727100</v>
      </c>
      <c r="K4" s="358">
        <f t="shared" ref="K4:K17" si="1">J4*(K3/J3)</f>
        <v>1806457.1428571427</v>
      </c>
    </row>
    <row r="5" spans="1:11" ht="26.25" customHeight="1" x14ac:dyDescent="0.2">
      <c r="B5" s="84" t="s">
        <v>2116</v>
      </c>
      <c r="C5" s="84" t="s">
        <v>157</v>
      </c>
      <c r="D5" s="84" t="s">
        <v>957</v>
      </c>
      <c r="E5" s="84" t="s">
        <v>147</v>
      </c>
      <c r="F5" s="84" t="s">
        <v>158</v>
      </c>
      <c r="G5" s="84"/>
      <c r="H5" s="84" t="s">
        <v>2117</v>
      </c>
      <c r="I5" s="322">
        <v>1270286</v>
      </c>
      <c r="J5" s="162">
        <f t="shared" si="0"/>
        <v>1407900</v>
      </c>
      <c r="K5" s="358">
        <f t="shared" si="1"/>
        <v>1472590.4761904762</v>
      </c>
    </row>
    <row r="6" spans="1:11" ht="15" customHeight="1" x14ac:dyDescent="0.2">
      <c r="B6" s="84" t="s">
        <v>2118</v>
      </c>
      <c r="C6" s="84" t="s">
        <v>2119</v>
      </c>
      <c r="D6" s="84" t="s">
        <v>2120</v>
      </c>
      <c r="E6" s="84" t="s">
        <v>179</v>
      </c>
      <c r="F6" s="84" t="s">
        <v>158</v>
      </c>
      <c r="G6" s="84"/>
      <c r="H6" s="84" t="s">
        <v>2121</v>
      </c>
      <c r="I6" s="322">
        <v>2494286</v>
      </c>
      <c r="J6" s="162">
        <v>7100000</v>
      </c>
      <c r="K6" s="358">
        <f t="shared" si="1"/>
        <v>7426232.247284878</v>
      </c>
    </row>
    <row r="7" spans="1:11" ht="15" customHeight="1" x14ac:dyDescent="0.2">
      <c r="B7" s="84" t="s">
        <v>2122</v>
      </c>
      <c r="C7" s="84" t="s">
        <v>139</v>
      </c>
      <c r="D7" s="84" t="s">
        <v>214</v>
      </c>
      <c r="E7" s="84" t="s">
        <v>141</v>
      </c>
      <c r="F7" s="84" t="s">
        <v>2123</v>
      </c>
      <c r="G7" s="84"/>
      <c r="H7" s="84" t="s">
        <v>2124</v>
      </c>
      <c r="I7" s="322">
        <v>925714</v>
      </c>
      <c r="J7" s="162">
        <f t="shared" si="0"/>
        <v>1026000</v>
      </c>
      <c r="K7" s="358">
        <f t="shared" si="1"/>
        <v>1073142.857142857</v>
      </c>
    </row>
    <row r="8" spans="1:11" ht="15" customHeight="1" x14ac:dyDescent="0.2">
      <c r="B8" s="84" t="s">
        <v>2125</v>
      </c>
      <c r="C8" s="84" t="s">
        <v>131</v>
      </c>
      <c r="D8" s="84" t="s">
        <v>132</v>
      </c>
      <c r="E8" s="84" t="s">
        <v>133</v>
      </c>
      <c r="F8" s="84" t="s">
        <v>2126</v>
      </c>
      <c r="G8" s="84"/>
      <c r="H8" s="84" t="s">
        <v>2127</v>
      </c>
      <c r="I8" s="322">
        <v>1692000</v>
      </c>
      <c r="J8" s="162">
        <f t="shared" si="0"/>
        <v>1875300</v>
      </c>
      <c r="K8" s="358">
        <f t="shared" si="1"/>
        <v>1961466.6666666665</v>
      </c>
    </row>
    <row r="9" spans="1:11" ht="15" customHeight="1" x14ac:dyDescent="0.2">
      <c r="B9" s="84" t="s">
        <v>2128</v>
      </c>
      <c r="C9" s="84" t="s">
        <v>131</v>
      </c>
      <c r="D9" s="84" t="s">
        <v>2129</v>
      </c>
      <c r="E9" s="84" t="s">
        <v>133</v>
      </c>
      <c r="F9" s="84" t="s">
        <v>2130</v>
      </c>
      <c r="G9" s="84"/>
      <c r="H9" s="84" t="s">
        <v>2131</v>
      </c>
      <c r="I9" s="322">
        <v>1167429</v>
      </c>
      <c r="J9" s="162">
        <f t="shared" si="0"/>
        <v>1293900</v>
      </c>
      <c r="K9" s="358">
        <f t="shared" si="1"/>
        <v>1353352.3809523808</v>
      </c>
    </row>
    <row r="10" spans="1:11" ht="15" customHeight="1" x14ac:dyDescent="0.2">
      <c r="B10" s="84" t="s">
        <v>2132</v>
      </c>
      <c r="C10" s="2" t="s">
        <v>2133</v>
      </c>
      <c r="D10" s="84"/>
      <c r="E10" s="84" t="s">
        <v>348</v>
      </c>
      <c r="F10" s="84" t="s">
        <v>512</v>
      </c>
      <c r="G10" s="84"/>
      <c r="H10" s="84" t="s">
        <v>2134</v>
      </c>
      <c r="I10" s="322">
        <v>221143</v>
      </c>
      <c r="J10" s="162">
        <f t="shared" si="0"/>
        <v>245100</v>
      </c>
      <c r="K10" s="358">
        <f t="shared" si="1"/>
        <v>256361.90476190473</v>
      </c>
    </row>
    <row r="11" spans="1:11" ht="21.75" customHeight="1" x14ac:dyDescent="0.2">
      <c r="B11" s="84" t="s">
        <v>2135</v>
      </c>
      <c r="C11" s="84" t="s">
        <v>2136</v>
      </c>
      <c r="D11" s="84"/>
      <c r="E11" s="84" t="s">
        <v>210</v>
      </c>
      <c r="F11" s="84" t="s">
        <v>512</v>
      </c>
      <c r="G11" s="84"/>
      <c r="H11" s="84" t="s">
        <v>2137</v>
      </c>
      <c r="I11" s="322">
        <v>1337143</v>
      </c>
      <c r="J11" s="162">
        <f t="shared" si="0"/>
        <v>1482000</v>
      </c>
      <c r="K11" s="358">
        <f t="shared" si="1"/>
        <v>1550095.2380952381</v>
      </c>
    </row>
    <row r="12" spans="1:11" ht="15" customHeight="1" x14ac:dyDescent="0.2">
      <c r="A12" s="2" t="s">
        <v>2138</v>
      </c>
      <c r="B12" s="86" t="s">
        <v>2139</v>
      </c>
      <c r="C12" s="86" t="s">
        <v>2140</v>
      </c>
      <c r="D12" s="86"/>
      <c r="E12" s="86" t="s">
        <v>221</v>
      </c>
      <c r="F12" s="86"/>
      <c r="G12" s="86"/>
      <c r="H12" s="86"/>
      <c r="I12" s="354">
        <v>2200969</v>
      </c>
      <c r="J12" s="162">
        <f t="shared" si="0"/>
        <v>2439407</v>
      </c>
      <c r="K12" s="358">
        <f t="shared" si="1"/>
        <v>2551493.370091896</v>
      </c>
    </row>
    <row r="13" spans="1:11" ht="15" customHeight="1" x14ac:dyDescent="0.2">
      <c r="B13" s="86" t="s">
        <v>2141</v>
      </c>
      <c r="C13" s="86"/>
      <c r="D13" s="86"/>
      <c r="E13" s="86" t="s">
        <v>221</v>
      </c>
      <c r="F13" s="87"/>
      <c r="G13" s="87"/>
      <c r="H13" s="87"/>
      <c r="I13" s="355">
        <v>3756038</v>
      </c>
      <c r="J13" s="162">
        <f t="shared" si="0"/>
        <v>4162942</v>
      </c>
      <c r="K13" s="358">
        <f t="shared" si="1"/>
        <v>4354221.7076023389</v>
      </c>
    </row>
    <row r="14" spans="1:11" ht="15" customHeight="1" x14ac:dyDescent="0.2">
      <c r="B14" s="86" t="s">
        <v>2142</v>
      </c>
      <c r="C14" s="86" t="s">
        <v>2143</v>
      </c>
      <c r="D14" s="86"/>
      <c r="E14" s="86" t="s">
        <v>179</v>
      </c>
      <c r="F14" s="87"/>
      <c r="G14" s="87"/>
      <c r="H14" s="87"/>
      <c r="I14" s="355">
        <v>617143</v>
      </c>
      <c r="J14" s="162">
        <f t="shared" si="0"/>
        <v>684000</v>
      </c>
      <c r="K14" s="358">
        <f t="shared" si="1"/>
        <v>715428.57142857136</v>
      </c>
    </row>
    <row r="15" spans="1:11" ht="15" customHeight="1" x14ac:dyDescent="0.2">
      <c r="B15" s="84" t="s">
        <v>2144</v>
      </c>
      <c r="C15" s="86"/>
      <c r="D15" s="86"/>
      <c r="E15" s="86" t="s">
        <v>383</v>
      </c>
      <c r="F15" s="87"/>
      <c r="G15" s="87"/>
      <c r="H15" s="87"/>
      <c r="I15" s="355">
        <v>200000</v>
      </c>
      <c r="J15" s="162">
        <f t="shared" si="0"/>
        <v>221667</v>
      </c>
      <c r="K15" s="358">
        <f t="shared" si="1"/>
        <v>231852.20050125313</v>
      </c>
    </row>
    <row r="16" spans="1:11" ht="15" customHeight="1" x14ac:dyDescent="0.2">
      <c r="B16" s="84" t="s">
        <v>2145</v>
      </c>
      <c r="C16" s="86"/>
      <c r="D16" s="86"/>
      <c r="E16" s="86" t="s">
        <v>210</v>
      </c>
      <c r="F16" s="87"/>
      <c r="G16" s="87"/>
      <c r="H16" s="87"/>
      <c r="I16" s="355">
        <v>200000</v>
      </c>
      <c r="J16" s="162">
        <f t="shared" si="0"/>
        <v>221667</v>
      </c>
      <c r="K16" s="358">
        <f t="shared" si="1"/>
        <v>231852.20050125313</v>
      </c>
    </row>
    <row r="17" spans="2:11" ht="15" customHeight="1" x14ac:dyDescent="0.2">
      <c r="B17" s="84" t="s">
        <v>2146</v>
      </c>
      <c r="C17" s="86"/>
      <c r="D17" s="86"/>
      <c r="E17" s="86"/>
      <c r="F17" s="87"/>
      <c r="G17" s="87"/>
      <c r="H17" s="87"/>
      <c r="I17" s="355">
        <v>2000000</v>
      </c>
      <c r="J17" s="162">
        <f t="shared" si="0"/>
        <v>2216667</v>
      </c>
      <c r="K17" s="358">
        <f t="shared" si="1"/>
        <v>2318518.8671679199</v>
      </c>
    </row>
    <row r="18" spans="2:11" ht="15" customHeight="1" x14ac:dyDescent="0.2">
      <c r="B18" s="86" t="s">
        <v>2147</v>
      </c>
      <c r="C18" s="86">
        <v>15</v>
      </c>
      <c r="D18" s="86"/>
      <c r="E18" s="86"/>
      <c r="F18" s="87"/>
      <c r="G18" s="87"/>
      <c r="H18" s="87"/>
      <c r="I18" s="356">
        <f>SUM(I3:I17)</f>
        <v>20741008</v>
      </c>
      <c r="J18" s="163">
        <f>SUM(J3:J17)</f>
        <v>27323450</v>
      </c>
      <c r="K18" s="359">
        <f>ROUND((SUM(K3:K17)),0)</f>
        <v>28578913</v>
      </c>
    </row>
    <row r="19" spans="2:11" ht="15" customHeight="1" thickTop="1" x14ac:dyDescent="0.2"/>
    <row r="20" spans="2:11" ht="15" customHeight="1" x14ac:dyDescent="0.2">
      <c r="B20" s="43"/>
      <c r="C20" s="43"/>
      <c r="D20" s="43"/>
    </row>
    <row r="21" spans="2:11" ht="15" customHeight="1" x14ac:dyDescent="0.2">
      <c r="B21" s="43"/>
      <c r="C21" s="43"/>
      <c r="D21" s="43"/>
    </row>
    <row r="22" spans="2:11" ht="15" customHeight="1" x14ac:dyDescent="0.2">
      <c r="B22" s="41"/>
    </row>
  </sheetData>
  <phoneticPr fontId="0" type="noConversion"/>
  <pageMargins left="0.75" right="0.75" top="0.39" bottom="0.31" header="0.5" footer="0.5"/>
  <pageSetup paperSize="8" scale="91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3FB60-F471-4802-9107-3218C9DCDCEE}">
  <dimension ref="A1:E5"/>
  <sheetViews>
    <sheetView workbookViewId="0">
      <selection activeCell="D11" sqref="D11"/>
    </sheetView>
  </sheetViews>
  <sheetFormatPr defaultRowHeight="12.75" x14ac:dyDescent="0.2"/>
  <cols>
    <col min="1" max="1" width="19" bestFit="1" customWidth="1"/>
    <col min="2" max="2" width="43.5703125" bestFit="1" customWidth="1"/>
    <col min="3" max="3" width="12.42578125" bestFit="1" customWidth="1"/>
    <col min="4" max="4" width="35" bestFit="1" customWidth="1"/>
    <col min="5" max="5" width="12.7109375" bestFit="1" customWidth="1"/>
  </cols>
  <sheetData>
    <row r="1" spans="1:5" x14ac:dyDescent="0.2">
      <c r="A1" s="100" t="s">
        <v>2148</v>
      </c>
      <c r="B1" s="100" t="s">
        <v>2149</v>
      </c>
      <c r="C1" s="100" t="s">
        <v>2150</v>
      </c>
      <c r="D1" s="363" t="s">
        <v>2151</v>
      </c>
      <c r="E1" s="360" t="s">
        <v>2152</v>
      </c>
    </row>
    <row r="2" spans="1:5" x14ac:dyDescent="0.2">
      <c r="A2" s="101"/>
      <c r="B2" s="101"/>
      <c r="C2" s="101"/>
      <c r="D2" s="364">
        <v>119.7</v>
      </c>
      <c r="E2" s="361">
        <v>125.2</v>
      </c>
    </row>
    <row r="3" spans="1:5" x14ac:dyDescent="0.2">
      <c r="A3" s="97" t="s">
        <v>2153</v>
      </c>
      <c r="B3" s="101" t="s">
        <v>2154</v>
      </c>
      <c r="C3" s="101" t="s">
        <v>2155</v>
      </c>
      <c r="D3" s="365">
        <v>45000</v>
      </c>
      <c r="E3" s="362">
        <f>$E$2/$D$2*D3</f>
        <v>47067.669172932328</v>
      </c>
    </row>
    <row r="4" spans="1:5" x14ac:dyDescent="0.2">
      <c r="A4" s="97" t="s">
        <v>2153</v>
      </c>
      <c r="B4" s="101" t="s">
        <v>2154</v>
      </c>
      <c r="C4" s="101" t="s">
        <v>2155</v>
      </c>
      <c r="D4" s="365">
        <v>45000</v>
      </c>
      <c r="E4" s="362">
        <f t="shared" ref="E4" si="0">$E$2/$D$2*D4</f>
        <v>47067.669172932328</v>
      </c>
    </row>
    <row r="5" spans="1:5" x14ac:dyDescent="0.2">
      <c r="A5" s="101"/>
      <c r="B5" s="101"/>
      <c r="C5" s="100" t="s">
        <v>27</v>
      </c>
      <c r="D5" s="365">
        <f>D3+D4</f>
        <v>90000</v>
      </c>
      <c r="E5" s="362">
        <f>E3+E4</f>
        <v>94135.338345864657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7181950D74D84D853FB2BF62F16F7E" ma:contentTypeVersion="12" ma:contentTypeDescription="Een nieuw document maken." ma:contentTypeScope="" ma:versionID="509782ed732c944f0585f1cd71b9f595">
  <xsd:schema xmlns:xsd="http://www.w3.org/2001/XMLSchema" xmlns:xs="http://www.w3.org/2001/XMLSchema" xmlns:p="http://schemas.microsoft.com/office/2006/metadata/properties" xmlns:ns2="17e74736-ee8b-40df-9c17-3c26f95afc79" xmlns:ns3="26e3c9ab-6a39-4713-a12d-be1738a4b8fd" targetNamespace="http://schemas.microsoft.com/office/2006/metadata/properties" ma:root="true" ma:fieldsID="6aa0dc2bb11fff3b5c5d01c4da252ae6" ns2:_="" ns3:_="">
    <xsd:import namespace="17e74736-ee8b-40df-9c17-3c26f95afc79"/>
    <xsd:import namespace="26e3c9ab-6a39-4713-a12d-be1738a4b8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e74736-ee8b-40df-9c17-3c26f95afc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ef164c7d-9396-4f66-8807-9df3c7f8f8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e3c9ab-6a39-4713-a12d-be1738a4b8f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9583a53d-1879-4775-9198-e0854668b0a1}" ma:internalName="TaxCatchAll" ma:showField="CatchAllData" ma:web="26e3c9ab-6a39-4713-a12d-be1738a4b8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6e3c9ab-6a39-4713-a12d-be1738a4b8fd">
      <UserInfo>
        <DisplayName/>
        <AccountId xsi:nil="true"/>
        <AccountType/>
      </UserInfo>
    </SharedWithUsers>
    <TaxCatchAll xmlns="26e3c9ab-6a39-4713-a12d-be1738a4b8fd" xsi:nil="true"/>
    <lcf76f155ced4ddcb4097134ff3c332f xmlns="17e74736-ee8b-40df-9c17-3c26f95afc7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8D8CA0-B99C-4A28-98D7-F4E7B8316F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e74736-ee8b-40df-9c17-3c26f95afc79"/>
    <ds:schemaRef ds:uri="26e3c9ab-6a39-4713-a12d-be1738a4b8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E7266C7-14C3-44F2-AAC9-13C18A0A6378}">
  <ds:schemaRefs>
    <ds:schemaRef ds:uri="http://schemas.microsoft.com/office/2006/metadata/properties"/>
    <ds:schemaRef ds:uri="http://schemas.microsoft.com/office/infopath/2007/PartnerControls"/>
    <ds:schemaRef ds:uri="26e3c9ab-6a39-4713-a12d-be1738a4b8fd"/>
    <ds:schemaRef ds:uri="17e74736-ee8b-40df-9c17-3c26f95afc79"/>
  </ds:schemaRefs>
</ds:datastoreItem>
</file>

<file path=customXml/itemProps3.xml><?xml version="1.0" encoding="utf-8"?>
<ds:datastoreItem xmlns:ds="http://schemas.openxmlformats.org/officeDocument/2006/customXml" ds:itemID="{7EED2E90-99D5-46F7-9E79-1345E99EAE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10</vt:i4>
      </vt:variant>
      <vt:variant>
        <vt:lpstr>Benoemde bereiken</vt:lpstr>
      </vt:variant>
      <vt:variant>
        <vt:i4>15</vt:i4>
      </vt:variant>
    </vt:vector>
  </HeadingPairs>
  <TitlesOfParts>
    <vt:vector size="25" baseType="lpstr">
      <vt:lpstr>totaal</vt:lpstr>
      <vt:lpstr>Gebouwen</vt:lpstr>
      <vt:lpstr>RWZI </vt:lpstr>
      <vt:lpstr>Poldergemalen</vt:lpstr>
      <vt:lpstr>Rioolgemalen </vt:lpstr>
      <vt:lpstr>Stuwen </vt:lpstr>
      <vt:lpstr>Krooshekreinigers</vt:lpstr>
      <vt:lpstr>Sluizen </vt:lpstr>
      <vt:lpstr>Tekstkarren</vt:lpstr>
      <vt:lpstr>Portocabins</vt:lpstr>
      <vt:lpstr>Gebouwen!Afdrukbereik</vt:lpstr>
      <vt:lpstr>Krooshekreinigers!Afdrukbereik</vt:lpstr>
      <vt:lpstr>Poldergemalen!Afdrukbereik</vt:lpstr>
      <vt:lpstr>'Rioolgemalen '!Afdrukbereik</vt:lpstr>
      <vt:lpstr>'RWZI '!Afdrukbereik</vt:lpstr>
      <vt:lpstr>'Stuwen '!Afdrukbereik</vt:lpstr>
      <vt:lpstr>totaal!Afdrukbereik</vt:lpstr>
      <vt:lpstr>Gebouwen!Afdruktitels</vt:lpstr>
      <vt:lpstr>Poldergemalen!Afdruktitels</vt:lpstr>
      <vt:lpstr>'Rioolgemalen '!Afdruktitels</vt:lpstr>
      <vt:lpstr>'Stuwen '!Afdruktitels</vt:lpstr>
      <vt:lpstr>ign</vt:lpstr>
      <vt:lpstr>igo</vt:lpstr>
      <vt:lpstr>iin</vt:lpstr>
      <vt:lpstr>iio</vt:lpstr>
    </vt:vector>
  </TitlesOfParts>
  <Manager/>
  <Company>Hoogheemraadschap van West 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stulene</dc:creator>
  <cp:keywords/>
  <dc:description/>
  <cp:lastModifiedBy>Judith Huisman</cp:lastModifiedBy>
  <cp:revision/>
  <dcterms:created xsi:type="dcterms:W3CDTF">2008-04-17T08:13:23Z</dcterms:created>
  <dcterms:modified xsi:type="dcterms:W3CDTF">2024-09-25T06:15:21Z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347b247-e90e-43a3-9d7b-004f14ae6873_Enabled">
    <vt:lpwstr>true</vt:lpwstr>
  </property>
  <property fmtid="{D5CDD505-2E9C-101B-9397-08002B2CF9AE}" pid="3" name="MSIP_Label_d347b247-e90e-43a3-9d7b-004f14ae6873_SetDate">
    <vt:lpwstr>2022-04-13T11:38:50Z</vt:lpwstr>
  </property>
  <property fmtid="{D5CDD505-2E9C-101B-9397-08002B2CF9AE}" pid="4" name="MSIP_Label_d347b247-e90e-43a3-9d7b-004f14ae6873_Method">
    <vt:lpwstr>Standard</vt:lpwstr>
  </property>
  <property fmtid="{D5CDD505-2E9C-101B-9397-08002B2CF9AE}" pid="5" name="MSIP_Label_d347b247-e90e-43a3-9d7b-004f14ae6873_Name">
    <vt:lpwstr>d347b247-e90e-43a3-9d7b-004f14ae6873</vt:lpwstr>
  </property>
  <property fmtid="{D5CDD505-2E9C-101B-9397-08002B2CF9AE}" pid="6" name="MSIP_Label_d347b247-e90e-43a3-9d7b-004f14ae6873_SiteId">
    <vt:lpwstr>76e3921f-489b-4b7e-9547-9ea297add9b5</vt:lpwstr>
  </property>
  <property fmtid="{D5CDD505-2E9C-101B-9397-08002B2CF9AE}" pid="7" name="MSIP_Label_d347b247-e90e-43a3-9d7b-004f14ae6873_ActionId">
    <vt:lpwstr>d0f7098b-bfdf-4c92-a01f-a7615a82d633</vt:lpwstr>
  </property>
  <property fmtid="{D5CDD505-2E9C-101B-9397-08002B2CF9AE}" pid="8" name="MSIP_Label_d347b247-e90e-43a3-9d7b-004f14ae6873_ContentBits">
    <vt:lpwstr>0</vt:lpwstr>
  </property>
  <property fmtid="{D5CDD505-2E9C-101B-9397-08002B2CF9AE}" pid="9" name="ContentTypeId">
    <vt:lpwstr>0x0101006A7181950D74D84D853FB2BF62F16F7E</vt:lpwstr>
  </property>
  <property fmtid="{D5CDD505-2E9C-101B-9397-08002B2CF9AE}" pid="10" name="xd_ProgID">
    <vt:lpwstr/>
  </property>
  <property fmtid="{D5CDD505-2E9C-101B-9397-08002B2CF9AE}" pid="11" name="ComplianceAssetId">
    <vt:lpwstr/>
  </property>
  <property fmtid="{D5CDD505-2E9C-101B-9397-08002B2CF9AE}" pid="12" name="TemplateUrl">
    <vt:lpwstr/>
  </property>
  <property fmtid="{D5CDD505-2E9C-101B-9397-08002B2CF9AE}" pid="13" name="_ExtendedDescription">
    <vt:lpwstr/>
  </property>
  <property fmtid="{D5CDD505-2E9C-101B-9397-08002B2CF9AE}" pid="14" name="TriggerFlowInfo">
    <vt:lpwstr/>
  </property>
  <property fmtid="{D5CDD505-2E9C-101B-9397-08002B2CF9AE}" pid="15" name="xd_Signature">
    <vt:bool>false</vt:bool>
  </property>
  <property fmtid="{D5CDD505-2E9C-101B-9397-08002B2CF9AE}" pid="16" name="MediaServiceImageTags">
    <vt:lpwstr/>
  </property>
</Properties>
</file>