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B8966241-4775-4F89-806B-4C57325992E0}" xr6:coauthVersionLast="47" xr6:coauthVersionMax="47" xr10:uidLastSave="{BE157375-F3C0-4BD8-8817-5C8B3E8CFB63}"/>
  <bookViews>
    <workbookView xWindow="-120" yWindow="-120" windowWidth="29040" windowHeight="15720" activeTab="2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Glasstaat!$A$1:$Q$30</definedName>
    <definedName name="_xlnm.Print_Area" localSheetId="0">Ruimtestaat!$A$1:$K$115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2" l="1"/>
  <c r="T12" i="2"/>
  <c r="S13" i="2"/>
  <c r="T13" i="2"/>
  <c r="S14" i="2"/>
  <c r="T14" i="2"/>
  <c r="S15" i="2"/>
  <c r="T15" i="2"/>
  <c r="S16" i="2"/>
  <c r="T16" i="2"/>
  <c r="S17" i="2"/>
  <c r="T17" i="2"/>
  <c r="S18" i="2"/>
  <c r="T18" i="2"/>
  <c r="S19" i="2"/>
  <c r="T19" i="2"/>
  <c r="S20" i="2"/>
  <c r="T20" i="2"/>
  <c r="S21" i="2"/>
  <c r="T21" i="2"/>
  <c r="S22" i="2"/>
  <c r="T22" i="2"/>
  <c r="S23" i="2"/>
  <c r="T23" i="2"/>
  <c r="S24" i="2"/>
  <c r="T24" i="2"/>
  <c r="S25" i="2"/>
  <c r="T25" i="2"/>
  <c r="S26" i="2"/>
  <c r="T26" i="2"/>
  <c r="S27" i="2"/>
  <c r="T27" i="2"/>
  <c r="S28" i="2"/>
  <c r="T28" i="2"/>
  <c r="S29" i="2"/>
  <c r="T29" i="2"/>
  <c r="S30" i="2"/>
  <c r="T30" i="2"/>
  <c r="S31" i="2"/>
  <c r="T31" i="2"/>
  <c r="S32" i="2"/>
  <c r="T32" i="2"/>
  <c r="S33" i="2"/>
  <c r="T33" i="2"/>
  <c r="S34" i="2"/>
  <c r="T34" i="2"/>
  <c r="S35" i="2"/>
  <c r="T35" i="2"/>
  <c r="S36" i="2"/>
  <c r="T36" i="2"/>
  <c r="S37" i="2"/>
  <c r="T37" i="2"/>
  <c r="S38" i="2"/>
  <c r="T38" i="2"/>
  <c r="S39" i="2"/>
  <c r="T39" i="2"/>
  <c r="S40" i="2"/>
  <c r="T40" i="2"/>
  <c r="S41" i="2"/>
  <c r="T41" i="2"/>
  <c r="S42" i="2"/>
  <c r="T42" i="2"/>
  <c r="S43" i="2"/>
  <c r="T43" i="2"/>
  <c r="S44" i="2"/>
  <c r="T44" i="2"/>
  <c r="S45" i="2"/>
  <c r="T45" i="2"/>
  <c r="S46" i="2"/>
  <c r="T46" i="2"/>
  <c r="S47" i="2"/>
  <c r="T47" i="2"/>
  <c r="S48" i="2"/>
  <c r="T48" i="2"/>
  <c r="S49" i="2"/>
  <c r="T49" i="2"/>
  <c r="S50" i="2"/>
  <c r="T50" i="2"/>
  <c r="S51" i="2"/>
  <c r="T51" i="2"/>
  <c r="S52" i="2"/>
  <c r="T52" i="2"/>
  <c r="S53" i="2"/>
  <c r="T53" i="2"/>
  <c r="S54" i="2"/>
  <c r="T54" i="2"/>
  <c r="S55" i="2"/>
  <c r="T55" i="2"/>
  <c r="S56" i="2"/>
  <c r="T56" i="2"/>
  <c r="S57" i="2"/>
  <c r="T57" i="2"/>
  <c r="S58" i="2"/>
  <c r="T58" i="2"/>
  <c r="S59" i="2"/>
  <c r="T59" i="2"/>
  <c r="S60" i="2"/>
  <c r="T60" i="2"/>
  <c r="S61" i="2"/>
  <c r="T61" i="2"/>
  <c r="S62" i="2"/>
  <c r="T62" i="2"/>
  <c r="S63" i="2"/>
  <c r="T63" i="2"/>
  <c r="S64" i="2"/>
  <c r="T64" i="2"/>
  <c r="S65" i="2"/>
  <c r="T65" i="2"/>
  <c r="S66" i="2"/>
  <c r="T66" i="2"/>
  <c r="S67" i="2"/>
  <c r="T67" i="2"/>
  <c r="S68" i="2"/>
  <c r="T68" i="2"/>
  <c r="S69" i="2"/>
  <c r="T69" i="2"/>
  <c r="S70" i="2"/>
  <c r="T70" i="2"/>
  <c r="S71" i="2"/>
  <c r="T71" i="2"/>
  <c r="S72" i="2"/>
  <c r="T72" i="2"/>
  <c r="S73" i="2"/>
  <c r="T73" i="2"/>
  <c r="S74" i="2"/>
  <c r="T74" i="2"/>
  <c r="S75" i="2"/>
  <c r="T75" i="2"/>
  <c r="S76" i="2"/>
  <c r="T76" i="2"/>
  <c r="S77" i="2"/>
  <c r="T77" i="2"/>
  <c r="S78" i="2"/>
  <c r="T78" i="2"/>
  <c r="S79" i="2"/>
  <c r="T79" i="2"/>
  <c r="S80" i="2"/>
  <c r="T80" i="2"/>
  <c r="S81" i="2"/>
  <c r="T81" i="2"/>
  <c r="S82" i="2"/>
  <c r="T82" i="2"/>
  <c r="S83" i="2"/>
  <c r="T83" i="2"/>
  <c r="S84" i="2"/>
  <c r="T84" i="2"/>
  <c r="S85" i="2"/>
  <c r="T85" i="2"/>
  <c r="S86" i="2"/>
  <c r="T86" i="2"/>
  <c r="S87" i="2"/>
  <c r="T87" i="2"/>
  <c r="S88" i="2"/>
  <c r="T88" i="2"/>
  <c r="S89" i="2"/>
  <c r="T89" i="2"/>
  <c r="S90" i="2"/>
  <c r="T90" i="2"/>
  <c r="S91" i="2"/>
  <c r="T91" i="2"/>
  <c r="S92" i="2"/>
  <c r="T92" i="2"/>
  <c r="S93" i="2"/>
  <c r="T93" i="2"/>
  <c r="S94" i="2"/>
  <c r="T94" i="2"/>
  <c r="S95" i="2"/>
  <c r="T95" i="2"/>
  <c r="S96" i="2"/>
  <c r="T96" i="2"/>
  <c r="S97" i="2"/>
  <c r="T97" i="2"/>
  <c r="S98" i="2"/>
  <c r="T98" i="2"/>
  <c r="S99" i="2"/>
  <c r="T99" i="2"/>
  <c r="S100" i="2"/>
  <c r="T100" i="2"/>
  <c r="S101" i="2"/>
  <c r="T101" i="2"/>
  <c r="S102" i="2"/>
  <c r="T102" i="2"/>
  <c r="R74" i="2"/>
  <c r="O73" i="2"/>
  <c r="P73" i="2"/>
  <c r="R73" i="2" s="1"/>
  <c r="Q73" i="2"/>
  <c r="O74" i="2"/>
  <c r="P74" i="2"/>
  <c r="Q74" i="2"/>
  <c r="X73" i="2"/>
  <c r="Y73" i="2" s="1"/>
  <c r="X74" i="2"/>
  <c r="Y74" i="2"/>
  <c r="X24" i="2"/>
  <c r="Y24" i="2"/>
  <c r="X25" i="2"/>
  <c r="Y25" i="2"/>
  <c r="X26" i="2"/>
  <c r="Y26" i="2"/>
  <c r="X27" i="2"/>
  <c r="Y27" i="2"/>
  <c r="X28" i="2"/>
  <c r="Y28" i="2"/>
  <c r="X29" i="2"/>
  <c r="Y29" i="2"/>
  <c r="X30" i="2"/>
  <c r="Y30" i="2"/>
  <c r="X31" i="2"/>
  <c r="Y31" i="2"/>
  <c r="X32" i="2"/>
  <c r="Y32" i="2"/>
  <c r="X33" i="2"/>
  <c r="Y33" i="2"/>
  <c r="X34" i="2"/>
  <c r="Y34" i="2"/>
  <c r="X35" i="2"/>
  <c r="Y35" i="2"/>
  <c r="X36" i="2"/>
  <c r="Y36" i="2"/>
  <c r="X37" i="2"/>
  <c r="Y37" i="2"/>
  <c r="X101" i="2"/>
  <c r="Y101" i="2" s="1"/>
  <c r="X102" i="2"/>
  <c r="Y102" i="2" s="1"/>
  <c r="X88" i="2"/>
  <c r="Y88" i="2" s="1"/>
  <c r="X89" i="2"/>
  <c r="Y89" i="2" s="1"/>
  <c r="X90" i="2"/>
  <c r="Y90" i="2" s="1"/>
  <c r="X91" i="2"/>
  <c r="Y91" i="2" s="1"/>
  <c r="X92" i="2"/>
  <c r="Y92" i="2" s="1"/>
  <c r="X93" i="2"/>
  <c r="Y93" i="2" s="1"/>
  <c r="X94" i="2"/>
  <c r="Y94" i="2" s="1"/>
  <c r="X95" i="2"/>
  <c r="Y95" i="2" s="1"/>
  <c r="X96" i="2"/>
  <c r="Y96" i="2" s="1"/>
  <c r="X97" i="2"/>
  <c r="Y97" i="2" s="1"/>
  <c r="X98" i="2"/>
  <c r="Y98" i="2" s="1"/>
  <c r="X99" i="2"/>
  <c r="Y99" i="2" s="1"/>
  <c r="X100" i="2"/>
  <c r="Y100" i="2" s="1"/>
  <c r="O36" i="2"/>
  <c r="P36" i="2"/>
  <c r="Q36" i="2"/>
  <c r="O37" i="2"/>
  <c r="P37" i="2"/>
  <c r="Q37" i="2"/>
  <c r="O38" i="2"/>
  <c r="P38" i="2"/>
  <c r="Q38" i="2"/>
  <c r="O39" i="2"/>
  <c r="P39" i="2"/>
  <c r="Q39" i="2"/>
  <c r="O40" i="2"/>
  <c r="P40" i="2"/>
  <c r="Q40" i="2"/>
  <c r="O41" i="2"/>
  <c r="P41" i="2"/>
  <c r="Q41" i="2"/>
  <c r="O42" i="2"/>
  <c r="P42" i="2"/>
  <c r="Q42" i="2"/>
  <c r="O43" i="2"/>
  <c r="P43" i="2"/>
  <c r="Q43" i="2"/>
  <c r="O44" i="2"/>
  <c r="P44" i="2"/>
  <c r="Q44" i="2"/>
  <c r="O45" i="2"/>
  <c r="P45" i="2"/>
  <c r="Q45" i="2"/>
  <c r="O46" i="2"/>
  <c r="P46" i="2"/>
  <c r="Q46" i="2"/>
  <c r="O47" i="2"/>
  <c r="P47" i="2"/>
  <c r="R47" i="2" s="1"/>
  <c r="Q47" i="2"/>
  <c r="O48" i="2"/>
  <c r="P48" i="2"/>
  <c r="Q48" i="2"/>
  <c r="O49" i="2"/>
  <c r="P49" i="2"/>
  <c r="Q49" i="2"/>
  <c r="O50" i="2"/>
  <c r="P50" i="2"/>
  <c r="R50" i="2" s="1"/>
  <c r="Q50" i="2"/>
  <c r="O51" i="2"/>
  <c r="P51" i="2"/>
  <c r="Q51" i="2"/>
  <c r="O52" i="2"/>
  <c r="P52" i="2"/>
  <c r="Q52" i="2"/>
  <c r="O53" i="2"/>
  <c r="P53" i="2"/>
  <c r="R53" i="2" s="1"/>
  <c r="Q53" i="2"/>
  <c r="O54" i="2"/>
  <c r="P54" i="2"/>
  <c r="Q54" i="2"/>
  <c r="O55" i="2"/>
  <c r="P55" i="2"/>
  <c r="Q55" i="2"/>
  <c r="O56" i="2"/>
  <c r="P56" i="2"/>
  <c r="Q56" i="2"/>
  <c r="O57" i="2"/>
  <c r="P57" i="2"/>
  <c r="Q57" i="2"/>
  <c r="O58" i="2"/>
  <c r="P58" i="2"/>
  <c r="R58" i="2" s="1"/>
  <c r="Q58" i="2"/>
  <c r="O59" i="2"/>
  <c r="P59" i="2"/>
  <c r="Q59" i="2"/>
  <c r="O60" i="2"/>
  <c r="P60" i="2"/>
  <c r="Q60" i="2"/>
  <c r="O61" i="2"/>
  <c r="P61" i="2"/>
  <c r="R61" i="2" s="1"/>
  <c r="Q61" i="2"/>
  <c r="O62" i="2"/>
  <c r="P62" i="2"/>
  <c r="Q62" i="2"/>
  <c r="O63" i="2"/>
  <c r="P63" i="2"/>
  <c r="Q63" i="2"/>
  <c r="O64" i="2"/>
  <c r="P64" i="2"/>
  <c r="R64" i="2" s="1"/>
  <c r="Q64" i="2"/>
  <c r="O65" i="2"/>
  <c r="P65" i="2"/>
  <c r="Q65" i="2"/>
  <c r="O66" i="2"/>
  <c r="P66" i="2"/>
  <c r="Q66" i="2"/>
  <c r="O67" i="2"/>
  <c r="P67" i="2"/>
  <c r="Q67" i="2"/>
  <c r="O68" i="2"/>
  <c r="P68" i="2"/>
  <c r="Q68" i="2"/>
  <c r="O69" i="2"/>
  <c r="P69" i="2"/>
  <c r="Q69" i="2"/>
  <c r="O70" i="2"/>
  <c r="P70" i="2"/>
  <c r="Q70" i="2"/>
  <c r="O71" i="2"/>
  <c r="P71" i="2"/>
  <c r="Q71" i="2"/>
  <c r="O72" i="2"/>
  <c r="P72" i="2"/>
  <c r="Q72" i="2"/>
  <c r="O75" i="2"/>
  <c r="P75" i="2"/>
  <c r="Q75" i="2"/>
  <c r="O76" i="2"/>
  <c r="P76" i="2"/>
  <c r="Q76" i="2"/>
  <c r="O77" i="2"/>
  <c r="P77" i="2"/>
  <c r="Q77" i="2"/>
  <c r="O78" i="2"/>
  <c r="P78" i="2"/>
  <c r="Q78" i="2"/>
  <c r="O79" i="2"/>
  <c r="P79" i="2"/>
  <c r="Q79" i="2"/>
  <c r="O80" i="2"/>
  <c r="P80" i="2"/>
  <c r="Q80" i="2"/>
  <c r="O81" i="2"/>
  <c r="P81" i="2"/>
  <c r="Q81" i="2"/>
  <c r="O82" i="2"/>
  <c r="P82" i="2"/>
  <c r="Q82" i="2"/>
  <c r="O83" i="2"/>
  <c r="P83" i="2"/>
  <c r="Q83" i="2"/>
  <c r="O84" i="2"/>
  <c r="P84" i="2"/>
  <c r="Q84" i="2"/>
  <c r="O85" i="2"/>
  <c r="P85" i="2"/>
  <c r="Q85" i="2"/>
  <c r="O86" i="2"/>
  <c r="P86" i="2"/>
  <c r="Q86" i="2"/>
  <c r="O87" i="2"/>
  <c r="P87" i="2"/>
  <c r="Q87" i="2"/>
  <c r="O88" i="2"/>
  <c r="P88" i="2"/>
  <c r="Q88" i="2"/>
  <c r="O89" i="2"/>
  <c r="P89" i="2"/>
  <c r="Q89" i="2"/>
  <c r="O90" i="2"/>
  <c r="P90" i="2"/>
  <c r="Q90" i="2"/>
  <c r="O91" i="2"/>
  <c r="P91" i="2"/>
  <c r="Q91" i="2"/>
  <c r="O92" i="2"/>
  <c r="P92" i="2"/>
  <c r="Q92" i="2"/>
  <c r="O93" i="2"/>
  <c r="P93" i="2"/>
  <c r="Q93" i="2"/>
  <c r="O94" i="2"/>
  <c r="P94" i="2"/>
  <c r="Q94" i="2"/>
  <c r="O95" i="2"/>
  <c r="P95" i="2"/>
  <c r="Q95" i="2"/>
  <c r="O96" i="2"/>
  <c r="P96" i="2"/>
  <c r="Q96" i="2"/>
  <c r="O97" i="2"/>
  <c r="P97" i="2"/>
  <c r="Q97" i="2"/>
  <c r="O98" i="2"/>
  <c r="P98" i="2"/>
  <c r="Q98" i="2"/>
  <c r="O99" i="2"/>
  <c r="P99" i="2"/>
  <c r="Q99" i="2"/>
  <c r="O100" i="2"/>
  <c r="P100" i="2"/>
  <c r="Q100" i="2"/>
  <c r="O101" i="2"/>
  <c r="P101" i="2"/>
  <c r="Q101" i="2"/>
  <c r="O102" i="2"/>
  <c r="P102" i="2"/>
  <c r="Q102" i="2"/>
  <c r="O29" i="2"/>
  <c r="P29" i="2"/>
  <c r="Q29" i="2"/>
  <c r="O30" i="2"/>
  <c r="P30" i="2"/>
  <c r="Q30" i="2"/>
  <c r="O31" i="2"/>
  <c r="P31" i="2"/>
  <c r="Q31" i="2"/>
  <c r="O32" i="2"/>
  <c r="P32" i="2"/>
  <c r="Q32" i="2"/>
  <c r="O33" i="2"/>
  <c r="P33" i="2"/>
  <c r="Q33" i="2"/>
  <c r="R33" i="2"/>
  <c r="O34" i="2"/>
  <c r="P34" i="2"/>
  <c r="Q34" i="2"/>
  <c r="O25" i="2"/>
  <c r="P25" i="2"/>
  <c r="Q25" i="2"/>
  <c r="O26" i="2"/>
  <c r="P26" i="2"/>
  <c r="Q26" i="2"/>
  <c r="O27" i="2"/>
  <c r="P27" i="2"/>
  <c r="Q27" i="2"/>
  <c r="O28" i="2"/>
  <c r="P28" i="2"/>
  <c r="Q28" i="2"/>
  <c r="O24" i="2"/>
  <c r="P24" i="2"/>
  <c r="Q24" i="2"/>
  <c r="I15" i="3"/>
  <c r="R97" i="2" l="1"/>
  <c r="R77" i="2"/>
  <c r="R76" i="2"/>
  <c r="R67" i="2"/>
  <c r="R86" i="2"/>
  <c r="R30" i="2"/>
  <c r="R80" i="2"/>
  <c r="R71" i="2"/>
  <c r="R62" i="2"/>
  <c r="R91" i="2"/>
  <c r="R26" i="2"/>
  <c r="R100" i="2"/>
  <c r="R89" i="2"/>
  <c r="R70" i="2"/>
  <c r="R72" i="2"/>
  <c r="R94" i="2"/>
  <c r="R38" i="2"/>
  <c r="R83" i="2"/>
  <c r="R101" i="2"/>
  <c r="R78" i="2"/>
  <c r="R52" i="2"/>
  <c r="R65" i="2"/>
  <c r="R79" i="2"/>
  <c r="R92" i="2"/>
  <c r="R88" i="2"/>
  <c r="R34" i="2"/>
  <c r="R68" i="2"/>
  <c r="R46" i="2"/>
  <c r="R49" i="2"/>
  <c r="R95" i="2"/>
  <c r="R56" i="2"/>
  <c r="R41" i="2"/>
  <c r="R43" i="2"/>
  <c r="R37" i="2"/>
  <c r="R82" i="2"/>
  <c r="R42" i="2"/>
  <c r="R98" i="2"/>
  <c r="R59" i="2"/>
  <c r="R85" i="2"/>
  <c r="R55" i="2"/>
  <c r="R44" i="2"/>
  <c r="R40" i="2"/>
  <c r="R54" i="2"/>
  <c r="R93" i="2"/>
  <c r="R96" i="2"/>
  <c r="R32" i="2"/>
  <c r="R99" i="2"/>
  <c r="R63" i="2"/>
  <c r="R90" i="2"/>
  <c r="R57" i="2"/>
  <c r="R24" i="2"/>
  <c r="R102" i="2"/>
  <c r="R66" i="2"/>
  <c r="R45" i="2"/>
  <c r="R27" i="2"/>
  <c r="R84" i="2"/>
  <c r="R48" i="2"/>
  <c r="R87" i="2"/>
  <c r="R51" i="2"/>
  <c r="R29" i="2"/>
  <c r="R60" i="2"/>
  <c r="R25" i="2"/>
  <c r="R31" i="2"/>
  <c r="R69" i="2"/>
  <c r="R36" i="2"/>
  <c r="R81" i="2"/>
  <c r="R28" i="2"/>
  <c r="R75" i="2"/>
  <c r="R39" i="2"/>
  <c r="A1" i="4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35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2" i="2" l="1"/>
  <c r="X13" i="2"/>
  <c r="X14" i="2"/>
  <c r="X15" i="2"/>
  <c r="X16" i="2"/>
  <c r="X17" i="2"/>
  <c r="X18" i="2"/>
  <c r="X19" i="2"/>
  <c r="X20" i="2"/>
  <c r="X21" i="2"/>
  <c r="X22" i="2"/>
  <c r="X23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C6" i="4" l="1"/>
  <c r="C5" i="4"/>
  <c r="C4" i="4"/>
  <c r="I17" i="3" l="1"/>
  <c r="I16" i="3"/>
  <c r="E8" i="4" l="1"/>
  <c r="Y14" i="2"/>
  <c r="Y15" i="2"/>
  <c r="Y18" i="2"/>
  <c r="Y19" i="2"/>
  <c r="Y22" i="2"/>
  <c r="Y23" i="2"/>
  <c r="Y38" i="2"/>
  <c r="Y39" i="2"/>
  <c r="Y42" i="2"/>
  <c r="Y43" i="2"/>
  <c r="Y46" i="2"/>
  <c r="Y47" i="2"/>
  <c r="Y50" i="2"/>
  <c r="Y51" i="2"/>
  <c r="Y54" i="2"/>
  <c r="Y55" i="2"/>
  <c r="Y58" i="2"/>
  <c r="Y59" i="2"/>
  <c r="Y62" i="2"/>
  <c r="Y63" i="2"/>
  <c r="Y66" i="2"/>
  <c r="Y67" i="2"/>
  <c r="Y70" i="2"/>
  <c r="Y71" i="2"/>
  <c r="Y75" i="2"/>
  <c r="Y76" i="2"/>
  <c r="Y79" i="2"/>
  <c r="Y80" i="2"/>
  <c r="Y83" i="2"/>
  <c r="Y84" i="2"/>
  <c r="Y87" i="2"/>
  <c r="P11" i="2"/>
  <c r="S11" i="2" s="1"/>
  <c r="Y12" i="2"/>
  <c r="Y13" i="2"/>
  <c r="Y16" i="2"/>
  <c r="Y17" i="2"/>
  <c r="Y20" i="2"/>
  <c r="Y21" i="2"/>
  <c r="Y40" i="2"/>
  <c r="Y41" i="2"/>
  <c r="Y44" i="2"/>
  <c r="Y45" i="2"/>
  <c r="Y48" i="2"/>
  <c r="Y49" i="2"/>
  <c r="Y52" i="2"/>
  <c r="Y53" i="2"/>
  <c r="Y56" i="2"/>
  <c r="Y57" i="2"/>
  <c r="Y60" i="2"/>
  <c r="Y61" i="2"/>
  <c r="Y64" i="2"/>
  <c r="Y65" i="2"/>
  <c r="Y68" i="2"/>
  <c r="Y69" i="2"/>
  <c r="Y72" i="2"/>
  <c r="Y77" i="2"/>
  <c r="Y78" i="2"/>
  <c r="Y81" i="2"/>
  <c r="Y82" i="2"/>
  <c r="Y85" i="2"/>
  <c r="Y86" i="2"/>
  <c r="H103" i="2"/>
  <c r="Q11" i="2"/>
  <c r="P12" i="2"/>
  <c r="Q12" i="2"/>
  <c r="D8" i="3"/>
  <c r="D6" i="3"/>
  <c r="D5" i="3"/>
  <c r="D4" i="3"/>
  <c r="M17" i="3"/>
  <c r="N17" i="3" s="1"/>
  <c r="M16" i="3"/>
  <c r="N16" i="3" s="1"/>
  <c r="M15" i="3"/>
  <c r="N15" i="3" s="1"/>
  <c r="P13" i="2"/>
  <c r="P14" i="2"/>
  <c r="P15" i="2"/>
  <c r="P16" i="2"/>
  <c r="P17" i="2"/>
  <c r="P18" i="2"/>
  <c r="P19" i="2"/>
  <c r="P20" i="2"/>
  <c r="P21" i="2"/>
  <c r="P22" i="2"/>
  <c r="P23" i="2"/>
  <c r="P35" i="2"/>
  <c r="Q13" i="2"/>
  <c r="Q14" i="2"/>
  <c r="Q15" i="2"/>
  <c r="Q16" i="2"/>
  <c r="Q17" i="2"/>
  <c r="Q18" i="2"/>
  <c r="Q19" i="2"/>
  <c r="Q20" i="2"/>
  <c r="Q21" i="2"/>
  <c r="Q22" i="2"/>
  <c r="Q23" i="2"/>
  <c r="Q35" i="2"/>
  <c r="L19" i="3"/>
  <c r="K19" i="3"/>
  <c r="V104" i="2" l="1"/>
  <c r="E14" i="4" s="1"/>
  <c r="F14" i="4" s="1"/>
  <c r="S104" i="2"/>
  <c r="R21" i="2"/>
  <c r="R13" i="2"/>
  <c r="R17" i="2"/>
  <c r="R14" i="2"/>
  <c r="R19" i="2"/>
  <c r="R35" i="2"/>
  <c r="R23" i="2"/>
  <c r="R18" i="2"/>
  <c r="R22" i="2"/>
  <c r="M19" i="3"/>
  <c r="R20" i="2"/>
  <c r="R16" i="2"/>
  <c r="N19" i="3"/>
  <c r="E13" i="4" s="1"/>
  <c r="R15" i="2"/>
  <c r="R12" i="2"/>
  <c r="R11" i="2"/>
  <c r="T11" i="2" l="1"/>
  <c r="T104" i="2" s="1"/>
  <c r="O104" i="2" s="1"/>
  <c r="M104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<sst xmlns="http://schemas.openxmlformats.org/spreadsheetml/2006/main" count="948" uniqueCount="435">
  <si>
    <t>Ruimtestaat</t>
  </si>
  <si>
    <t>Onderwijsinstelling:</t>
  </si>
  <si>
    <t>Adres:</t>
  </si>
  <si>
    <t>Hantumerweg 28</t>
  </si>
  <si>
    <t>Plaats:</t>
  </si>
  <si>
    <t>Dokkum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</si>
  <si>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</si>
  <si>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</si>
  <si>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</si>
  <si>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</si>
  <si>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</si>
  <si>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</si>
  <si>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</si>
  <si>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</si>
  <si>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</si>
  <si>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</si>
  <si>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</si>
  <si>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</si>
  <si>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</si>
  <si>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Categorie</t>
  </si>
  <si>
    <t>Prestatie</t>
  </si>
  <si>
    <t>Freq.</t>
  </si>
  <si>
    <t>Tarief</t>
  </si>
  <si>
    <t>Tarief per jaar</t>
  </si>
  <si>
    <t>m2/jaar</t>
  </si>
  <si>
    <t>uren/jaar</t>
  </si>
  <si>
    <t>Type onderhoud (selecteer)</t>
  </si>
  <si>
    <t xml:space="preserve">Freq. </t>
  </si>
  <si>
    <t>1.02</t>
  </si>
  <si>
    <t>hoofdingang</t>
  </si>
  <si>
    <t>mat</t>
  </si>
  <si>
    <t>gangen, hallen en liften 5 * per week</t>
  </si>
  <si>
    <t>Schrobben harde vloeren excl. uit- en inruimen</t>
  </si>
  <si>
    <t>verkeersruimte</t>
  </si>
  <si>
    <t>lino</t>
  </si>
  <si>
    <t>1.03</t>
  </si>
  <si>
    <t>kantoor concierge</t>
  </si>
  <si>
    <t>pvc</t>
  </si>
  <si>
    <t>1.04</t>
  </si>
  <si>
    <t>kantoor administratie</t>
  </si>
  <si>
    <t>tapijt</t>
  </si>
  <si>
    <t>1.05</t>
  </si>
  <si>
    <t>kantoor org &amp; ontw</t>
  </si>
  <si>
    <t>1.06</t>
  </si>
  <si>
    <t>kantoor ond. ondersteuning</t>
  </si>
  <si>
    <t>1.07</t>
  </si>
  <si>
    <t>toilet dames</t>
  </si>
  <si>
    <t>gietvloer</t>
  </si>
  <si>
    <t>1.08</t>
  </si>
  <si>
    <t>toilet heren</t>
  </si>
  <si>
    <t>1.2a</t>
  </si>
  <si>
    <t>garderobe</t>
  </si>
  <si>
    <t>1.02b</t>
  </si>
  <si>
    <t>wachtruimte</t>
  </si>
  <si>
    <t>1.09</t>
  </si>
  <si>
    <t>natuursteen</t>
  </si>
  <si>
    <t>coral</t>
  </si>
  <si>
    <t>1.10</t>
  </si>
  <si>
    <t>1.11</t>
  </si>
  <si>
    <t>lesruimte/ glazenhuis</t>
  </si>
  <si>
    <t>1.12</t>
  </si>
  <si>
    <t>miva</t>
  </si>
  <si>
    <t>1.13a</t>
  </si>
  <si>
    <t>time out ruimte</t>
  </si>
  <si>
    <t>1.13b</t>
  </si>
  <si>
    <t>kantoor</t>
  </si>
  <si>
    <t>1.14</t>
  </si>
  <si>
    <t>toiletten spechten meisjes</t>
  </si>
  <si>
    <t>1.15</t>
  </si>
  <si>
    <t>toiletten spechten jongens</t>
  </si>
  <si>
    <t>1.17</t>
  </si>
  <si>
    <t>praktijkruimte 2</t>
  </si>
  <si>
    <t>1.18</t>
  </si>
  <si>
    <t>praktijkruimte 1</t>
  </si>
  <si>
    <t>1.20</t>
  </si>
  <si>
    <t>leslokaal Spechten</t>
  </si>
  <si>
    <t>1.21</t>
  </si>
  <si>
    <t>leslokaal Duiven</t>
  </si>
  <si>
    <t>1.19 en 1.22</t>
  </si>
  <si>
    <t>1.25</t>
  </si>
  <si>
    <t>keuken</t>
  </si>
  <si>
    <t>tegels</t>
  </si>
  <si>
    <t>1.23</t>
  </si>
  <si>
    <t>bieb</t>
  </si>
  <si>
    <t>1.27</t>
  </si>
  <si>
    <t>toilet j/m Lijsters</t>
  </si>
  <si>
    <t>1.28</t>
  </si>
  <si>
    <t>1.29</t>
  </si>
  <si>
    <t>leslokaal Lijsters</t>
  </si>
  <si>
    <t>1.30</t>
  </si>
  <si>
    <t>leslokaa lhoutsnippers</t>
  </si>
  <si>
    <t>1.32</t>
  </si>
  <si>
    <t>nis houtsnippers</t>
  </si>
  <si>
    <t>1.33</t>
  </si>
  <si>
    <t>nis buizerd</t>
  </si>
  <si>
    <t>1.34</t>
  </si>
  <si>
    <t>berging</t>
  </si>
  <si>
    <t>1.37</t>
  </si>
  <si>
    <t>leslokaal Buizerd</t>
  </si>
  <si>
    <t>1.38</t>
  </si>
  <si>
    <t>leslokaal zeearend</t>
  </si>
  <si>
    <t>1.35</t>
  </si>
  <si>
    <t>toilet j/m zeearend</t>
  </si>
  <si>
    <t>1.36</t>
  </si>
  <si>
    <t>1.40</t>
  </si>
  <si>
    <t xml:space="preserve">kantoor </t>
  </si>
  <si>
    <t>1.41</t>
  </si>
  <si>
    <t>kantoor logopedie</t>
  </si>
  <si>
    <t>1.42</t>
  </si>
  <si>
    <t>1.45</t>
  </si>
  <si>
    <t>sanitair LO</t>
  </si>
  <si>
    <t>1.44</t>
  </si>
  <si>
    <t>kleedruimte LO</t>
  </si>
  <si>
    <t>1.47</t>
  </si>
  <si>
    <t>kleedruimte jongens</t>
  </si>
  <si>
    <t>1.48</t>
  </si>
  <si>
    <t>toestellenberging</t>
  </si>
  <si>
    <t>sportvloer</t>
  </si>
  <si>
    <t>1.49</t>
  </si>
  <si>
    <t>gymzaal</t>
  </si>
  <si>
    <t>1.51</t>
  </si>
  <si>
    <t>toilet</t>
  </si>
  <si>
    <t>1.50</t>
  </si>
  <si>
    <t>douches</t>
  </si>
  <si>
    <t>1.54</t>
  </si>
  <si>
    <t>kleedruimte meisjes</t>
  </si>
  <si>
    <t>1.53</t>
  </si>
  <si>
    <t>1.52</t>
  </si>
  <si>
    <t>1.57</t>
  </si>
  <si>
    <t>1.58</t>
  </si>
  <si>
    <t>leslokaal valken</t>
  </si>
  <si>
    <t>1.59</t>
  </si>
  <si>
    <t>leslokaal lepelaars</t>
  </si>
  <si>
    <t>1.60</t>
  </si>
  <si>
    <t>1.61</t>
  </si>
  <si>
    <t>toilet valken en lepelaars</t>
  </si>
  <si>
    <t>1.62</t>
  </si>
  <si>
    <t>toilet ooievaars</t>
  </si>
  <si>
    <t>1.63</t>
  </si>
  <si>
    <t>1.64</t>
  </si>
  <si>
    <t>1.56</t>
  </si>
  <si>
    <t>1.66</t>
  </si>
  <si>
    <t>time out/ logopedie</t>
  </si>
  <si>
    <t>1.67a</t>
  </si>
  <si>
    <t>winkel</t>
  </si>
  <si>
    <t>1.67</t>
  </si>
  <si>
    <t>1.68</t>
  </si>
  <si>
    <t>leslokaal Zwaluw</t>
  </si>
  <si>
    <t>1.69</t>
  </si>
  <si>
    <t>leslokaal Merels</t>
  </si>
  <si>
    <t>1.71</t>
  </si>
  <si>
    <t>leslokaal Pijpelaar</t>
  </si>
  <si>
    <t>1.39</t>
  </si>
  <si>
    <t>berging Pijpelaar</t>
  </si>
  <si>
    <t>1.72</t>
  </si>
  <si>
    <t>speellokaal</t>
  </si>
  <si>
    <t>berging sport</t>
  </si>
  <si>
    <t>1.73</t>
  </si>
  <si>
    <t>1.76</t>
  </si>
  <si>
    <t>berging kleuters</t>
  </si>
  <si>
    <t>1.78</t>
  </si>
  <si>
    <t>leslokaal Vogelnest</t>
  </si>
  <si>
    <t>1.79</t>
  </si>
  <si>
    <t>berging Vogelnest</t>
  </si>
  <si>
    <t>1.80</t>
  </si>
  <si>
    <t>toilet Roodborst</t>
  </si>
  <si>
    <t>1.81</t>
  </si>
  <si>
    <t>leslokaal koolmees</t>
  </si>
  <si>
    <t>1.46</t>
  </si>
  <si>
    <t>leslokaal Roodborst</t>
  </si>
  <si>
    <t>1.82</t>
  </si>
  <si>
    <t>peuterspeelplaats</t>
  </si>
  <si>
    <t>1.83</t>
  </si>
  <si>
    <t>entree</t>
  </si>
  <si>
    <t>1.97</t>
  </si>
  <si>
    <t>verkeersruimte peuters</t>
  </si>
  <si>
    <t>1.84</t>
  </si>
  <si>
    <t>leslokaal Putters</t>
  </si>
  <si>
    <t>1.85</t>
  </si>
  <si>
    <t xml:space="preserve">1.86 </t>
  </si>
  <si>
    <t>toilet Koolmees</t>
  </si>
  <si>
    <t>1.87</t>
  </si>
  <si>
    <t xml:space="preserve">berging </t>
  </si>
  <si>
    <t>1.74</t>
  </si>
  <si>
    <t>berging unit 1</t>
  </si>
  <si>
    <t>1.89</t>
  </si>
  <si>
    <t>toilet Zwaluw</t>
  </si>
  <si>
    <t xml:space="preserve">1.90 </t>
  </si>
  <si>
    <t>leslokaal IJsvogels</t>
  </si>
  <si>
    <t>1.70</t>
  </si>
  <si>
    <t>1.92</t>
  </si>
  <si>
    <t>leslokaal Kerkuil</t>
  </si>
  <si>
    <t xml:space="preserve">1.93 </t>
  </si>
  <si>
    <t>1.94</t>
  </si>
  <si>
    <t>1.93</t>
  </si>
  <si>
    <t>personeelskamer</t>
  </si>
  <si>
    <t>TOTAAL</t>
  </si>
  <si>
    <t>Totaal werkprogramma</t>
  </si>
  <si>
    <t>Gemiddelde prestatienorm per jaar</t>
  </si>
  <si>
    <t>Totaal vloer</t>
  </si>
  <si>
    <t>Algemene opmerkingen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</si>
  <si>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</si>
  <si>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</si>
  <si>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Specialistisch vloeronderhoud en glasbewassing kan pas gefactureerd worden na uitvoering en oplevering aan de Opdrachtgever.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</si>
  <si>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</si>
  <si>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</si>
  <si>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</si>
  <si>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</si>
  <si>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</si>
  <si>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</si>
  <si>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</si>
  <si>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</si>
  <si>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</si>
  <si>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</si>
  <si>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</si>
  <si>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</si>
  <si>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</si>
  <si>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</si>
  <si>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</si>
  <si>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</si>
  <si>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Alle glas is gemeten inclusief de kozijnen, kozijnen dienen tijdens het wassen meegenomen worden.</t>
  </si>
  <si>
    <t>EVENTUELE BIJZONDERHEDEN: glas in lood, roedes bij glaswerk</t>
  </si>
  <si>
    <t>Ruimesoort</t>
  </si>
  <si>
    <t>entree 5 * per week</t>
  </si>
  <si>
    <t>entree 4 * per week</t>
  </si>
  <si>
    <t>entree 3 * per week</t>
  </si>
  <si>
    <t>entree 2 * per week</t>
  </si>
  <si>
    <t>entree 1 * per week</t>
  </si>
  <si>
    <t>gangen, hallen en liften 4 * per week</t>
  </si>
  <si>
    <t>gangen, hallen en liften 3 * per week</t>
  </si>
  <si>
    <t>gangen, hallen en liften 2 * per week</t>
  </si>
  <si>
    <t>gangen, hallen en liften 1 * per week</t>
  </si>
  <si>
    <t>trappen 5 * per week</t>
  </si>
  <si>
    <t>trappen 4 * per week</t>
  </si>
  <si>
    <t>trappen 3 * per week</t>
  </si>
  <si>
    <t>trappen 2 * per week</t>
  </si>
  <si>
    <t>trappen 1 * per week</t>
  </si>
  <si>
    <t>kleuterlokalen 5 * per week</t>
  </si>
  <si>
    <t>kleuterlokalen 4 * per week</t>
  </si>
  <si>
    <t>kleuterlokalen 3 * per week</t>
  </si>
  <si>
    <t>kleuterlokalen 2 * per week</t>
  </si>
  <si>
    <t>kleuterlokalen 1 * per week</t>
  </si>
  <si>
    <t>peuterspeelzaal 5 * per week</t>
  </si>
  <si>
    <t>peuterspeelzaal 4 * per week</t>
  </si>
  <si>
    <t>peuterspeelzaal 3 * per week</t>
  </si>
  <si>
    <t>peuterspeelzaal 2 * per week</t>
  </si>
  <si>
    <t>peuterspeelzaal 1 * per week</t>
  </si>
  <si>
    <t>leslokalen 5 * per week</t>
  </si>
  <si>
    <t>leslokalen 4 * per week</t>
  </si>
  <si>
    <t>leslokalen 3 * per week</t>
  </si>
  <si>
    <t>leslokalen 2 * per week</t>
  </si>
  <si>
    <t>leslokalen 1 * per week</t>
  </si>
  <si>
    <t>speelzaal 5 * per week</t>
  </si>
  <si>
    <t>speelzaal 4 * per week</t>
  </si>
  <si>
    <t>speelzaal 3 * per week</t>
  </si>
  <si>
    <t>speelzaal 2 * per week</t>
  </si>
  <si>
    <t>speelzaal 1 * per week</t>
  </si>
  <si>
    <t>kantoren / leerkrachtruimte 5 * per week</t>
  </si>
  <si>
    <t>kantoren / leerkrachtruimte 4 * per week</t>
  </si>
  <si>
    <t>kantoren / leerkrachtruimte 3 * per week</t>
  </si>
  <si>
    <t>kantoren / leerkrachtruimte 2 * per week</t>
  </si>
  <si>
    <t>kantoren / leerkrachtruimte 1 * per week</t>
  </si>
  <si>
    <t>toiletten  onderbouw 5 * per week</t>
  </si>
  <si>
    <t>toiletten onderbouw 4 * per week</t>
  </si>
  <si>
    <t>toiletten onderbouw 3 * per week</t>
  </si>
  <si>
    <t>toiletten onderbouw 2 * per week</t>
  </si>
  <si>
    <t>toiletten onderbouw 1 * per week</t>
  </si>
  <si>
    <t>toiletten bovenbouw/personeel 5 * per week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</si>
  <si>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</si>
  <si>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</si>
  <si>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</si>
  <si>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</si>
  <si>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</si>
  <si>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</si>
  <si>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</si>
  <si>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</si>
  <si>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</si>
  <si>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</si>
  <si>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</si>
  <si>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</si>
  <si>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</si>
  <si>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</si>
  <si>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5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</si>
  <si>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</si>
  <si>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</si>
  <si>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</si>
  <si>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</si>
  <si>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</si>
  <si>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</si>
  <si>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</si>
  <si>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</si>
  <si>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</si>
  <si>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</si>
  <si>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</si>
  <si>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</si>
  <si>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</si>
  <si>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</si>
  <si>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</si>
  <si>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</si>
  <si>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</si>
  <si>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</si>
  <si>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</si>
  <si>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</si>
  <si>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</si>
  <si>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</si>
  <si>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</si>
  <si>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</si>
  <si>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</si>
  <si>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</si>
  <si>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</si>
  <si>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</si>
  <si>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</si>
  <si>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</si>
  <si>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</si>
  <si>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</si>
  <si>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</si>
  <si>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</si>
  <si>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</si>
  <si>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</si>
  <si>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</si>
  <si>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</si>
  <si>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</si>
  <si>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</si>
  <si>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</si>
  <si>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</si>
  <si>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8a</t>
  </si>
  <si>
    <t>8b</t>
  </si>
  <si>
    <t>8c</t>
  </si>
  <si>
    <t>8d</t>
  </si>
  <si>
    <t>8e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</si>
  <si>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</si>
  <si>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</si>
  <si>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</si>
  <si>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</si>
  <si>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</si>
  <si>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</si>
  <si>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</si>
  <si>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</si>
  <si>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</si>
  <si>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</si>
  <si>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</si>
  <si>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</si>
  <si>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</si>
  <si>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</si>
  <si>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</si>
  <si>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</si>
  <si>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</si>
  <si>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</si>
  <si>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</si>
  <si>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</si>
  <si>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</si>
  <si>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</si>
  <si>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</si>
  <si>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</si>
  <si>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</si>
  <si>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</si>
  <si>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</si>
  <si>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</si>
  <si>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</si>
  <si>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</si>
  <si>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</si>
  <si>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</si>
  <si>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</si>
  <si>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</si>
  <si>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</si>
  <si>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</si>
  <si>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</si>
  <si>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</si>
  <si>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</si>
  <si>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</si>
  <si>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</si>
  <si>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</si>
  <si>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</si>
  <si>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</si>
  <si>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</si>
  <si>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</si>
  <si>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</si>
  <si>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</si>
  <si>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</si>
  <si>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</si>
  <si>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</si>
  <si>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</si>
  <si>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</si>
  <si>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</si>
  <si>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</si>
  <si>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</si>
  <si>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120: drie keer per schoolweek</t>
  </si>
  <si>
    <t>80: tweemaal per schoolweek</t>
  </si>
  <si>
    <t>40: eenmaal per schoolweek</t>
  </si>
  <si>
    <t>12: twaalf maal per jaar / maandelijks</t>
  </si>
  <si>
    <t>5: vijfmaal per jaar / in alle schoolvakanties</t>
  </si>
  <si>
    <t>4: viermaal per jaar / in alle schoolvakanties m.u.v. de zomervakantie</t>
  </si>
  <si>
    <t>1: eenmaal per jaar / in de zomervakantie</t>
  </si>
  <si>
    <t xml:space="preserve">Leverancier vult de prestatie in vierkante meter per uur in op basis van zijn eigen calculatie en tarieven per uur, per vierkante meter glasbewassing, en eventueel vloeren zoals onderstaand weergeven. </t>
  </si>
  <si>
    <t>Prestatie in vierkante meter per uur</t>
  </si>
  <si>
    <t>Kosten divers vloer (allemaal invullen)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</si>
  <si>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</si>
  <si>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</si>
  <si>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</si>
  <si>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</si>
  <si>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</si>
  <si>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 xml:space="preserve">uurtarief schoonmaak conform huidige CAO </t>
  </si>
  <si>
    <t>uurtarief regie uren op afroep* (indien niet ingevuld hanteren we het tarief uit B67)</t>
  </si>
  <si>
    <t>tarief glasbewassing per vierkante meter enkelzijdig binnen / buiten en separatieglas</t>
  </si>
  <si>
    <t>Regietarieven voor uren op afroep (niet specialistisch)</t>
  </si>
  <si>
    <t>MA</t>
  </si>
  <si>
    <t>DI</t>
  </si>
  <si>
    <t>WO</t>
  </si>
  <si>
    <t>DO</t>
  </si>
  <si>
    <t>VR</t>
  </si>
  <si>
    <t>ZA</t>
  </si>
  <si>
    <t>ZO</t>
  </si>
  <si>
    <t>FE</t>
  </si>
  <si>
    <t>00.00 tot 06.00 uur</t>
  </si>
  <si>
    <t>06.00 tot 21.30 uur</t>
  </si>
  <si>
    <t>21.30 tot 24.00 uur</t>
  </si>
  <si>
    <t xml:space="preserve">* Maximaal 10% hoger dan reguliere uurtarief </t>
  </si>
  <si>
    <t>Kostenoverzicht</t>
  </si>
  <si>
    <t>Calculatie inschrijver</t>
  </si>
  <si>
    <t>Exclusief btw</t>
  </si>
  <si>
    <t>Inclusief btw</t>
  </si>
  <si>
    <t>Werkprogramma obv ruimtestaat</t>
  </si>
  <si>
    <t>Kopier de dikgedrukte getallen naar de lichtblauwe cellen</t>
  </si>
  <si>
    <t>Inschrijfprijs</t>
  </si>
  <si>
    <t>Voorcalculatie</t>
  </si>
  <si>
    <t>Minimale kosten</t>
  </si>
  <si>
    <t>Maximale kosten</t>
  </si>
  <si>
    <t>Totaal</t>
  </si>
  <si>
    <t>Binnen/buiten</t>
  </si>
  <si>
    <t>Seperatie</t>
  </si>
  <si>
    <t>Twine</t>
  </si>
  <si>
    <t>Begane</t>
  </si>
  <si>
    <t>V4</t>
  </si>
  <si>
    <t>Koepels</t>
  </si>
  <si>
    <t>leslokaal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</si>
</sst>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/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  <border>
      <left/>
      <right style="medium">
        <color rgb="FF376BA1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2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8" xfId="0" applyFont="1" applyBorder="1"/>
    <xf numFmtId="0" fontId="5" fillId="0" borderId="9" xfId="0" applyFont="1" applyBorder="1"/>
    <xf numFmtId="2" fontId="5" fillId="0" borderId="9" xfId="0" applyNumberFormat="1" applyFont="1" applyBorder="1"/>
    <xf numFmtId="0" fontId="5" fillId="0" borderId="10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11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2" xfId="0" applyFont="1" applyBorder="1"/>
    <xf numFmtId="0" fontId="5" fillId="0" borderId="11" xfId="0" applyFont="1" applyBorder="1"/>
    <xf numFmtId="0" fontId="5" fillId="0" borderId="12" xfId="0" applyFont="1" applyBorder="1"/>
    <xf numFmtId="1" fontId="5" fillId="0" borderId="0" xfId="0" applyNumberFormat="1" applyFont="1"/>
    <xf numFmtId="0" fontId="6" fillId="0" borderId="11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3" xfId="0" applyFont="1" applyBorder="1" applyAlignment="1">
      <alignment horizontal="center"/>
    </xf>
    <xf numFmtId="2" fontId="5" fillId="0" borderId="33" xfId="0" applyNumberFormat="1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3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2" borderId="28" xfId="0" applyFont="1" applyFill="1" applyBorder="1"/>
    <xf numFmtId="0" fontId="5" fillId="2" borderId="29" xfId="0" applyFont="1" applyFill="1" applyBorder="1"/>
    <xf numFmtId="2" fontId="5" fillId="2" borderId="16" xfId="0" applyNumberFormat="1" applyFont="1" applyFill="1" applyBorder="1"/>
    <xf numFmtId="0" fontId="6" fillId="2" borderId="29" xfId="0" applyFont="1" applyFill="1" applyBorder="1"/>
    <xf numFmtId="0" fontId="6" fillId="2" borderId="30" xfId="0" applyFont="1" applyFill="1" applyBorder="1"/>
    <xf numFmtId="0" fontId="6" fillId="0" borderId="13" xfId="0" applyFont="1" applyBorder="1"/>
    <xf numFmtId="0" fontId="6" fillId="0" borderId="14" xfId="0" applyFont="1" applyBorder="1"/>
    <xf numFmtId="2" fontId="6" fillId="0" borderId="14" xfId="0" applyNumberFormat="1" applyFont="1" applyBorder="1"/>
    <xf numFmtId="0" fontId="6" fillId="0" borderId="15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11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2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2" fontId="7" fillId="0" borderId="14" xfId="0" applyNumberFormat="1" applyFont="1" applyBorder="1"/>
    <xf numFmtId="0" fontId="7" fillId="0" borderId="15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2" fontId="7" fillId="0" borderId="9" xfId="0" applyNumberFormat="1" applyFont="1" applyBorder="1"/>
    <xf numFmtId="0" fontId="7" fillId="0" borderId="10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11" xfId="0" applyFont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6" xfId="0" applyNumberFormat="1" applyFont="1" applyFill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8" xfId="0" applyNumberFormat="1" applyFont="1" applyFill="1" applyBorder="1" applyAlignment="1">
      <alignment horizontal="center"/>
    </xf>
    <xf numFmtId="2" fontId="8" fillId="0" borderId="39" xfId="0" applyNumberFormat="1" applyFont="1" applyBorder="1" applyAlignment="1">
      <alignment horizontal="center"/>
    </xf>
    <xf numFmtId="2" fontId="8" fillId="2" borderId="40" xfId="0" applyNumberFormat="1" applyFont="1" applyFill="1" applyBorder="1" applyAlignment="1">
      <alignment horizontal="center"/>
    </xf>
    <xf numFmtId="2" fontId="8" fillId="2" borderId="36" xfId="0" applyNumberFormat="1" applyFont="1" applyFill="1" applyBorder="1" applyAlignment="1">
      <alignment horizontal="center" wrapText="1"/>
    </xf>
    <xf numFmtId="0" fontId="7" fillId="0" borderId="41" xfId="0" applyFont="1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center"/>
    </xf>
    <xf numFmtId="2" fontId="7" fillId="0" borderId="42" xfId="0" applyNumberFormat="1" applyFont="1" applyBorder="1"/>
    <xf numFmtId="2" fontId="7" fillId="0" borderId="47" xfId="0" applyNumberFormat="1" applyFont="1" applyBorder="1"/>
    <xf numFmtId="2" fontId="7" fillId="0" borderId="49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5" xfId="0" applyNumberFormat="1" applyFont="1" applyBorder="1"/>
    <xf numFmtId="2" fontId="7" fillId="0" borderId="50" xfId="0" applyNumberFormat="1" applyFont="1" applyBorder="1"/>
    <xf numFmtId="0" fontId="9" fillId="2" borderId="28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0" borderId="51" xfId="0" applyFont="1" applyBorder="1" applyAlignment="1">
      <alignment horizontal="right" textRotation="90"/>
    </xf>
    <xf numFmtId="0" fontId="1" fillId="0" borderId="16" xfId="0" applyFont="1" applyBorder="1" applyAlignment="1">
      <alignment horizontal="right" textRotation="90"/>
    </xf>
    <xf numFmtId="0" fontId="0" fillId="0" borderId="16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1" fillId="0" borderId="16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2" xfId="0" applyBorder="1"/>
    <xf numFmtId="0" fontId="0" fillId="0" borderId="52" xfId="0" applyBorder="1" applyAlignment="1">
      <alignment horizontal="left"/>
    </xf>
    <xf numFmtId="0" fontId="0" fillId="0" borderId="52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6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4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2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5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8" fillId="2" borderId="28" xfId="0" applyFont="1" applyFill="1" applyBorder="1"/>
    <xf numFmtId="0" fontId="0" fillId="0" borderId="29" xfId="0" applyBorder="1"/>
    <xf numFmtId="0" fontId="0" fillId="0" borderId="30" xfId="0" applyBorder="1"/>
    <xf numFmtId="0" fontId="7" fillId="0" borderId="17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8" xfId="0" applyFont="1" applyBorder="1"/>
    <xf numFmtId="0" fontId="7" fillId="0" borderId="44" xfId="0" applyFont="1" applyBorder="1"/>
    <xf numFmtId="0" fontId="7" fillId="0" borderId="45" xfId="0" applyFont="1" applyBorder="1"/>
    <xf numFmtId="0" fontId="5" fillId="0" borderId="45" xfId="0" applyFont="1" applyBorder="1"/>
    <xf numFmtId="0" fontId="5" fillId="0" borderId="46" xfId="0" applyFont="1" applyBorder="1"/>
    <xf numFmtId="0" fontId="7" fillId="0" borderId="6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8" xfId="0" applyFont="1" applyFill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1" xfId="0" applyFont="1" applyBorder="1"/>
    <xf numFmtId="0" fontId="5" fillId="0" borderId="33" xfId="0" applyFont="1" applyBorder="1"/>
    <xf numFmtId="0" fontId="5" fillId="0" borderId="35" xfId="0" applyFont="1" applyBorder="1"/>
    <xf numFmtId="0" fontId="14" fillId="0" borderId="17" xfId="0" applyFont="1" applyBorder="1"/>
    <xf numFmtId="0" fontId="14" fillId="0" borderId="3" xfId="0" applyFont="1" applyBorder="1"/>
    <xf numFmtId="0" fontId="14" fillId="0" borderId="18" xfId="0" applyFont="1" applyBorder="1"/>
    <xf numFmtId="0" fontId="5" fillId="0" borderId="18" xfId="0" applyFont="1" applyBorder="1" applyAlignment="1">
      <alignment horizontal="left"/>
    </xf>
    <xf numFmtId="2" fontId="8" fillId="2" borderId="28" xfId="0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7" fillId="0" borderId="0" xfId="0" applyFont="1"/>
    <xf numFmtId="0" fontId="8" fillId="2" borderId="28" xfId="0" applyFont="1" applyFill="1" applyBorder="1" applyAlignment="1">
      <alignment horizontal="center" vertical="top"/>
    </xf>
    <xf numFmtId="0" fontId="8" fillId="2" borderId="29" xfId="0" applyFont="1" applyFill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7" fillId="0" borderId="48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117"/>
  <sheetViews>
    <sheetView topLeftCell="A45" zoomScale="85" zoomScaleNormal="85" workbookViewId="0">
      <selection activeCell="O105" sqref="O105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19" width="20.7109375" style="12" hidden="1" customWidth="1"/>
    <col min="20" max="20" width="20.7109375" style="12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432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65" t="s">
        <v>430</v>
      </c>
      <c r="E4" s="165"/>
      <c r="F4" s="165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65" t="s">
        <v>3</v>
      </c>
      <c r="E5" s="165"/>
      <c r="F5" s="165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4</v>
      </c>
      <c r="D6" s="165" t="s">
        <v>5</v>
      </c>
      <c r="E6" s="165"/>
      <c r="F6" s="165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6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60" t="s">
        <v>7</v>
      </c>
      <c r="N9" s="160"/>
      <c r="O9" s="160"/>
      <c r="P9" s="160"/>
      <c r="Q9" s="160"/>
      <c r="R9" s="160"/>
      <c r="S9" s="130"/>
      <c r="T9" s="130"/>
      <c r="U9" s="130"/>
      <c r="V9" s="161" t="s">
        <v>8</v>
      </c>
      <c r="W9" s="161"/>
      <c r="X9" s="161"/>
      <c r="Y9" s="161"/>
      <c r="Z9" s="161"/>
    </row>
    <row r="10" spans="1:26" ht="16.5" thickBot="1" x14ac:dyDescent="0.35">
      <c r="A10" s="23"/>
      <c r="B10" s="24" t="s">
        <v>9</v>
      </c>
      <c r="C10" s="24" t="s">
        <v>10</v>
      </c>
      <c r="D10" s="24" t="s">
        <v>11</v>
      </c>
      <c r="E10" s="24" t="s">
        <v>12</v>
      </c>
      <c r="F10" s="24" t="s">
        <v>13</v>
      </c>
      <c r="G10" s="24" t="s">
        <v>14</v>
      </c>
      <c r="H10" s="25" t="s">
        <v>15</v>
      </c>
      <c r="I10" s="24" t="s">
        <v>16</v>
      </c>
      <c r="J10" s="24" t="s">
        <v>17</v>
      </c>
      <c r="K10" s="26"/>
      <c r="L10" s="27"/>
      <c r="M10" s="5" t="s">
        <v>18</v>
      </c>
      <c r="N10" s="5" t="s">
        <v>19</v>
      </c>
      <c r="O10" s="28" t="s">
        <v>20</v>
      </c>
      <c r="P10" s="28" t="s">
        <v>21</v>
      </c>
      <c r="Q10" s="28" t="s">
        <v>22</v>
      </c>
      <c r="R10" s="29" t="s">
        <v>23</v>
      </c>
      <c r="S10" s="29" t="s">
        <v>24</v>
      </c>
      <c r="T10" s="29" t="s">
        <v>25</v>
      </c>
      <c r="U10" s="29"/>
      <c r="V10" s="30" t="s">
        <v>26</v>
      </c>
      <c r="W10" s="31" t="s">
        <v>27</v>
      </c>
      <c r="X10" s="32" t="s">
        <v>22</v>
      </c>
      <c r="Y10" s="32" t="s">
        <v>23</v>
      </c>
      <c r="Z10" s="33"/>
    </row>
    <row r="11" spans="1:26" ht="16.5" thickBot="1" x14ac:dyDescent="0.35">
      <c r="A11" s="20"/>
      <c r="B11" s="34">
        <v>1</v>
      </c>
      <c r="C11" s="35" t="s">
        <v>430</v>
      </c>
      <c r="D11" s="36" t="s">
        <v>431</v>
      </c>
      <c r="E11" s="37" t="s">
        <v>28</v>
      </c>
      <c r="F11" s="36" t="s">
        <v>29</v>
      </c>
      <c r="G11" s="37"/>
      <c r="H11" s="38">
        <v>10.7</v>
      </c>
      <c r="I11" s="39" t="s">
        <v>30</v>
      </c>
      <c r="J11" s="40"/>
      <c r="K11" s="21"/>
      <c r="L11" s="11"/>
      <c r="M11" t="s">
        <v>223</v>
      </c>
      <c r="O11" s="2">
        <f>HLOOKUP(M11,Werkprogramma!$A$1:$BQ$61,57,FALSE)</f>
        <v>292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267.5</v>
      </c>
      <c r="S11" s="12">
        <f>H11*P11</f>
        <v>2140</v>
      </c>
      <c r="T11" s="12">
        <f>R11/Q11</f>
        <v>7.3287671232876717</v>
      </c>
      <c r="U11" s="155"/>
      <c r="V11" s="12" t="s">
        <v>399</v>
      </c>
      <c r="W11" s="13">
        <v>2</v>
      </c>
      <c r="X11" s="14">
        <f>VLOOKUP(V11,Werkprogramma!$A$59:$B$65,2,FALSE)</f>
        <v>3</v>
      </c>
      <c r="Y11" s="14">
        <f>H11*W11*X11</f>
        <v>64.199999999999989</v>
      </c>
    </row>
    <row r="12" spans="1:26" ht="16.5" thickBot="1" x14ac:dyDescent="0.35">
      <c r="A12" s="20"/>
      <c r="B12" s="34">
        <v>1</v>
      </c>
      <c r="C12" s="35" t="s">
        <v>430</v>
      </c>
      <c r="D12" s="36" t="s">
        <v>431</v>
      </c>
      <c r="E12" s="43" t="s">
        <v>28</v>
      </c>
      <c r="F12" s="42" t="s">
        <v>33</v>
      </c>
      <c r="G12" s="43"/>
      <c r="H12" s="44">
        <v>71.400000000000006</v>
      </c>
      <c r="I12" s="45" t="s">
        <v>34</v>
      </c>
      <c r="J12" s="46"/>
      <c r="K12" s="21"/>
      <c r="L12" s="11"/>
      <c r="M12" t="s">
        <v>31</v>
      </c>
      <c r="O12" s="2">
        <f>HLOOKUP(M12,Werkprogramma!$A$1:$BQ$61,57,FALSE)</f>
        <v>579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23" si="0">((H12*P12)/O12)*Q12</f>
        <v>900.20725388601045</v>
      </c>
      <c r="S12" s="12">
        <f t="shared" ref="S12:S75" si="1">H12*P12</f>
        <v>14280.000000000002</v>
      </c>
      <c r="T12" s="12">
        <f t="shared" ref="T12:T75" si="2">R12/Q12</f>
        <v>24.663212435233163</v>
      </c>
      <c r="U12" s="155"/>
      <c r="V12" s="12" t="s">
        <v>396</v>
      </c>
      <c r="W12" s="13">
        <v>2</v>
      </c>
      <c r="X12" s="14">
        <f>VLOOKUP(V12,Werkprogramma!$A$59:$B$65,2,FALSE)</f>
        <v>3.75</v>
      </c>
      <c r="Y12" s="14">
        <f t="shared" ref="Y12:Y76" si="3">H12*W12*X12</f>
        <v>535.5</v>
      </c>
    </row>
    <row r="13" spans="1:26" ht="16.5" thickBot="1" x14ac:dyDescent="0.35">
      <c r="A13" s="20"/>
      <c r="B13" s="34">
        <v>1</v>
      </c>
      <c r="C13" s="35" t="s">
        <v>430</v>
      </c>
      <c r="D13" s="36" t="s">
        <v>431</v>
      </c>
      <c r="E13" s="43" t="s">
        <v>35</v>
      </c>
      <c r="F13" s="42" t="s">
        <v>36</v>
      </c>
      <c r="G13" s="43"/>
      <c r="H13" s="44">
        <v>18.7</v>
      </c>
      <c r="I13" s="45" t="s">
        <v>37</v>
      </c>
      <c r="J13" s="46"/>
      <c r="K13" s="21"/>
      <c r="L13" s="11"/>
      <c r="M13" t="s">
        <v>259</v>
      </c>
      <c r="O13" s="2">
        <f>HLOOKUP(M13,Werkprogramma!$A$1:$BQ$61,57,FALSE)</f>
        <v>325</v>
      </c>
      <c r="P13" s="2">
        <f>HLOOKUP(M13,Werkprogramma!$A$1:$BQ$61,3,FALSE)</f>
        <v>120</v>
      </c>
      <c r="Q13" s="41">
        <f>Werkprogramma!$B$67</f>
        <v>36.5</v>
      </c>
      <c r="R13" s="12">
        <f t="shared" si="0"/>
        <v>252.01846153846154</v>
      </c>
      <c r="S13" s="12">
        <f t="shared" si="1"/>
        <v>2244</v>
      </c>
      <c r="T13" s="12">
        <f t="shared" si="2"/>
        <v>6.9046153846153846</v>
      </c>
      <c r="U13" s="155"/>
      <c r="V13" s="12" t="s">
        <v>400</v>
      </c>
      <c r="W13" s="13">
        <v>2</v>
      </c>
      <c r="X13" s="14">
        <f>VLOOKUP(V13,Werkprogramma!$A$59:$B$65,2,FALSE)</f>
        <v>1.5</v>
      </c>
      <c r="Y13" s="14">
        <f>H13*W13*X13</f>
        <v>56.099999999999994</v>
      </c>
    </row>
    <row r="14" spans="1:26" ht="16.5" thickBot="1" x14ac:dyDescent="0.35">
      <c r="A14" s="20"/>
      <c r="B14" s="34">
        <v>1</v>
      </c>
      <c r="C14" s="35" t="s">
        <v>430</v>
      </c>
      <c r="D14" s="36" t="s">
        <v>431</v>
      </c>
      <c r="E14" s="43" t="s">
        <v>38</v>
      </c>
      <c r="F14" s="42" t="s">
        <v>39</v>
      </c>
      <c r="G14" s="43"/>
      <c r="H14" s="44">
        <v>36</v>
      </c>
      <c r="I14" s="45" t="s">
        <v>40</v>
      </c>
      <c r="J14" s="46"/>
      <c r="K14" s="21"/>
      <c r="L14" s="11"/>
      <c r="M14" t="s">
        <v>259</v>
      </c>
      <c r="O14" s="2">
        <f>HLOOKUP(M14,Werkprogramma!$A$1:$BQ$61,57,FALSE)</f>
        <v>325</v>
      </c>
      <c r="P14" s="2">
        <f>HLOOKUP(M14,Werkprogramma!$A$1:$BQ$61,3,FALSE)</f>
        <v>120</v>
      </c>
      <c r="Q14" s="41">
        <f>Werkprogramma!$B$67</f>
        <v>36.5</v>
      </c>
      <c r="R14" s="12">
        <f t="shared" si="0"/>
        <v>485.16923076923081</v>
      </c>
      <c r="S14" s="12">
        <f t="shared" si="1"/>
        <v>4320</v>
      </c>
      <c r="T14" s="12">
        <f t="shared" si="2"/>
        <v>13.292307692307693</v>
      </c>
      <c r="U14" s="155"/>
      <c r="V14" s="12" t="s">
        <v>398</v>
      </c>
      <c r="W14" s="13">
        <v>2</v>
      </c>
      <c r="X14" s="14">
        <f>VLOOKUP(V14,Werkprogramma!$A$59:$B$65,2,FALSE)</f>
        <v>3.5</v>
      </c>
      <c r="Y14" s="14">
        <f t="shared" si="3"/>
        <v>252</v>
      </c>
    </row>
    <row r="15" spans="1:26" ht="16.5" thickBot="1" x14ac:dyDescent="0.35">
      <c r="A15" s="20"/>
      <c r="B15" s="34">
        <v>1</v>
      </c>
      <c r="C15" s="35" t="s">
        <v>430</v>
      </c>
      <c r="D15" s="36" t="s">
        <v>431</v>
      </c>
      <c r="E15" s="43" t="s">
        <v>41</v>
      </c>
      <c r="F15" s="42" t="s">
        <v>42</v>
      </c>
      <c r="G15" s="43"/>
      <c r="H15" s="44">
        <v>33</v>
      </c>
      <c r="I15" s="45" t="s">
        <v>40</v>
      </c>
      <c r="J15" s="46"/>
      <c r="K15" s="21"/>
      <c r="L15" s="11"/>
      <c r="M15" t="s">
        <v>259</v>
      </c>
      <c r="O15" s="2">
        <f>HLOOKUP(M15,Werkprogramma!$A$1:$BQ$61,57,FALSE)</f>
        <v>325</v>
      </c>
      <c r="P15" s="2">
        <f>HLOOKUP(M15,Werkprogramma!$A$1:$BQ$61,3,FALSE)</f>
        <v>120</v>
      </c>
      <c r="Q15" s="41">
        <f>Werkprogramma!$B$67</f>
        <v>36.5</v>
      </c>
      <c r="R15" s="12">
        <f t="shared" si="0"/>
        <v>444.73846153846154</v>
      </c>
      <c r="S15" s="12">
        <f t="shared" si="1"/>
        <v>3960</v>
      </c>
      <c r="T15" s="12">
        <f t="shared" si="2"/>
        <v>12.184615384615384</v>
      </c>
      <c r="U15" s="155"/>
      <c r="V15" s="12" t="s">
        <v>398</v>
      </c>
      <c r="W15" s="13">
        <v>2</v>
      </c>
      <c r="X15" s="14">
        <f>VLOOKUP(V15,Werkprogramma!$A$59:$B$65,2,FALSE)</f>
        <v>3.5</v>
      </c>
      <c r="Y15" s="14">
        <f t="shared" si="3"/>
        <v>231</v>
      </c>
    </row>
    <row r="16" spans="1:26" ht="16.5" thickBot="1" x14ac:dyDescent="0.35">
      <c r="A16" s="20"/>
      <c r="B16" s="34">
        <v>1</v>
      </c>
      <c r="C16" s="35" t="s">
        <v>430</v>
      </c>
      <c r="D16" s="36" t="s">
        <v>431</v>
      </c>
      <c r="E16" s="43" t="s">
        <v>43</v>
      </c>
      <c r="F16" s="42" t="s">
        <v>44</v>
      </c>
      <c r="G16" s="43"/>
      <c r="H16" s="44">
        <v>36</v>
      </c>
      <c r="I16" s="45" t="s">
        <v>40</v>
      </c>
      <c r="J16" s="46"/>
      <c r="K16" s="21"/>
      <c r="L16" s="11"/>
      <c r="M16" t="s">
        <v>259</v>
      </c>
      <c r="O16" s="2">
        <f>HLOOKUP(M16,Werkprogramma!$A$1:$BQ$61,57,FALSE)</f>
        <v>325</v>
      </c>
      <c r="P16" s="2">
        <f>HLOOKUP(M16,Werkprogramma!$A$1:$BQ$61,3,FALSE)</f>
        <v>120</v>
      </c>
      <c r="Q16" s="41">
        <f>Werkprogramma!$B$67</f>
        <v>36.5</v>
      </c>
      <c r="R16" s="12">
        <f t="shared" si="0"/>
        <v>485.16923076923081</v>
      </c>
      <c r="S16" s="12">
        <f t="shared" si="1"/>
        <v>4320</v>
      </c>
      <c r="T16" s="12">
        <f t="shared" si="2"/>
        <v>13.292307692307693</v>
      </c>
      <c r="U16" s="155"/>
      <c r="V16" s="12" t="s">
        <v>398</v>
      </c>
      <c r="W16" s="13">
        <v>2</v>
      </c>
      <c r="X16" s="14">
        <f>VLOOKUP(V16,Werkprogramma!$A$59:$B$65,2,FALSE)</f>
        <v>3.5</v>
      </c>
      <c r="Y16" s="14">
        <f t="shared" si="3"/>
        <v>252</v>
      </c>
    </row>
    <row r="17" spans="1:25" ht="16.5" thickBot="1" x14ac:dyDescent="0.35">
      <c r="A17" s="20"/>
      <c r="B17" s="34">
        <v>1</v>
      </c>
      <c r="C17" s="35" t="s">
        <v>430</v>
      </c>
      <c r="D17" s="36" t="s">
        <v>431</v>
      </c>
      <c r="E17" s="43" t="s">
        <v>45</v>
      </c>
      <c r="F17" s="42" t="s">
        <v>46</v>
      </c>
      <c r="G17" s="43"/>
      <c r="H17" s="44">
        <v>5.6</v>
      </c>
      <c r="I17" s="45" t="s">
        <v>47</v>
      </c>
      <c r="J17" s="46"/>
      <c r="K17" s="21"/>
      <c r="L17" s="11"/>
      <c r="M17" t="s">
        <v>267</v>
      </c>
      <c r="O17" s="2">
        <f>HLOOKUP(M17,Werkprogramma!$A$1:$BQ$61,57,FALSE)</f>
        <v>72</v>
      </c>
      <c r="P17" s="2">
        <f>HLOOKUP(M17,Werkprogramma!$A$1:$BQ$61,3,FALSE)</f>
        <v>200</v>
      </c>
      <c r="Q17" s="41">
        <f>Werkprogramma!$B$67</f>
        <v>36.5</v>
      </c>
      <c r="R17" s="12">
        <f t="shared" si="0"/>
        <v>567.77777777777771</v>
      </c>
      <c r="S17" s="12">
        <f t="shared" si="1"/>
        <v>1120</v>
      </c>
      <c r="T17" s="12">
        <f t="shared" si="2"/>
        <v>15.555555555555554</v>
      </c>
      <c r="U17" s="155"/>
      <c r="V17" s="12" t="s">
        <v>400</v>
      </c>
      <c r="W17" s="13">
        <v>2</v>
      </c>
      <c r="X17" s="14">
        <f>VLOOKUP(V17,Werkprogramma!$A$59:$B$65,2,FALSE)</f>
        <v>1.5</v>
      </c>
      <c r="Y17" s="14">
        <f t="shared" si="3"/>
        <v>16.799999999999997</v>
      </c>
    </row>
    <row r="18" spans="1:25" ht="16.5" thickBot="1" x14ac:dyDescent="0.35">
      <c r="A18" s="20"/>
      <c r="B18" s="34">
        <v>1</v>
      </c>
      <c r="C18" s="35" t="s">
        <v>430</v>
      </c>
      <c r="D18" s="36" t="s">
        <v>431</v>
      </c>
      <c r="E18" s="43" t="s">
        <v>48</v>
      </c>
      <c r="F18" s="42" t="s">
        <v>49</v>
      </c>
      <c r="G18" s="43"/>
      <c r="H18" s="44">
        <v>4.9000000000000004</v>
      </c>
      <c r="I18" s="45" t="s">
        <v>47</v>
      </c>
      <c r="J18" s="46"/>
      <c r="K18" s="21"/>
      <c r="L18" s="11"/>
      <c r="M18" t="s">
        <v>267</v>
      </c>
      <c r="O18" s="2">
        <f>HLOOKUP(M18,Werkprogramma!$A$1:$BQ$61,57,FALSE)</f>
        <v>72</v>
      </c>
      <c r="P18" s="2">
        <f>HLOOKUP(M18,Werkprogramma!$A$1:$BQ$61,3,FALSE)</f>
        <v>200</v>
      </c>
      <c r="Q18" s="41">
        <f>Werkprogramma!$B$67</f>
        <v>36.5</v>
      </c>
      <c r="R18" s="12">
        <f t="shared" si="0"/>
        <v>496.8055555555556</v>
      </c>
      <c r="S18" s="12">
        <f t="shared" si="1"/>
        <v>980.00000000000011</v>
      </c>
      <c r="T18" s="12">
        <f t="shared" si="2"/>
        <v>13.611111111111112</v>
      </c>
      <c r="U18" s="155"/>
      <c r="V18" s="12" t="s">
        <v>400</v>
      </c>
      <c r="W18" s="13">
        <v>2</v>
      </c>
      <c r="X18" s="14">
        <f>VLOOKUP(V18,Werkprogramma!$A$59:$B$65,2,FALSE)</f>
        <v>1.5</v>
      </c>
      <c r="Y18" s="14">
        <f t="shared" si="3"/>
        <v>14.700000000000001</v>
      </c>
    </row>
    <row r="19" spans="1:25" ht="16.5" thickBot="1" x14ac:dyDescent="0.35">
      <c r="A19" s="20"/>
      <c r="B19" s="34">
        <v>1</v>
      </c>
      <c r="C19" s="35" t="s">
        <v>430</v>
      </c>
      <c r="D19" s="36" t="s">
        <v>431</v>
      </c>
      <c r="E19" s="43" t="s">
        <v>50</v>
      </c>
      <c r="F19" s="42" t="s">
        <v>51</v>
      </c>
      <c r="G19" s="43"/>
      <c r="H19" s="44">
        <v>6.7</v>
      </c>
      <c r="I19" s="45" t="s">
        <v>34</v>
      </c>
      <c r="J19" s="46"/>
      <c r="K19" s="21"/>
      <c r="L19" s="11"/>
      <c r="M19" t="s">
        <v>287</v>
      </c>
      <c r="O19" s="2">
        <f>HLOOKUP(M19,Werkprogramma!$A$1:$BQ$61,57,FALSE)</f>
        <v>401</v>
      </c>
      <c r="P19" s="2">
        <f>HLOOKUP(M19,Werkprogramma!$A$1:$BQ$61,3,FALSE)</f>
        <v>120</v>
      </c>
      <c r="Q19" s="41">
        <f>Werkprogramma!$B$67</f>
        <v>36.5</v>
      </c>
      <c r="R19" s="12">
        <f t="shared" si="0"/>
        <v>73.182044887780549</v>
      </c>
      <c r="S19" s="12">
        <f t="shared" si="1"/>
        <v>804</v>
      </c>
      <c r="T19" s="12">
        <f t="shared" si="2"/>
        <v>2.0049875311720697</v>
      </c>
      <c r="U19" s="155"/>
      <c r="V19" s="12" t="s">
        <v>396</v>
      </c>
      <c r="W19" s="13">
        <v>2</v>
      </c>
      <c r="X19" s="14">
        <f>VLOOKUP(V19,Werkprogramma!$A$59:$B$65,2,FALSE)</f>
        <v>3.75</v>
      </c>
      <c r="Y19" s="14">
        <f t="shared" si="3"/>
        <v>50.25</v>
      </c>
    </row>
    <row r="20" spans="1:25" ht="16.5" thickBot="1" x14ac:dyDescent="0.35">
      <c r="A20" s="20"/>
      <c r="B20" s="34">
        <v>1</v>
      </c>
      <c r="C20" s="35" t="s">
        <v>430</v>
      </c>
      <c r="D20" s="36" t="s">
        <v>431</v>
      </c>
      <c r="E20" s="43" t="s">
        <v>52</v>
      </c>
      <c r="F20" s="42" t="s">
        <v>53</v>
      </c>
      <c r="G20" s="43"/>
      <c r="H20" s="44">
        <v>28.3</v>
      </c>
      <c r="I20" s="45" t="s">
        <v>34</v>
      </c>
      <c r="J20" s="46"/>
      <c r="K20" s="21"/>
      <c r="L20" s="11"/>
      <c r="M20" t="s">
        <v>31</v>
      </c>
      <c r="O20" s="2">
        <f>HLOOKUP(M20,Werkprogramma!$A$1:$BQ$61,57,FALSE)</f>
        <v>579</v>
      </c>
      <c r="P20" s="2">
        <f>HLOOKUP(M20,Werkprogramma!$A$1:$BQ$61,3,FALSE)</f>
        <v>200</v>
      </c>
      <c r="Q20" s="41">
        <f>Werkprogramma!$B$67</f>
        <v>36.5</v>
      </c>
      <c r="R20" s="12">
        <f t="shared" si="0"/>
        <v>356.80483592400691</v>
      </c>
      <c r="S20" s="12">
        <f t="shared" si="1"/>
        <v>5660</v>
      </c>
      <c r="T20" s="12">
        <f t="shared" si="2"/>
        <v>9.7754749568221069</v>
      </c>
      <c r="U20" s="155"/>
      <c r="V20" s="12" t="s">
        <v>396</v>
      </c>
      <c r="W20" s="13">
        <v>2</v>
      </c>
      <c r="X20" s="14">
        <f>VLOOKUP(V20,Werkprogramma!$A$59:$B$65,2,FALSE)</f>
        <v>3.75</v>
      </c>
      <c r="Y20" s="14">
        <f t="shared" si="3"/>
        <v>212.25</v>
      </c>
    </row>
    <row r="21" spans="1:25" ht="16.5" thickBot="1" x14ac:dyDescent="0.35">
      <c r="A21" s="20"/>
      <c r="B21" s="34">
        <v>1</v>
      </c>
      <c r="C21" s="35" t="s">
        <v>430</v>
      </c>
      <c r="D21" s="36" t="s">
        <v>431</v>
      </c>
      <c r="E21" s="43" t="s">
        <v>54</v>
      </c>
      <c r="F21" s="42" t="s">
        <v>33</v>
      </c>
      <c r="G21" s="43"/>
      <c r="H21" s="44">
        <v>56.9</v>
      </c>
      <c r="I21" s="45" t="s">
        <v>55</v>
      </c>
      <c r="J21" s="46"/>
      <c r="K21" s="21"/>
      <c r="L21" s="11"/>
      <c r="M21" t="s">
        <v>31</v>
      </c>
      <c r="O21" s="2">
        <f>HLOOKUP(M21,Werkprogramma!$A$1:$BQ$61,57,FALSE)</f>
        <v>579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717.39205526770297</v>
      </c>
      <c r="S21" s="12">
        <f t="shared" si="1"/>
        <v>11380</v>
      </c>
      <c r="T21" s="12">
        <f t="shared" si="2"/>
        <v>19.654576856649395</v>
      </c>
      <c r="U21" s="155"/>
      <c r="V21" s="12" t="s">
        <v>400</v>
      </c>
      <c r="W21" s="13">
        <v>2</v>
      </c>
      <c r="X21" s="14">
        <f>VLOOKUP(V21,Werkprogramma!$A$59:$B$65,2,FALSE)</f>
        <v>1.5</v>
      </c>
      <c r="Y21" s="14">
        <f t="shared" si="3"/>
        <v>170.7</v>
      </c>
    </row>
    <row r="22" spans="1:25" ht="16.5" thickBot="1" x14ac:dyDescent="0.35">
      <c r="A22" s="20"/>
      <c r="B22" s="34">
        <v>1</v>
      </c>
      <c r="C22" s="35" t="s">
        <v>430</v>
      </c>
      <c r="D22" s="36" t="s">
        <v>431</v>
      </c>
      <c r="E22" s="43" t="s">
        <v>54</v>
      </c>
      <c r="F22" s="42" t="s">
        <v>33</v>
      </c>
      <c r="G22" s="43"/>
      <c r="H22" s="44">
        <v>11.7</v>
      </c>
      <c r="I22" s="45" t="s">
        <v>56</v>
      </c>
      <c r="J22" s="46"/>
      <c r="K22" s="21"/>
      <c r="L22" s="11"/>
      <c r="M22" t="s">
        <v>31</v>
      </c>
      <c r="O22" s="2">
        <f>HLOOKUP(M22,Werkprogramma!$A$1:$BQ$61,57,FALSE)</f>
        <v>579</v>
      </c>
      <c r="P22" s="2">
        <f>HLOOKUP(M22,Werkprogramma!$A$1:$BQ$61,3,FALSE)</f>
        <v>200</v>
      </c>
      <c r="Q22" s="41">
        <f>Werkprogramma!$B$67</f>
        <v>36.5</v>
      </c>
      <c r="R22" s="12">
        <f t="shared" si="0"/>
        <v>147.51295336787564</v>
      </c>
      <c r="S22" s="12">
        <f t="shared" si="1"/>
        <v>2340</v>
      </c>
      <c r="T22" s="12">
        <f t="shared" si="2"/>
        <v>4.0414507772020727</v>
      </c>
      <c r="U22" s="155"/>
      <c r="V22" s="12" t="s">
        <v>398</v>
      </c>
      <c r="W22" s="13">
        <v>2</v>
      </c>
      <c r="X22" s="14">
        <f>VLOOKUP(V22,Werkprogramma!$A$59:$B$65,2,FALSE)</f>
        <v>3.5</v>
      </c>
      <c r="Y22" s="14">
        <f t="shared" si="3"/>
        <v>81.899999999999991</v>
      </c>
    </row>
    <row r="23" spans="1:25" ht="16.5" thickBot="1" x14ac:dyDescent="0.35">
      <c r="A23" s="20"/>
      <c r="B23" s="34">
        <v>1</v>
      </c>
      <c r="C23" s="35" t="s">
        <v>430</v>
      </c>
      <c r="D23" s="36" t="s">
        <v>431</v>
      </c>
      <c r="E23" s="43" t="s">
        <v>54</v>
      </c>
      <c r="F23" s="42" t="s">
        <v>33</v>
      </c>
      <c r="G23" s="43"/>
      <c r="H23" s="44">
        <v>7</v>
      </c>
      <c r="I23" s="45" t="s">
        <v>34</v>
      </c>
      <c r="J23" s="46"/>
      <c r="K23" s="21"/>
      <c r="L23" s="11"/>
      <c r="M23" t="s">
        <v>31</v>
      </c>
      <c r="O23" s="2">
        <f>HLOOKUP(M23,Werkprogramma!$A$1:$BQ$61,57,FALSE)</f>
        <v>579</v>
      </c>
      <c r="P23" s="2">
        <f>HLOOKUP(M23,Werkprogramma!$A$1:$BQ$61,3,FALSE)</f>
        <v>200</v>
      </c>
      <c r="Q23" s="41">
        <f>Werkprogramma!$B$67</f>
        <v>36.5</v>
      </c>
      <c r="R23" s="12">
        <f t="shared" si="0"/>
        <v>88.255613126079439</v>
      </c>
      <c r="S23" s="12">
        <f t="shared" si="1"/>
        <v>1400</v>
      </c>
      <c r="T23" s="12">
        <f t="shared" si="2"/>
        <v>2.4179620034542313</v>
      </c>
      <c r="U23" s="155"/>
      <c r="V23" s="12" t="s">
        <v>396</v>
      </c>
      <c r="W23" s="13">
        <v>2</v>
      </c>
      <c r="X23" s="14">
        <f>VLOOKUP(V23,Werkprogramma!$A$59:$B$65,2,FALSE)</f>
        <v>3.75</v>
      </c>
      <c r="Y23" s="14">
        <f t="shared" si="3"/>
        <v>52.5</v>
      </c>
    </row>
    <row r="24" spans="1:25" ht="16.5" thickBot="1" x14ac:dyDescent="0.35">
      <c r="A24" s="20"/>
      <c r="B24" s="34">
        <v>1</v>
      </c>
      <c r="C24" s="35" t="s">
        <v>430</v>
      </c>
      <c r="D24" s="36" t="s">
        <v>431</v>
      </c>
      <c r="E24" s="43" t="s">
        <v>57</v>
      </c>
      <c r="F24" s="42" t="s">
        <v>33</v>
      </c>
      <c r="G24" s="43"/>
      <c r="H24" s="44">
        <v>32.9</v>
      </c>
      <c r="I24" s="45" t="s">
        <v>55</v>
      </c>
      <c r="J24" s="46"/>
      <c r="K24" s="21"/>
      <c r="L24" s="11"/>
      <c r="M24" t="s">
        <v>31</v>
      </c>
      <c r="O24" s="2">
        <f>HLOOKUP(M24,Werkprogramma!$A$1:$BQ$61,57,FALSE)</f>
        <v>579</v>
      </c>
      <c r="P24" s="2">
        <f>HLOOKUP(M24,Werkprogramma!$A$1:$BQ$61,3,FALSE)</f>
        <v>200</v>
      </c>
      <c r="Q24" s="41">
        <f>Werkprogramma!$B$67</f>
        <v>36.5</v>
      </c>
      <c r="R24" s="12">
        <f t="shared" ref="R24:R25" si="4">((H24*P24)/O24)*Q24</f>
        <v>414.80138169257344</v>
      </c>
      <c r="S24" s="12">
        <f t="shared" si="1"/>
        <v>6580</v>
      </c>
      <c r="T24" s="12">
        <f t="shared" si="2"/>
        <v>11.364421416234888</v>
      </c>
      <c r="U24" s="155"/>
      <c r="V24" s="12" t="s">
        <v>400</v>
      </c>
      <c r="X24" s="14">
        <f>VLOOKUP(V24,Werkprogramma!$A$59:$B$65,2,FALSE)</f>
        <v>1.5</v>
      </c>
      <c r="Y24" s="14">
        <f t="shared" ref="Y24:Y37" si="5">H24*W24*X24</f>
        <v>0</v>
      </c>
    </row>
    <row r="25" spans="1:25" ht="16.5" thickBot="1" x14ac:dyDescent="0.35">
      <c r="A25" s="20"/>
      <c r="B25" s="34">
        <v>1</v>
      </c>
      <c r="C25" s="35" t="s">
        <v>430</v>
      </c>
      <c r="D25" s="36" t="s">
        <v>431</v>
      </c>
      <c r="E25" s="43" t="s">
        <v>58</v>
      </c>
      <c r="F25" s="42" t="s">
        <v>59</v>
      </c>
      <c r="G25" s="43"/>
      <c r="H25" s="44">
        <v>18.3</v>
      </c>
      <c r="I25" s="45" t="s">
        <v>40</v>
      </c>
      <c r="J25" s="46"/>
      <c r="K25" s="21"/>
      <c r="L25" s="11"/>
      <c r="M25" t="s">
        <v>247</v>
      </c>
      <c r="O25" s="2">
        <f>HLOOKUP(M25,Werkprogramma!$A$1:$BQ$61,57,FALSE)</f>
        <v>357</v>
      </c>
      <c r="P25" s="2">
        <f>HLOOKUP(M25,Werkprogramma!$A$1:$BQ$61,3,FALSE)</f>
        <v>200</v>
      </c>
      <c r="Q25" s="41">
        <f>Werkprogramma!$B$67</f>
        <v>36.5</v>
      </c>
      <c r="R25" s="12">
        <f t="shared" si="4"/>
        <v>374.20168067226894</v>
      </c>
      <c r="S25" s="12">
        <f t="shared" si="1"/>
        <v>3660</v>
      </c>
      <c r="T25" s="12">
        <f t="shared" si="2"/>
        <v>10.252100840336135</v>
      </c>
      <c r="U25" s="155"/>
      <c r="V25" s="12" t="s">
        <v>398</v>
      </c>
      <c r="W25" s="13">
        <v>2</v>
      </c>
      <c r="X25" s="14">
        <f>VLOOKUP(V25,Werkprogramma!$A$59:$B$65,2,FALSE)</f>
        <v>3.5</v>
      </c>
      <c r="Y25" s="14">
        <f t="shared" si="5"/>
        <v>128.1</v>
      </c>
    </row>
    <row r="26" spans="1:25" ht="16.5" thickBot="1" x14ac:dyDescent="0.35">
      <c r="A26" s="20"/>
      <c r="B26" s="34">
        <v>1</v>
      </c>
      <c r="C26" s="35" t="s">
        <v>430</v>
      </c>
      <c r="D26" s="36" t="s">
        <v>431</v>
      </c>
      <c r="E26" s="43" t="s">
        <v>60</v>
      </c>
      <c r="F26" s="42" t="s">
        <v>61</v>
      </c>
      <c r="G26" s="43"/>
      <c r="H26" s="44">
        <v>3.2</v>
      </c>
      <c r="I26" s="45" t="s">
        <v>47</v>
      </c>
      <c r="J26" s="46"/>
      <c r="K26" s="21"/>
      <c r="L26" s="11"/>
      <c r="M26" t="s">
        <v>267</v>
      </c>
      <c r="O26" s="2">
        <f>HLOOKUP(M26,Werkprogramma!$A$1:$BQ$61,57,FALSE)</f>
        <v>72</v>
      </c>
      <c r="P26" s="2">
        <f>HLOOKUP(M26,Werkprogramma!$A$1:$BQ$61,3,FALSE)</f>
        <v>200</v>
      </c>
      <c r="Q26" s="41">
        <f>Werkprogramma!$B$67</f>
        <v>36.5</v>
      </c>
      <c r="R26" s="12">
        <f t="shared" ref="R26:R31" si="6">((H26*P26)/O26)*Q26</f>
        <v>324.44444444444446</v>
      </c>
      <c r="S26" s="12">
        <f t="shared" si="1"/>
        <v>640</v>
      </c>
      <c r="T26" s="12">
        <f t="shared" si="2"/>
        <v>8.8888888888888893</v>
      </c>
      <c r="U26" s="155"/>
      <c r="V26" s="12" t="s">
        <v>400</v>
      </c>
      <c r="W26" s="13">
        <v>2</v>
      </c>
      <c r="X26" s="14">
        <f>VLOOKUP(V26,Werkprogramma!$A$59:$B$65,2,FALSE)</f>
        <v>1.5</v>
      </c>
      <c r="Y26" s="14">
        <f t="shared" si="5"/>
        <v>9.6000000000000014</v>
      </c>
    </row>
    <row r="27" spans="1:25" ht="16.5" thickBot="1" x14ac:dyDescent="0.35">
      <c r="A27" s="20"/>
      <c r="B27" s="34">
        <v>1</v>
      </c>
      <c r="C27" s="35" t="s">
        <v>430</v>
      </c>
      <c r="D27" s="36" t="s">
        <v>431</v>
      </c>
      <c r="E27" s="43" t="s">
        <v>62</v>
      </c>
      <c r="F27" s="42" t="s">
        <v>63</v>
      </c>
      <c r="G27" s="43"/>
      <c r="H27" s="44">
        <v>13.1</v>
      </c>
      <c r="I27" s="45" t="s">
        <v>40</v>
      </c>
      <c r="J27" s="46"/>
      <c r="K27" s="21"/>
      <c r="L27" s="11"/>
      <c r="M27" t="s">
        <v>259</v>
      </c>
      <c r="O27" s="2">
        <f>HLOOKUP(M27,Werkprogramma!$A$1:$BQ$61,57,FALSE)</f>
        <v>325</v>
      </c>
      <c r="P27" s="2">
        <f>HLOOKUP(M27,Werkprogramma!$A$1:$BQ$61,3,FALSE)</f>
        <v>120</v>
      </c>
      <c r="Q27" s="41">
        <f>Werkprogramma!$B$67</f>
        <v>36.5</v>
      </c>
      <c r="R27" s="12">
        <f t="shared" si="6"/>
        <v>176.54769230769233</v>
      </c>
      <c r="S27" s="12">
        <f t="shared" si="1"/>
        <v>1572</v>
      </c>
      <c r="T27" s="12">
        <f t="shared" si="2"/>
        <v>4.8369230769230773</v>
      </c>
      <c r="U27" s="155"/>
      <c r="V27" s="12" t="s">
        <v>398</v>
      </c>
      <c r="W27" s="13">
        <v>2</v>
      </c>
      <c r="X27" s="14">
        <f>VLOOKUP(V27,Werkprogramma!$A$59:$B$65,2,FALSE)</f>
        <v>3.5</v>
      </c>
      <c r="Y27" s="14">
        <f t="shared" si="5"/>
        <v>91.7</v>
      </c>
    </row>
    <row r="28" spans="1:25" ht="16.5" thickBot="1" x14ac:dyDescent="0.35">
      <c r="A28" s="20"/>
      <c r="B28" s="34">
        <v>1</v>
      </c>
      <c r="C28" s="35" t="s">
        <v>430</v>
      </c>
      <c r="D28" s="36" t="s">
        <v>431</v>
      </c>
      <c r="E28" s="43" t="s">
        <v>64</v>
      </c>
      <c r="F28" s="42" t="s">
        <v>65</v>
      </c>
      <c r="G28" s="43"/>
      <c r="H28" s="44">
        <v>22.24</v>
      </c>
      <c r="I28" s="45" t="s">
        <v>40</v>
      </c>
      <c r="J28" s="46"/>
      <c r="K28" s="21"/>
      <c r="L28" s="11"/>
      <c r="M28" t="s">
        <v>259</v>
      </c>
      <c r="O28" s="2">
        <f>HLOOKUP(M28,Werkprogramma!$A$1:$BQ$61,57,FALSE)</f>
        <v>325</v>
      </c>
      <c r="P28" s="2">
        <f>HLOOKUP(M28,Werkprogramma!$A$1:$BQ$61,3,FALSE)</f>
        <v>120</v>
      </c>
      <c r="Q28" s="41">
        <f>Werkprogramma!$B$67</f>
        <v>36.5</v>
      </c>
      <c r="R28" s="12">
        <f t="shared" si="6"/>
        <v>299.72676923076921</v>
      </c>
      <c r="S28" s="12">
        <f t="shared" si="1"/>
        <v>2668.7999999999997</v>
      </c>
      <c r="T28" s="12">
        <f t="shared" si="2"/>
        <v>8.2116923076923065</v>
      </c>
      <c r="U28" s="155"/>
      <c r="V28" s="12" t="s">
        <v>398</v>
      </c>
      <c r="X28" s="14">
        <f>VLOOKUP(V28,Werkprogramma!$A$59:$B$65,2,FALSE)</f>
        <v>3.5</v>
      </c>
      <c r="Y28" s="14">
        <f t="shared" si="5"/>
        <v>0</v>
      </c>
    </row>
    <row r="29" spans="1:25" ht="16.5" thickBot="1" x14ac:dyDescent="0.35">
      <c r="A29" s="20"/>
      <c r="B29" s="34">
        <v>1</v>
      </c>
      <c r="C29" s="35" t="s">
        <v>430</v>
      </c>
      <c r="D29" s="36" t="s">
        <v>431</v>
      </c>
      <c r="E29" s="43" t="s">
        <v>66</v>
      </c>
      <c r="F29" s="42" t="s">
        <v>67</v>
      </c>
      <c r="G29" s="43"/>
      <c r="H29" s="44">
        <v>2.2999999999999998</v>
      </c>
      <c r="I29" s="45" t="s">
        <v>47</v>
      </c>
      <c r="J29" s="46"/>
      <c r="K29" s="21"/>
      <c r="L29" s="11"/>
      <c r="M29" t="s">
        <v>267</v>
      </c>
      <c r="O29" s="2">
        <f>HLOOKUP(M29,Werkprogramma!$A$1:$BQ$61,57,FALSE)</f>
        <v>72</v>
      </c>
      <c r="P29" s="2">
        <f>HLOOKUP(M29,Werkprogramma!$A$1:$BQ$61,3,FALSE)</f>
        <v>200</v>
      </c>
      <c r="Q29" s="41">
        <f>Werkprogramma!$B$67</f>
        <v>36.5</v>
      </c>
      <c r="R29" s="12">
        <f t="shared" si="6"/>
        <v>233.19444444444443</v>
      </c>
      <c r="S29" s="12">
        <f t="shared" si="1"/>
        <v>459.99999999999994</v>
      </c>
      <c r="T29" s="12">
        <f t="shared" si="2"/>
        <v>6.3888888888888884</v>
      </c>
      <c r="U29" s="155"/>
      <c r="V29" s="12" t="s">
        <v>400</v>
      </c>
      <c r="W29" s="13">
        <v>2</v>
      </c>
      <c r="X29" s="14">
        <f>VLOOKUP(V29,Werkprogramma!$A$59:$B$65,2,FALSE)</f>
        <v>1.5</v>
      </c>
      <c r="Y29" s="14">
        <f t="shared" si="5"/>
        <v>6.8999999999999995</v>
      </c>
    </row>
    <row r="30" spans="1:25" ht="16.5" thickBot="1" x14ac:dyDescent="0.35">
      <c r="A30" s="20"/>
      <c r="B30" s="34">
        <v>1</v>
      </c>
      <c r="C30" s="35" t="s">
        <v>430</v>
      </c>
      <c r="D30" s="36" t="s">
        <v>431</v>
      </c>
      <c r="E30" s="43" t="s">
        <v>68</v>
      </c>
      <c r="F30" s="42" t="s">
        <v>69</v>
      </c>
      <c r="G30" s="43"/>
      <c r="H30" s="44">
        <v>4.7</v>
      </c>
      <c r="I30" s="45" t="s">
        <v>47</v>
      </c>
      <c r="J30" s="46"/>
      <c r="K30" s="21"/>
      <c r="L30" s="11"/>
      <c r="M30" t="s">
        <v>267</v>
      </c>
      <c r="O30" s="2">
        <f>HLOOKUP(M30,Werkprogramma!$A$1:$BQ$61,57,FALSE)</f>
        <v>72</v>
      </c>
      <c r="P30" s="2">
        <f>HLOOKUP(M30,Werkprogramma!$A$1:$BQ$61,3,FALSE)</f>
        <v>200</v>
      </c>
      <c r="Q30" s="41">
        <f>Werkprogramma!$B$67</f>
        <v>36.5</v>
      </c>
      <c r="R30" s="12">
        <f t="shared" si="6"/>
        <v>476.52777777777777</v>
      </c>
      <c r="S30" s="12">
        <f t="shared" si="1"/>
        <v>940</v>
      </c>
      <c r="T30" s="12">
        <f t="shared" si="2"/>
        <v>13.055555555555555</v>
      </c>
      <c r="U30" s="155"/>
      <c r="V30" s="12" t="s">
        <v>400</v>
      </c>
      <c r="W30" s="13">
        <v>2</v>
      </c>
      <c r="X30" s="14">
        <f>VLOOKUP(V30,Werkprogramma!$A$59:$B$65,2,FALSE)</f>
        <v>1.5</v>
      </c>
      <c r="Y30" s="14">
        <f t="shared" si="5"/>
        <v>14.100000000000001</v>
      </c>
    </row>
    <row r="31" spans="1:25" ht="16.5" thickBot="1" x14ac:dyDescent="0.35">
      <c r="A31" s="20"/>
      <c r="B31" s="34">
        <v>1</v>
      </c>
      <c r="C31" s="35" t="s">
        <v>430</v>
      </c>
      <c r="D31" s="36" t="s">
        <v>431</v>
      </c>
      <c r="E31" s="43" t="s">
        <v>70</v>
      </c>
      <c r="F31" s="42" t="s">
        <v>71</v>
      </c>
      <c r="G31" s="43"/>
      <c r="H31" s="44">
        <v>50</v>
      </c>
      <c r="I31" s="45" t="s">
        <v>34</v>
      </c>
      <c r="J31" s="46"/>
      <c r="K31" s="21"/>
      <c r="L31" s="11"/>
      <c r="M31" t="s">
        <v>259</v>
      </c>
      <c r="O31" s="2">
        <f>HLOOKUP(M31,Werkprogramma!$A$1:$BQ$61,57,FALSE)</f>
        <v>325</v>
      </c>
      <c r="P31" s="2">
        <f>HLOOKUP(M31,Werkprogramma!$A$1:$BQ$61,3,FALSE)</f>
        <v>120</v>
      </c>
      <c r="Q31" s="41">
        <f>Werkprogramma!$B$67</f>
        <v>36.5</v>
      </c>
      <c r="R31" s="12">
        <f t="shared" si="6"/>
        <v>673.84615384615381</v>
      </c>
      <c r="S31" s="12">
        <f t="shared" si="1"/>
        <v>6000</v>
      </c>
      <c r="T31" s="12">
        <f t="shared" si="2"/>
        <v>18.46153846153846</v>
      </c>
      <c r="U31" s="155"/>
      <c r="V31" s="12" t="s">
        <v>396</v>
      </c>
      <c r="W31" s="13">
        <v>2</v>
      </c>
      <c r="X31" s="14">
        <f>VLOOKUP(V31,Werkprogramma!$A$59:$B$65,2,FALSE)</f>
        <v>3.75</v>
      </c>
      <c r="Y31" s="14">
        <f t="shared" si="5"/>
        <v>375</v>
      </c>
    </row>
    <row r="32" spans="1:25" ht="16.5" thickBot="1" x14ac:dyDescent="0.35">
      <c r="A32" s="20"/>
      <c r="B32" s="34">
        <v>1</v>
      </c>
      <c r="C32" s="35" t="s">
        <v>430</v>
      </c>
      <c r="D32" s="36" t="s">
        <v>431</v>
      </c>
      <c r="E32" s="43" t="s">
        <v>72</v>
      </c>
      <c r="F32" s="42" t="s">
        <v>73</v>
      </c>
      <c r="G32" s="43"/>
      <c r="H32" s="44">
        <v>50</v>
      </c>
      <c r="I32" s="45" t="s">
        <v>34</v>
      </c>
      <c r="J32" s="46"/>
      <c r="K32" s="21"/>
      <c r="L32" s="11"/>
      <c r="M32" t="s">
        <v>259</v>
      </c>
      <c r="O32" s="2">
        <f>HLOOKUP(M32,Werkprogramma!$A$1:$BQ$61,57,FALSE)</f>
        <v>325</v>
      </c>
      <c r="P32" s="2">
        <f>HLOOKUP(M32,Werkprogramma!$A$1:$BQ$61,3,FALSE)</f>
        <v>120</v>
      </c>
      <c r="Q32" s="41">
        <f>Werkprogramma!$B$67</f>
        <v>36.5</v>
      </c>
      <c r="R32" s="12">
        <f t="shared" ref="R32:R34" si="7">((H32*P32)/O32)*Q32</f>
        <v>673.84615384615381</v>
      </c>
      <c r="S32" s="12">
        <f t="shared" si="1"/>
        <v>6000</v>
      </c>
      <c r="T32" s="12">
        <f t="shared" si="2"/>
        <v>18.46153846153846</v>
      </c>
      <c r="U32" s="155"/>
      <c r="V32" s="12" t="s">
        <v>396</v>
      </c>
      <c r="W32" s="13">
        <v>2</v>
      </c>
      <c r="X32" s="14">
        <f>VLOOKUP(V32,Werkprogramma!$A$59:$B$65,2,FALSE)</f>
        <v>3.75</v>
      </c>
      <c r="Y32" s="14">
        <f t="shared" si="5"/>
        <v>375</v>
      </c>
    </row>
    <row r="33" spans="1:25" ht="16.5" thickBot="1" x14ac:dyDescent="0.35">
      <c r="A33" s="20"/>
      <c r="B33" s="34">
        <v>1</v>
      </c>
      <c r="C33" s="35" t="s">
        <v>430</v>
      </c>
      <c r="D33" s="36" t="s">
        <v>431</v>
      </c>
      <c r="E33" s="43" t="s">
        <v>74</v>
      </c>
      <c r="F33" s="42" t="s">
        <v>75</v>
      </c>
      <c r="G33" s="43"/>
      <c r="H33" s="44">
        <v>47.7</v>
      </c>
      <c r="I33" s="45" t="s">
        <v>34</v>
      </c>
      <c r="J33" s="46"/>
      <c r="K33" s="21"/>
      <c r="L33" s="11"/>
      <c r="M33" t="s">
        <v>247</v>
      </c>
      <c r="O33" s="2">
        <f>HLOOKUP(M33,Werkprogramma!$A$1:$BQ$61,57,FALSE)</f>
        <v>357</v>
      </c>
      <c r="P33" s="2">
        <f>HLOOKUP(M33,Werkprogramma!$A$1:$BQ$61,3,FALSE)</f>
        <v>200</v>
      </c>
      <c r="Q33" s="41">
        <f>Werkprogramma!$B$67</f>
        <v>36.5</v>
      </c>
      <c r="R33" s="12">
        <f t="shared" si="7"/>
        <v>975.37815126050418</v>
      </c>
      <c r="S33" s="12">
        <f t="shared" si="1"/>
        <v>9540</v>
      </c>
      <c r="T33" s="12">
        <f t="shared" si="2"/>
        <v>26.722689075630253</v>
      </c>
      <c r="U33" s="155"/>
      <c r="V33" s="12" t="s">
        <v>396</v>
      </c>
      <c r="W33" s="13">
        <v>2</v>
      </c>
      <c r="X33" s="14">
        <f>VLOOKUP(V33,Werkprogramma!$A$59:$B$65,2,FALSE)</f>
        <v>3.75</v>
      </c>
      <c r="Y33" s="14">
        <f t="shared" si="5"/>
        <v>357.75</v>
      </c>
    </row>
    <row r="34" spans="1:25" ht="16.5" thickBot="1" x14ac:dyDescent="0.35">
      <c r="A34" s="20"/>
      <c r="B34" s="34">
        <v>1</v>
      </c>
      <c r="C34" s="35" t="s">
        <v>430</v>
      </c>
      <c r="D34" s="36" t="s">
        <v>431</v>
      </c>
      <c r="E34" s="43" t="s">
        <v>76</v>
      </c>
      <c r="F34" s="42" t="s">
        <v>77</v>
      </c>
      <c r="G34" s="43"/>
      <c r="H34" s="44">
        <v>56</v>
      </c>
      <c r="I34" s="45" t="s">
        <v>34</v>
      </c>
      <c r="J34" s="46"/>
      <c r="K34" s="21"/>
      <c r="L34" s="11"/>
      <c r="M34" t="s">
        <v>247</v>
      </c>
      <c r="O34" s="2">
        <f>HLOOKUP(M34,Werkprogramma!$A$1:$BQ$61,57,FALSE)</f>
        <v>357</v>
      </c>
      <c r="P34" s="2">
        <f>HLOOKUP(M34,Werkprogramma!$A$1:$BQ$61,3,FALSE)</f>
        <v>200</v>
      </c>
      <c r="Q34" s="41">
        <f>Werkprogramma!$B$67</f>
        <v>36.5</v>
      </c>
      <c r="R34" s="12">
        <f t="shared" si="7"/>
        <v>1145.0980392156862</v>
      </c>
      <c r="S34" s="12">
        <f t="shared" si="1"/>
        <v>11200</v>
      </c>
      <c r="T34" s="12">
        <f t="shared" si="2"/>
        <v>31.372549019607842</v>
      </c>
      <c r="U34" s="155"/>
      <c r="V34" s="12" t="s">
        <v>396</v>
      </c>
      <c r="W34" s="13">
        <v>2</v>
      </c>
      <c r="X34" s="14">
        <f>VLOOKUP(V34,Werkprogramma!$A$59:$B$65,2,FALSE)</f>
        <v>3.75</v>
      </c>
      <c r="Y34" s="14">
        <f t="shared" si="5"/>
        <v>420</v>
      </c>
    </row>
    <row r="35" spans="1:25" ht="16.5" thickBot="1" x14ac:dyDescent="0.35">
      <c r="A35" s="20"/>
      <c r="B35" s="34">
        <v>1</v>
      </c>
      <c r="C35" s="35" t="s">
        <v>430</v>
      </c>
      <c r="D35" s="36" t="s">
        <v>431</v>
      </c>
      <c r="E35" s="43" t="s">
        <v>78</v>
      </c>
      <c r="F35" s="42" t="s">
        <v>33</v>
      </c>
      <c r="G35" s="43"/>
      <c r="H35" s="44">
        <v>123.4</v>
      </c>
      <c r="I35" s="45" t="s">
        <v>34</v>
      </c>
      <c r="J35" s="46"/>
      <c r="K35" s="21"/>
      <c r="L35" s="11"/>
      <c r="M35" t="s">
        <v>31</v>
      </c>
      <c r="O35" s="2">
        <f>HLOOKUP(M35,Werkprogramma!$A$1:$BQ$61,57,FALSE)</f>
        <v>579</v>
      </c>
      <c r="P35" s="2">
        <f>HLOOKUP(M35,Werkprogramma!$A$1:$BQ$61,3,FALSE)</f>
        <v>200</v>
      </c>
      <c r="Q35" s="41">
        <f>Werkprogramma!$B$67</f>
        <v>36.5</v>
      </c>
      <c r="R35" s="12">
        <f>((H35*P35)/O35)*Q35</f>
        <v>1555.8203799654575</v>
      </c>
      <c r="S35" s="12">
        <f t="shared" si="1"/>
        <v>24680</v>
      </c>
      <c r="T35" s="12">
        <f t="shared" si="2"/>
        <v>42.625215889464592</v>
      </c>
      <c r="U35" s="155"/>
      <c r="V35" s="12" t="s">
        <v>396</v>
      </c>
      <c r="W35" s="13">
        <v>2</v>
      </c>
      <c r="X35" s="14">
        <f>VLOOKUP(V35,Werkprogramma!$A$59:$B$65,2,FALSE)</f>
        <v>3.75</v>
      </c>
      <c r="Y35" s="14">
        <f t="shared" si="5"/>
        <v>925.5</v>
      </c>
    </row>
    <row r="36" spans="1:25" ht="16.5" thickBot="1" x14ac:dyDescent="0.35">
      <c r="A36" s="20"/>
      <c r="B36" s="34">
        <v>1</v>
      </c>
      <c r="C36" s="35" t="s">
        <v>430</v>
      </c>
      <c r="D36" s="36" t="s">
        <v>431</v>
      </c>
      <c r="E36" s="43" t="s">
        <v>79</v>
      </c>
      <c r="F36" s="42" t="s">
        <v>80</v>
      </c>
      <c r="G36" s="43"/>
      <c r="H36" s="44">
        <v>7.2</v>
      </c>
      <c r="I36" s="45" t="s">
        <v>81</v>
      </c>
      <c r="J36" s="46"/>
      <c r="K36" s="21"/>
      <c r="L36" s="11"/>
      <c r="M36" t="s">
        <v>283</v>
      </c>
      <c r="O36" s="2">
        <f>HLOOKUP(M36,Werkprogramma!$A$1:$BQ$61,57,FALSE)</f>
        <v>183</v>
      </c>
      <c r="P36" s="2">
        <f>HLOOKUP(M36,Werkprogramma!$A$1:$BQ$61,3,FALSE)</f>
        <v>120</v>
      </c>
      <c r="Q36" s="41">
        <f>Werkprogramma!$B$67</f>
        <v>36.5</v>
      </c>
      <c r="R36" s="12">
        <f t="shared" ref="R36:R99" si="8">((H36*P36)/O36)*Q36</f>
        <v>172.32786885245901</v>
      </c>
      <c r="S36" s="12">
        <f t="shared" si="1"/>
        <v>864</v>
      </c>
      <c r="T36" s="12">
        <f t="shared" si="2"/>
        <v>4.721311475409836</v>
      </c>
      <c r="U36" s="155"/>
      <c r="V36" s="12" t="s">
        <v>400</v>
      </c>
      <c r="W36" s="13">
        <v>2</v>
      </c>
      <c r="X36" s="14">
        <f>VLOOKUP(V36,Werkprogramma!$A$59:$B$65,2,FALSE)</f>
        <v>1.5</v>
      </c>
      <c r="Y36" s="14">
        <f t="shared" si="5"/>
        <v>21.6</v>
      </c>
    </row>
    <row r="37" spans="1:25" ht="16.5" thickBot="1" x14ac:dyDescent="0.35">
      <c r="A37" s="20"/>
      <c r="B37" s="34">
        <v>1</v>
      </c>
      <c r="C37" s="35" t="s">
        <v>430</v>
      </c>
      <c r="D37" s="36" t="s">
        <v>431</v>
      </c>
      <c r="E37" s="43" t="s">
        <v>82</v>
      </c>
      <c r="F37" s="42" t="s">
        <v>83</v>
      </c>
      <c r="G37" s="43"/>
      <c r="H37" s="44">
        <v>50</v>
      </c>
      <c r="I37" s="45" t="s">
        <v>34</v>
      </c>
      <c r="J37" s="46"/>
      <c r="K37" s="21"/>
      <c r="L37" s="11"/>
      <c r="M37" t="s">
        <v>259</v>
      </c>
      <c r="O37" s="2">
        <f>HLOOKUP(M37,Werkprogramma!$A$1:$BQ$61,57,FALSE)</f>
        <v>325</v>
      </c>
      <c r="P37" s="2">
        <f>HLOOKUP(M37,Werkprogramma!$A$1:$BQ$61,3,FALSE)</f>
        <v>120</v>
      </c>
      <c r="Q37" s="41">
        <f>Werkprogramma!$B$67</f>
        <v>36.5</v>
      </c>
      <c r="R37" s="12">
        <f t="shared" si="8"/>
        <v>673.84615384615381</v>
      </c>
      <c r="S37" s="12">
        <f t="shared" si="1"/>
        <v>6000</v>
      </c>
      <c r="T37" s="12">
        <f t="shared" si="2"/>
        <v>18.46153846153846</v>
      </c>
      <c r="U37" s="155"/>
      <c r="V37" s="12" t="s">
        <v>396</v>
      </c>
      <c r="W37" s="13">
        <v>2</v>
      </c>
      <c r="X37" s="14">
        <f>VLOOKUP(V37,Werkprogramma!$A$59:$B$65,2,FALSE)</f>
        <v>3.75</v>
      </c>
      <c r="Y37" s="14">
        <f t="shared" si="5"/>
        <v>375</v>
      </c>
    </row>
    <row r="38" spans="1:25" ht="16.5" thickBot="1" x14ac:dyDescent="0.35">
      <c r="A38" s="20"/>
      <c r="B38" s="34">
        <v>1</v>
      </c>
      <c r="C38" s="35" t="s">
        <v>430</v>
      </c>
      <c r="D38" s="36" t="s">
        <v>431</v>
      </c>
      <c r="E38" s="43" t="s">
        <v>84</v>
      </c>
      <c r="F38" s="42" t="s">
        <v>85</v>
      </c>
      <c r="G38" s="43"/>
      <c r="H38" s="44">
        <v>4.7</v>
      </c>
      <c r="I38" s="45" t="s">
        <v>47</v>
      </c>
      <c r="J38" s="46"/>
      <c r="K38" s="21"/>
      <c r="L38" s="11"/>
      <c r="M38" t="s">
        <v>267</v>
      </c>
      <c r="O38" s="2">
        <f>HLOOKUP(M38,Werkprogramma!$A$1:$BQ$61,57,FALSE)</f>
        <v>72</v>
      </c>
      <c r="P38" s="2">
        <f>HLOOKUP(M38,Werkprogramma!$A$1:$BQ$61,3,FALSE)</f>
        <v>200</v>
      </c>
      <c r="Q38" s="41">
        <f>Werkprogramma!$B$67</f>
        <v>36.5</v>
      </c>
      <c r="R38" s="12">
        <f t="shared" si="8"/>
        <v>476.52777777777777</v>
      </c>
      <c r="S38" s="12">
        <f t="shared" si="1"/>
        <v>940</v>
      </c>
      <c r="T38" s="12">
        <f t="shared" si="2"/>
        <v>13.055555555555555</v>
      </c>
      <c r="U38" s="155"/>
      <c r="V38" s="12" t="s">
        <v>400</v>
      </c>
      <c r="W38" s="13">
        <v>2</v>
      </c>
      <c r="X38" s="14">
        <f>VLOOKUP(V38,Werkprogramma!$A$59:$B$65,2,FALSE)</f>
        <v>1.5</v>
      </c>
      <c r="Y38" s="14">
        <f t="shared" si="3"/>
        <v>14.100000000000001</v>
      </c>
    </row>
    <row r="39" spans="1:25" ht="16.5" thickBot="1" x14ac:dyDescent="0.35">
      <c r="A39" s="20"/>
      <c r="B39" s="34">
        <v>1</v>
      </c>
      <c r="C39" s="35" t="s">
        <v>430</v>
      </c>
      <c r="D39" s="36" t="s">
        <v>431</v>
      </c>
      <c r="E39" s="43" t="s">
        <v>86</v>
      </c>
      <c r="F39" s="42" t="s">
        <v>85</v>
      </c>
      <c r="G39" s="43"/>
      <c r="H39" s="44">
        <v>2.2999999999999998</v>
      </c>
      <c r="I39" s="45" t="s">
        <v>47</v>
      </c>
      <c r="J39" s="46"/>
      <c r="K39" s="21"/>
      <c r="L39" s="11"/>
      <c r="M39" t="s">
        <v>267</v>
      </c>
      <c r="O39" s="2">
        <f>HLOOKUP(M39,Werkprogramma!$A$1:$BQ$61,57,FALSE)</f>
        <v>72</v>
      </c>
      <c r="P39" s="2">
        <f>HLOOKUP(M39,Werkprogramma!$A$1:$BQ$61,3,FALSE)</f>
        <v>200</v>
      </c>
      <c r="Q39" s="41">
        <f>Werkprogramma!$B$67</f>
        <v>36.5</v>
      </c>
      <c r="R39" s="12">
        <f t="shared" si="8"/>
        <v>233.19444444444443</v>
      </c>
      <c r="S39" s="12">
        <f t="shared" si="1"/>
        <v>459.99999999999994</v>
      </c>
      <c r="T39" s="12">
        <f t="shared" si="2"/>
        <v>6.3888888888888884</v>
      </c>
      <c r="U39" s="155"/>
      <c r="V39" s="12" t="s">
        <v>400</v>
      </c>
      <c r="W39" s="13">
        <v>2</v>
      </c>
      <c r="X39" s="14">
        <f>VLOOKUP(V39,Werkprogramma!$A$59:$B$65,2,FALSE)</f>
        <v>1.5</v>
      </c>
      <c r="Y39" s="14">
        <f t="shared" si="3"/>
        <v>6.8999999999999995</v>
      </c>
    </row>
    <row r="40" spans="1:25" ht="16.5" thickBot="1" x14ac:dyDescent="0.35">
      <c r="A40" s="20"/>
      <c r="B40" s="34">
        <v>1</v>
      </c>
      <c r="C40" s="35" t="s">
        <v>430</v>
      </c>
      <c r="D40" s="36" t="s">
        <v>431</v>
      </c>
      <c r="E40" s="43" t="s">
        <v>87</v>
      </c>
      <c r="F40" s="42" t="s">
        <v>88</v>
      </c>
      <c r="G40" s="43"/>
      <c r="H40" s="44">
        <v>47.7</v>
      </c>
      <c r="I40" s="45" t="s">
        <v>34</v>
      </c>
      <c r="J40" s="46"/>
      <c r="K40" s="21"/>
      <c r="L40" s="11"/>
      <c r="M40" t="s">
        <v>247</v>
      </c>
      <c r="O40" s="2">
        <f>HLOOKUP(M40,Werkprogramma!$A$1:$BQ$61,57,FALSE)</f>
        <v>357</v>
      </c>
      <c r="P40" s="2">
        <f>HLOOKUP(M40,Werkprogramma!$A$1:$BQ$61,3,FALSE)</f>
        <v>200</v>
      </c>
      <c r="Q40" s="41">
        <f>Werkprogramma!$B$67</f>
        <v>36.5</v>
      </c>
      <c r="R40" s="12">
        <f t="shared" si="8"/>
        <v>975.37815126050418</v>
      </c>
      <c r="S40" s="12">
        <f t="shared" si="1"/>
        <v>9540</v>
      </c>
      <c r="T40" s="12">
        <f t="shared" si="2"/>
        <v>26.722689075630253</v>
      </c>
      <c r="U40" s="155"/>
      <c r="V40" s="12" t="s">
        <v>396</v>
      </c>
      <c r="W40" s="13">
        <v>2</v>
      </c>
      <c r="X40" s="14">
        <f>VLOOKUP(V40,Werkprogramma!$A$59:$B$65,2,FALSE)</f>
        <v>3.75</v>
      </c>
      <c r="Y40" s="14">
        <f t="shared" si="3"/>
        <v>357.75</v>
      </c>
    </row>
    <row r="41" spans="1:25" ht="16.5" thickBot="1" x14ac:dyDescent="0.35">
      <c r="A41" s="20"/>
      <c r="B41" s="34">
        <v>1</v>
      </c>
      <c r="C41" s="35" t="s">
        <v>430</v>
      </c>
      <c r="D41" s="36" t="s">
        <v>431</v>
      </c>
      <c r="E41" s="43" t="s">
        <v>89</v>
      </c>
      <c r="F41" s="42" t="s">
        <v>90</v>
      </c>
      <c r="G41" s="43"/>
      <c r="H41" s="44">
        <v>47.7</v>
      </c>
      <c r="I41" s="45" t="s">
        <v>34</v>
      </c>
      <c r="J41" s="46"/>
      <c r="K41" s="21"/>
      <c r="L41" s="11"/>
      <c r="M41" t="s">
        <v>247</v>
      </c>
      <c r="O41" s="2">
        <f>HLOOKUP(M41,Werkprogramma!$A$1:$BQ$61,57,FALSE)</f>
        <v>357</v>
      </c>
      <c r="P41" s="2">
        <f>HLOOKUP(M41,Werkprogramma!$A$1:$BQ$61,3,FALSE)</f>
        <v>200</v>
      </c>
      <c r="Q41" s="41">
        <f>Werkprogramma!$B$67</f>
        <v>36.5</v>
      </c>
      <c r="R41" s="12">
        <f t="shared" si="8"/>
        <v>975.37815126050418</v>
      </c>
      <c r="S41" s="12">
        <f t="shared" si="1"/>
        <v>9540</v>
      </c>
      <c r="T41" s="12">
        <f t="shared" si="2"/>
        <v>26.722689075630253</v>
      </c>
      <c r="U41" s="155"/>
      <c r="V41" s="12" t="s">
        <v>396</v>
      </c>
      <c r="W41" s="13">
        <v>2</v>
      </c>
      <c r="X41" s="14">
        <f>VLOOKUP(V41,Werkprogramma!$A$59:$B$65,2,FALSE)</f>
        <v>3.75</v>
      </c>
      <c r="Y41" s="14">
        <f t="shared" si="3"/>
        <v>357.75</v>
      </c>
    </row>
    <row r="42" spans="1:25" ht="16.5" thickBot="1" x14ac:dyDescent="0.35">
      <c r="A42" s="20"/>
      <c r="B42" s="34">
        <v>1</v>
      </c>
      <c r="C42" s="35" t="s">
        <v>430</v>
      </c>
      <c r="D42" s="36" t="s">
        <v>431</v>
      </c>
      <c r="E42" s="43" t="s">
        <v>91</v>
      </c>
      <c r="F42" s="42" t="s">
        <v>92</v>
      </c>
      <c r="G42" s="43"/>
      <c r="H42" s="44">
        <v>3.5</v>
      </c>
      <c r="I42" s="45" t="s">
        <v>34</v>
      </c>
      <c r="J42" s="46"/>
      <c r="K42" s="21"/>
      <c r="L42" s="11"/>
      <c r="M42" t="s">
        <v>247</v>
      </c>
      <c r="O42" s="2">
        <f>HLOOKUP(M42,Werkprogramma!$A$1:$BQ$61,57,FALSE)</f>
        <v>357</v>
      </c>
      <c r="P42" s="2">
        <f>HLOOKUP(M42,Werkprogramma!$A$1:$BQ$61,3,FALSE)</f>
        <v>200</v>
      </c>
      <c r="Q42" s="41">
        <f>Werkprogramma!$B$67</f>
        <v>36.5</v>
      </c>
      <c r="R42" s="12">
        <f t="shared" si="8"/>
        <v>71.568627450980387</v>
      </c>
      <c r="S42" s="12">
        <f t="shared" si="1"/>
        <v>700</v>
      </c>
      <c r="T42" s="12">
        <f t="shared" si="2"/>
        <v>1.9607843137254901</v>
      </c>
      <c r="U42" s="155"/>
      <c r="V42" s="12" t="s">
        <v>396</v>
      </c>
      <c r="W42" s="13">
        <v>2</v>
      </c>
      <c r="X42" s="14">
        <f>VLOOKUP(V42,Werkprogramma!$A$59:$B$65,2,FALSE)</f>
        <v>3.75</v>
      </c>
      <c r="Y42" s="14">
        <f t="shared" si="3"/>
        <v>26.25</v>
      </c>
    </row>
    <row r="43" spans="1:25" ht="16.5" thickBot="1" x14ac:dyDescent="0.35">
      <c r="A43" s="20"/>
      <c r="B43" s="34">
        <v>1</v>
      </c>
      <c r="C43" s="35" t="s">
        <v>430</v>
      </c>
      <c r="D43" s="36" t="s">
        <v>431</v>
      </c>
      <c r="E43" s="43" t="s">
        <v>93</v>
      </c>
      <c r="F43" s="42" t="s">
        <v>94</v>
      </c>
      <c r="G43" s="43"/>
      <c r="H43" s="44">
        <v>3.5</v>
      </c>
      <c r="I43" s="45" t="s">
        <v>34</v>
      </c>
      <c r="J43" s="46"/>
      <c r="K43" s="21"/>
      <c r="L43" s="11"/>
      <c r="M43" t="s">
        <v>247</v>
      </c>
      <c r="O43" s="2">
        <f>HLOOKUP(M43,Werkprogramma!$A$1:$BQ$61,57,FALSE)</f>
        <v>357</v>
      </c>
      <c r="P43" s="2">
        <f>HLOOKUP(M43,Werkprogramma!$A$1:$BQ$61,3,FALSE)</f>
        <v>200</v>
      </c>
      <c r="Q43" s="41">
        <f>Werkprogramma!$B$67</f>
        <v>36.5</v>
      </c>
      <c r="R43" s="12">
        <f t="shared" si="8"/>
        <v>71.568627450980387</v>
      </c>
      <c r="S43" s="12">
        <f t="shared" si="1"/>
        <v>700</v>
      </c>
      <c r="T43" s="12">
        <f t="shared" si="2"/>
        <v>1.9607843137254901</v>
      </c>
      <c r="U43" s="155"/>
      <c r="V43" s="12" t="s">
        <v>396</v>
      </c>
      <c r="W43" s="13">
        <v>2</v>
      </c>
      <c r="X43" s="14">
        <f>VLOOKUP(V43,Werkprogramma!$A$59:$B$65,2,FALSE)</f>
        <v>3.75</v>
      </c>
      <c r="Y43" s="14">
        <f t="shared" si="3"/>
        <v>26.25</v>
      </c>
    </row>
    <row r="44" spans="1:25" ht="16.5" thickBot="1" x14ac:dyDescent="0.35">
      <c r="A44" s="20"/>
      <c r="B44" s="34">
        <v>1</v>
      </c>
      <c r="C44" s="35" t="s">
        <v>430</v>
      </c>
      <c r="D44" s="36" t="s">
        <v>431</v>
      </c>
      <c r="E44" s="43" t="s">
        <v>95</v>
      </c>
      <c r="F44" s="42" t="s">
        <v>96</v>
      </c>
      <c r="G44" s="43"/>
      <c r="H44" s="44">
        <v>12.5</v>
      </c>
      <c r="I44" s="45" t="s">
        <v>34</v>
      </c>
      <c r="J44" s="46"/>
      <c r="K44" s="21"/>
      <c r="L44" s="11"/>
      <c r="M44" t="s">
        <v>285</v>
      </c>
      <c r="O44" s="2">
        <f>HLOOKUP(M44,Werkprogramma!$A$1:$BQ$61,57,FALSE)</f>
        <v>393</v>
      </c>
      <c r="P44" s="2">
        <f>HLOOKUP(M44,Werkprogramma!$A$1:$BQ$61,3,FALSE)</f>
        <v>12</v>
      </c>
      <c r="Q44" s="41">
        <f>Werkprogramma!$B$67</f>
        <v>36.5</v>
      </c>
      <c r="R44" s="12">
        <f t="shared" si="8"/>
        <v>13.931297709923665</v>
      </c>
      <c r="S44" s="12">
        <f t="shared" si="1"/>
        <v>150</v>
      </c>
      <c r="T44" s="12">
        <f t="shared" si="2"/>
        <v>0.38167938931297712</v>
      </c>
      <c r="U44" s="155"/>
      <c r="V44" s="12" t="s">
        <v>32</v>
      </c>
      <c r="W44" s="13">
        <v>1</v>
      </c>
      <c r="X44" s="14">
        <f>VLOOKUP(V44,Werkprogramma!$A$59:$B$65,2,FALSE)</f>
        <v>1</v>
      </c>
      <c r="Y44" s="14">
        <f t="shared" si="3"/>
        <v>12.5</v>
      </c>
    </row>
    <row r="45" spans="1:25" ht="16.5" thickBot="1" x14ac:dyDescent="0.35">
      <c r="A45" s="20"/>
      <c r="B45" s="34">
        <v>1</v>
      </c>
      <c r="C45" s="35" t="s">
        <v>430</v>
      </c>
      <c r="D45" s="36" t="s">
        <v>431</v>
      </c>
      <c r="E45" s="43" t="s">
        <v>97</v>
      </c>
      <c r="F45" s="42" t="s">
        <v>98</v>
      </c>
      <c r="G45" s="43"/>
      <c r="H45" s="44">
        <v>47.7</v>
      </c>
      <c r="I45" s="45" t="s">
        <v>34</v>
      </c>
      <c r="J45" s="46"/>
      <c r="K45" s="21"/>
      <c r="L45" s="11"/>
      <c r="M45" t="s">
        <v>247</v>
      </c>
      <c r="O45" s="2">
        <f>HLOOKUP(M45,Werkprogramma!$A$1:$BQ$61,57,FALSE)</f>
        <v>357</v>
      </c>
      <c r="P45" s="2">
        <f>HLOOKUP(M45,Werkprogramma!$A$1:$BQ$61,3,FALSE)</f>
        <v>200</v>
      </c>
      <c r="Q45" s="41">
        <f>Werkprogramma!$B$67</f>
        <v>36.5</v>
      </c>
      <c r="R45" s="12">
        <f t="shared" si="8"/>
        <v>975.37815126050418</v>
      </c>
      <c r="S45" s="12">
        <f t="shared" si="1"/>
        <v>9540</v>
      </c>
      <c r="T45" s="12">
        <f t="shared" si="2"/>
        <v>26.722689075630253</v>
      </c>
      <c r="U45" s="155"/>
      <c r="V45" s="12" t="s">
        <v>396</v>
      </c>
      <c r="W45" s="13">
        <v>2</v>
      </c>
      <c r="X45" s="14">
        <f>VLOOKUP(V45,Werkprogramma!$A$59:$B$65,2,FALSE)</f>
        <v>3.75</v>
      </c>
      <c r="Y45" s="14">
        <f t="shared" si="3"/>
        <v>357.75</v>
      </c>
    </row>
    <row r="46" spans="1:25" ht="16.5" thickBot="1" x14ac:dyDescent="0.35">
      <c r="A46" s="20"/>
      <c r="B46" s="34">
        <v>1</v>
      </c>
      <c r="C46" s="35" t="s">
        <v>430</v>
      </c>
      <c r="D46" s="36" t="s">
        <v>431</v>
      </c>
      <c r="E46" s="43" t="s">
        <v>99</v>
      </c>
      <c r="F46" s="42" t="s">
        <v>100</v>
      </c>
      <c r="G46" s="43"/>
      <c r="H46" s="44">
        <v>47.7</v>
      </c>
      <c r="I46" s="45" t="s">
        <v>34</v>
      </c>
      <c r="J46" s="46"/>
      <c r="K46" s="21"/>
      <c r="L46" s="11"/>
      <c r="M46" t="s">
        <v>247</v>
      </c>
      <c r="O46" s="2">
        <f>HLOOKUP(M46,Werkprogramma!$A$1:$BQ$61,57,FALSE)</f>
        <v>357</v>
      </c>
      <c r="P46" s="2">
        <f>HLOOKUP(M46,Werkprogramma!$A$1:$BQ$61,3,FALSE)</f>
        <v>200</v>
      </c>
      <c r="Q46" s="41">
        <f>Werkprogramma!$B$67</f>
        <v>36.5</v>
      </c>
      <c r="R46" s="12">
        <f t="shared" si="8"/>
        <v>975.37815126050418</v>
      </c>
      <c r="S46" s="12">
        <f t="shared" si="1"/>
        <v>9540</v>
      </c>
      <c r="T46" s="12">
        <f t="shared" si="2"/>
        <v>26.722689075630253</v>
      </c>
      <c r="U46" s="155"/>
      <c r="V46" s="12" t="s">
        <v>396</v>
      </c>
      <c r="W46" s="13">
        <v>2</v>
      </c>
      <c r="X46" s="14">
        <f>VLOOKUP(V46,Werkprogramma!$A$59:$B$65,2,FALSE)</f>
        <v>3.75</v>
      </c>
      <c r="Y46" s="14">
        <f t="shared" si="3"/>
        <v>357.75</v>
      </c>
    </row>
    <row r="47" spans="1:25" ht="16.5" thickBot="1" x14ac:dyDescent="0.35">
      <c r="A47" s="20"/>
      <c r="B47" s="34">
        <v>1</v>
      </c>
      <c r="C47" s="35" t="s">
        <v>430</v>
      </c>
      <c r="D47" s="36" t="s">
        <v>431</v>
      </c>
      <c r="E47" s="43" t="s">
        <v>101</v>
      </c>
      <c r="F47" s="42" t="s">
        <v>102</v>
      </c>
      <c r="G47" s="43"/>
      <c r="H47" s="44">
        <v>2.2000000000000002</v>
      </c>
      <c r="I47" s="45" t="s">
        <v>47</v>
      </c>
      <c r="J47" s="46"/>
      <c r="K47" s="21"/>
      <c r="L47" s="11"/>
      <c r="M47" t="s">
        <v>267</v>
      </c>
      <c r="O47" s="2">
        <f>HLOOKUP(M47,Werkprogramma!$A$1:$BQ$61,57,FALSE)</f>
        <v>72</v>
      </c>
      <c r="P47" s="2">
        <f>HLOOKUP(M47,Werkprogramma!$A$1:$BQ$61,3,FALSE)</f>
        <v>200</v>
      </c>
      <c r="Q47" s="41">
        <f>Werkprogramma!$B$67</f>
        <v>36.5</v>
      </c>
      <c r="R47" s="12">
        <f t="shared" si="8"/>
        <v>223.05555555555557</v>
      </c>
      <c r="S47" s="12">
        <f t="shared" si="1"/>
        <v>440.00000000000006</v>
      </c>
      <c r="T47" s="12">
        <f t="shared" si="2"/>
        <v>6.1111111111111116</v>
      </c>
      <c r="U47" s="155"/>
      <c r="V47" s="12" t="s">
        <v>400</v>
      </c>
      <c r="W47" s="13">
        <v>2</v>
      </c>
      <c r="X47" s="14">
        <f>VLOOKUP(V47,Werkprogramma!$A$59:$B$65,2,FALSE)</f>
        <v>1.5</v>
      </c>
      <c r="Y47" s="14">
        <f t="shared" si="3"/>
        <v>6.6000000000000005</v>
      </c>
    </row>
    <row r="48" spans="1:25" ht="16.5" thickBot="1" x14ac:dyDescent="0.35">
      <c r="A48" s="20"/>
      <c r="B48" s="34">
        <v>1</v>
      </c>
      <c r="C48" s="35" t="s">
        <v>430</v>
      </c>
      <c r="D48" s="36" t="s">
        <v>431</v>
      </c>
      <c r="E48" s="43" t="s">
        <v>103</v>
      </c>
      <c r="F48" s="42" t="s">
        <v>102</v>
      </c>
      <c r="G48" s="43"/>
      <c r="H48" s="44">
        <v>4.7</v>
      </c>
      <c r="I48" s="45" t="s">
        <v>47</v>
      </c>
      <c r="J48" s="46"/>
      <c r="K48" s="21"/>
      <c r="L48" s="11"/>
      <c r="M48" t="s">
        <v>267</v>
      </c>
      <c r="O48" s="2">
        <f>HLOOKUP(M48,Werkprogramma!$A$1:$BQ$61,57,FALSE)</f>
        <v>72</v>
      </c>
      <c r="P48" s="2">
        <f>HLOOKUP(M48,Werkprogramma!$A$1:$BQ$61,3,FALSE)</f>
        <v>200</v>
      </c>
      <c r="Q48" s="41">
        <f>Werkprogramma!$B$67</f>
        <v>36.5</v>
      </c>
      <c r="R48" s="12">
        <f t="shared" si="8"/>
        <v>476.52777777777777</v>
      </c>
      <c r="S48" s="12">
        <f t="shared" si="1"/>
        <v>940</v>
      </c>
      <c r="T48" s="12">
        <f t="shared" si="2"/>
        <v>13.055555555555555</v>
      </c>
      <c r="U48" s="155"/>
      <c r="V48" s="12" t="s">
        <v>400</v>
      </c>
      <c r="W48" s="13">
        <v>2</v>
      </c>
      <c r="X48" s="14">
        <f>VLOOKUP(V48,Werkprogramma!$A$59:$B$65,2,FALSE)</f>
        <v>1.5</v>
      </c>
      <c r="Y48" s="14">
        <f t="shared" si="3"/>
        <v>14.100000000000001</v>
      </c>
    </row>
    <row r="49" spans="1:25" ht="16.5" thickBot="1" x14ac:dyDescent="0.35">
      <c r="A49" s="20"/>
      <c r="B49" s="34">
        <v>1</v>
      </c>
      <c r="C49" s="35" t="s">
        <v>430</v>
      </c>
      <c r="D49" s="36" t="s">
        <v>431</v>
      </c>
      <c r="E49" s="43" t="s">
        <v>104</v>
      </c>
      <c r="F49" s="42" t="s">
        <v>105</v>
      </c>
      <c r="G49" s="43"/>
      <c r="H49" s="44">
        <v>12.8</v>
      </c>
      <c r="I49" s="45" t="s">
        <v>40</v>
      </c>
      <c r="J49" s="46"/>
      <c r="K49" s="21"/>
      <c r="L49" s="11"/>
      <c r="M49" t="s">
        <v>259</v>
      </c>
      <c r="O49" s="2">
        <f>HLOOKUP(M49,Werkprogramma!$A$1:$BQ$61,57,FALSE)</f>
        <v>325</v>
      </c>
      <c r="P49" s="2">
        <f>HLOOKUP(M49,Werkprogramma!$A$1:$BQ$61,3,FALSE)</f>
        <v>120</v>
      </c>
      <c r="Q49" s="41">
        <f>Werkprogramma!$B$67</f>
        <v>36.5</v>
      </c>
      <c r="R49" s="12">
        <f t="shared" si="8"/>
        <v>172.50461538461539</v>
      </c>
      <c r="S49" s="12">
        <f t="shared" si="1"/>
        <v>1536</v>
      </c>
      <c r="T49" s="12">
        <f t="shared" si="2"/>
        <v>4.7261538461538466</v>
      </c>
      <c r="U49" s="155"/>
      <c r="V49" s="12" t="s">
        <v>398</v>
      </c>
      <c r="W49" s="13">
        <v>2</v>
      </c>
      <c r="X49" s="14">
        <f>VLOOKUP(V49,Werkprogramma!$A$59:$B$65,2,FALSE)</f>
        <v>3.5</v>
      </c>
      <c r="Y49" s="14">
        <f t="shared" si="3"/>
        <v>89.600000000000009</v>
      </c>
    </row>
    <row r="50" spans="1:25" ht="16.5" thickBot="1" x14ac:dyDescent="0.35">
      <c r="A50" s="20"/>
      <c r="B50" s="34">
        <v>1</v>
      </c>
      <c r="C50" s="35" t="s">
        <v>430</v>
      </c>
      <c r="D50" s="36" t="s">
        <v>431</v>
      </c>
      <c r="E50" s="43" t="s">
        <v>106</v>
      </c>
      <c r="F50" s="42" t="s">
        <v>107</v>
      </c>
      <c r="G50" s="43"/>
      <c r="H50" s="44">
        <v>16.5</v>
      </c>
      <c r="I50" s="45" t="s">
        <v>40</v>
      </c>
      <c r="J50" s="46"/>
      <c r="K50" s="21"/>
      <c r="L50" s="11"/>
      <c r="M50" t="s">
        <v>259</v>
      </c>
      <c r="O50" s="2">
        <f>HLOOKUP(M50,Werkprogramma!$A$1:$BQ$61,57,FALSE)</f>
        <v>325</v>
      </c>
      <c r="P50" s="2">
        <f>HLOOKUP(M50,Werkprogramma!$A$1:$BQ$61,3,FALSE)</f>
        <v>120</v>
      </c>
      <c r="Q50" s="41">
        <f>Werkprogramma!$B$67</f>
        <v>36.5</v>
      </c>
      <c r="R50" s="12">
        <f t="shared" si="8"/>
        <v>222.36923076923077</v>
      </c>
      <c r="S50" s="12">
        <f t="shared" si="1"/>
        <v>1980</v>
      </c>
      <c r="T50" s="12">
        <f t="shared" si="2"/>
        <v>6.092307692307692</v>
      </c>
      <c r="U50" s="155"/>
      <c r="V50" s="12" t="s">
        <v>398</v>
      </c>
      <c r="W50" s="13">
        <v>2</v>
      </c>
      <c r="X50" s="14">
        <f>VLOOKUP(V50,Werkprogramma!$A$59:$B$65,2,FALSE)</f>
        <v>3.5</v>
      </c>
      <c r="Y50" s="14">
        <f t="shared" si="3"/>
        <v>115.5</v>
      </c>
    </row>
    <row r="51" spans="1:25" ht="16.5" thickBot="1" x14ac:dyDescent="0.35">
      <c r="A51" s="20"/>
      <c r="B51" s="34">
        <v>1</v>
      </c>
      <c r="C51" s="35" t="s">
        <v>430</v>
      </c>
      <c r="D51" s="36" t="s">
        <v>431</v>
      </c>
      <c r="E51" s="43" t="s">
        <v>108</v>
      </c>
      <c r="F51" s="42" t="s">
        <v>107</v>
      </c>
      <c r="G51" s="43"/>
      <c r="H51" s="44">
        <v>22.8</v>
      </c>
      <c r="I51" s="45" t="s">
        <v>40</v>
      </c>
      <c r="J51" s="46"/>
      <c r="K51" s="21"/>
      <c r="L51" s="11"/>
      <c r="M51" t="s">
        <v>259</v>
      </c>
      <c r="O51" s="2">
        <f>HLOOKUP(M51,Werkprogramma!$A$1:$BQ$61,57,FALSE)</f>
        <v>325</v>
      </c>
      <c r="P51" s="2">
        <f>HLOOKUP(M51,Werkprogramma!$A$1:$BQ$61,3,FALSE)</f>
        <v>120</v>
      </c>
      <c r="Q51" s="41">
        <f>Werkprogramma!$B$67</f>
        <v>36.5</v>
      </c>
      <c r="R51" s="12">
        <f t="shared" si="8"/>
        <v>307.27384615384619</v>
      </c>
      <c r="S51" s="12">
        <f t="shared" si="1"/>
        <v>2736</v>
      </c>
      <c r="T51" s="12">
        <f t="shared" si="2"/>
        <v>8.4184615384615391</v>
      </c>
      <c r="U51" s="155"/>
      <c r="V51" s="12" t="s">
        <v>398</v>
      </c>
      <c r="W51" s="13">
        <v>2</v>
      </c>
      <c r="X51" s="14">
        <f>VLOOKUP(V51,Werkprogramma!$A$59:$B$65,2,FALSE)</f>
        <v>3.5</v>
      </c>
      <c r="Y51" s="14">
        <f t="shared" si="3"/>
        <v>159.6</v>
      </c>
    </row>
    <row r="52" spans="1:25" ht="16.5" thickBot="1" x14ac:dyDescent="0.35">
      <c r="A52" s="20"/>
      <c r="B52" s="34">
        <v>1</v>
      </c>
      <c r="C52" s="35" t="s">
        <v>430</v>
      </c>
      <c r="D52" s="36" t="s">
        <v>431</v>
      </c>
      <c r="E52" s="43" t="s">
        <v>109</v>
      </c>
      <c r="F52" s="42" t="s">
        <v>110</v>
      </c>
      <c r="G52" s="43"/>
      <c r="H52" s="44">
        <v>1.8</v>
      </c>
      <c r="I52" s="45" t="s">
        <v>81</v>
      </c>
      <c r="J52" s="46"/>
      <c r="K52" s="21"/>
      <c r="L52" s="11"/>
      <c r="M52" t="s">
        <v>267</v>
      </c>
      <c r="O52" s="2">
        <f>HLOOKUP(M52,Werkprogramma!$A$1:$BQ$61,57,FALSE)</f>
        <v>72</v>
      </c>
      <c r="P52" s="2">
        <f>HLOOKUP(M52,Werkprogramma!$A$1:$BQ$61,3,FALSE)</f>
        <v>200</v>
      </c>
      <c r="Q52" s="41">
        <f>Werkprogramma!$B$67</f>
        <v>36.5</v>
      </c>
      <c r="R52" s="12">
        <f t="shared" si="8"/>
        <v>182.5</v>
      </c>
      <c r="S52" s="12">
        <f t="shared" si="1"/>
        <v>360</v>
      </c>
      <c r="T52" s="12">
        <f t="shared" si="2"/>
        <v>5</v>
      </c>
      <c r="U52" s="155"/>
      <c r="V52" s="12" t="s">
        <v>400</v>
      </c>
      <c r="W52" s="13">
        <v>2</v>
      </c>
      <c r="X52" s="14">
        <f>VLOOKUP(V52,Werkprogramma!$A$59:$B$65,2,FALSE)</f>
        <v>1.5</v>
      </c>
      <c r="Y52" s="14">
        <f t="shared" si="3"/>
        <v>5.4</v>
      </c>
    </row>
    <row r="53" spans="1:25" ht="16.5" thickBot="1" x14ac:dyDescent="0.35">
      <c r="A53" s="20"/>
      <c r="B53" s="34">
        <v>1</v>
      </c>
      <c r="C53" s="35" t="s">
        <v>430</v>
      </c>
      <c r="D53" s="36" t="s">
        <v>431</v>
      </c>
      <c r="E53" s="43" t="s">
        <v>111</v>
      </c>
      <c r="F53" s="42" t="s">
        <v>112</v>
      </c>
      <c r="G53" s="43"/>
      <c r="H53" s="44">
        <v>3.3</v>
      </c>
      <c r="I53" s="45" t="s">
        <v>34</v>
      </c>
      <c r="J53" s="46"/>
      <c r="K53" s="21"/>
      <c r="L53" s="11"/>
      <c r="M53" t="s">
        <v>276</v>
      </c>
      <c r="O53" s="2">
        <f>HLOOKUP(M53,Werkprogramma!$A$1:$BQ$61,57,FALSE)</f>
        <v>222</v>
      </c>
      <c r="P53" s="2">
        <f>HLOOKUP(M53,Werkprogramma!$A$1:$BQ$61,3,FALSE)</f>
        <v>200</v>
      </c>
      <c r="Q53" s="41">
        <f>Werkprogramma!$B$67</f>
        <v>36.5</v>
      </c>
      <c r="R53" s="12">
        <f t="shared" si="8"/>
        <v>108.5135135135135</v>
      </c>
      <c r="S53" s="12">
        <f t="shared" si="1"/>
        <v>660</v>
      </c>
      <c r="T53" s="12">
        <f t="shared" si="2"/>
        <v>2.9729729729729728</v>
      </c>
      <c r="U53" s="155"/>
      <c r="V53" s="12" t="s">
        <v>396</v>
      </c>
      <c r="W53" s="13">
        <v>2</v>
      </c>
      <c r="X53" s="14">
        <f>VLOOKUP(V53,Werkprogramma!$A$59:$B$65,2,FALSE)</f>
        <v>3.75</v>
      </c>
      <c r="Y53" s="14">
        <f t="shared" si="3"/>
        <v>24.75</v>
      </c>
    </row>
    <row r="54" spans="1:25" ht="16.5" thickBot="1" x14ac:dyDescent="0.35">
      <c r="A54" s="20"/>
      <c r="B54" s="34">
        <v>1</v>
      </c>
      <c r="C54" s="35" t="s">
        <v>430</v>
      </c>
      <c r="D54" s="36" t="s">
        <v>431</v>
      </c>
      <c r="E54" s="43" t="s">
        <v>113</v>
      </c>
      <c r="F54" s="42" t="s">
        <v>114</v>
      </c>
      <c r="G54" s="43"/>
      <c r="H54" s="44">
        <v>29</v>
      </c>
      <c r="I54" s="45" t="s">
        <v>47</v>
      </c>
      <c r="J54" s="46"/>
      <c r="K54" s="21"/>
      <c r="L54" s="11"/>
      <c r="M54" t="s">
        <v>276</v>
      </c>
      <c r="O54" s="2">
        <f>HLOOKUP(M54,Werkprogramma!$A$1:$BQ$61,57,FALSE)</f>
        <v>222</v>
      </c>
      <c r="P54" s="2">
        <f>HLOOKUP(M54,Werkprogramma!$A$1:$BQ$61,3,FALSE)</f>
        <v>200</v>
      </c>
      <c r="Q54" s="41">
        <f>Werkprogramma!$B$67</f>
        <v>36.5</v>
      </c>
      <c r="R54" s="12">
        <f t="shared" si="8"/>
        <v>953.60360360360369</v>
      </c>
      <c r="S54" s="12">
        <f t="shared" si="1"/>
        <v>5800</v>
      </c>
      <c r="T54" s="12">
        <f t="shared" si="2"/>
        <v>26.126126126126128</v>
      </c>
      <c r="U54" s="155"/>
      <c r="V54" s="12" t="s">
        <v>400</v>
      </c>
      <c r="W54" s="13">
        <v>2</v>
      </c>
      <c r="X54" s="14">
        <f>VLOOKUP(V54,Werkprogramma!$A$59:$B$65,2,FALSE)</f>
        <v>1.5</v>
      </c>
      <c r="Y54" s="14">
        <f t="shared" si="3"/>
        <v>87</v>
      </c>
    </row>
    <row r="55" spans="1:25" ht="16.5" thickBot="1" x14ac:dyDescent="0.35">
      <c r="A55" s="20"/>
      <c r="B55" s="34">
        <v>1</v>
      </c>
      <c r="C55" s="35" t="s">
        <v>430</v>
      </c>
      <c r="D55" s="36" t="s">
        <v>431</v>
      </c>
      <c r="E55" s="43" t="s">
        <v>115</v>
      </c>
      <c r="F55" s="42" t="s">
        <v>116</v>
      </c>
      <c r="G55" s="43"/>
      <c r="H55" s="44">
        <v>30.1</v>
      </c>
      <c r="I55" s="45" t="s">
        <v>117</v>
      </c>
      <c r="J55" s="46"/>
      <c r="K55" s="21"/>
      <c r="L55" s="11"/>
      <c r="M55" t="s">
        <v>285</v>
      </c>
      <c r="O55" s="2">
        <f>HLOOKUP(M55,Werkprogramma!$A$1:$BQ$61,57,FALSE)</f>
        <v>393</v>
      </c>
      <c r="P55" s="2">
        <f>HLOOKUP(M55,Werkprogramma!$A$1:$BQ$61,3,FALSE)</f>
        <v>12</v>
      </c>
      <c r="Q55" s="41">
        <f>Werkprogramma!$B$67</f>
        <v>36.5</v>
      </c>
      <c r="R55" s="12">
        <f t="shared" si="8"/>
        <v>33.546564885496188</v>
      </c>
      <c r="S55" s="12">
        <f t="shared" si="1"/>
        <v>361.20000000000005</v>
      </c>
      <c r="T55" s="12">
        <f t="shared" si="2"/>
        <v>0.91908396946564896</v>
      </c>
      <c r="U55" s="155"/>
      <c r="V55" s="12" t="s">
        <v>400</v>
      </c>
      <c r="W55" s="13">
        <v>1</v>
      </c>
      <c r="X55" s="14">
        <f>VLOOKUP(V55,Werkprogramma!$A$59:$B$65,2,FALSE)</f>
        <v>1.5</v>
      </c>
      <c r="Y55" s="14">
        <f t="shared" si="3"/>
        <v>45.150000000000006</v>
      </c>
    </row>
    <row r="56" spans="1:25" ht="16.5" thickBot="1" x14ac:dyDescent="0.35">
      <c r="A56" s="20"/>
      <c r="B56" s="34">
        <v>1</v>
      </c>
      <c r="C56" s="35" t="s">
        <v>430</v>
      </c>
      <c r="D56" s="36" t="s">
        <v>431</v>
      </c>
      <c r="E56" s="43" t="s">
        <v>118</v>
      </c>
      <c r="F56" s="42" t="s">
        <v>119</v>
      </c>
      <c r="G56" s="43"/>
      <c r="H56" s="44">
        <v>199.5</v>
      </c>
      <c r="I56" s="45" t="s">
        <v>117</v>
      </c>
      <c r="J56" s="46"/>
      <c r="K56" s="21"/>
      <c r="L56" s="11"/>
      <c r="M56" t="s">
        <v>252</v>
      </c>
      <c r="O56" s="2">
        <f>HLOOKUP(M56,Werkprogramma!$A$1:$BQ$61,57,FALSE)</f>
        <v>383</v>
      </c>
      <c r="P56" s="2">
        <f>HLOOKUP(M56,Werkprogramma!$A$1:$BQ$61,3,FALSE)</f>
        <v>200</v>
      </c>
      <c r="Q56" s="41">
        <f>Werkprogramma!$B$67</f>
        <v>36.5</v>
      </c>
      <c r="R56" s="12">
        <f t="shared" si="8"/>
        <v>3802.4804177545693</v>
      </c>
      <c r="S56" s="12">
        <f t="shared" si="1"/>
        <v>39900</v>
      </c>
      <c r="T56" s="12">
        <f t="shared" si="2"/>
        <v>104.177545691906</v>
      </c>
      <c r="U56" s="155"/>
      <c r="V56" s="12" t="s">
        <v>400</v>
      </c>
      <c r="W56" s="13">
        <v>2</v>
      </c>
      <c r="X56" s="14">
        <f>VLOOKUP(V56,Werkprogramma!$A$59:$B$65,2,FALSE)</f>
        <v>1.5</v>
      </c>
      <c r="Y56" s="14">
        <f t="shared" si="3"/>
        <v>598.5</v>
      </c>
    </row>
    <row r="57" spans="1:25" ht="16.5" thickBot="1" x14ac:dyDescent="0.35">
      <c r="A57" s="20"/>
      <c r="B57" s="34">
        <v>1</v>
      </c>
      <c r="C57" s="35" t="s">
        <v>430</v>
      </c>
      <c r="D57" s="36" t="s">
        <v>431</v>
      </c>
      <c r="E57" s="43" t="s">
        <v>120</v>
      </c>
      <c r="F57" s="42" t="s">
        <v>121</v>
      </c>
      <c r="G57" s="43"/>
      <c r="H57" s="44">
        <v>2.5</v>
      </c>
      <c r="I57" s="45" t="s">
        <v>47</v>
      </c>
      <c r="J57" s="46"/>
      <c r="K57" s="21"/>
      <c r="L57" s="11"/>
      <c r="M57" t="s">
        <v>267</v>
      </c>
      <c r="O57" s="2">
        <f>HLOOKUP(M57,Werkprogramma!$A$1:$BQ$61,57,FALSE)</f>
        <v>72</v>
      </c>
      <c r="P57" s="2">
        <f>HLOOKUP(M57,Werkprogramma!$A$1:$BQ$61,3,FALSE)</f>
        <v>200</v>
      </c>
      <c r="Q57" s="41">
        <f>Werkprogramma!$B$67</f>
        <v>36.5</v>
      </c>
      <c r="R57" s="12">
        <f t="shared" si="8"/>
        <v>253.47222222222223</v>
      </c>
      <c r="S57" s="12">
        <f t="shared" si="1"/>
        <v>500</v>
      </c>
      <c r="T57" s="12">
        <f t="shared" si="2"/>
        <v>6.9444444444444446</v>
      </c>
      <c r="U57" s="155"/>
      <c r="V57" s="12" t="s">
        <v>400</v>
      </c>
      <c r="W57" s="13">
        <v>2</v>
      </c>
      <c r="X57" s="14">
        <f>VLOOKUP(V57,Werkprogramma!$A$59:$B$65,2,FALSE)</f>
        <v>1.5</v>
      </c>
      <c r="Y57" s="14">
        <f t="shared" si="3"/>
        <v>7.5</v>
      </c>
    </row>
    <row r="58" spans="1:25" ht="16.5" thickBot="1" x14ac:dyDescent="0.35">
      <c r="A58" s="20"/>
      <c r="B58" s="34">
        <v>1</v>
      </c>
      <c r="C58" s="35" t="s">
        <v>430</v>
      </c>
      <c r="D58" s="36" t="s">
        <v>431</v>
      </c>
      <c r="E58" s="43" t="s">
        <v>122</v>
      </c>
      <c r="F58" s="42" t="s">
        <v>123</v>
      </c>
      <c r="G58" s="43"/>
      <c r="H58" s="44">
        <v>11.42</v>
      </c>
      <c r="I58" s="45" t="s">
        <v>47</v>
      </c>
      <c r="J58" s="46"/>
      <c r="K58" s="21"/>
      <c r="L58" s="11"/>
      <c r="M58" t="s">
        <v>272</v>
      </c>
      <c r="O58" s="2">
        <f>HLOOKUP(M58,Werkprogramma!$A$1:$BQ$61,57,FALSE)</f>
        <v>118</v>
      </c>
      <c r="P58" s="2">
        <f>HLOOKUP(M58,Werkprogramma!$A$1:$BQ$61,3,FALSE)</f>
        <v>200</v>
      </c>
      <c r="Q58" s="41">
        <f>Werkprogramma!$B$67</f>
        <v>36.5</v>
      </c>
      <c r="R58" s="12">
        <f t="shared" si="8"/>
        <v>706.49152542372883</v>
      </c>
      <c r="S58" s="12">
        <f t="shared" si="1"/>
        <v>2284</v>
      </c>
      <c r="T58" s="12">
        <f t="shared" si="2"/>
        <v>19.35593220338983</v>
      </c>
      <c r="U58" s="155"/>
      <c r="V58" s="12" t="s">
        <v>400</v>
      </c>
      <c r="W58" s="13">
        <v>2</v>
      </c>
      <c r="X58" s="14">
        <f>VLOOKUP(V58,Werkprogramma!$A$59:$B$65,2,FALSE)</f>
        <v>1.5</v>
      </c>
      <c r="Y58" s="14">
        <f t="shared" si="3"/>
        <v>34.26</v>
      </c>
    </row>
    <row r="59" spans="1:25" ht="16.5" thickBot="1" x14ac:dyDescent="0.35">
      <c r="A59" s="20"/>
      <c r="B59" s="34">
        <v>1</v>
      </c>
      <c r="C59" s="35" t="s">
        <v>430</v>
      </c>
      <c r="D59" s="36" t="s">
        <v>431</v>
      </c>
      <c r="E59" s="43" t="s">
        <v>124</v>
      </c>
      <c r="F59" s="42" t="s">
        <v>125</v>
      </c>
      <c r="G59" s="43"/>
      <c r="H59" s="44">
        <v>29</v>
      </c>
      <c r="I59" s="45" t="s">
        <v>47</v>
      </c>
      <c r="J59" s="46"/>
      <c r="K59" s="21"/>
      <c r="L59" s="11"/>
      <c r="M59" t="s">
        <v>276</v>
      </c>
      <c r="O59" s="2">
        <f>HLOOKUP(M59,Werkprogramma!$A$1:$BQ$61,57,FALSE)</f>
        <v>222</v>
      </c>
      <c r="P59" s="2">
        <f>HLOOKUP(M59,Werkprogramma!$A$1:$BQ$61,3,FALSE)</f>
        <v>200</v>
      </c>
      <c r="Q59" s="41">
        <f>Werkprogramma!$B$67</f>
        <v>36.5</v>
      </c>
      <c r="R59" s="12">
        <f t="shared" si="8"/>
        <v>953.60360360360369</v>
      </c>
      <c r="S59" s="12">
        <f t="shared" si="1"/>
        <v>5800</v>
      </c>
      <c r="T59" s="12">
        <f t="shared" si="2"/>
        <v>26.126126126126128</v>
      </c>
      <c r="U59" s="155"/>
      <c r="V59" s="12" t="s">
        <v>400</v>
      </c>
      <c r="W59" s="13">
        <v>2</v>
      </c>
      <c r="X59" s="14">
        <f>VLOOKUP(V59,Werkprogramma!$A$59:$B$65,2,FALSE)</f>
        <v>1.5</v>
      </c>
      <c r="Y59" s="14">
        <f t="shared" si="3"/>
        <v>87</v>
      </c>
    </row>
    <row r="60" spans="1:25" ht="16.5" thickBot="1" x14ac:dyDescent="0.35">
      <c r="A60" s="20"/>
      <c r="B60" s="34">
        <v>1</v>
      </c>
      <c r="C60" s="35" t="s">
        <v>430</v>
      </c>
      <c r="D60" s="36" t="s">
        <v>431</v>
      </c>
      <c r="E60" s="43" t="s">
        <v>126</v>
      </c>
      <c r="F60" s="42" t="s">
        <v>123</v>
      </c>
      <c r="G60" s="43"/>
      <c r="H60" s="44">
        <v>11.42</v>
      </c>
      <c r="I60" s="45" t="s">
        <v>47</v>
      </c>
      <c r="J60" s="46"/>
      <c r="K60" s="21"/>
      <c r="L60" s="11"/>
      <c r="M60" t="s">
        <v>272</v>
      </c>
      <c r="O60" s="2">
        <f>HLOOKUP(M60,Werkprogramma!$A$1:$BQ$61,57,FALSE)</f>
        <v>118</v>
      </c>
      <c r="P60" s="2">
        <f>HLOOKUP(M60,Werkprogramma!$A$1:$BQ$61,3,FALSE)</f>
        <v>200</v>
      </c>
      <c r="Q60" s="41">
        <f>Werkprogramma!$B$67</f>
        <v>36.5</v>
      </c>
      <c r="R60" s="12">
        <f t="shared" si="8"/>
        <v>706.49152542372883</v>
      </c>
      <c r="S60" s="12">
        <f t="shared" si="1"/>
        <v>2284</v>
      </c>
      <c r="T60" s="12">
        <f t="shared" si="2"/>
        <v>19.35593220338983</v>
      </c>
      <c r="U60" s="155"/>
      <c r="V60" s="12" t="s">
        <v>400</v>
      </c>
      <c r="W60" s="13">
        <v>2</v>
      </c>
      <c r="X60" s="14">
        <f>VLOOKUP(V60,Werkprogramma!$A$59:$B$65,2,FALSE)</f>
        <v>1.5</v>
      </c>
      <c r="Y60" s="14">
        <f t="shared" si="3"/>
        <v>34.26</v>
      </c>
    </row>
    <row r="61" spans="1:25" ht="16.5" thickBot="1" x14ac:dyDescent="0.35">
      <c r="A61" s="20"/>
      <c r="B61" s="34">
        <v>1</v>
      </c>
      <c r="C61" s="35" t="s">
        <v>430</v>
      </c>
      <c r="D61" s="36" t="s">
        <v>431</v>
      </c>
      <c r="E61" s="43" t="s">
        <v>127</v>
      </c>
      <c r="F61" s="42" t="s">
        <v>121</v>
      </c>
      <c r="G61" s="43"/>
      <c r="H61" s="44">
        <v>2.5</v>
      </c>
      <c r="I61" s="45" t="s">
        <v>47</v>
      </c>
      <c r="J61" s="46"/>
      <c r="K61" s="21"/>
      <c r="L61" s="11"/>
      <c r="M61" t="s">
        <v>267</v>
      </c>
      <c r="O61" s="2">
        <f>HLOOKUP(M61,Werkprogramma!$A$1:$BQ$61,57,FALSE)</f>
        <v>72</v>
      </c>
      <c r="P61" s="2">
        <f>HLOOKUP(M61,Werkprogramma!$A$1:$BQ$61,3,FALSE)</f>
        <v>200</v>
      </c>
      <c r="Q61" s="41">
        <f>Werkprogramma!$B$67</f>
        <v>36.5</v>
      </c>
      <c r="R61" s="12">
        <f t="shared" si="8"/>
        <v>253.47222222222223</v>
      </c>
      <c r="S61" s="12">
        <f t="shared" si="1"/>
        <v>500</v>
      </c>
      <c r="T61" s="12">
        <f t="shared" si="2"/>
        <v>6.9444444444444446</v>
      </c>
      <c r="U61" s="155"/>
      <c r="V61" s="12" t="s">
        <v>400</v>
      </c>
      <c r="W61" s="13">
        <v>2</v>
      </c>
      <c r="X61" s="14">
        <f>VLOOKUP(V61,Werkprogramma!$A$59:$B$65,2,FALSE)</f>
        <v>1.5</v>
      </c>
      <c r="Y61" s="14">
        <f t="shared" si="3"/>
        <v>7.5</v>
      </c>
    </row>
    <row r="62" spans="1:25" ht="16.5" thickBot="1" x14ac:dyDescent="0.35">
      <c r="A62" s="20"/>
      <c r="B62" s="34">
        <v>1</v>
      </c>
      <c r="C62" s="35" t="s">
        <v>430</v>
      </c>
      <c r="D62" s="36" t="s">
        <v>431</v>
      </c>
      <c r="E62" s="43" t="s">
        <v>128</v>
      </c>
      <c r="F62" s="42" t="s">
        <v>33</v>
      </c>
      <c r="G62" s="43"/>
      <c r="H62" s="44">
        <v>28.5</v>
      </c>
      <c r="I62" s="45" t="s">
        <v>34</v>
      </c>
      <c r="J62" s="46"/>
      <c r="K62" s="21"/>
      <c r="L62" s="11"/>
      <c r="M62" t="s">
        <v>31</v>
      </c>
      <c r="O62" s="2">
        <f>HLOOKUP(M62,Werkprogramma!$A$1:$BQ$61,57,FALSE)</f>
        <v>579</v>
      </c>
      <c r="P62" s="2">
        <f>HLOOKUP(M62,Werkprogramma!$A$1:$BQ$61,3,FALSE)</f>
        <v>200</v>
      </c>
      <c r="Q62" s="41">
        <f>Werkprogramma!$B$67</f>
        <v>36.5</v>
      </c>
      <c r="R62" s="12">
        <f t="shared" si="8"/>
        <v>359.32642487046633</v>
      </c>
      <c r="S62" s="12">
        <f t="shared" si="1"/>
        <v>5700</v>
      </c>
      <c r="T62" s="12">
        <f t="shared" si="2"/>
        <v>9.8445595854922274</v>
      </c>
      <c r="U62" s="155"/>
      <c r="V62" s="12" t="s">
        <v>396</v>
      </c>
      <c r="W62" s="13">
        <v>2</v>
      </c>
      <c r="X62" s="14">
        <f>VLOOKUP(V62,Werkprogramma!$A$59:$B$65,2,FALSE)</f>
        <v>3.75</v>
      </c>
      <c r="Y62" s="14">
        <f t="shared" si="3"/>
        <v>213.75</v>
      </c>
    </row>
    <row r="63" spans="1:25" ht="16.5" thickBot="1" x14ac:dyDescent="0.35">
      <c r="A63" s="20"/>
      <c r="B63" s="34">
        <v>1</v>
      </c>
      <c r="C63" s="35" t="s">
        <v>430</v>
      </c>
      <c r="D63" s="36" t="s">
        <v>431</v>
      </c>
      <c r="E63" s="43" t="s">
        <v>129</v>
      </c>
      <c r="F63" s="42" t="s">
        <v>130</v>
      </c>
      <c r="G63" s="43"/>
      <c r="H63" s="44">
        <v>56.7</v>
      </c>
      <c r="I63" s="45" t="s">
        <v>34</v>
      </c>
      <c r="J63" s="46"/>
      <c r="K63" s="21"/>
      <c r="L63" s="11"/>
      <c r="M63" t="s">
        <v>247</v>
      </c>
      <c r="O63" s="2">
        <f>HLOOKUP(M63,Werkprogramma!$A$1:$BQ$61,57,FALSE)</f>
        <v>357</v>
      </c>
      <c r="P63" s="2">
        <f>HLOOKUP(M63,Werkprogramma!$A$1:$BQ$61,3,FALSE)</f>
        <v>200</v>
      </c>
      <c r="Q63" s="41">
        <f>Werkprogramma!$B$67</f>
        <v>36.5</v>
      </c>
      <c r="R63" s="12">
        <f t="shared" si="8"/>
        <v>1159.4117647058824</v>
      </c>
      <c r="S63" s="12">
        <f t="shared" si="1"/>
        <v>11340</v>
      </c>
      <c r="T63" s="12">
        <f t="shared" si="2"/>
        <v>31.764705882352942</v>
      </c>
      <c r="U63" s="155"/>
      <c r="V63" s="12" t="s">
        <v>396</v>
      </c>
      <c r="W63" s="13">
        <v>2</v>
      </c>
      <c r="X63" s="14">
        <f>VLOOKUP(V63,Werkprogramma!$A$59:$B$65,2,FALSE)</f>
        <v>3.75</v>
      </c>
      <c r="Y63" s="14">
        <f t="shared" si="3"/>
        <v>425.25</v>
      </c>
    </row>
    <row r="64" spans="1:25" ht="16.5" thickBot="1" x14ac:dyDescent="0.35">
      <c r="A64" s="20"/>
      <c r="B64" s="34">
        <v>1</v>
      </c>
      <c r="C64" s="35" t="s">
        <v>430</v>
      </c>
      <c r="D64" s="36" t="s">
        <v>431</v>
      </c>
      <c r="E64" s="43" t="s">
        <v>131</v>
      </c>
      <c r="F64" s="42" t="s">
        <v>132</v>
      </c>
      <c r="G64" s="43"/>
      <c r="H64" s="44">
        <v>56.7</v>
      </c>
      <c r="I64" s="45" t="s">
        <v>34</v>
      </c>
      <c r="J64" s="46"/>
      <c r="K64" s="21"/>
      <c r="L64" s="11"/>
      <c r="M64" t="s">
        <v>247</v>
      </c>
      <c r="O64" s="2">
        <f>HLOOKUP(M64,Werkprogramma!$A$1:$BQ$61,57,FALSE)</f>
        <v>357</v>
      </c>
      <c r="P64" s="2">
        <f>HLOOKUP(M64,Werkprogramma!$A$1:$BQ$61,3,FALSE)</f>
        <v>200</v>
      </c>
      <c r="Q64" s="41">
        <f>Werkprogramma!$B$67</f>
        <v>36.5</v>
      </c>
      <c r="R64" s="12">
        <f t="shared" si="8"/>
        <v>1159.4117647058824</v>
      </c>
      <c r="S64" s="12">
        <f t="shared" si="1"/>
        <v>11340</v>
      </c>
      <c r="T64" s="12">
        <f t="shared" si="2"/>
        <v>31.764705882352942</v>
      </c>
      <c r="U64" s="155"/>
      <c r="V64" s="12" t="s">
        <v>396</v>
      </c>
      <c r="W64" s="13">
        <v>2</v>
      </c>
      <c r="X64" s="14">
        <f>VLOOKUP(V64,Werkprogramma!$A$59:$B$65,2,FALSE)</f>
        <v>3.75</v>
      </c>
      <c r="Y64" s="14">
        <f t="shared" si="3"/>
        <v>425.25</v>
      </c>
    </row>
    <row r="65" spans="1:25" ht="16.5" thickBot="1" x14ac:dyDescent="0.35">
      <c r="A65" s="20"/>
      <c r="B65" s="34">
        <v>1</v>
      </c>
      <c r="C65" s="35" t="s">
        <v>430</v>
      </c>
      <c r="D65" s="36" t="s">
        <v>431</v>
      </c>
      <c r="E65" s="43" t="s">
        <v>133</v>
      </c>
      <c r="F65" s="42" t="s">
        <v>96</v>
      </c>
      <c r="G65" s="43"/>
      <c r="H65" s="44">
        <v>21</v>
      </c>
      <c r="I65" s="45" t="s">
        <v>34</v>
      </c>
      <c r="J65" s="46"/>
      <c r="K65" s="21"/>
      <c r="L65" s="11"/>
      <c r="M65" t="s">
        <v>285</v>
      </c>
      <c r="O65" s="2">
        <f>HLOOKUP(M65,Werkprogramma!$A$1:$BQ$61,57,FALSE)</f>
        <v>393</v>
      </c>
      <c r="P65" s="2">
        <f>HLOOKUP(M65,Werkprogramma!$A$1:$BQ$61,3,FALSE)</f>
        <v>12</v>
      </c>
      <c r="Q65" s="41">
        <f>Werkprogramma!$B$67</f>
        <v>36.5</v>
      </c>
      <c r="R65" s="12">
        <f t="shared" si="8"/>
        <v>23.404580152671755</v>
      </c>
      <c r="S65" s="12">
        <f t="shared" si="1"/>
        <v>252</v>
      </c>
      <c r="T65" s="12">
        <f t="shared" si="2"/>
        <v>0.64122137404580148</v>
      </c>
      <c r="U65" s="155"/>
      <c r="V65" s="12" t="s">
        <v>32</v>
      </c>
      <c r="W65" s="13">
        <v>1</v>
      </c>
      <c r="X65" s="14">
        <f>VLOOKUP(V65,Werkprogramma!$A$59:$B$65,2,FALSE)</f>
        <v>1</v>
      </c>
      <c r="Y65" s="14">
        <f t="shared" si="3"/>
        <v>21</v>
      </c>
    </row>
    <row r="66" spans="1:25" ht="16.5" thickBot="1" x14ac:dyDescent="0.35">
      <c r="A66" s="20"/>
      <c r="B66" s="34">
        <v>1</v>
      </c>
      <c r="C66" s="35" t="s">
        <v>430</v>
      </c>
      <c r="D66" s="36" t="s">
        <v>431</v>
      </c>
      <c r="E66" s="43" t="s">
        <v>134</v>
      </c>
      <c r="F66" s="42" t="s">
        <v>135</v>
      </c>
      <c r="G66" s="43"/>
      <c r="H66" s="44">
        <v>9</v>
      </c>
      <c r="I66" s="45" t="s">
        <v>47</v>
      </c>
      <c r="J66" s="46"/>
      <c r="K66" s="21"/>
      <c r="L66" s="11"/>
      <c r="M66" t="s">
        <v>267</v>
      </c>
      <c r="O66" s="2">
        <f>HLOOKUP(M66,Werkprogramma!$A$1:$BQ$61,57,FALSE)</f>
        <v>72</v>
      </c>
      <c r="P66" s="2">
        <f>HLOOKUP(M66,Werkprogramma!$A$1:$BQ$61,3,FALSE)</f>
        <v>200</v>
      </c>
      <c r="Q66" s="41">
        <f>Werkprogramma!$B$67</f>
        <v>36.5</v>
      </c>
      <c r="R66" s="12">
        <f t="shared" si="8"/>
        <v>912.5</v>
      </c>
      <c r="S66" s="12">
        <f t="shared" si="1"/>
        <v>1800</v>
      </c>
      <c r="T66" s="12">
        <f t="shared" si="2"/>
        <v>25</v>
      </c>
      <c r="U66" s="155"/>
      <c r="V66" s="12" t="s">
        <v>400</v>
      </c>
      <c r="W66" s="13">
        <v>2</v>
      </c>
      <c r="X66" s="14">
        <f>VLOOKUP(V66,Werkprogramma!$A$59:$B$65,2,FALSE)</f>
        <v>1.5</v>
      </c>
      <c r="Y66" s="14">
        <f t="shared" si="3"/>
        <v>27</v>
      </c>
    </row>
    <row r="67" spans="1:25" ht="16.5" thickBot="1" x14ac:dyDescent="0.35">
      <c r="A67" s="20"/>
      <c r="B67" s="34">
        <v>1</v>
      </c>
      <c r="C67" s="35" t="s">
        <v>430</v>
      </c>
      <c r="D67" s="36" t="s">
        <v>431</v>
      </c>
      <c r="E67" s="43" t="s">
        <v>136</v>
      </c>
      <c r="F67" s="42" t="s">
        <v>137</v>
      </c>
      <c r="G67" s="43"/>
      <c r="H67" s="44">
        <v>9</v>
      </c>
      <c r="I67" s="45" t="s">
        <v>47</v>
      </c>
      <c r="J67" s="46"/>
      <c r="K67" s="21"/>
      <c r="L67" s="11"/>
      <c r="M67" t="s">
        <v>267</v>
      </c>
      <c r="O67" s="2">
        <f>HLOOKUP(M67,Werkprogramma!$A$1:$BQ$61,57,FALSE)</f>
        <v>72</v>
      </c>
      <c r="P67" s="2">
        <f>HLOOKUP(M67,Werkprogramma!$A$1:$BQ$61,3,FALSE)</f>
        <v>200</v>
      </c>
      <c r="Q67" s="41">
        <f>Werkprogramma!$B$67</f>
        <v>36.5</v>
      </c>
      <c r="R67" s="12">
        <f t="shared" si="8"/>
        <v>912.5</v>
      </c>
      <c r="S67" s="12">
        <f t="shared" si="1"/>
        <v>1800</v>
      </c>
      <c r="T67" s="12">
        <f t="shared" si="2"/>
        <v>25</v>
      </c>
      <c r="U67" s="155"/>
      <c r="V67" s="12" t="s">
        <v>400</v>
      </c>
      <c r="W67" s="13">
        <v>2</v>
      </c>
      <c r="X67" s="14">
        <f>VLOOKUP(V67,Werkprogramma!$A$59:$B$65,2,FALSE)</f>
        <v>1.5</v>
      </c>
      <c r="Y67" s="14">
        <f t="shared" si="3"/>
        <v>27</v>
      </c>
    </row>
    <row r="68" spans="1:25" ht="16.5" thickBot="1" x14ac:dyDescent="0.35">
      <c r="A68" s="20"/>
      <c r="B68" s="34">
        <v>1</v>
      </c>
      <c r="C68" s="35" t="s">
        <v>430</v>
      </c>
      <c r="D68" s="36" t="s">
        <v>431</v>
      </c>
      <c r="E68" s="43" t="s">
        <v>138</v>
      </c>
      <c r="F68" s="42" t="s">
        <v>107</v>
      </c>
      <c r="G68" s="43"/>
      <c r="H68" s="44">
        <v>11.9</v>
      </c>
      <c r="I68" s="45" t="s">
        <v>37</v>
      </c>
      <c r="J68" s="46"/>
      <c r="K68" s="21"/>
      <c r="L68" s="11"/>
      <c r="M68" t="s">
        <v>259</v>
      </c>
      <c r="O68" s="2">
        <f>HLOOKUP(M68,Werkprogramma!$A$1:$BQ$61,57,FALSE)</f>
        <v>325</v>
      </c>
      <c r="P68" s="2">
        <f>HLOOKUP(M68,Werkprogramma!$A$1:$BQ$61,3,FALSE)</f>
        <v>120</v>
      </c>
      <c r="Q68" s="41">
        <f>Werkprogramma!$B$67</f>
        <v>36.5</v>
      </c>
      <c r="R68" s="12">
        <f t="shared" si="8"/>
        <v>160.3753846153846</v>
      </c>
      <c r="S68" s="12">
        <f t="shared" si="1"/>
        <v>1428</v>
      </c>
      <c r="T68" s="12">
        <f t="shared" si="2"/>
        <v>4.3938461538461535</v>
      </c>
      <c r="U68" s="155"/>
      <c r="V68" s="12" t="s">
        <v>400</v>
      </c>
      <c r="W68" s="13">
        <v>2</v>
      </c>
      <c r="X68" s="14">
        <f>VLOOKUP(V68,Werkprogramma!$A$59:$B$65,2,FALSE)</f>
        <v>1.5</v>
      </c>
      <c r="Y68" s="14">
        <f t="shared" si="3"/>
        <v>35.700000000000003</v>
      </c>
    </row>
    <row r="69" spans="1:25" ht="16.5" thickBot="1" x14ac:dyDescent="0.35">
      <c r="A69" s="20"/>
      <c r="B69" s="34">
        <v>1</v>
      </c>
      <c r="C69" s="35" t="s">
        <v>430</v>
      </c>
      <c r="D69" s="36" t="s">
        <v>431</v>
      </c>
      <c r="E69" s="43" t="s">
        <v>139</v>
      </c>
      <c r="F69" s="47" t="s">
        <v>107</v>
      </c>
      <c r="G69" s="43"/>
      <c r="H69" s="44">
        <v>11.9</v>
      </c>
      <c r="I69" s="45" t="s">
        <v>40</v>
      </c>
      <c r="J69" s="46"/>
      <c r="K69" s="21"/>
      <c r="L69" s="11"/>
      <c r="M69" t="s">
        <v>259</v>
      </c>
      <c r="O69" s="2">
        <f>HLOOKUP(M69,Werkprogramma!$A$1:$BQ$61,57,FALSE)</f>
        <v>325</v>
      </c>
      <c r="P69" s="2">
        <f>HLOOKUP(M69,Werkprogramma!$A$1:$BQ$61,3,FALSE)</f>
        <v>120</v>
      </c>
      <c r="Q69" s="41">
        <f>Werkprogramma!$B$67</f>
        <v>36.5</v>
      </c>
      <c r="R69" s="12">
        <f t="shared" si="8"/>
        <v>160.3753846153846</v>
      </c>
      <c r="S69" s="12">
        <f t="shared" si="1"/>
        <v>1428</v>
      </c>
      <c r="T69" s="12">
        <f t="shared" si="2"/>
        <v>4.3938461538461535</v>
      </c>
      <c r="U69" s="155"/>
      <c r="V69" s="12" t="s">
        <v>398</v>
      </c>
      <c r="W69" s="13">
        <v>2</v>
      </c>
      <c r="X69" s="14">
        <f>VLOOKUP(V69,Werkprogramma!$A$59:$B$65,2,FALSE)</f>
        <v>3.5</v>
      </c>
      <c r="Y69" s="14">
        <f t="shared" si="3"/>
        <v>83.3</v>
      </c>
    </row>
    <row r="70" spans="1:25" ht="16.5" thickBot="1" x14ac:dyDescent="0.35">
      <c r="A70" s="20"/>
      <c r="B70" s="34">
        <v>1</v>
      </c>
      <c r="C70" s="35" t="s">
        <v>430</v>
      </c>
      <c r="D70" s="36" t="s">
        <v>431</v>
      </c>
      <c r="E70" s="43" t="s">
        <v>140</v>
      </c>
      <c r="F70" s="42" t="s">
        <v>107</v>
      </c>
      <c r="G70" s="43"/>
      <c r="H70" s="44">
        <v>11.9</v>
      </c>
      <c r="I70" s="45" t="s">
        <v>40</v>
      </c>
      <c r="J70" s="46"/>
      <c r="K70" s="21"/>
      <c r="L70" s="11"/>
      <c r="M70" t="s">
        <v>259</v>
      </c>
      <c r="O70" s="2">
        <f>HLOOKUP(M70,Werkprogramma!$A$1:$BQ$61,57,FALSE)</f>
        <v>325</v>
      </c>
      <c r="P70" s="2">
        <f>HLOOKUP(M70,Werkprogramma!$A$1:$BQ$61,3,FALSE)</f>
        <v>120</v>
      </c>
      <c r="Q70" s="41">
        <f>Werkprogramma!$B$67</f>
        <v>36.5</v>
      </c>
      <c r="R70" s="12">
        <f t="shared" si="8"/>
        <v>160.3753846153846</v>
      </c>
      <c r="S70" s="12">
        <f t="shared" si="1"/>
        <v>1428</v>
      </c>
      <c r="T70" s="12">
        <f t="shared" si="2"/>
        <v>4.3938461538461535</v>
      </c>
      <c r="U70" s="155"/>
      <c r="V70" s="12" t="s">
        <v>398</v>
      </c>
      <c r="W70" s="13">
        <v>2</v>
      </c>
      <c r="X70" s="14">
        <f>VLOOKUP(V70,Werkprogramma!$A$59:$B$65,2,FALSE)</f>
        <v>3.5</v>
      </c>
      <c r="Y70" s="14">
        <f t="shared" si="3"/>
        <v>83.3</v>
      </c>
    </row>
    <row r="71" spans="1:25" ht="16.5" thickBot="1" x14ac:dyDescent="0.35">
      <c r="A71" s="20"/>
      <c r="B71" s="34">
        <v>1</v>
      </c>
      <c r="C71" s="35" t="s">
        <v>430</v>
      </c>
      <c r="D71" s="36" t="s">
        <v>431</v>
      </c>
      <c r="E71" s="43" t="s">
        <v>141</v>
      </c>
      <c r="F71" s="42" t="s">
        <v>142</v>
      </c>
      <c r="G71" s="43"/>
      <c r="H71" s="44">
        <v>11.9</v>
      </c>
      <c r="I71" s="45" t="s">
        <v>40</v>
      </c>
      <c r="J71" s="46"/>
      <c r="K71" s="21"/>
      <c r="L71" s="11"/>
      <c r="M71" t="s">
        <v>259</v>
      </c>
      <c r="O71" s="2">
        <f>HLOOKUP(M71,Werkprogramma!$A$1:$BQ$61,57,FALSE)</f>
        <v>325</v>
      </c>
      <c r="P71" s="2">
        <f>HLOOKUP(M71,Werkprogramma!$A$1:$BQ$61,3,FALSE)</f>
        <v>120</v>
      </c>
      <c r="Q71" s="41">
        <f>Werkprogramma!$B$67</f>
        <v>36.5</v>
      </c>
      <c r="R71" s="12">
        <f t="shared" si="8"/>
        <v>160.3753846153846</v>
      </c>
      <c r="S71" s="12">
        <f t="shared" si="1"/>
        <v>1428</v>
      </c>
      <c r="T71" s="12">
        <f t="shared" si="2"/>
        <v>4.3938461538461535</v>
      </c>
      <c r="U71" s="155"/>
      <c r="V71" s="12" t="s">
        <v>396</v>
      </c>
      <c r="W71" s="13">
        <v>2</v>
      </c>
      <c r="X71" s="14">
        <f>VLOOKUP(V71,Werkprogramma!$A$59:$B$65,2,FALSE)</f>
        <v>3.75</v>
      </c>
      <c r="Y71" s="14">
        <f t="shared" si="3"/>
        <v>89.25</v>
      </c>
    </row>
    <row r="72" spans="1:25" ht="16.5" thickBot="1" x14ac:dyDescent="0.35">
      <c r="A72" s="20"/>
      <c r="B72" s="34">
        <v>1</v>
      </c>
      <c r="C72" s="35" t="s">
        <v>430</v>
      </c>
      <c r="D72" s="36" t="s">
        <v>431</v>
      </c>
      <c r="E72" s="43" t="s">
        <v>28</v>
      </c>
      <c r="F72" s="42" t="s">
        <v>33</v>
      </c>
      <c r="G72" s="43"/>
      <c r="H72" s="44">
        <v>85</v>
      </c>
      <c r="I72" s="45" t="s">
        <v>34</v>
      </c>
      <c r="J72" s="46"/>
      <c r="K72" s="21"/>
      <c r="L72" s="11"/>
      <c r="M72" t="s">
        <v>31</v>
      </c>
      <c r="O72" s="2">
        <f>HLOOKUP(M72,Werkprogramma!$A$1:$BQ$61,57,FALSE)</f>
        <v>579</v>
      </c>
      <c r="P72" s="2">
        <f>HLOOKUP(M72,Werkprogramma!$A$1:$BQ$61,3,FALSE)</f>
        <v>200</v>
      </c>
      <c r="Q72" s="41">
        <f>Werkprogramma!$B$67</f>
        <v>36.5</v>
      </c>
      <c r="R72" s="12">
        <f t="shared" si="8"/>
        <v>1071.6753022452504</v>
      </c>
      <c r="S72" s="12">
        <f t="shared" si="1"/>
        <v>17000</v>
      </c>
      <c r="T72" s="12">
        <f t="shared" si="2"/>
        <v>29.360967184801378</v>
      </c>
      <c r="U72" s="155"/>
      <c r="V72" s="12" t="s">
        <v>396</v>
      </c>
      <c r="W72" s="13">
        <v>2</v>
      </c>
      <c r="X72" s="14">
        <f>VLOOKUP(V72,Werkprogramma!$A$59:$B$65,2,FALSE)</f>
        <v>3.75</v>
      </c>
      <c r="Y72" s="14">
        <f t="shared" si="3"/>
        <v>637.5</v>
      </c>
    </row>
    <row r="73" spans="1:25" ht="16.5" thickBot="1" x14ac:dyDescent="0.35">
      <c r="A73" s="20"/>
      <c r="B73" s="34">
        <v>1</v>
      </c>
      <c r="C73" s="35" t="s">
        <v>430</v>
      </c>
      <c r="D73" s="36" t="s">
        <v>431</v>
      </c>
      <c r="E73" s="43" t="s">
        <v>143</v>
      </c>
      <c r="F73" s="42" t="s">
        <v>144</v>
      </c>
      <c r="G73" s="43"/>
      <c r="H73" s="44">
        <v>17</v>
      </c>
      <c r="I73" s="45" t="s">
        <v>34</v>
      </c>
      <c r="J73" s="46"/>
      <c r="K73" s="21"/>
      <c r="L73" s="11"/>
      <c r="M73" t="s">
        <v>259</v>
      </c>
      <c r="O73" s="2">
        <f>HLOOKUP(M73,Werkprogramma!$A$1:$BQ$61,57,FALSE)</f>
        <v>325</v>
      </c>
      <c r="P73" s="2">
        <f>HLOOKUP(M73,Werkprogramma!$A$1:$BQ$61,3,FALSE)</f>
        <v>120</v>
      </c>
      <c r="Q73" s="41">
        <f>Werkprogramma!$B$67</f>
        <v>36.5</v>
      </c>
      <c r="R73" s="12">
        <f t="shared" ref="R73:R74" si="9">((H73*P73)/O73)*Q73</f>
        <v>229.1076923076923</v>
      </c>
      <c r="S73" s="12">
        <f t="shared" si="1"/>
        <v>2040</v>
      </c>
      <c r="T73" s="12">
        <f t="shared" si="2"/>
        <v>6.2769230769230768</v>
      </c>
      <c r="U73" s="155"/>
      <c r="V73" s="12" t="s">
        <v>396</v>
      </c>
      <c r="W73" s="13">
        <v>2</v>
      </c>
      <c r="X73" s="14">
        <f>VLOOKUP(V73,Werkprogramma!$A$59:$B$65,2,FALSE)</f>
        <v>3.75</v>
      </c>
      <c r="Y73" s="14">
        <f t="shared" ref="Y73:Y74" si="10">H73*W73*X73</f>
        <v>127.5</v>
      </c>
    </row>
    <row r="74" spans="1:25" ht="16.5" thickBot="1" x14ac:dyDescent="0.35">
      <c r="A74" s="20"/>
      <c r="B74" s="34">
        <v>1</v>
      </c>
      <c r="C74" s="35" t="s">
        <v>430</v>
      </c>
      <c r="D74" s="36" t="s">
        <v>431</v>
      </c>
      <c r="E74" s="43" t="s">
        <v>145</v>
      </c>
      <c r="F74" s="42" t="s">
        <v>33</v>
      </c>
      <c r="G74" s="43"/>
      <c r="H74" s="44">
        <v>112</v>
      </c>
      <c r="I74" s="45" t="s">
        <v>34</v>
      </c>
      <c r="J74" s="46"/>
      <c r="K74" s="21"/>
      <c r="L74" s="11"/>
      <c r="M74" t="s">
        <v>31</v>
      </c>
      <c r="O74" s="2">
        <f>HLOOKUP(M74,Werkprogramma!$A$1:$BQ$61,57,FALSE)</f>
        <v>579</v>
      </c>
      <c r="P74" s="2">
        <f>HLOOKUP(M74,Werkprogramma!$A$1:$BQ$61,3,FALSE)</f>
        <v>200</v>
      </c>
      <c r="Q74" s="41">
        <f>Werkprogramma!$B$67</f>
        <v>36.5</v>
      </c>
      <c r="R74" s="12">
        <f t="shared" si="9"/>
        <v>1412.089810017271</v>
      </c>
      <c r="S74" s="12">
        <f t="shared" si="1"/>
        <v>22400</v>
      </c>
      <c r="T74" s="12">
        <f t="shared" si="2"/>
        <v>38.687392055267701</v>
      </c>
      <c r="U74" s="155"/>
      <c r="V74" s="12" t="s">
        <v>396</v>
      </c>
      <c r="W74" s="13">
        <v>2</v>
      </c>
      <c r="X74" s="14">
        <f>VLOOKUP(V74,Werkprogramma!$A$59:$B$65,2,FALSE)</f>
        <v>3.75</v>
      </c>
      <c r="Y74" s="14">
        <f t="shared" si="10"/>
        <v>840</v>
      </c>
    </row>
    <row r="75" spans="1:25" ht="16.5" thickBot="1" x14ac:dyDescent="0.35">
      <c r="A75" s="20"/>
      <c r="B75" s="34">
        <v>1</v>
      </c>
      <c r="C75" s="35" t="s">
        <v>430</v>
      </c>
      <c r="D75" s="36" t="s">
        <v>431</v>
      </c>
      <c r="E75" s="43" t="s">
        <v>146</v>
      </c>
      <c r="F75" s="42" t="s">
        <v>147</v>
      </c>
      <c r="G75" s="43"/>
      <c r="H75" s="44">
        <v>57</v>
      </c>
      <c r="I75" s="45" t="s">
        <v>34</v>
      </c>
      <c r="J75" s="46"/>
      <c r="K75" s="21"/>
      <c r="L75" s="11"/>
      <c r="M75" t="s">
        <v>247</v>
      </c>
      <c r="O75" s="2">
        <f>HLOOKUP(M75,Werkprogramma!$A$1:$BQ$61,57,FALSE)</f>
        <v>357</v>
      </c>
      <c r="P75" s="2">
        <f>HLOOKUP(M75,Werkprogramma!$A$1:$BQ$61,3,FALSE)</f>
        <v>200</v>
      </c>
      <c r="Q75" s="41">
        <f>Werkprogramma!$B$67</f>
        <v>36.5</v>
      </c>
      <c r="R75" s="12">
        <f t="shared" si="8"/>
        <v>1165.546218487395</v>
      </c>
      <c r="S75" s="12">
        <f t="shared" si="1"/>
        <v>11400</v>
      </c>
      <c r="T75" s="12">
        <f t="shared" si="2"/>
        <v>31.932773109243698</v>
      </c>
      <c r="U75" s="155"/>
      <c r="V75" s="12" t="s">
        <v>396</v>
      </c>
      <c r="W75" s="13">
        <v>2</v>
      </c>
      <c r="X75" s="14">
        <f>VLOOKUP(V75,Werkprogramma!$A$59:$B$65,2,FALSE)</f>
        <v>3.75</v>
      </c>
      <c r="Y75" s="14">
        <f t="shared" si="3"/>
        <v>427.5</v>
      </c>
    </row>
    <row r="76" spans="1:25" ht="16.5" thickBot="1" x14ac:dyDescent="0.35">
      <c r="A76" s="20"/>
      <c r="B76" s="34">
        <v>1</v>
      </c>
      <c r="C76" s="35" t="s">
        <v>430</v>
      </c>
      <c r="D76" s="36" t="s">
        <v>431</v>
      </c>
      <c r="E76" s="43" t="s">
        <v>148</v>
      </c>
      <c r="F76" s="42" t="s">
        <v>149</v>
      </c>
      <c r="G76" s="43"/>
      <c r="H76" s="44">
        <v>56</v>
      </c>
      <c r="I76" s="45" t="s">
        <v>34</v>
      </c>
      <c r="J76" s="46"/>
      <c r="K76" s="21"/>
      <c r="L76" s="11"/>
      <c r="M76" t="s">
        <v>247</v>
      </c>
      <c r="O76" s="2">
        <f>HLOOKUP(M76,Werkprogramma!$A$1:$BQ$61,57,FALSE)</f>
        <v>357</v>
      </c>
      <c r="P76" s="2">
        <f>HLOOKUP(M76,Werkprogramma!$A$1:$BQ$61,3,FALSE)</f>
        <v>200</v>
      </c>
      <c r="Q76" s="41">
        <f>Werkprogramma!$B$67</f>
        <v>36.5</v>
      </c>
      <c r="R76" s="12">
        <f t="shared" si="8"/>
        <v>1145.0980392156862</v>
      </c>
      <c r="S76" s="12">
        <f t="shared" ref="S76:S102" si="11">H76*P76</f>
        <v>11200</v>
      </c>
      <c r="T76" s="12">
        <f t="shared" ref="T76:T102" si="12">R76/Q76</f>
        <v>31.372549019607842</v>
      </c>
      <c r="U76" s="155"/>
      <c r="V76" s="12" t="s">
        <v>396</v>
      </c>
      <c r="W76" s="13">
        <v>2</v>
      </c>
      <c r="X76" s="14">
        <f>VLOOKUP(V76,Werkprogramma!$A$59:$B$65,2,FALSE)</f>
        <v>3.75</v>
      </c>
      <c r="Y76" s="14">
        <f t="shared" si="3"/>
        <v>420</v>
      </c>
    </row>
    <row r="77" spans="1:25" ht="16.5" thickBot="1" x14ac:dyDescent="0.35">
      <c r="A77" s="20"/>
      <c r="B77" s="34">
        <v>1</v>
      </c>
      <c r="C77" s="35" t="s">
        <v>430</v>
      </c>
      <c r="D77" s="36" t="s">
        <v>431</v>
      </c>
      <c r="E77" s="43" t="s">
        <v>150</v>
      </c>
      <c r="F77" s="42" t="s">
        <v>151</v>
      </c>
      <c r="G77" s="43"/>
      <c r="H77" s="44">
        <v>27.9</v>
      </c>
      <c r="I77" s="45" t="s">
        <v>37</v>
      </c>
      <c r="J77" s="46"/>
      <c r="K77" s="21"/>
      <c r="L77" s="11"/>
      <c r="M77" t="s">
        <v>247</v>
      </c>
      <c r="O77" s="2">
        <f>HLOOKUP(M77,Werkprogramma!$A$1:$BQ$61,57,FALSE)</f>
        <v>357</v>
      </c>
      <c r="P77" s="2">
        <f>HLOOKUP(M77,Werkprogramma!$A$1:$BQ$61,3,FALSE)</f>
        <v>200</v>
      </c>
      <c r="Q77" s="41">
        <f>Werkprogramma!$B$67</f>
        <v>36.5</v>
      </c>
      <c r="R77" s="12">
        <f t="shared" si="8"/>
        <v>570.50420168067228</v>
      </c>
      <c r="S77" s="12">
        <f t="shared" si="11"/>
        <v>5580</v>
      </c>
      <c r="T77" s="12">
        <f t="shared" si="12"/>
        <v>15.630252100840336</v>
      </c>
      <c r="U77" s="155"/>
      <c r="V77" s="12" t="s">
        <v>400</v>
      </c>
      <c r="W77" s="13">
        <v>2</v>
      </c>
      <c r="X77" s="14">
        <f>VLOOKUP(V77,Werkprogramma!$A$59:$B$65,2,FALSE)</f>
        <v>1.5</v>
      </c>
      <c r="Y77" s="14">
        <f t="shared" ref="Y77:Y87" si="13">H77*W77*X77</f>
        <v>83.699999999999989</v>
      </c>
    </row>
    <row r="78" spans="1:25" ht="16.5" thickBot="1" x14ac:dyDescent="0.35">
      <c r="A78" s="20"/>
      <c r="B78" s="34">
        <v>1</v>
      </c>
      <c r="C78" s="35" t="s">
        <v>430</v>
      </c>
      <c r="D78" s="36" t="s">
        <v>431</v>
      </c>
      <c r="E78" s="43" t="s">
        <v>152</v>
      </c>
      <c r="F78" s="42" t="s">
        <v>153</v>
      </c>
      <c r="G78" s="43"/>
      <c r="H78" s="44">
        <v>6.2</v>
      </c>
      <c r="I78" s="45" t="s">
        <v>34</v>
      </c>
      <c r="J78" s="46"/>
      <c r="K78" s="21"/>
      <c r="L78" s="11"/>
      <c r="M78" t="s">
        <v>285</v>
      </c>
      <c r="O78" s="2">
        <f>HLOOKUP(M78,Werkprogramma!$A$1:$BQ$61,57,FALSE)</f>
        <v>393</v>
      </c>
      <c r="P78" s="2">
        <f>HLOOKUP(M78,Werkprogramma!$A$1:$BQ$61,3,FALSE)</f>
        <v>12</v>
      </c>
      <c r="Q78" s="41">
        <f>Werkprogramma!$B$67</f>
        <v>36.5</v>
      </c>
      <c r="R78" s="12">
        <f t="shared" si="8"/>
        <v>6.9099236641221387</v>
      </c>
      <c r="S78" s="12">
        <f t="shared" si="11"/>
        <v>74.400000000000006</v>
      </c>
      <c r="T78" s="12">
        <f t="shared" si="12"/>
        <v>0.18931297709923667</v>
      </c>
      <c r="U78" s="155"/>
      <c r="V78" s="12" t="s">
        <v>32</v>
      </c>
      <c r="W78" s="13">
        <v>1</v>
      </c>
      <c r="X78" s="14">
        <f>VLOOKUP(V78,Werkprogramma!$A$59:$B$65,2,FALSE)</f>
        <v>1</v>
      </c>
      <c r="Y78" s="14">
        <f t="shared" si="13"/>
        <v>6.2</v>
      </c>
    </row>
    <row r="79" spans="1:25" ht="16.5" thickBot="1" x14ac:dyDescent="0.35">
      <c r="A79" s="20"/>
      <c r="B79" s="34">
        <v>1</v>
      </c>
      <c r="C79" s="35" t="s">
        <v>430</v>
      </c>
      <c r="D79" s="36" t="s">
        <v>431</v>
      </c>
      <c r="E79" s="43" t="s">
        <v>154</v>
      </c>
      <c r="F79" s="42" t="s">
        <v>155</v>
      </c>
      <c r="G79" s="43"/>
      <c r="H79" s="44">
        <v>76</v>
      </c>
      <c r="I79" s="45" t="s">
        <v>117</v>
      </c>
      <c r="J79" s="46"/>
      <c r="K79" s="21"/>
      <c r="L79" s="11"/>
      <c r="M79" t="s">
        <v>242</v>
      </c>
      <c r="O79" s="2">
        <f>HLOOKUP(M79,Werkprogramma!$A$1:$BQ$61,57,FALSE)</f>
        <v>228</v>
      </c>
      <c r="P79" s="2">
        <f>HLOOKUP(M79,Werkprogramma!$A$1:$BQ$61,3,FALSE)</f>
        <v>200</v>
      </c>
      <c r="Q79" s="41">
        <f>Werkprogramma!$B$67</f>
        <v>36.5</v>
      </c>
      <c r="R79" s="12">
        <f t="shared" si="8"/>
        <v>2433.3333333333335</v>
      </c>
      <c r="S79" s="12">
        <f t="shared" si="11"/>
        <v>15200</v>
      </c>
      <c r="T79" s="12">
        <f t="shared" si="12"/>
        <v>66.666666666666671</v>
      </c>
      <c r="U79" s="155"/>
      <c r="V79" s="12" t="s">
        <v>400</v>
      </c>
      <c r="W79" s="13">
        <v>2</v>
      </c>
      <c r="X79" s="14">
        <f>VLOOKUP(V79,Werkprogramma!$A$59:$B$65,2,FALSE)</f>
        <v>1.5</v>
      </c>
      <c r="Y79" s="14">
        <f t="shared" si="13"/>
        <v>228</v>
      </c>
    </row>
    <row r="80" spans="1:25" ht="16.5" thickBot="1" x14ac:dyDescent="0.35">
      <c r="A80" s="20"/>
      <c r="B80" s="34">
        <v>1</v>
      </c>
      <c r="C80" s="35" t="s">
        <v>430</v>
      </c>
      <c r="D80" s="36" t="s">
        <v>431</v>
      </c>
      <c r="E80" s="43">
        <v>1.77</v>
      </c>
      <c r="F80" s="42" t="s">
        <v>156</v>
      </c>
      <c r="G80" s="43"/>
      <c r="H80" s="44">
        <v>6.8</v>
      </c>
      <c r="I80" s="45" t="s">
        <v>40</v>
      </c>
      <c r="J80" s="46"/>
      <c r="K80" s="21"/>
      <c r="L80" s="11"/>
      <c r="M80" t="s">
        <v>285</v>
      </c>
      <c r="O80" s="2">
        <f>HLOOKUP(M80,Werkprogramma!$A$1:$BQ$61,57,FALSE)</f>
        <v>393</v>
      </c>
      <c r="P80" s="2">
        <f>HLOOKUP(M80,Werkprogramma!$A$1:$BQ$61,3,FALSE)</f>
        <v>12</v>
      </c>
      <c r="Q80" s="41">
        <f>Werkprogramma!$B$67</f>
        <v>36.5</v>
      </c>
      <c r="R80" s="12">
        <f t="shared" si="8"/>
        <v>7.5786259541984728</v>
      </c>
      <c r="S80" s="12">
        <f t="shared" si="11"/>
        <v>81.599999999999994</v>
      </c>
      <c r="T80" s="12">
        <f t="shared" si="12"/>
        <v>0.20763358778625954</v>
      </c>
      <c r="U80" s="155"/>
      <c r="V80" s="12" t="s">
        <v>32</v>
      </c>
      <c r="W80" s="13">
        <v>1</v>
      </c>
      <c r="X80" s="14">
        <f>VLOOKUP(V80,Werkprogramma!$A$59:$B$65,2,FALSE)</f>
        <v>1</v>
      </c>
      <c r="Y80" s="14">
        <f t="shared" si="13"/>
        <v>6.8</v>
      </c>
    </row>
    <row r="81" spans="1:25" ht="16.5" thickBot="1" x14ac:dyDescent="0.35">
      <c r="A81" s="20"/>
      <c r="B81" s="34">
        <v>1</v>
      </c>
      <c r="C81" s="35" t="s">
        <v>430</v>
      </c>
      <c r="D81" s="36" t="s">
        <v>431</v>
      </c>
      <c r="E81" s="43" t="s">
        <v>157</v>
      </c>
      <c r="F81" s="42" t="s">
        <v>80</v>
      </c>
      <c r="G81" s="43"/>
      <c r="H81" s="44">
        <v>4.8</v>
      </c>
      <c r="I81" s="45" t="s">
        <v>81</v>
      </c>
      <c r="J81" s="46"/>
      <c r="K81" s="21"/>
      <c r="L81" s="11"/>
      <c r="M81" t="s">
        <v>283</v>
      </c>
      <c r="O81" s="2">
        <f>HLOOKUP(M81,Werkprogramma!$A$1:$BQ$61,57,FALSE)</f>
        <v>183</v>
      </c>
      <c r="P81" s="2">
        <f>HLOOKUP(M81,Werkprogramma!$A$1:$BQ$61,3,FALSE)</f>
        <v>120</v>
      </c>
      <c r="Q81" s="41">
        <f>Werkprogramma!$B$67</f>
        <v>36.5</v>
      </c>
      <c r="R81" s="12">
        <f t="shared" si="8"/>
        <v>114.88524590163934</v>
      </c>
      <c r="S81" s="12">
        <f t="shared" si="11"/>
        <v>576</v>
      </c>
      <c r="T81" s="12">
        <f t="shared" si="12"/>
        <v>3.1475409836065573</v>
      </c>
      <c r="U81" s="155"/>
      <c r="V81" s="12" t="s">
        <v>400</v>
      </c>
      <c r="W81" s="13">
        <v>2</v>
      </c>
      <c r="X81" s="14">
        <f>VLOOKUP(V81,Werkprogramma!$A$59:$B$65,2,FALSE)</f>
        <v>1.5</v>
      </c>
      <c r="Y81" s="14">
        <f t="shared" si="13"/>
        <v>14.399999999999999</v>
      </c>
    </row>
    <row r="82" spans="1:25" ht="16.5" thickBot="1" x14ac:dyDescent="0.35">
      <c r="A82" s="20"/>
      <c r="B82" s="34">
        <v>1</v>
      </c>
      <c r="C82" s="35" t="s">
        <v>430</v>
      </c>
      <c r="D82" s="36" t="s">
        <v>431</v>
      </c>
      <c r="E82" s="43" t="s">
        <v>158</v>
      </c>
      <c r="F82" s="42" t="s">
        <v>159</v>
      </c>
      <c r="G82" s="43"/>
      <c r="H82" s="44">
        <v>5.9</v>
      </c>
      <c r="I82" s="45" t="s">
        <v>34</v>
      </c>
      <c r="J82" s="46"/>
      <c r="K82" s="21"/>
      <c r="L82" s="11"/>
      <c r="M82" t="s">
        <v>285</v>
      </c>
      <c r="O82" s="2">
        <f>HLOOKUP(M82,Werkprogramma!$A$1:$BQ$61,57,FALSE)</f>
        <v>393</v>
      </c>
      <c r="P82" s="2">
        <f>HLOOKUP(M82,Werkprogramma!$A$1:$BQ$61,3,FALSE)</f>
        <v>12</v>
      </c>
      <c r="Q82" s="41">
        <f>Werkprogramma!$B$67</f>
        <v>36.5</v>
      </c>
      <c r="R82" s="12">
        <f t="shared" si="8"/>
        <v>6.5755725190839707</v>
      </c>
      <c r="S82" s="12">
        <f t="shared" si="11"/>
        <v>70.800000000000011</v>
      </c>
      <c r="T82" s="12">
        <f t="shared" si="12"/>
        <v>0.18015267175572522</v>
      </c>
      <c r="U82" s="155"/>
      <c r="V82" s="12" t="s">
        <v>396</v>
      </c>
      <c r="W82" s="13">
        <v>2</v>
      </c>
      <c r="X82" s="14">
        <f>VLOOKUP(V82,Werkprogramma!$A$59:$B$65,2,FALSE)</f>
        <v>3.75</v>
      </c>
      <c r="Y82" s="14">
        <f t="shared" si="13"/>
        <v>44.25</v>
      </c>
    </row>
    <row r="83" spans="1:25" ht="16.5" thickBot="1" x14ac:dyDescent="0.35">
      <c r="A83" s="20"/>
      <c r="B83" s="34">
        <v>1</v>
      </c>
      <c r="C83" s="35" t="s">
        <v>430</v>
      </c>
      <c r="D83" s="36" t="s">
        <v>431</v>
      </c>
      <c r="E83" s="43" t="s">
        <v>160</v>
      </c>
      <c r="F83" s="42" t="s">
        <v>161</v>
      </c>
      <c r="G83" s="43"/>
      <c r="H83" s="44">
        <v>27.9</v>
      </c>
      <c r="I83" s="45" t="s">
        <v>34</v>
      </c>
      <c r="J83" s="46"/>
      <c r="K83" s="21"/>
      <c r="L83" s="11"/>
      <c r="M83" t="s">
        <v>247</v>
      </c>
      <c r="O83" s="2">
        <f>HLOOKUP(M83,Werkprogramma!$A$1:$BQ$61,57,FALSE)</f>
        <v>357</v>
      </c>
      <c r="P83" s="2">
        <f>HLOOKUP(M83,Werkprogramma!$A$1:$BQ$61,3,FALSE)</f>
        <v>200</v>
      </c>
      <c r="Q83" s="41">
        <f>Werkprogramma!$B$67</f>
        <v>36.5</v>
      </c>
      <c r="R83" s="12">
        <f t="shared" si="8"/>
        <v>570.50420168067228</v>
      </c>
      <c r="S83" s="12">
        <f t="shared" si="11"/>
        <v>5580</v>
      </c>
      <c r="T83" s="12">
        <f t="shared" si="12"/>
        <v>15.630252100840336</v>
      </c>
      <c r="U83" s="155"/>
      <c r="V83" s="12" t="s">
        <v>396</v>
      </c>
      <c r="W83" s="13">
        <v>2</v>
      </c>
      <c r="X83" s="14">
        <f>VLOOKUP(V83,Werkprogramma!$A$59:$B$65,2,FALSE)</f>
        <v>3.75</v>
      </c>
      <c r="Y83" s="14">
        <f t="shared" si="13"/>
        <v>209.25</v>
      </c>
    </row>
    <row r="84" spans="1:25" ht="16.5" thickBot="1" x14ac:dyDescent="0.35">
      <c r="A84" s="20"/>
      <c r="B84" s="34">
        <v>1</v>
      </c>
      <c r="C84" s="35" t="s">
        <v>430</v>
      </c>
      <c r="D84" s="36" t="s">
        <v>431</v>
      </c>
      <c r="E84" s="43" t="s">
        <v>162</v>
      </c>
      <c r="F84" s="42" t="s">
        <v>163</v>
      </c>
      <c r="G84" s="43"/>
      <c r="H84" s="44">
        <v>6.5</v>
      </c>
      <c r="I84" s="45" t="s">
        <v>34</v>
      </c>
      <c r="J84" s="46"/>
      <c r="K84" s="21"/>
      <c r="L84" s="11"/>
      <c r="M84" t="s">
        <v>247</v>
      </c>
      <c r="O84" s="2">
        <f>HLOOKUP(M84,Werkprogramma!$A$1:$BQ$61,57,FALSE)</f>
        <v>357</v>
      </c>
      <c r="P84" s="2">
        <f>HLOOKUP(M84,Werkprogramma!$A$1:$BQ$61,3,FALSE)</f>
        <v>200</v>
      </c>
      <c r="Q84" s="41">
        <f>Werkprogramma!$B$67</f>
        <v>36.5</v>
      </c>
      <c r="R84" s="12">
        <f t="shared" si="8"/>
        <v>132.91316526610643</v>
      </c>
      <c r="S84" s="12">
        <f t="shared" si="11"/>
        <v>1300</v>
      </c>
      <c r="T84" s="12">
        <f t="shared" si="12"/>
        <v>3.6414565826330527</v>
      </c>
      <c r="U84" s="155"/>
      <c r="V84" s="12" t="s">
        <v>396</v>
      </c>
      <c r="W84" s="13">
        <v>2</v>
      </c>
      <c r="X84" s="14">
        <f>VLOOKUP(V84,Werkprogramma!$A$59:$B$65,2,FALSE)</f>
        <v>3.75</v>
      </c>
      <c r="Y84" s="14">
        <f t="shared" si="13"/>
        <v>48.75</v>
      </c>
    </row>
    <row r="85" spans="1:25" ht="16.5" thickBot="1" x14ac:dyDescent="0.35">
      <c r="A85" s="20"/>
      <c r="B85" s="34">
        <v>1</v>
      </c>
      <c r="C85" s="35" t="s">
        <v>430</v>
      </c>
      <c r="D85" s="36" t="s">
        <v>431</v>
      </c>
      <c r="E85" s="43" t="s">
        <v>164</v>
      </c>
      <c r="F85" s="42" t="s">
        <v>165</v>
      </c>
      <c r="G85" s="43"/>
      <c r="H85" s="44">
        <v>6.3</v>
      </c>
      <c r="I85" s="45" t="s">
        <v>47</v>
      </c>
      <c r="J85" s="46"/>
      <c r="K85" s="21"/>
      <c r="L85" s="11"/>
      <c r="M85" t="s">
        <v>267</v>
      </c>
      <c r="O85" s="2">
        <f>HLOOKUP(M85,Werkprogramma!$A$1:$BQ$61,57,FALSE)</f>
        <v>72</v>
      </c>
      <c r="P85" s="2">
        <f>HLOOKUP(M85,Werkprogramma!$A$1:$BQ$61,3,FALSE)</f>
        <v>200</v>
      </c>
      <c r="Q85" s="41">
        <f>Werkprogramma!$B$67</f>
        <v>36.5</v>
      </c>
      <c r="R85" s="12">
        <f t="shared" si="8"/>
        <v>638.75</v>
      </c>
      <c r="S85" s="12">
        <f t="shared" si="11"/>
        <v>1260</v>
      </c>
      <c r="T85" s="12">
        <f t="shared" si="12"/>
        <v>17.5</v>
      </c>
      <c r="U85" s="155"/>
      <c r="V85" s="12" t="s">
        <v>400</v>
      </c>
      <c r="W85" s="13">
        <v>2</v>
      </c>
      <c r="X85" s="14">
        <f>VLOOKUP(V85,Werkprogramma!$A$59:$B$65,2,FALSE)</f>
        <v>1.5</v>
      </c>
      <c r="Y85" s="14">
        <f t="shared" si="13"/>
        <v>18.899999999999999</v>
      </c>
    </row>
    <row r="86" spans="1:25" ht="16.5" thickBot="1" x14ac:dyDescent="0.35">
      <c r="A86" s="20"/>
      <c r="B86" s="34">
        <v>1</v>
      </c>
      <c r="C86" s="35" t="s">
        <v>430</v>
      </c>
      <c r="D86" s="36" t="s">
        <v>431</v>
      </c>
      <c r="E86" s="43" t="s">
        <v>166</v>
      </c>
      <c r="F86" s="42" t="s">
        <v>167</v>
      </c>
      <c r="G86" s="43"/>
      <c r="H86" s="44">
        <v>58.3</v>
      </c>
      <c r="I86" s="45" t="s">
        <v>34</v>
      </c>
      <c r="J86" s="46"/>
      <c r="K86" s="21"/>
      <c r="L86" s="11"/>
      <c r="M86" t="s">
        <v>247</v>
      </c>
      <c r="O86" s="2">
        <f>HLOOKUP(M86,Werkprogramma!$A$1:$BQ$61,57,FALSE)</f>
        <v>357</v>
      </c>
      <c r="P86" s="2">
        <f>HLOOKUP(M86,Werkprogramma!$A$1:$BQ$61,3,FALSE)</f>
        <v>200</v>
      </c>
      <c r="Q86" s="41">
        <f>Werkprogramma!$B$67</f>
        <v>36.5</v>
      </c>
      <c r="R86" s="12">
        <f t="shared" si="8"/>
        <v>1192.1288515406161</v>
      </c>
      <c r="S86" s="12">
        <f t="shared" si="11"/>
        <v>11660</v>
      </c>
      <c r="T86" s="12">
        <f t="shared" si="12"/>
        <v>32.661064425770306</v>
      </c>
      <c r="U86" s="155"/>
      <c r="V86" s="12" t="s">
        <v>396</v>
      </c>
      <c r="W86" s="13">
        <v>2</v>
      </c>
      <c r="X86" s="14">
        <f>VLOOKUP(V86,Werkprogramma!$A$59:$B$65,2,FALSE)</f>
        <v>3.75</v>
      </c>
      <c r="Y86" s="14">
        <f t="shared" si="13"/>
        <v>437.25</v>
      </c>
    </row>
    <row r="87" spans="1:25" ht="16.5" thickBot="1" x14ac:dyDescent="0.35">
      <c r="A87" s="20"/>
      <c r="B87" s="34">
        <v>1</v>
      </c>
      <c r="C87" s="35" t="s">
        <v>430</v>
      </c>
      <c r="D87" s="36" t="s">
        <v>431</v>
      </c>
      <c r="E87" s="49" t="s">
        <v>168</v>
      </c>
      <c r="F87" s="48" t="s">
        <v>169</v>
      </c>
      <c r="G87" s="49"/>
      <c r="H87" s="50">
        <v>67.599999999999994</v>
      </c>
      <c r="I87" s="51" t="s">
        <v>34</v>
      </c>
      <c r="J87" s="52"/>
      <c r="K87" s="21"/>
      <c r="L87" s="11"/>
      <c r="M87" t="s">
        <v>247</v>
      </c>
      <c r="O87" s="2">
        <f>HLOOKUP(M87,Werkprogramma!$A$1:$BQ$61,57,FALSE)</f>
        <v>357</v>
      </c>
      <c r="P87" s="2">
        <f>HLOOKUP(M87,Werkprogramma!$A$1:$BQ$61,3,FALSE)</f>
        <v>200</v>
      </c>
      <c r="Q87" s="41">
        <f>Werkprogramma!$B$67</f>
        <v>36.5</v>
      </c>
      <c r="R87" s="12">
        <f t="shared" si="8"/>
        <v>1382.2969187675067</v>
      </c>
      <c r="S87" s="12">
        <f t="shared" si="11"/>
        <v>13519.999999999998</v>
      </c>
      <c r="T87" s="12">
        <f t="shared" si="12"/>
        <v>37.871148459383747</v>
      </c>
      <c r="U87" s="155"/>
      <c r="V87" s="12" t="s">
        <v>396</v>
      </c>
      <c r="W87" s="13">
        <v>2</v>
      </c>
      <c r="X87" s="14">
        <f>VLOOKUP(V87,Werkprogramma!$A$59:$B$65,2,FALSE)</f>
        <v>3.75</v>
      </c>
      <c r="Y87" s="14">
        <f t="shared" si="13"/>
        <v>506.99999999999994</v>
      </c>
    </row>
    <row r="88" spans="1:25" ht="16.5" thickBot="1" x14ac:dyDescent="0.35">
      <c r="A88" s="20"/>
      <c r="B88" s="34">
        <v>1</v>
      </c>
      <c r="C88" s="35" t="s">
        <v>430</v>
      </c>
      <c r="D88" s="36" t="s">
        <v>431</v>
      </c>
      <c r="E88" s="127" t="s">
        <v>170</v>
      </c>
      <c r="F88" s="157" t="s">
        <v>171</v>
      </c>
      <c r="G88" s="127"/>
      <c r="H88" s="158">
        <v>67.599999999999994</v>
      </c>
      <c r="I88" s="157" t="s">
        <v>34</v>
      </c>
      <c r="J88" s="159"/>
      <c r="K88" s="21"/>
      <c r="L88" s="11"/>
      <c r="M88" t="s">
        <v>242</v>
      </c>
      <c r="O88" s="2">
        <f>HLOOKUP(M88,Werkprogramma!$A$1:$BQ$61,57,FALSE)</f>
        <v>228</v>
      </c>
      <c r="P88" s="2">
        <f>HLOOKUP(M88,Werkprogramma!$A$1:$BQ$61,3,FALSE)</f>
        <v>200</v>
      </c>
      <c r="Q88" s="41">
        <f>Werkprogramma!$B$67</f>
        <v>36.5</v>
      </c>
      <c r="R88" s="12">
        <f t="shared" si="8"/>
        <v>2164.3859649122805</v>
      </c>
      <c r="S88" s="12">
        <f t="shared" si="11"/>
        <v>13519.999999999998</v>
      </c>
      <c r="T88" s="12">
        <f t="shared" si="12"/>
        <v>59.298245614035082</v>
      </c>
      <c r="U88" s="155"/>
      <c r="V88" s="12" t="s">
        <v>396</v>
      </c>
      <c r="W88" s="13">
        <v>2</v>
      </c>
      <c r="X88" s="14">
        <f>VLOOKUP(V88,Werkprogramma!$A$59:$B$65,2,FALSE)</f>
        <v>3.75</v>
      </c>
      <c r="Y88" s="14">
        <f t="shared" ref="Y88:Y102" si="14">H88*W88*X88</f>
        <v>506.99999999999994</v>
      </c>
    </row>
    <row r="89" spans="1:25" ht="16.5" thickBot="1" x14ac:dyDescent="0.35">
      <c r="A89" s="20"/>
      <c r="B89" s="34">
        <v>1</v>
      </c>
      <c r="C89" s="35" t="s">
        <v>430</v>
      </c>
      <c r="D89" s="36" t="s">
        <v>431</v>
      </c>
      <c r="E89" s="127" t="s">
        <v>172</v>
      </c>
      <c r="F89" s="157" t="s">
        <v>173</v>
      </c>
      <c r="G89" s="127"/>
      <c r="H89" s="158">
        <v>15</v>
      </c>
      <c r="I89" s="157" t="s">
        <v>30</v>
      </c>
      <c r="J89" s="159"/>
      <c r="K89" s="21"/>
      <c r="L89" s="11"/>
      <c r="M89" t="s">
        <v>223</v>
      </c>
      <c r="O89" s="2">
        <f>HLOOKUP(M89,Werkprogramma!$A$1:$BQ$61,57,FALSE)</f>
        <v>292</v>
      </c>
      <c r="P89" s="2">
        <f>HLOOKUP(M89,Werkprogramma!$A$1:$BQ$61,3,FALSE)</f>
        <v>200</v>
      </c>
      <c r="Q89" s="41">
        <f>Werkprogramma!$B$67</f>
        <v>36.5</v>
      </c>
      <c r="R89" s="12">
        <f t="shared" si="8"/>
        <v>375</v>
      </c>
      <c r="S89" s="12">
        <f t="shared" si="11"/>
        <v>3000</v>
      </c>
      <c r="T89" s="12">
        <f t="shared" si="12"/>
        <v>10.273972602739725</v>
      </c>
      <c r="U89" s="155"/>
      <c r="V89" s="12" t="s">
        <v>399</v>
      </c>
      <c r="W89" s="13">
        <v>2</v>
      </c>
      <c r="X89" s="14">
        <f>VLOOKUP(V89,Werkprogramma!$A$59:$B$65,2,FALSE)</f>
        <v>3</v>
      </c>
      <c r="Y89" s="14">
        <f t="shared" si="14"/>
        <v>90</v>
      </c>
    </row>
    <row r="90" spans="1:25" ht="16.5" thickBot="1" x14ac:dyDescent="0.35">
      <c r="A90" s="20"/>
      <c r="B90" s="34">
        <v>1</v>
      </c>
      <c r="C90" s="35" t="s">
        <v>430</v>
      </c>
      <c r="D90" s="36" t="s">
        <v>431</v>
      </c>
      <c r="E90" s="127" t="s">
        <v>174</v>
      </c>
      <c r="F90" s="157" t="s">
        <v>175</v>
      </c>
      <c r="G90" s="127"/>
      <c r="H90" s="158">
        <v>83</v>
      </c>
      <c r="I90" s="157" t="s">
        <v>34</v>
      </c>
      <c r="J90" s="159"/>
      <c r="K90" s="21"/>
      <c r="L90" s="11"/>
      <c r="M90" t="s">
        <v>31</v>
      </c>
      <c r="O90" s="2">
        <f>HLOOKUP(M90,Werkprogramma!$A$1:$BQ$61,57,FALSE)</f>
        <v>579</v>
      </c>
      <c r="P90" s="2">
        <f>HLOOKUP(M90,Werkprogramma!$A$1:$BQ$61,3,FALSE)</f>
        <v>200</v>
      </c>
      <c r="Q90" s="41">
        <f>Werkprogramma!$B$67</f>
        <v>36.5</v>
      </c>
      <c r="R90" s="12">
        <f t="shared" si="8"/>
        <v>1046.4594127806563</v>
      </c>
      <c r="S90" s="12">
        <f t="shared" si="11"/>
        <v>16600</v>
      </c>
      <c r="T90" s="12">
        <f t="shared" si="12"/>
        <v>28.670120898100173</v>
      </c>
      <c r="U90" s="155"/>
      <c r="V90" s="12" t="s">
        <v>396</v>
      </c>
      <c r="W90" s="13">
        <v>2</v>
      </c>
      <c r="X90" s="14">
        <f>VLOOKUP(V90,Werkprogramma!$A$59:$B$65,2,FALSE)</f>
        <v>3.75</v>
      </c>
      <c r="Y90" s="14">
        <f t="shared" si="14"/>
        <v>622.5</v>
      </c>
    </row>
    <row r="91" spans="1:25" ht="16.5" thickBot="1" x14ac:dyDescent="0.35">
      <c r="A91" s="20"/>
      <c r="B91" s="34">
        <v>1</v>
      </c>
      <c r="C91" s="35" t="s">
        <v>430</v>
      </c>
      <c r="D91" s="36" t="s">
        <v>431</v>
      </c>
      <c r="E91" s="127" t="s">
        <v>176</v>
      </c>
      <c r="F91" s="157" t="s">
        <v>177</v>
      </c>
      <c r="G91" s="127"/>
      <c r="H91" s="158">
        <v>56.7</v>
      </c>
      <c r="I91" s="157" t="s">
        <v>34</v>
      </c>
      <c r="J91" s="159"/>
      <c r="K91" s="21"/>
      <c r="L91" s="11"/>
      <c r="M91" t="s">
        <v>247</v>
      </c>
      <c r="O91" s="2">
        <f>HLOOKUP(M91,Werkprogramma!$A$1:$BQ$61,57,FALSE)</f>
        <v>357</v>
      </c>
      <c r="P91" s="2">
        <f>HLOOKUP(M91,Werkprogramma!$A$1:$BQ$61,3,FALSE)</f>
        <v>200</v>
      </c>
      <c r="Q91" s="41">
        <f>Werkprogramma!$B$67</f>
        <v>36.5</v>
      </c>
      <c r="R91" s="12">
        <f t="shared" si="8"/>
        <v>1159.4117647058824</v>
      </c>
      <c r="S91" s="12">
        <f t="shared" si="11"/>
        <v>11340</v>
      </c>
      <c r="T91" s="12">
        <f t="shared" si="12"/>
        <v>31.764705882352942</v>
      </c>
      <c r="U91" s="155"/>
      <c r="V91" s="12" t="s">
        <v>396</v>
      </c>
      <c r="W91" s="13">
        <v>2</v>
      </c>
      <c r="X91" s="14">
        <f>VLOOKUP(V91,Werkprogramma!$A$59:$B$65,2,FALSE)</f>
        <v>3.75</v>
      </c>
      <c r="Y91" s="14">
        <f t="shared" si="14"/>
        <v>425.25</v>
      </c>
    </row>
    <row r="92" spans="1:25" ht="16.5" thickBot="1" x14ac:dyDescent="0.35">
      <c r="A92" s="20"/>
      <c r="B92" s="34">
        <v>1</v>
      </c>
      <c r="C92" s="35" t="s">
        <v>430</v>
      </c>
      <c r="D92" s="36" t="s">
        <v>431</v>
      </c>
      <c r="E92" s="127" t="s">
        <v>178</v>
      </c>
      <c r="F92" s="157" t="s">
        <v>61</v>
      </c>
      <c r="G92" s="127"/>
      <c r="H92" s="158">
        <v>3.7</v>
      </c>
      <c r="I92" s="157" t="s">
        <v>47</v>
      </c>
      <c r="J92" s="159"/>
      <c r="K92" s="21"/>
      <c r="L92" s="11"/>
      <c r="M92" t="s">
        <v>267</v>
      </c>
      <c r="O92" s="2">
        <f>HLOOKUP(M92,Werkprogramma!$A$1:$BQ$61,57,FALSE)</f>
        <v>72</v>
      </c>
      <c r="P92" s="2">
        <f>HLOOKUP(M92,Werkprogramma!$A$1:$BQ$61,3,FALSE)</f>
        <v>200</v>
      </c>
      <c r="Q92" s="41">
        <f>Werkprogramma!$B$67</f>
        <v>36.5</v>
      </c>
      <c r="R92" s="12">
        <f t="shared" si="8"/>
        <v>375.13888888888891</v>
      </c>
      <c r="S92" s="12">
        <f t="shared" si="11"/>
        <v>740</v>
      </c>
      <c r="T92" s="12">
        <f t="shared" si="12"/>
        <v>10.277777777777779</v>
      </c>
      <c r="U92" s="155"/>
      <c r="V92" s="12" t="s">
        <v>400</v>
      </c>
      <c r="W92" s="13">
        <v>2</v>
      </c>
      <c r="X92" s="14">
        <f>VLOOKUP(V92,Werkprogramma!$A$59:$B$65,2,FALSE)</f>
        <v>1.5</v>
      </c>
      <c r="Y92" s="14">
        <f t="shared" si="14"/>
        <v>11.100000000000001</v>
      </c>
    </row>
    <row r="93" spans="1:25" ht="16.5" thickBot="1" x14ac:dyDescent="0.35">
      <c r="A93" s="20"/>
      <c r="B93" s="34">
        <v>1</v>
      </c>
      <c r="C93" s="35" t="s">
        <v>430</v>
      </c>
      <c r="D93" s="36" t="s">
        <v>431</v>
      </c>
      <c r="E93" s="127" t="s">
        <v>179</v>
      </c>
      <c r="F93" s="157" t="s">
        <v>180</v>
      </c>
      <c r="G93" s="127"/>
      <c r="H93" s="158">
        <v>9.8000000000000007</v>
      </c>
      <c r="I93" s="157" t="s">
        <v>47</v>
      </c>
      <c r="J93" s="159"/>
      <c r="K93" s="21"/>
      <c r="L93" s="11"/>
      <c r="M93" t="s">
        <v>267</v>
      </c>
      <c r="O93" s="2">
        <f>HLOOKUP(M93,Werkprogramma!$A$1:$BQ$61,57,FALSE)</f>
        <v>72</v>
      </c>
      <c r="P93" s="2">
        <f>HLOOKUP(M93,Werkprogramma!$A$1:$BQ$61,3,FALSE)</f>
        <v>200</v>
      </c>
      <c r="Q93" s="41">
        <f>Werkprogramma!$B$67</f>
        <v>36.5</v>
      </c>
      <c r="R93" s="12">
        <f t="shared" si="8"/>
        <v>993.6111111111112</v>
      </c>
      <c r="S93" s="12">
        <f t="shared" si="11"/>
        <v>1960.0000000000002</v>
      </c>
      <c r="T93" s="12">
        <f t="shared" si="12"/>
        <v>27.222222222222225</v>
      </c>
      <c r="U93" s="155"/>
      <c r="V93" s="12" t="s">
        <v>400</v>
      </c>
      <c r="W93" s="13">
        <v>2</v>
      </c>
      <c r="X93" s="14">
        <f>VLOOKUP(V93,Werkprogramma!$A$59:$B$65,2,FALSE)</f>
        <v>1.5</v>
      </c>
      <c r="Y93" s="14">
        <f t="shared" si="14"/>
        <v>29.400000000000002</v>
      </c>
    </row>
    <row r="94" spans="1:25" ht="16.5" thickBot="1" x14ac:dyDescent="0.35">
      <c r="A94" s="20"/>
      <c r="B94" s="34">
        <v>1</v>
      </c>
      <c r="C94" s="35" t="s">
        <v>430</v>
      </c>
      <c r="D94" s="36" t="s">
        <v>431</v>
      </c>
      <c r="E94" s="127" t="s">
        <v>181</v>
      </c>
      <c r="F94" s="157" t="s">
        <v>182</v>
      </c>
      <c r="G94" s="127"/>
      <c r="H94" s="158">
        <v>8</v>
      </c>
      <c r="I94" s="157" t="s">
        <v>34</v>
      </c>
      <c r="J94" s="159"/>
      <c r="K94" s="21"/>
      <c r="L94" s="11"/>
      <c r="M94" t="s">
        <v>285</v>
      </c>
      <c r="O94" s="2">
        <f>HLOOKUP(M94,Werkprogramma!$A$1:$BQ$61,57,FALSE)</f>
        <v>393</v>
      </c>
      <c r="P94" s="2">
        <f>HLOOKUP(M94,Werkprogramma!$A$1:$BQ$61,3,FALSE)</f>
        <v>12</v>
      </c>
      <c r="Q94" s="41">
        <f>Werkprogramma!$B$67</f>
        <v>36.5</v>
      </c>
      <c r="R94" s="12">
        <f t="shared" si="8"/>
        <v>8.9160305343511439</v>
      </c>
      <c r="S94" s="12">
        <f t="shared" si="11"/>
        <v>96</v>
      </c>
      <c r="T94" s="12">
        <f t="shared" si="12"/>
        <v>0.24427480916030531</v>
      </c>
      <c r="U94" s="155"/>
      <c r="V94" s="12" t="s">
        <v>32</v>
      </c>
      <c r="W94" s="13">
        <v>1</v>
      </c>
      <c r="X94" s="14">
        <f>VLOOKUP(V94,Werkprogramma!$A$59:$B$65,2,FALSE)</f>
        <v>1</v>
      </c>
      <c r="Y94" s="14">
        <f t="shared" si="14"/>
        <v>8</v>
      </c>
    </row>
    <row r="95" spans="1:25" ht="16.5" thickBot="1" x14ac:dyDescent="0.35">
      <c r="A95" s="20"/>
      <c r="B95" s="34">
        <v>1</v>
      </c>
      <c r="C95" s="35" t="s">
        <v>430</v>
      </c>
      <c r="D95" s="36" t="s">
        <v>431</v>
      </c>
      <c r="E95" s="127" t="s">
        <v>183</v>
      </c>
      <c r="F95" s="157" t="s">
        <v>184</v>
      </c>
      <c r="G95" s="127"/>
      <c r="H95" s="158">
        <v>24</v>
      </c>
      <c r="I95" s="157" t="s">
        <v>34</v>
      </c>
      <c r="J95" s="159"/>
      <c r="K95" s="21"/>
      <c r="L95" s="11"/>
      <c r="M95" t="s">
        <v>285</v>
      </c>
      <c r="O95" s="2">
        <f>HLOOKUP(M95,Werkprogramma!$A$1:$BQ$61,57,FALSE)</f>
        <v>393</v>
      </c>
      <c r="P95" s="2">
        <f>HLOOKUP(M95,Werkprogramma!$A$1:$BQ$61,3,FALSE)</f>
        <v>12</v>
      </c>
      <c r="Q95" s="41">
        <f>Werkprogramma!$B$67</f>
        <v>36.5</v>
      </c>
      <c r="R95" s="12">
        <f t="shared" si="8"/>
        <v>26.748091603053435</v>
      </c>
      <c r="S95" s="12">
        <f t="shared" si="11"/>
        <v>288</v>
      </c>
      <c r="T95" s="12">
        <f t="shared" si="12"/>
        <v>0.73282442748091603</v>
      </c>
      <c r="U95" s="155"/>
      <c r="V95" s="12" t="s">
        <v>32</v>
      </c>
      <c r="W95" s="13">
        <v>1</v>
      </c>
      <c r="X95" s="14">
        <f>VLOOKUP(V95,Werkprogramma!$A$59:$B$65,2,FALSE)</f>
        <v>1</v>
      </c>
      <c r="Y95" s="14">
        <f t="shared" si="14"/>
        <v>24</v>
      </c>
    </row>
    <row r="96" spans="1:25" ht="16.5" thickBot="1" x14ac:dyDescent="0.35">
      <c r="A96" s="20"/>
      <c r="B96" s="34">
        <v>1</v>
      </c>
      <c r="C96" s="35" t="s">
        <v>430</v>
      </c>
      <c r="D96" s="36" t="s">
        <v>431</v>
      </c>
      <c r="E96" s="127" t="s">
        <v>185</v>
      </c>
      <c r="F96" s="157" t="s">
        <v>186</v>
      </c>
      <c r="G96" s="127"/>
      <c r="H96" s="158">
        <v>6.4</v>
      </c>
      <c r="I96" s="157" t="s">
        <v>47</v>
      </c>
      <c r="J96" s="159"/>
      <c r="K96" s="21"/>
      <c r="L96" s="11"/>
      <c r="M96" t="s">
        <v>267</v>
      </c>
      <c r="O96" s="2">
        <f>HLOOKUP(M96,Werkprogramma!$A$1:$BQ$61,57,FALSE)</f>
        <v>72</v>
      </c>
      <c r="P96" s="2">
        <f>HLOOKUP(M96,Werkprogramma!$A$1:$BQ$61,3,FALSE)</f>
        <v>200</v>
      </c>
      <c r="Q96" s="41">
        <f>Werkprogramma!$B$67</f>
        <v>36.5</v>
      </c>
      <c r="R96" s="12">
        <f t="shared" si="8"/>
        <v>648.88888888888891</v>
      </c>
      <c r="S96" s="12">
        <f t="shared" si="11"/>
        <v>1280</v>
      </c>
      <c r="T96" s="12">
        <f t="shared" si="12"/>
        <v>17.777777777777779</v>
      </c>
      <c r="U96" s="155"/>
      <c r="V96" s="12" t="s">
        <v>400</v>
      </c>
      <c r="W96" s="13">
        <v>2</v>
      </c>
      <c r="X96" s="14">
        <f>VLOOKUP(V96,Werkprogramma!$A$59:$B$65,2,FALSE)</f>
        <v>1.5</v>
      </c>
      <c r="Y96" s="14">
        <f t="shared" si="14"/>
        <v>19.200000000000003</v>
      </c>
    </row>
    <row r="97" spans="1:25" ht="16.5" thickBot="1" x14ac:dyDescent="0.35">
      <c r="A97" s="20"/>
      <c r="B97" s="34">
        <v>1</v>
      </c>
      <c r="C97" s="35" t="s">
        <v>430</v>
      </c>
      <c r="D97" s="36" t="s">
        <v>431</v>
      </c>
      <c r="E97" s="127" t="s">
        <v>187</v>
      </c>
      <c r="F97" s="157" t="s">
        <v>188</v>
      </c>
      <c r="G97" s="127"/>
      <c r="H97" s="158">
        <v>56.7</v>
      </c>
      <c r="I97" s="157" t="s">
        <v>34</v>
      </c>
      <c r="J97" s="159"/>
      <c r="K97" s="21"/>
      <c r="L97" s="11"/>
      <c r="M97" t="s">
        <v>247</v>
      </c>
      <c r="O97" s="2">
        <f>HLOOKUP(M97,Werkprogramma!$A$1:$BQ$61,57,FALSE)</f>
        <v>357</v>
      </c>
      <c r="P97" s="2">
        <f>HLOOKUP(M97,Werkprogramma!$A$1:$BQ$61,3,FALSE)</f>
        <v>200</v>
      </c>
      <c r="Q97" s="41">
        <f>Werkprogramma!$B$67</f>
        <v>36.5</v>
      </c>
      <c r="R97" s="12">
        <f t="shared" si="8"/>
        <v>1159.4117647058824</v>
      </c>
      <c r="S97" s="12">
        <f t="shared" si="11"/>
        <v>11340</v>
      </c>
      <c r="T97" s="12">
        <f t="shared" si="12"/>
        <v>31.764705882352942</v>
      </c>
      <c r="U97" s="155"/>
      <c r="V97" s="12" t="s">
        <v>396</v>
      </c>
      <c r="W97" s="13">
        <v>2</v>
      </c>
      <c r="X97" s="14">
        <f>VLOOKUP(V97,Werkprogramma!$A$59:$B$65,2,FALSE)</f>
        <v>3.75</v>
      </c>
      <c r="Y97" s="14">
        <f t="shared" si="14"/>
        <v>425.25</v>
      </c>
    </row>
    <row r="98" spans="1:25" ht="16.5" thickBot="1" x14ac:dyDescent="0.35">
      <c r="A98" s="20"/>
      <c r="B98" s="34">
        <v>1</v>
      </c>
      <c r="C98" s="35" t="s">
        <v>430</v>
      </c>
      <c r="D98" s="36" t="s">
        <v>431</v>
      </c>
      <c r="E98" s="127" t="s">
        <v>189</v>
      </c>
      <c r="F98" s="157" t="s">
        <v>96</v>
      </c>
      <c r="G98" s="127"/>
      <c r="H98" s="158">
        <v>9.6</v>
      </c>
      <c r="I98" s="157" t="s">
        <v>34</v>
      </c>
      <c r="J98" s="159"/>
      <c r="K98" s="21"/>
      <c r="L98" s="11"/>
      <c r="M98" t="s">
        <v>285</v>
      </c>
      <c r="O98" s="2">
        <f>HLOOKUP(M98,Werkprogramma!$A$1:$BQ$61,57,FALSE)</f>
        <v>393</v>
      </c>
      <c r="P98" s="2">
        <f>HLOOKUP(M98,Werkprogramma!$A$1:$BQ$61,3,FALSE)</f>
        <v>12</v>
      </c>
      <c r="Q98" s="41">
        <f>Werkprogramma!$B$67</f>
        <v>36.5</v>
      </c>
      <c r="R98" s="12">
        <f t="shared" si="8"/>
        <v>10.699236641221372</v>
      </c>
      <c r="S98" s="12">
        <f t="shared" si="11"/>
        <v>115.19999999999999</v>
      </c>
      <c r="T98" s="12">
        <f t="shared" si="12"/>
        <v>0.29312977099236637</v>
      </c>
      <c r="U98" s="155"/>
      <c r="V98" s="12" t="s">
        <v>32</v>
      </c>
      <c r="W98" s="13">
        <v>1</v>
      </c>
      <c r="X98" s="14">
        <f>VLOOKUP(V98,Werkprogramma!$A$59:$B$65,2,FALSE)</f>
        <v>1</v>
      </c>
      <c r="Y98" s="14">
        <f t="shared" si="14"/>
        <v>9.6</v>
      </c>
    </row>
    <row r="99" spans="1:25" ht="16.5" thickBot="1" x14ac:dyDescent="0.35">
      <c r="A99" s="20"/>
      <c r="B99" s="34">
        <v>1</v>
      </c>
      <c r="C99" s="35" t="s">
        <v>430</v>
      </c>
      <c r="D99" s="36" t="s">
        <v>431</v>
      </c>
      <c r="E99" s="127" t="s">
        <v>190</v>
      </c>
      <c r="F99" s="157" t="s">
        <v>191</v>
      </c>
      <c r="G99" s="127"/>
      <c r="H99" s="158">
        <v>56.7</v>
      </c>
      <c r="I99" s="157" t="s">
        <v>34</v>
      </c>
      <c r="J99" s="159"/>
      <c r="K99" s="21"/>
      <c r="L99" s="11"/>
      <c r="M99" t="s">
        <v>247</v>
      </c>
      <c r="O99" s="2">
        <f>HLOOKUP(M99,Werkprogramma!$A$1:$BQ$61,57,FALSE)</f>
        <v>357</v>
      </c>
      <c r="P99" s="2">
        <f>HLOOKUP(M99,Werkprogramma!$A$1:$BQ$61,3,FALSE)</f>
        <v>200</v>
      </c>
      <c r="Q99" s="41">
        <f>Werkprogramma!$B$67</f>
        <v>36.5</v>
      </c>
      <c r="R99" s="12">
        <f t="shared" si="8"/>
        <v>1159.4117647058824</v>
      </c>
      <c r="S99" s="12">
        <f t="shared" si="11"/>
        <v>11340</v>
      </c>
      <c r="T99" s="12">
        <f t="shared" si="12"/>
        <v>31.764705882352942</v>
      </c>
      <c r="U99" s="155"/>
      <c r="V99" s="12" t="s">
        <v>396</v>
      </c>
      <c r="W99" s="13">
        <v>2</v>
      </c>
      <c r="X99" s="14">
        <f>VLOOKUP(V99,Werkprogramma!$A$59:$B$65,2,FALSE)</f>
        <v>3.75</v>
      </c>
      <c r="Y99" s="14">
        <f t="shared" si="14"/>
        <v>425.25</v>
      </c>
    </row>
    <row r="100" spans="1:25" ht="16.5" thickBot="1" x14ac:dyDescent="0.35">
      <c r="A100" s="20"/>
      <c r="B100" s="34">
        <v>1</v>
      </c>
      <c r="C100" s="35" t="s">
        <v>430</v>
      </c>
      <c r="D100" s="36" t="s">
        <v>431</v>
      </c>
      <c r="E100" s="127" t="s">
        <v>192</v>
      </c>
      <c r="F100" s="157" t="s">
        <v>434</v>
      </c>
      <c r="G100" s="127"/>
      <c r="H100" s="158">
        <v>56.7</v>
      </c>
      <c r="I100" s="157" t="s">
        <v>34</v>
      </c>
      <c r="J100" s="159"/>
      <c r="K100" s="21"/>
      <c r="L100" s="11"/>
      <c r="M100" t="s">
        <v>247</v>
      </c>
      <c r="O100" s="2">
        <f>HLOOKUP(M100,Werkprogramma!$A$1:$BQ$61,57,FALSE)</f>
        <v>357</v>
      </c>
      <c r="P100" s="2">
        <f>HLOOKUP(M100,Werkprogramma!$A$1:$BQ$61,3,FALSE)</f>
        <v>200</v>
      </c>
      <c r="Q100" s="41">
        <f>Werkprogramma!$B$67</f>
        <v>36.5</v>
      </c>
      <c r="R100" s="12">
        <f t="shared" ref="R100:R102" si="15">((H100*P100)/O100)*Q100</f>
        <v>1159.4117647058824</v>
      </c>
      <c r="S100" s="12">
        <f t="shared" si="11"/>
        <v>11340</v>
      </c>
      <c r="T100" s="12">
        <f t="shared" si="12"/>
        <v>31.764705882352942</v>
      </c>
      <c r="U100" s="155"/>
      <c r="V100" s="12" t="s">
        <v>396</v>
      </c>
      <c r="W100" s="13">
        <v>2</v>
      </c>
      <c r="X100" s="14">
        <f>VLOOKUP(V100,Werkprogramma!$A$59:$B$65,2,FALSE)</f>
        <v>3.75</v>
      </c>
      <c r="Y100" s="14">
        <f t="shared" si="14"/>
        <v>425.25</v>
      </c>
    </row>
    <row r="101" spans="1:25" ht="16.5" thickBot="1" x14ac:dyDescent="0.35">
      <c r="A101" s="20"/>
      <c r="B101" s="34">
        <v>1</v>
      </c>
      <c r="C101" s="35" t="s">
        <v>430</v>
      </c>
      <c r="D101" s="36" t="s">
        <v>431</v>
      </c>
      <c r="E101" s="127" t="s">
        <v>193</v>
      </c>
      <c r="F101" s="157" t="s">
        <v>434</v>
      </c>
      <c r="G101" s="127"/>
      <c r="H101" s="158">
        <v>56.7</v>
      </c>
      <c r="I101" s="157" t="s">
        <v>34</v>
      </c>
      <c r="J101" s="159"/>
      <c r="K101" s="21"/>
      <c r="L101" s="11"/>
      <c r="M101" t="s">
        <v>247</v>
      </c>
      <c r="O101" s="2">
        <f>HLOOKUP(M101,Werkprogramma!$A$1:$BQ$61,57,FALSE)</f>
        <v>357</v>
      </c>
      <c r="P101" s="2">
        <f>HLOOKUP(M101,Werkprogramma!$A$1:$BQ$61,3,FALSE)</f>
        <v>200</v>
      </c>
      <c r="Q101" s="41">
        <f>Werkprogramma!$B$67</f>
        <v>36.5</v>
      </c>
      <c r="R101" s="12">
        <f t="shared" si="15"/>
        <v>1159.4117647058824</v>
      </c>
      <c r="S101" s="12">
        <f t="shared" si="11"/>
        <v>11340</v>
      </c>
      <c r="T101" s="12">
        <f t="shared" si="12"/>
        <v>31.764705882352942</v>
      </c>
      <c r="U101" s="155"/>
      <c r="V101" s="12" t="s">
        <v>396</v>
      </c>
      <c r="W101" s="13">
        <v>2</v>
      </c>
      <c r="X101" s="14">
        <f>VLOOKUP(V101,Werkprogramma!$A$59:$B$65,2,FALSE)</f>
        <v>3.75</v>
      </c>
      <c r="Y101" s="14">
        <f t="shared" si="14"/>
        <v>425.25</v>
      </c>
    </row>
    <row r="102" spans="1:25" ht="16.5" thickBot="1" x14ac:dyDescent="0.35">
      <c r="A102" s="20"/>
      <c r="B102" s="34">
        <v>1</v>
      </c>
      <c r="C102" s="35" t="s">
        <v>430</v>
      </c>
      <c r="D102" s="36" t="s">
        <v>431</v>
      </c>
      <c r="E102" s="127" t="s">
        <v>194</v>
      </c>
      <c r="F102" s="157" t="s">
        <v>195</v>
      </c>
      <c r="G102" s="127"/>
      <c r="H102" s="158">
        <v>56.7</v>
      </c>
      <c r="I102" s="157" t="s">
        <v>34</v>
      </c>
      <c r="J102" s="159"/>
      <c r="K102" s="21"/>
      <c r="L102" s="11"/>
      <c r="M102" t="s">
        <v>259</v>
      </c>
      <c r="O102" s="2">
        <f>HLOOKUP(M102,Werkprogramma!$A$1:$BQ$61,57,FALSE)</f>
        <v>325</v>
      </c>
      <c r="P102" s="2">
        <f>HLOOKUP(M102,Werkprogramma!$A$1:$BQ$61,3,FALSE)</f>
        <v>120</v>
      </c>
      <c r="Q102" s="41">
        <f>Werkprogramma!$B$67</f>
        <v>36.5</v>
      </c>
      <c r="R102" s="12">
        <f t="shared" si="15"/>
        <v>764.14153846153852</v>
      </c>
      <c r="S102" s="12">
        <f t="shared" si="11"/>
        <v>6804</v>
      </c>
      <c r="T102" s="12">
        <f t="shared" si="12"/>
        <v>20.935384615384617</v>
      </c>
      <c r="U102" s="155"/>
      <c r="V102" s="12" t="s">
        <v>396</v>
      </c>
      <c r="W102" s="13">
        <v>2</v>
      </c>
      <c r="X102" s="14">
        <f>VLOOKUP(V102,Werkprogramma!$A$59:$B$65,2,FALSE)</f>
        <v>3.75</v>
      </c>
      <c r="Y102" s="14">
        <f t="shared" si="14"/>
        <v>425.25</v>
      </c>
    </row>
    <row r="103" spans="1:25" ht="30.75" customHeight="1" thickBot="1" x14ac:dyDescent="0.35">
      <c r="A103" s="15"/>
      <c r="B103" s="53"/>
      <c r="C103" s="54" t="s">
        <v>196</v>
      </c>
      <c r="D103" s="54"/>
      <c r="E103" s="54"/>
      <c r="F103" s="54"/>
      <c r="G103" s="54"/>
      <c r="H103" s="55">
        <f>SUM(H11:H87)</f>
        <v>2254.4800000000018</v>
      </c>
      <c r="I103" s="56"/>
      <c r="J103" s="57"/>
      <c r="K103" s="19"/>
      <c r="L103" s="16"/>
      <c r="M103" s="5" t="s">
        <v>197</v>
      </c>
      <c r="N103" s="5"/>
      <c r="O103" s="31" t="s">
        <v>198</v>
      </c>
      <c r="P103" s="13"/>
      <c r="V103" s="12" t="s">
        <v>199</v>
      </c>
    </row>
    <row r="104" spans="1:25" ht="16.5" thickBot="1" x14ac:dyDescent="0.35">
      <c r="A104" s="58"/>
      <c r="B104" s="59"/>
      <c r="C104" s="59"/>
      <c r="D104" s="59"/>
      <c r="E104" s="59"/>
      <c r="F104" s="59"/>
      <c r="G104" s="59"/>
      <c r="H104" s="60"/>
      <c r="I104" s="59"/>
      <c r="J104" s="59"/>
      <c r="K104" s="61"/>
      <c r="L104" s="16"/>
      <c r="M104" s="62">
        <f>SUM(R11:R87)</f>
        <v>44824.303345458226</v>
      </c>
      <c r="N104" s="128"/>
      <c r="O104" s="2">
        <f>ROUND(S104/T104,0)</f>
        <v>326</v>
      </c>
      <c r="S104" s="12">
        <f>SUM(S11:S87)</f>
        <v>399830.8</v>
      </c>
      <c r="T104" s="12">
        <f>SUM(T11:T87)</f>
        <v>1228.0631053550201</v>
      </c>
      <c r="V104" s="63">
        <f>SUM(Y11:Y87)</f>
        <v>13411.670000000002</v>
      </c>
    </row>
    <row r="105" spans="1:25" ht="17.25" thickTop="1" thickBot="1" x14ac:dyDescent="0.35">
      <c r="A105" s="64"/>
      <c r="B105" s="65"/>
      <c r="C105" s="65"/>
      <c r="D105" s="65"/>
      <c r="E105" s="65"/>
      <c r="F105" s="66"/>
      <c r="G105" s="67"/>
      <c r="H105" s="67"/>
      <c r="I105" s="67"/>
      <c r="J105" s="65"/>
      <c r="K105" s="68"/>
      <c r="L105" s="67"/>
    </row>
    <row r="106" spans="1:25" ht="16.5" thickBot="1" x14ac:dyDescent="0.35">
      <c r="A106" s="69"/>
      <c r="B106" s="172" t="s">
        <v>200</v>
      </c>
      <c r="C106" s="173"/>
      <c r="D106" s="173"/>
      <c r="E106" s="173"/>
      <c r="F106" s="173"/>
      <c r="G106" s="173"/>
      <c r="H106" s="173"/>
      <c r="I106" s="173"/>
      <c r="J106" s="174"/>
      <c r="K106" s="70"/>
      <c r="L106" s="11"/>
    </row>
    <row r="107" spans="1:25" ht="16.5" thickBot="1" x14ac:dyDescent="0.35">
      <c r="A107" s="64"/>
      <c r="B107" s="166" t="s">
        <v>201</v>
      </c>
      <c r="C107" s="167"/>
      <c r="D107" s="167"/>
      <c r="E107" s="167"/>
      <c r="F107" s="167"/>
      <c r="G107" s="167"/>
      <c r="H107" s="167"/>
      <c r="I107" s="167"/>
      <c r="J107" s="168"/>
      <c r="K107" s="68"/>
      <c r="L107" s="11"/>
    </row>
    <row r="108" spans="1:25" ht="16.5" thickBot="1" x14ac:dyDescent="0.35">
      <c r="A108" s="64"/>
      <c r="B108" s="169" t="s">
        <v>202</v>
      </c>
      <c r="C108" s="170"/>
      <c r="D108" s="170"/>
      <c r="E108" s="170"/>
      <c r="F108" s="170"/>
      <c r="G108" s="170"/>
      <c r="H108" s="170"/>
      <c r="I108" s="170"/>
      <c r="J108" s="171"/>
      <c r="K108" s="68"/>
      <c r="L108" s="11"/>
    </row>
    <row r="109" spans="1:25" ht="16.5" thickBot="1" x14ac:dyDescent="0.35">
      <c r="A109" s="64"/>
      <c r="B109" s="169" t="s">
        <v>203</v>
      </c>
      <c r="C109" s="170"/>
      <c r="D109" s="170"/>
      <c r="E109" s="170"/>
      <c r="F109" s="170"/>
      <c r="G109" s="170"/>
      <c r="H109" s="170"/>
      <c r="I109" s="170"/>
      <c r="J109" s="171"/>
      <c r="K109" s="68"/>
      <c r="L109" s="11"/>
    </row>
    <row r="110" spans="1:25" ht="16.5" thickBot="1" x14ac:dyDescent="0.35">
      <c r="A110" s="64"/>
      <c r="B110" s="169"/>
      <c r="C110" s="170"/>
      <c r="D110" s="170"/>
      <c r="E110" s="170"/>
      <c r="F110" s="170"/>
      <c r="G110" s="170"/>
      <c r="H110" s="170"/>
      <c r="I110" s="170"/>
      <c r="J110" s="171"/>
      <c r="K110" s="68"/>
      <c r="L110" s="11"/>
    </row>
    <row r="111" spans="1:25" ht="16.5" thickBot="1" x14ac:dyDescent="0.35">
      <c r="A111" s="64"/>
      <c r="B111" s="169"/>
      <c r="C111" s="170"/>
      <c r="D111" s="170"/>
      <c r="E111" s="170"/>
      <c r="F111" s="170"/>
      <c r="G111" s="170"/>
      <c r="H111" s="170"/>
      <c r="I111" s="170"/>
      <c r="J111" s="171"/>
      <c r="K111" s="68"/>
      <c r="L111" s="11"/>
    </row>
    <row r="112" spans="1:25" ht="16.5" thickBot="1" x14ac:dyDescent="0.35">
      <c r="A112" s="64"/>
      <c r="B112" s="169"/>
      <c r="C112" s="170"/>
      <c r="D112" s="170"/>
      <c r="E112" s="170"/>
      <c r="F112" s="170"/>
      <c r="G112" s="170"/>
      <c r="H112" s="170"/>
      <c r="I112" s="170"/>
      <c r="J112" s="171"/>
      <c r="K112" s="68"/>
      <c r="L112" s="65"/>
    </row>
    <row r="113" spans="1:12" ht="16.5" thickBot="1" x14ac:dyDescent="0.35">
      <c r="A113" s="64"/>
      <c r="B113" s="169"/>
      <c r="C113" s="170"/>
      <c r="D113" s="170"/>
      <c r="E113" s="170"/>
      <c r="F113" s="170"/>
      <c r="G113" s="170"/>
      <c r="H113" s="170"/>
      <c r="I113" s="170"/>
      <c r="J113" s="171"/>
      <c r="K113" s="68"/>
      <c r="L113" s="65"/>
    </row>
    <row r="114" spans="1:12" ht="16.5" thickBot="1" x14ac:dyDescent="0.35">
      <c r="A114" s="64"/>
      <c r="B114" s="162"/>
      <c r="C114" s="163"/>
      <c r="D114" s="163"/>
      <c r="E114" s="163"/>
      <c r="F114" s="163"/>
      <c r="G114" s="163"/>
      <c r="H114" s="163"/>
      <c r="I114" s="163"/>
      <c r="J114" s="164"/>
      <c r="K114" s="68"/>
      <c r="L114" s="65"/>
    </row>
    <row r="115" spans="1:12" ht="16.5" thickBot="1" x14ac:dyDescent="0.35">
      <c r="A115" s="71"/>
      <c r="B115" s="72"/>
      <c r="C115" s="72"/>
      <c r="D115" s="72"/>
      <c r="E115" s="72"/>
      <c r="F115" s="73"/>
      <c r="G115" s="74"/>
      <c r="H115" s="74"/>
      <c r="I115" s="74"/>
      <c r="J115" s="72"/>
      <c r="K115" s="75"/>
      <c r="L115" s="65"/>
    </row>
    <row r="116" spans="1:12" ht="16.5" thickTop="1" x14ac:dyDescent="0.3">
      <c r="A116" s="65"/>
      <c r="B116" s="65"/>
      <c r="C116" s="65"/>
      <c r="D116" s="65"/>
      <c r="E116" s="65"/>
      <c r="F116" s="66"/>
      <c r="G116" s="67"/>
      <c r="H116" s="67"/>
      <c r="I116" s="67"/>
      <c r="J116" s="67"/>
      <c r="K116" s="67"/>
      <c r="L116" s="67"/>
    </row>
    <row r="117" spans="1:12" ht="15.75" x14ac:dyDescent="0.3">
      <c r="A117" s="11"/>
      <c r="B117" s="11"/>
      <c r="C117" s="11"/>
      <c r="D117" s="11"/>
      <c r="E117" s="11"/>
      <c r="F117" s="11"/>
      <c r="G117" s="11"/>
      <c r="H117" s="18"/>
      <c r="I117" s="11"/>
      <c r="J117" s="11"/>
      <c r="K117" s="11"/>
      <c r="L117" s="11"/>
    </row>
  </sheetData>
  <sheetProtection algorithmName="SHA-512" hashValue="1Hf8crOXJpu2zrnFFQ+iqk1dHcMqiyrVx/SBCK08mpXTqF5kYM9k34cGcg0CvfhFqR2OBh88SBiA3nirWwPiNA==" saltValue="wCCFohPoB6RrKN02482RAg==" spinCount="100000" sheet="1" objects="1" scenarios="1"/>
  <mergeCells count="14">
    <mergeCell ref="M9:R9"/>
    <mergeCell ref="V9:Z9"/>
    <mergeCell ref="B114:J114"/>
    <mergeCell ref="D4:F4"/>
    <mergeCell ref="D5:F5"/>
    <mergeCell ref="D6:F6"/>
    <mergeCell ref="B107:J107"/>
    <mergeCell ref="B108:J108"/>
    <mergeCell ref="B109:J109"/>
    <mergeCell ref="B110:J110"/>
    <mergeCell ref="B111:J111"/>
    <mergeCell ref="B112:J112"/>
    <mergeCell ref="B113:J113"/>
    <mergeCell ref="B106:J106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M11:N102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1"/>
  <sheetViews>
    <sheetView zoomScaleNormal="100" workbookViewId="0">
      <selection activeCell="H17" sqref="H17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6"/>
      <c r="B1" s="77" t="str">
        <f>Ruimtestaat!B1</f>
        <v>V4</v>
      </c>
      <c r="C1" s="77"/>
      <c r="D1" s="77"/>
      <c r="E1" s="77"/>
      <c r="F1" s="78"/>
      <c r="G1" s="79"/>
      <c r="H1" s="79"/>
      <c r="I1" s="79"/>
      <c r="J1" s="79"/>
      <c r="K1" s="79"/>
      <c r="L1" s="79"/>
      <c r="M1" s="79"/>
      <c r="N1" s="79"/>
      <c r="O1" s="77"/>
      <c r="P1" s="77"/>
      <c r="Q1" s="80"/>
      <c r="R1" s="65"/>
    </row>
    <row r="2" spans="1:18" ht="15.75" x14ac:dyDescent="0.3">
      <c r="A2" s="64"/>
      <c r="B2" s="65"/>
      <c r="C2" s="81" t="s">
        <v>204</v>
      </c>
      <c r="D2" s="65"/>
      <c r="E2" s="65"/>
      <c r="F2" s="66"/>
      <c r="G2" s="82"/>
      <c r="H2" s="82"/>
      <c r="I2" s="82"/>
      <c r="J2" s="82"/>
      <c r="K2" s="82"/>
      <c r="L2" s="82"/>
      <c r="M2" s="82"/>
      <c r="N2" s="82"/>
      <c r="O2" s="82"/>
      <c r="P2" s="82"/>
      <c r="Q2" s="68"/>
      <c r="R2" s="65"/>
    </row>
    <row r="3" spans="1:18" ht="15.75" x14ac:dyDescent="0.3">
      <c r="A3" s="64"/>
      <c r="B3" s="65"/>
      <c r="C3" s="81"/>
      <c r="D3" s="65"/>
      <c r="E3" s="65"/>
      <c r="F3" s="66"/>
      <c r="G3" s="82"/>
      <c r="H3" s="82"/>
      <c r="I3" s="82"/>
      <c r="J3" s="82"/>
      <c r="K3" s="82"/>
      <c r="L3" s="82"/>
      <c r="M3" s="82"/>
      <c r="N3" s="82"/>
      <c r="O3" s="82"/>
      <c r="P3" s="82"/>
      <c r="Q3" s="68"/>
      <c r="R3" s="65"/>
    </row>
    <row r="4" spans="1:18" ht="15.75" x14ac:dyDescent="0.3">
      <c r="A4" s="15"/>
      <c r="B4" s="16"/>
      <c r="C4" s="16" t="s">
        <v>1</v>
      </c>
      <c r="D4" s="200" t="str">
        <f>Ruimtestaat!D4</f>
        <v>Twine</v>
      </c>
      <c r="E4" s="200"/>
      <c r="F4" s="200"/>
      <c r="G4" s="11"/>
      <c r="H4" s="82"/>
      <c r="I4" s="82"/>
      <c r="J4" s="82"/>
      <c r="K4" s="82"/>
      <c r="L4" s="82"/>
      <c r="M4" s="82"/>
      <c r="N4" s="82"/>
      <c r="O4" s="82"/>
      <c r="P4" s="82"/>
      <c r="Q4" s="68"/>
      <c r="R4" s="16"/>
    </row>
    <row r="5" spans="1:18" ht="15.75" x14ac:dyDescent="0.3">
      <c r="A5" s="15"/>
      <c r="B5" s="16"/>
      <c r="C5" s="16" t="s">
        <v>2</v>
      </c>
      <c r="D5" s="200" t="str">
        <f>Ruimtestaat!D5</f>
        <v>Hantumerweg 28</v>
      </c>
      <c r="E5" s="200"/>
      <c r="F5" s="200"/>
      <c r="G5" s="11"/>
      <c r="H5" s="82"/>
      <c r="I5" s="82"/>
      <c r="J5" s="82"/>
      <c r="K5" s="82"/>
      <c r="L5" s="82"/>
      <c r="M5" s="82"/>
      <c r="N5" s="82"/>
      <c r="O5" s="82"/>
      <c r="P5" s="82"/>
      <c r="Q5" s="68"/>
      <c r="R5" s="16"/>
    </row>
    <row r="6" spans="1:18" ht="15.75" x14ac:dyDescent="0.3">
      <c r="A6" s="15"/>
      <c r="B6" s="16"/>
      <c r="C6" s="16" t="s">
        <v>4</v>
      </c>
      <c r="D6" s="200" t="str">
        <f>Ruimtestaat!D6</f>
        <v>Dokkum</v>
      </c>
      <c r="E6" s="200"/>
      <c r="F6" s="200"/>
      <c r="G6" s="11"/>
      <c r="H6" s="82"/>
      <c r="I6" s="82"/>
      <c r="J6" s="82"/>
      <c r="K6" s="82"/>
      <c r="L6" s="82"/>
      <c r="M6" s="82"/>
      <c r="N6" s="82"/>
      <c r="O6" s="82"/>
      <c r="P6" s="82"/>
      <c r="Q6" s="68"/>
      <c r="R6" s="16"/>
    </row>
    <row r="7" spans="1:18" ht="15.75" x14ac:dyDescent="0.3">
      <c r="A7" s="15"/>
      <c r="B7" s="16"/>
      <c r="C7" s="11"/>
      <c r="D7" s="65"/>
      <c r="E7" s="65"/>
      <c r="F7" s="65"/>
      <c r="G7" s="11"/>
      <c r="H7" s="82"/>
      <c r="I7" s="82"/>
      <c r="J7" s="82"/>
      <c r="K7" s="82"/>
      <c r="L7" s="82"/>
      <c r="M7" s="82"/>
      <c r="N7" s="82"/>
      <c r="O7" s="82"/>
      <c r="P7" s="82"/>
      <c r="Q7" s="68"/>
      <c r="R7" s="16"/>
    </row>
    <row r="8" spans="1:18" ht="15.75" x14ac:dyDescent="0.3">
      <c r="A8" s="15"/>
      <c r="B8" s="16"/>
      <c r="C8" s="16" t="s">
        <v>6</v>
      </c>
      <c r="D8" s="83">
        <f>Ruimtestaat!D8</f>
        <v>1</v>
      </c>
      <c r="E8" s="65"/>
      <c r="F8" s="65"/>
      <c r="G8" s="11"/>
      <c r="H8" s="82"/>
      <c r="I8" s="82"/>
      <c r="J8" s="82"/>
      <c r="K8" s="82"/>
      <c r="L8" s="82"/>
      <c r="M8" s="82"/>
      <c r="N8" s="82"/>
      <c r="O8" s="82"/>
      <c r="P8" s="82"/>
      <c r="Q8" s="68"/>
      <c r="R8" s="16"/>
    </row>
    <row r="9" spans="1:18" ht="15.75" x14ac:dyDescent="0.3">
      <c r="A9" s="15"/>
      <c r="B9" s="16"/>
      <c r="C9" s="16"/>
      <c r="D9" s="83"/>
      <c r="E9" s="65"/>
      <c r="F9" s="65"/>
      <c r="G9" s="11"/>
      <c r="H9" s="82"/>
      <c r="I9" s="82"/>
      <c r="J9" s="82"/>
      <c r="K9" s="82"/>
      <c r="L9" s="82"/>
      <c r="M9" s="82"/>
      <c r="N9" s="82"/>
      <c r="O9" s="82"/>
      <c r="P9" s="82"/>
      <c r="Q9" s="68"/>
      <c r="R9" s="16"/>
    </row>
    <row r="10" spans="1:18" ht="16.5" thickBot="1" x14ac:dyDescent="0.35">
      <c r="A10" s="64"/>
      <c r="B10" s="65"/>
      <c r="C10" s="65"/>
      <c r="D10" s="65"/>
      <c r="E10" s="65"/>
      <c r="F10" s="66"/>
      <c r="G10" s="67"/>
      <c r="H10" s="82"/>
      <c r="I10" s="82"/>
      <c r="J10" s="82"/>
      <c r="K10" s="82"/>
      <c r="L10" s="82"/>
      <c r="M10" s="82"/>
      <c r="N10" s="82"/>
      <c r="O10" s="82"/>
      <c r="P10" s="82"/>
      <c r="Q10" s="68"/>
      <c r="R10" s="65"/>
    </row>
    <row r="11" spans="1:18" ht="16.5" thickBot="1" x14ac:dyDescent="0.35">
      <c r="A11" s="64"/>
      <c r="B11" s="201" t="s">
        <v>205</v>
      </c>
      <c r="C11" s="202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4"/>
      <c r="Q11" s="68"/>
      <c r="R11" s="65"/>
    </row>
    <row r="12" spans="1:18" ht="16.5" thickBot="1" x14ac:dyDescent="0.35">
      <c r="A12" s="64"/>
      <c r="B12" s="65"/>
      <c r="C12" s="65"/>
      <c r="D12" s="65"/>
      <c r="E12" s="65"/>
      <c r="F12" s="66"/>
      <c r="G12" s="67"/>
      <c r="H12" s="67"/>
      <c r="I12" s="67"/>
      <c r="J12" s="67"/>
      <c r="K12" s="67"/>
      <c r="L12" s="67"/>
      <c r="M12" s="67"/>
      <c r="N12" s="67"/>
      <c r="O12" s="65"/>
      <c r="P12" s="65"/>
      <c r="Q12" s="68"/>
      <c r="R12" s="65"/>
    </row>
    <row r="13" spans="1:18" ht="16.5" thickBot="1" x14ac:dyDescent="0.35">
      <c r="A13" s="84"/>
      <c r="B13" s="85" t="s">
        <v>9</v>
      </c>
      <c r="C13" s="85" t="s">
        <v>10</v>
      </c>
      <c r="D13" s="85" t="s">
        <v>11</v>
      </c>
      <c r="E13" s="85" t="s">
        <v>206</v>
      </c>
      <c r="F13" s="85" t="s">
        <v>21</v>
      </c>
      <c r="G13" s="195" t="s">
        <v>207</v>
      </c>
      <c r="H13" s="196"/>
      <c r="I13" s="197"/>
      <c r="J13" s="86" t="s">
        <v>208</v>
      </c>
      <c r="K13" s="195" t="s">
        <v>209</v>
      </c>
      <c r="L13" s="198"/>
      <c r="M13" s="197"/>
      <c r="N13" s="87"/>
      <c r="O13" s="199" t="s">
        <v>210</v>
      </c>
      <c r="P13" s="197"/>
      <c r="Q13" s="88"/>
      <c r="R13" s="89"/>
    </row>
    <row r="14" spans="1:18" ht="30.75" thickBot="1" x14ac:dyDescent="0.35">
      <c r="A14" s="84"/>
      <c r="B14" s="89"/>
      <c r="C14" s="89"/>
      <c r="D14" s="89"/>
      <c r="E14" s="89"/>
      <c r="F14" s="90" t="s">
        <v>211</v>
      </c>
      <c r="G14" s="91" t="s">
        <v>212</v>
      </c>
      <c r="H14" s="91" t="s">
        <v>213</v>
      </c>
      <c r="I14" s="92" t="s">
        <v>15</v>
      </c>
      <c r="J14" s="93"/>
      <c r="K14" s="91" t="s">
        <v>214</v>
      </c>
      <c r="L14" s="91" t="s">
        <v>215</v>
      </c>
      <c r="M14" s="94" t="s">
        <v>216</v>
      </c>
      <c r="N14" s="95" t="s">
        <v>217</v>
      </c>
      <c r="O14" s="89"/>
      <c r="P14" s="89"/>
      <c r="Q14" s="88"/>
      <c r="R14" s="89"/>
    </row>
    <row r="15" spans="1:18" ht="16.5" thickBot="1" x14ac:dyDescent="0.35">
      <c r="A15" s="64"/>
      <c r="B15" s="96">
        <v>1</v>
      </c>
      <c r="C15" s="97" t="s">
        <v>430</v>
      </c>
      <c r="D15" s="97"/>
      <c r="E15" s="97" t="s">
        <v>428</v>
      </c>
      <c r="F15" s="98">
        <v>2</v>
      </c>
      <c r="G15" s="99"/>
      <c r="H15" s="99"/>
      <c r="I15" s="99">
        <f>+G15*H15</f>
        <v>0</v>
      </c>
      <c r="J15" s="99"/>
      <c r="K15" s="99">
        <v>594.32000000000005</v>
      </c>
      <c r="L15" s="99">
        <v>594.32000000000005</v>
      </c>
      <c r="M15" s="100">
        <f t="shared" ref="M15:M17" si="0">K15+L15</f>
        <v>1188.6400000000001</v>
      </c>
      <c r="N15" s="101">
        <f>M15*F15</f>
        <v>2377.2800000000002</v>
      </c>
      <c r="O15" s="205"/>
      <c r="P15" s="206"/>
      <c r="Q15" s="68"/>
      <c r="R15" s="65"/>
    </row>
    <row r="16" spans="1:18" ht="16.5" thickBot="1" x14ac:dyDescent="0.35">
      <c r="A16" s="64"/>
      <c r="B16" s="102">
        <v>1</v>
      </c>
      <c r="C16" s="103" t="s">
        <v>430</v>
      </c>
      <c r="D16" s="103"/>
      <c r="E16" s="103" t="s">
        <v>429</v>
      </c>
      <c r="F16" s="104">
        <v>2</v>
      </c>
      <c r="G16" s="105"/>
      <c r="H16" s="105"/>
      <c r="I16" s="105">
        <f>+G16*H16</f>
        <v>0</v>
      </c>
      <c r="J16" s="105"/>
      <c r="K16" s="105">
        <v>142.1</v>
      </c>
      <c r="L16" s="105">
        <v>142.1</v>
      </c>
      <c r="M16" s="106">
        <f t="shared" si="0"/>
        <v>284.2</v>
      </c>
      <c r="N16" s="107">
        <f>M16*F16</f>
        <v>568.4</v>
      </c>
      <c r="O16" s="183"/>
      <c r="P16" s="194"/>
      <c r="Q16" s="68"/>
      <c r="R16" s="65"/>
    </row>
    <row r="17" spans="1:18" ht="16.5" thickBot="1" x14ac:dyDescent="0.35">
      <c r="A17" s="64"/>
      <c r="B17" s="102">
        <v>1</v>
      </c>
      <c r="C17" s="103" t="s">
        <v>430</v>
      </c>
      <c r="D17" s="103"/>
      <c r="E17" s="103" t="s">
        <v>433</v>
      </c>
      <c r="F17" s="104">
        <v>2</v>
      </c>
      <c r="G17" s="105"/>
      <c r="H17" s="105"/>
      <c r="I17" s="105">
        <f t="shared" ref="I17" si="1">+G17*H17</f>
        <v>0</v>
      </c>
      <c r="J17" s="105"/>
      <c r="K17" s="105">
        <v>163.19999999999999</v>
      </c>
      <c r="L17" s="105">
        <v>163.19999999999999</v>
      </c>
      <c r="M17" s="106">
        <f t="shared" si="0"/>
        <v>326.39999999999998</v>
      </c>
      <c r="N17" s="107">
        <f t="shared" ref="N17" si="2">M17*F17</f>
        <v>652.79999999999995</v>
      </c>
      <c r="O17" s="183"/>
      <c r="P17" s="184"/>
      <c r="Q17" s="68"/>
      <c r="R17" s="65"/>
    </row>
    <row r="18" spans="1:18" ht="16.5" thickBot="1" x14ac:dyDescent="0.35">
      <c r="A18" s="64"/>
      <c r="B18" s="65"/>
      <c r="C18" s="65"/>
      <c r="D18" s="65"/>
      <c r="E18" s="65"/>
      <c r="F18" s="66"/>
      <c r="G18" s="67"/>
      <c r="H18" s="67"/>
      <c r="I18" s="67"/>
      <c r="J18" s="67"/>
      <c r="K18" s="67"/>
      <c r="L18" s="67"/>
      <c r="M18" s="67"/>
      <c r="N18" s="67"/>
      <c r="O18" s="65"/>
      <c r="P18" s="65"/>
      <c r="Q18" s="68"/>
      <c r="R18" s="65"/>
    </row>
    <row r="19" spans="1:18" ht="16.5" thickBot="1" x14ac:dyDescent="0.35">
      <c r="A19" s="84"/>
      <c r="B19" s="108" t="s">
        <v>218</v>
      </c>
      <c r="C19" s="109"/>
      <c r="D19" s="109"/>
      <c r="E19" s="109"/>
      <c r="F19" s="109"/>
      <c r="G19" s="109"/>
      <c r="H19" s="110"/>
      <c r="I19" s="110" t="s">
        <v>219</v>
      </c>
      <c r="J19" s="109"/>
      <c r="K19" s="86">
        <f>SUM(K15:K17)</f>
        <v>899.62000000000012</v>
      </c>
      <c r="L19" s="86">
        <f>SUM(L15:L17)</f>
        <v>899.62000000000012</v>
      </c>
      <c r="M19" s="86">
        <f>SUM(M15:M17)</f>
        <v>1799.2400000000002</v>
      </c>
      <c r="N19" s="86">
        <f>SUM(N15:N17)</f>
        <v>3598.4800000000005</v>
      </c>
      <c r="O19" s="111"/>
      <c r="P19" s="111"/>
      <c r="Q19" s="88"/>
      <c r="R19" s="89"/>
    </row>
    <row r="20" spans="1:18" ht="16.5" thickBot="1" x14ac:dyDescent="0.35">
      <c r="A20" s="64"/>
      <c r="B20" s="65"/>
      <c r="C20" s="65"/>
      <c r="D20" s="65"/>
      <c r="E20" s="65"/>
      <c r="F20" s="66"/>
      <c r="G20" s="67"/>
      <c r="H20" s="67"/>
      <c r="I20" s="67"/>
      <c r="J20" s="67"/>
      <c r="K20" s="67"/>
      <c r="L20" s="67"/>
      <c r="M20" s="67"/>
      <c r="N20" s="67"/>
      <c r="O20" s="65"/>
      <c r="P20" s="65"/>
      <c r="Q20" s="68"/>
      <c r="R20" s="65"/>
    </row>
    <row r="21" spans="1:18" ht="16.5" thickBot="1" x14ac:dyDescent="0.35">
      <c r="A21" s="69"/>
      <c r="B21" s="185" t="s">
        <v>200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7"/>
      <c r="Q21" s="70"/>
      <c r="R21" s="66"/>
    </row>
    <row r="22" spans="1:18" ht="16.5" thickBot="1" x14ac:dyDescent="0.35">
      <c r="A22" s="64"/>
      <c r="B22" s="188" t="s">
        <v>220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90"/>
      <c r="Q22" s="68"/>
      <c r="R22" s="65"/>
    </row>
    <row r="23" spans="1:18" ht="16.5" thickBot="1" x14ac:dyDescent="0.35">
      <c r="A23" s="64"/>
      <c r="B23" s="191" t="s">
        <v>221</v>
      </c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3"/>
      <c r="Q23" s="68"/>
      <c r="R23" s="65"/>
    </row>
    <row r="24" spans="1:18" ht="16.5" thickBot="1" x14ac:dyDescent="0.35">
      <c r="A24" s="64"/>
      <c r="B24" s="175"/>
      <c r="C24" s="176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8"/>
      <c r="Q24" s="68"/>
      <c r="R24" s="65"/>
    </row>
    <row r="25" spans="1:18" ht="16.5" thickBot="1" x14ac:dyDescent="0.35">
      <c r="A25" s="64"/>
      <c r="B25" s="175"/>
      <c r="C25" s="176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8"/>
      <c r="Q25" s="68"/>
      <c r="R25" s="65"/>
    </row>
    <row r="26" spans="1:18" ht="16.5" thickBot="1" x14ac:dyDescent="0.35">
      <c r="A26" s="64"/>
      <c r="B26" s="175"/>
      <c r="C26" s="176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  <c r="Q26" s="68"/>
      <c r="R26" s="65"/>
    </row>
    <row r="27" spans="1:18" ht="16.5" thickBot="1" x14ac:dyDescent="0.35">
      <c r="A27" s="64"/>
      <c r="B27" s="175"/>
      <c r="C27" s="176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8"/>
      <c r="Q27" s="68"/>
      <c r="R27" s="65"/>
    </row>
    <row r="28" spans="1:18" ht="16.5" thickBot="1" x14ac:dyDescent="0.35">
      <c r="A28" s="64"/>
      <c r="B28" s="175"/>
      <c r="C28" s="176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8"/>
      <c r="Q28" s="68"/>
      <c r="R28" s="65"/>
    </row>
    <row r="29" spans="1:18" ht="16.5" thickBot="1" x14ac:dyDescent="0.35">
      <c r="A29" s="64"/>
      <c r="B29" s="179"/>
      <c r="C29" s="180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2"/>
      <c r="Q29" s="68"/>
      <c r="R29" s="65"/>
    </row>
    <row r="30" spans="1:18" ht="16.5" thickBot="1" x14ac:dyDescent="0.35">
      <c r="A30" s="71"/>
      <c r="B30" s="72"/>
      <c r="C30" s="72"/>
      <c r="D30" s="72"/>
      <c r="E30" s="72"/>
      <c r="F30" s="73"/>
      <c r="G30" s="74"/>
      <c r="H30" s="74"/>
      <c r="I30" s="74"/>
      <c r="J30" s="74"/>
      <c r="K30" s="74"/>
      <c r="L30" s="74"/>
      <c r="M30" s="74"/>
      <c r="N30" s="74"/>
      <c r="O30" s="72"/>
      <c r="P30" s="72"/>
      <c r="Q30" s="75"/>
      <c r="R30" s="65"/>
    </row>
    <row r="31" spans="1:18" ht="16.5" thickTop="1" x14ac:dyDescent="0.3">
      <c r="A31" s="65"/>
      <c r="B31" s="65"/>
      <c r="C31" s="65"/>
      <c r="D31" s="65"/>
      <c r="E31" s="65"/>
      <c r="F31" s="66"/>
      <c r="G31" s="67"/>
      <c r="H31" s="67"/>
      <c r="I31" s="67"/>
      <c r="J31" s="67"/>
      <c r="K31" s="67"/>
      <c r="L31" s="67"/>
      <c r="M31" s="67"/>
      <c r="N31" s="67"/>
      <c r="O31" s="65"/>
      <c r="P31" s="65"/>
      <c r="Q31" s="65"/>
      <c r="R31" s="65"/>
    </row>
  </sheetData>
  <sheetProtection algorithmName="SHA-512" hashValue="ACvwLyftxRR0YwsS9gz1Nd1qhtG6gdT8/vmnQITZNpnoxmQrFWyyObbrGQd3K0tw6QGG8JCQkWr9vldHtKEIZw==" saltValue="EYBK5RY04iVPRAb0UCiaCQ==" spinCount="100000" sheet="1" objects="1" scenarios="1"/>
  <mergeCells count="19">
    <mergeCell ref="D4:F4"/>
    <mergeCell ref="D5:F5"/>
    <mergeCell ref="D6:F6"/>
    <mergeCell ref="B11:P11"/>
    <mergeCell ref="O15:P15"/>
    <mergeCell ref="O16:P16"/>
    <mergeCell ref="G13:I13"/>
    <mergeCell ref="K13:M13"/>
    <mergeCell ref="O13:P13"/>
    <mergeCell ref="B27:P27"/>
    <mergeCell ref="B28:P28"/>
    <mergeCell ref="B29:P29"/>
    <mergeCell ref="O17:P17"/>
    <mergeCell ref="B21:P21"/>
    <mergeCell ref="B22:P22"/>
    <mergeCell ref="B23:P23"/>
    <mergeCell ref="B24:P24"/>
    <mergeCell ref="B25:P25"/>
    <mergeCell ref="B26:P26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tabSelected="1" zoomScaleNormal="100" workbookViewId="0">
      <pane ySplit="4" topLeftCell="A53" activePane="bottomLeft" state="frozen"/>
      <selection pane="bottomLeft" activeCell="B54" sqref="B54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45" customWidth="1"/>
    <col min="28" max="47" width="9.7109375" style="1" customWidth="1"/>
    <col min="48" max="52" width="9.7109375" style="145" customWidth="1"/>
    <col min="53" max="69" width="9.7109375" style="1" customWidth="1"/>
  </cols>
  <sheetData>
    <row r="1" spans="1:74" ht="222.75" customHeight="1" thickBot="1" x14ac:dyDescent="0.3">
      <c r="A1" s="112" t="s">
        <v>222</v>
      </c>
      <c r="B1" s="113"/>
      <c r="C1" s="114" t="s">
        <v>223</v>
      </c>
      <c r="D1" s="114" t="s">
        <v>224</v>
      </c>
      <c r="E1" s="114" t="s">
        <v>225</v>
      </c>
      <c r="F1" s="114" t="s">
        <v>226</v>
      </c>
      <c r="G1" s="114" t="s">
        <v>227</v>
      </c>
      <c r="H1" s="114" t="s">
        <v>31</v>
      </c>
      <c r="I1" s="114" t="s">
        <v>228</v>
      </c>
      <c r="J1" s="114" t="s">
        <v>229</v>
      </c>
      <c r="K1" s="114" t="s">
        <v>230</v>
      </c>
      <c r="L1" s="114" t="s">
        <v>231</v>
      </c>
      <c r="M1" s="114" t="s">
        <v>232</v>
      </c>
      <c r="N1" s="114" t="s">
        <v>233</v>
      </c>
      <c r="O1" s="114" t="s">
        <v>234</v>
      </c>
      <c r="P1" s="114" t="s">
        <v>235</v>
      </c>
      <c r="Q1" s="114" t="s">
        <v>236</v>
      </c>
      <c r="R1" s="114" t="s">
        <v>237</v>
      </c>
      <c r="S1" s="114" t="s">
        <v>238</v>
      </c>
      <c r="T1" s="114" t="s">
        <v>239</v>
      </c>
      <c r="U1" s="114" t="s">
        <v>240</v>
      </c>
      <c r="V1" s="114" t="s">
        <v>241</v>
      </c>
      <c r="W1" s="144" t="s">
        <v>242</v>
      </c>
      <c r="X1" s="144" t="s">
        <v>243</v>
      </c>
      <c r="Y1" s="144" t="s">
        <v>244</v>
      </c>
      <c r="Z1" s="144" t="s">
        <v>245</v>
      </c>
      <c r="AA1" s="144" t="s">
        <v>246</v>
      </c>
      <c r="AB1" s="114" t="s">
        <v>247</v>
      </c>
      <c r="AC1" s="114" t="s">
        <v>248</v>
      </c>
      <c r="AD1" s="114" t="s">
        <v>249</v>
      </c>
      <c r="AE1" s="114" t="s">
        <v>250</v>
      </c>
      <c r="AF1" s="114" t="s">
        <v>251</v>
      </c>
      <c r="AG1" s="114" t="s">
        <v>252</v>
      </c>
      <c r="AH1" s="114" t="s">
        <v>253</v>
      </c>
      <c r="AI1" s="114" t="s">
        <v>254</v>
      </c>
      <c r="AJ1" s="114" t="s">
        <v>255</v>
      </c>
      <c r="AK1" s="114" t="s">
        <v>256</v>
      </c>
      <c r="AL1" s="114" t="s">
        <v>257</v>
      </c>
      <c r="AM1" s="114" t="s">
        <v>258</v>
      </c>
      <c r="AN1" s="114" t="s">
        <v>259</v>
      </c>
      <c r="AO1" s="114" t="s">
        <v>260</v>
      </c>
      <c r="AP1" s="114" t="s">
        <v>261</v>
      </c>
      <c r="AQ1" s="114" t="s">
        <v>262</v>
      </c>
      <c r="AR1" s="114" t="s">
        <v>263</v>
      </c>
      <c r="AS1" s="114" t="s">
        <v>264</v>
      </c>
      <c r="AT1" s="114" t="s">
        <v>265</v>
      </c>
      <c r="AU1" s="114" t="s">
        <v>266</v>
      </c>
      <c r="AV1" s="144" t="s">
        <v>267</v>
      </c>
      <c r="AW1" s="144" t="s">
        <v>268</v>
      </c>
      <c r="AX1" s="144" t="s">
        <v>269</v>
      </c>
      <c r="AY1" s="144" t="s">
        <v>270</v>
      </c>
      <c r="AZ1" s="144" t="s">
        <v>271</v>
      </c>
      <c r="BA1" s="114" t="s">
        <v>272</v>
      </c>
      <c r="BB1" s="114" t="s">
        <v>273</v>
      </c>
      <c r="BC1" s="114" t="s">
        <v>274</v>
      </c>
      <c r="BD1" s="114" t="s">
        <v>275</v>
      </c>
      <c r="BE1" s="114" t="s">
        <v>276</v>
      </c>
      <c r="BF1" s="114" t="s">
        <v>277</v>
      </c>
      <c r="BG1" s="114" t="s">
        <v>278</v>
      </c>
      <c r="BH1" s="114" t="s">
        <v>279</v>
      </c>
      <c r="BI1" s="114" t="s">
        <v>280</v>
      </c>
      <c r="BJ1" s="114" t="s">
        <v>281</v>
      </c>
      <c r="BK1" s="114" t="s">
        <v>282</v>
      </c>
      <c r="BL1" s="114" t="s">
        <v>283</v>
      </c>
      <c r="BM1" s="114" t="s">
        <v>284</v>
      </c>
      <c r="BN1" s="114" t="s">
        <v>285</v>
      </c>
      <c r="BO1" s="114" t="s">
        <v>286</v>
      </c>
      <c r="BP1" s="114" t="s">
        <v>287</v>
      </c>
      <c r="BQ1" s="114" t="s">
        <v>288</v>
      </c>
      <c r="BS1" s="115"/>
      <c r="BT1" s="115"/>
      <c r="BU1" s="115"/>
      <c r="BV1" s="115"/>
    </row>
    <row r="2" spans="1:74" ht="15.75" thickBot="1" x14ac:dyDescent="0.3">
      <c r="A2" s="116" t="s">
        <v>289</v>
      </c>
      <c r="B2" s="117"/>
      <c r="C2" s="118" t="s">
        <v>290</v>
      </c>
      <c r="D2" s="118" t="s">
        <v>291</v>
      </c>
      <c r="E2" s="118" t="s">
        <v>292</v>
      </c>
      <c r="F2" s="118" t="s">
        <v>293</v>
      </c>
      <c r="G2" s="118" t="s">
        <v>294</v>
      </c>
      <c r="H2" s="118" t="s">
        <v>295</v>
      </c>
      <c r="I2" s="118" t="s">
        <v>296</v>
      </c>
      <c r="J2" s="118" t="s">
        <v>297</v>
      </c>
      <c r="K2" s="118" t="s">
        <v>298</v>
      </c>
      <c r="L2" s="118" t="s">
        <v>299</v>
      </c>
      <c r="M2" s="118" t="s">
        <v>300</v>
      </c>
      <c r="N2" s="118" t="s">
        <v>301</v>
      </c>
      <c r="O2" s="118" t="s">
        <v>302</v>
      </c>
      <c r="P2" s="118" t="s">
        <v>303</v>
      </c>
      <c r="Q2" s="118" t="s">
        <v>304</v>
      </c>
      <c r="R2" s="118" t="s">
        <v>305</v>
      </c>
      <c r="S2" s="118" t="s">
        <v>306</v>
      </c>
      <c r="T2" s="118" t="s">
        <v>307</v>
      </c>
      <c r="U2" s="118" t="s">
        <v>308</v>
      </c>
      <c r="V2" s="118" t="s">
        <v>309</v>
      </c>
      <c r="W2" s="118" t="s">
        <v>305</v>
      </c>
      <c r="X2" s="118" t="s">
        <v>306</v>
      </c>
      <c r="Y2" s="118" t="s">
        <v>307</v>
      </c>
      <c r="Z2" s="118" t="s">
        <v>308</v>
      </c>
      <c r="AA2" s="118" t="s">
        <v>309</v>
      </c>
      <c r="AB2" s="118" t="s">
        <v>310</v>
      </c>
      <c r="AC2" s="118" t="s">
        <v>311</v>
      </c>
      <c r="AD2" s="118" t="s">
        <v>312</v>
      </c>
      <c r="AE2" s="118" t="s">
        <v>313</v>
      </c>
      <c r="AF2" s="118" t="s">
        <v>314</v>
      </c>
      <c r="AG2" s="118" t="s">
        <v>315</v>
      </c>
      <c r="AH2" s="118" t="s">
        <v>316</v>
      </c>
      <c r="AI2" s="118" t="s">
        <v>317</v>
      </c>
      <c r="AJ2" s="118" t="s">
        <v>318</v>
      </c>
      <c r="AK2" s="118" t="s">
        <v>319</v>
      </c>
      <c r="AL2" s="118" t="s">
        <v>320</v>
      </c>
      <c r="AM2" s="118" t="s">
        <v>321</v>
      </c>
      <c r="AN2" s="118" t="s">
        <v>322</v>
      </c>
      <c r="AO2" s="118" t="s">
        <v>323</v>
      </c>
      <c r="AP2" s="118" t="s">
        <v>324</v>
      </c>
      <c r="AQ2" s="118" t="s">
        <v>325</v>
      </c>
      <c r="AR2" s="118" t="s">
        <v>326</v>
      </c>
      <c r="AS2" s="118" t="s">
        <v>327</v>
      </c>
      <c r="AT2" s="118" t="s">
        <v>328</v>
      </c>
      <c r="AU2" s="118" t="s">
        <v>329</v>
      </c>
      <c r="AV2" s="118" t="s">
        <v>325</v>
      </c>
      <c r="AW2" s="118" t="s">
        <v>326</v>
      </c>
      <c r="AX2" s="118" t="s">
        <v>327</v>
      </c>
      <c r="AY2" s="118" t="s">
        <v>328</v>
      </c>
      <c r="AZ2" s="118" t="s">
        <v>329</v>
      </c>
      <c r="BA2" s="118">
        <v>9</v>
      </c>
      <c r="BB2" s="118" t="s">
        <v>330</v>
      </c>
      <c r="BC2" s="118" t="s">
        <v>331</v>
      </c>
      <c r="BD2" s="118" t="s">
        <v>332</v>
      </c>
      <c r="BE2" s="118" t="s">
        <v>333</v>
      </c>
      <c r="BF2" s="118" t="s">
        <v>334</v>
      </c>
      <c r="BG2" s="118" t="s">
        <v>335</v>
      </c>
      <c r="BH2" s="118" t="s">
        <v>336</v>
      </c>
      <c r="BI2" s="118" t="s">
        <v>337</v>
      </c>
      <c r="BJ2" s="118" t="s">
        <v>338</v>
      </c>
      <c r="BK2" s="118" t="s">
        <v>339</v>
      </c>
      <c r="BL2" s="118" t="s">
        <v>340</v>
      </c>
      <c r="BM2" s="118" t="s">
        <v>341</v>
      </c>
      <c r="BN2" s="118">
        <v>14</v>
      </c>
      <c r="BO2" s="118" t="s">
        <v>342</v>
      </c>
      <c r="BP2" s="118" t="s">
        <v>343</v>
      </c>
      <c r="BQ2" s="118" t="s">
        <v>344</v>
      </c>
    </row>
    <row r="3" spans="1:74" ht="15.75" thickBot="1" x14ac:dyDescent="0.3">
      <c r="A3" s="119"/>
      <c r="B3" s="119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45">
        <v>200</v>
      </c>
      <c r="X3" s="145">
        <v>160</v>
      </c>
      <c r="Y3" s="145">
        <v>120</v>
      </c>
      <c r="Z3" s="145">
        <v>80</v>
      </c>
      <c r="AA3" s="145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45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20" t="s">
        <v>345</v>
      </c>
      <c r="B4" s="121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46"/>
      <c r="X4" s="146"/>
      <c r="Y4" s="146"/>
      <c r="Z4" s="146"/>
      <c r="AA4" s="146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46"/>
      <c r="AW4" s="146"/>
      <c r="AX4" s="146"/>
      <c r="AY4" s="146"/>
      <c r="AZ4" s="146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3"/>
    </row>
    <row r="5" spans="1:74" x14ac:dyDescent="0.25">
      <c r="A5" s="124" t="s">
        <v>346</v>
      </c>
      <c r="B5" s="124"/>
      <c r="C5" s="125">
        <v>200</v>
      </c>
      <c r="D5" s="125">
        <v>160</v>
      </c>
      <c r="E5" s="125">
        <v>120</v>
      </c>
      <c r="F5" s="125">
        <v>80</v>
      </c>
      <c r="G5" s="125">
        <v>40</v>
      </c>
      <c r="H5" s="125">
        <v>200</v>
      </c>
      <c r="I5" s="125">
        <v>160</v>
      </c>
      <c r="J5" s="125">
        <v>120</v>
      </c>
      <c r="K5" s="125">
        <v>80</v>
      </c>
      <c r="L5" s="125">
        <v>40</v>
      </c>
      <c r="M5" s="125"/>
      <c r="N5" s="125"/>
      <c r="O5" s="125"/>
      <c r="P5" s="125"/>
      <c r="Q5" s="125"/>
      <c r="R5" s="125">
        <v>200</v>
      </c>
      <c r="S5" s="125">
        <v>160</v>
      </c>
      <c r="T5" s="125">
        <v>120</v>
      </c>
      <c r="U5" s="125">
        <v>80</v>
      </c>
      <c r="V5" s="125">
        <v>40</v>
      </c>
      <c r="W5" s="147">
        <v>200</v>
      </c>
      <c r="X5" s="125">
        <v>160</v>
      </c>
      <c r="Y5" s="147">
        <v>120</v>
      </c>
      <c r="Z5" s="125">
        <v>80</v>
      </c>
      <c r="AA5" s="147">
        <v>40</v>
      </c>
      <c r="AB5" s="125">
        <v>200</v>
      </c>
      <c r="AC5" s="125">
        <v>160</v>
      </c>
      <c r="AD5" s="125">
        <v>120</v>
      </c>
      <c r="AE5" s="125">
        <v>80</v>
      </c>
      <c r="AF5" s="125">
        <v>40</v>
      </c>
      <c r="AG5" s="125">
        <v>200</v>
      </c>
      <c r="AH5" s="125">
        <v>160</v>
      </c>
      <c r="AI5" s="125">
        <v>120</v>
      </c>
      <c r="AJ5" s="125">
        <v>80</v>
      </c>
      <c r="AK5" s="125">
        <v>40</v>
      </c>
      <c r="AL5" s="125">
        <v>200</v>
      </c>
      <c r="AM5" s="125">
        <v>160</v>
      </c>
      <c r="AN5" s="125">
        <v>120</v>
      </c>
      <c r="AO5" s="125">
        <v>80</v>
      </c>
      <c r="AP5" s="125">
        <v>40</v>
      </c>
      <c r="AQ5" s="125">
        <v>200</v>
      </c>
      <c r="AR5" s="125">
        <v>160</v>
      </c>
      <c r="AS5" s="125">
        <v>120</v>
      </c>
      <c r="AT5" s="125">
        <v>80</v>
      </c>
      <c r="AU5" s="125">
        <v>40</v>
      </c>
      <c r="AV5" s="147">
        <v>200</v>
      </c>
      <c r="AW5" s="147"/>
      <c r="AX5" s="147"/>
      <c r="AY5" s="147"/>
      <c r="AZ5" s="147"/>
      <c r="BA5" s="125"/>
      <c r="BB5" s="125"/>
      <c r="BC5" s="125"/>
      <c r="BD5" s="125"/>
      <c r="BE5" s="125">
        <v>200</v>
      </c>
      <c r="BF5" s="125">
        <v>120</v>
      </c>
      <c r="BG5" s="125">
        <v>40</v>
      </c>
      <c r="BH5" s="125">
        <v>200</v>
      </c>
      <c r="BI5" s="125">
        <v>120</v>
      </c>
      <c r="BJ5" s="125">
        <v>40</v>
      </c>
      <c r="BK5" s="125">
        <v>200</v>
      </c>
      <c r="BL5" s="125">
        <v>120</v>
      </c>
      <c r="BM5" s="125">
        <v>40</v>
      </c>
      <c r="BN5" s="125"/>
      <c r="BO5" s="125">
        <v>200</v>
      </c>
      <c r="BP5" s="125">
        <v>120</v>
      </c>
      <c r="BQ5" s="125">
        <v>40</v>
      </c>
    </row>
    <row r="6" spans="1:74" x14ac:dyDescent="0.25">
      <c r="A6" s="124" t="s">
        <v>347</v>
      </c>
      <c r="B6" s="124"/>
      <c r="C6" s="125"/>
      <c r="D6" s="125"/>
      <c r="E6" s="125"/>
      <c r="F6" s="125"/>
      <c r="G6" s="125"/>
      <c r="H6" s="125">
        <v>40</v>
      </c>
      <c r="I6" s="125">
        <v>40</v>
      </c>
      <c r="J6" s="125">
        <v>40</v>
      </c>
      <c r="K6" s="125">
        <v>40</v>
      </c>
      <c r="L6" s="125">
        <v>40</v>
      </c>
      <c r="M6" s="125"/>
      <c r="N6" s="125"/>
      <c r="O6" s="125"/>
      <c r="P6" s="125"/>
      <c r="Q6" s="125"/>
      <c r="R6" s="125">
        <v>40</v>
      </c>
      <c r="S6" s="125">
        <v>40</v>
      </c>
      <c r="T6" s="125">
        <v>40</v>
      </c>
      <c r="U6" s="125">
        <v>40</v>
      </c>
      <c r="V6" s="125">
        <v>40</v>
      </c>
      <c r="W6" s="147">
        <v>40</v>
      </c>
      <c r="X6" s="125">
        <v>40</v>
      </c>
      <c r="Y6" s="147">
        <v>40</v>
      </c>
      <c r="Z6" s="125">
        <v>40</v>
      </c>
      <c r="AA6" s="147">
        <v>40</v>
      </c>
      <c r="AB6" s="125">
        <v>40</v>
      </c>
      <c r="AC6" s="125">
        <v>40</v>
      </c>
      <c r="AD6" s="125">
        <v>40</v>
      </c>
      <c r="AE6" s="125">
        <v>40</v>
      </c>
      <c r="AF6" s="125">
        <v>40</v>
      </c>
      <c r="AG6" s="125">
        <v>40</v>
      </c>
      <c r="AH6" s="125">
        <v>40</v>
      </c>
      <c r="AI6" s="125">
        <v>40</v>
      </c>
      <c r="AJ6" s="125">
        <v>40</v>
      </c>
      <c r="AK6" s="125">
        <v>40</v>
      </c>
      <c r="AL6" s="125">
        <v>40</v>
      </c>
      <c r="AM6" s="125">
        <v>40</v>
      </c>
      <c r="AN6" s="125">
        <v>40</v>
      </c>
      <c r="AO6" s="125">
        <v>40</v>
      </c>
      <c r="AP6" s="125">
        <v>40</v>
      </c>
      <c r="AQ6" s="125"/>
      <c r="AR6" s="125"/>
      <c r="AS6" s="125"/>
      <c r="AT6" s="125"/>
      <c r="AU6" s="125"/>
      <c r="AV6" s="147"/>
      <c r="AW6" s="147"/>
      <c r="AX6" s="147"/>
      <c r="AY6" s="147"/>
      <c r="AZ6" s="147"/>
      <c r="BA6" s="125"/>
      <c r="BB6" s="125"/>
      <c r="BC6" s="125"/>
      <c r="BD6" s="125"/>
      <c r="BE6" s="125"/>
      <c r="BF6" s="125"/>
      <c r="BG6" s="125"/>
      <c r="BH6" s="125">
        <v>200</v>
      </c>
      <c r="BI6" s="125">
        <v>120</v>
      </c>
      <c r="BJ6" s="125">
        <v>40</v>
      </c>
      <c r="BK6" s="125">
        <v>200</v>
      </c>
      <c r="BL6" s="125">
        <v>120</v>
      </c>
      <c r="BM6" s="125">
        <v>40</v>
      </c>
      <c r="BN6" s="125">
        <v>12</v>
      </c>
      <c r="BO6" s="125"/>
      <c r="BP6" s="125"/>
      <c r="BQ6" s="125"/>
    </row>
    <row r="7" spans="1:74" x14ac:dyDescent="0.25">
      <c r="A7" s="124" t="s">
        <v>348</v>
      </c>
      <c r="B7" s="124"/>
      <c r="C7" s="125">
        <v>80</v>
      </c>
      <c r="D7" s="125">
        <v>80</v>
      </c>
      <c r="E7" s="125">
        <v>80</v>
      </c>
      <c r="F7" s="125"/>
      <c r="G7" s="125"/>
      <c r="H7" s="125">
        <v>80</v>
      </c>
      <c r="I7" s="125">
        <v>80</v>
      </c>
      <c r="J7" s="125">
        <v>80</v>
      </c>
      <c r="K7" s="125">
        <v>40</v>
      </c>
      <c r="L7" s="125"/>
      <c r="M7" s="125"/>
      <c r="N7" s="125"/>
      <c r="O7" s="125"/>
      <c r="P7" s="125"/>
      <c r="Q7" s="125"/>
      <c r="R7" s="125">
        <v>80</v>
      </c>
      <c r="S7" s="125">
        <v>80</v>
      </c>
      <c r="T7" s="125">
        <v>80</v>
      </c>
      <c r="U7" s="125">
        <v>80</v>
      </c>
      <c r="V7" s="125">
        <v>40</v>
      </c>
      <c r="W7" s="147">
        <v>80</v>
      </c>
      <c r="X7" s="125">
        <v>80</v>
      </c>
      <c r="Y7" s="147">
        <v>80</v>
      </c>
      <c r="Z7" s="125">
        <v>80</v>
      </c>
      <c r="AA7" s="147">
        <v>40</v>
      </c>
      <c r="AB7" s="125">
        <v>80</v>
      </c>
      <c r="AC7" s="125">
        <v>80</v>
      </c>
      <c r="AD7" s="125">
        <v>80</v>
      </c>
      <c r="AE7" s="125">
        <v>40</v>
      </c>
      <c r="AF7" s="125">
        <v>40</v>
      </c>
      <c r="AG7" s="125">
        <v>80</v>
      </c>
      <c r="AH7" s="125">
        <v>80</v>
      </c>
      <c r="AI7" s="125">
        <v>80</v>
      </c>
      <c r="AJ7" s="125">
        <v>40</v>
      </c>
      <c r="AK7" s="125">
        <v>40</v>
      </c>
      <c r="AL7" s="125">
        <v>40</v>
      </c>
      <c r="AM7" s="125">
        <v>40</v>
      </c>
      <c r="AN7" s="125">
        <v>40</v>
      </c>
      <c r="AO7" s="125">
        <v>40</v>
      </c>
      <c r="AP7" s="125">
        <v>40</v>
      </c>
      <c r="AQ7" s="125"/>
      <c r="AR7" s="125"/>
      <c r="AS7" s="125"/>
      <c r="AT7" s="125"/>
      <c r="AU7" s="125"/>
      <c r="AV7" s="147"/>
      <c r="AW7" s="147"/>
      <c r="AX7" s="147"/>
      <c r="AY7" s="147"/>
      <c r="AZ7" s="147"/>
      <c r="BA7" s="125"/>
      <c r="BB7" s="125"/>
      <c r="BC7" s="125"/>
      <c r="BD7" s="125"/>
      <c r="BE7" s="125">
        <v>40</v>
      </c>
      <c r="BF7" s="125">
        <v>40</v>
      </c>
      <c r="BG7" s="125">
        <v>40</v>
      </c>
      <c r="BH7" s="125">
        <v>80</v>
      </c>
      <c r="BI7" s="125">
        <v>80</v>
      </c>
      <c r="BJ7" s="125">
        <v>40</v>
      </c>
      <c r="BK7" s="125">
        <v>40</v>
      </c>
      <c r="BL7" s="125">
        <v>40</v>
      </c>
      <c r="BM7" s="125">
        <v>40</v>
      </c>
      <c r="BN7" s="125">
        <v>12</v>
      </c>
      <c r="BO7" s="125">
        <v>80</v>
      </c>
      <c r="BP7" s="125">
        <v>80</v>
      </c>
      <c r="BQ7" s="125">
        <v>80</v>
      </c>
    </row>
    <row r="8" spans="1:74" x14ac:dyDescent="0.25">
      <c r="A8" s="124" t="s">
        <v>349</v>
      </c>
      <c r="B8" s="124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>
        <v>160</v>
      </c>
      <c r="S8" s="125">
        <v>120</v>
      </c>
      <c r="T8" s="125">
        <v>80</v>
      </c>
      <c r="U8" s="125">
        <v>40</v>
      </c>
      <c r="V8" s="125"/>
      <c r="W8" s="147"/>
      <c r="X8" s="125">
        <v>120</v>
      </c>
      <c r="Y8" s="147"/>
      <c r="Z8" s="125">
        <v>40</v>
      </c>
      <c r="AA8" s="147"/>
      <c r="AB8" s="125">
        <v>160</v>
      </c>
      <c r="AC8" s="125">
        <v>120</v>
      </c>
      <c r="AD8" s="125">
        <v>80</v>
      </c>
      <c r="AE8" s="125">
        <v>40</v>
      </c>
      <c r="AF8" s="125"/>
      <c r="AG8" s="125"/>
      <c r="AH8" s="125"/>
      <c r="AI8" s="125"/>
      <c r="AJ8" s="125"/>
      <c r="AK8" s="125"/>
      <c r="AL8" s="125">
        <v>160</v>
      </c>
      <c r="AM8" s="125">
        <v>120</v>
      </c>
      <c r="AN8" s="125">
        <v>80</v>
      </c>
      <c r="AO8" s="125">
        <v>40</v>
      </c>
      <c r="AP8" s="125"/>
      <c r="AQ8" s="125"/>
      <c r="AR8" s="125"/>
      <c r="AS8" s="125"/>
      <c r="AT8" s="125"/>
      <c r="AU8" s="125"/>
      <c r="AV8" s="147"/>
      <c r="AW8" s="147"/>
      <c r="AX8" s="147"/>
      <c r="AY8" s="147"/>
      <c r="AZ8" s="147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</row>
    <row r="9" spans="1:74" x14ac:dyDescent="0.25">
      <c r="A9" s="124" t="s">
        <v>350</v>
      </c>
      <c r="B9" s="124"/>
      <c r="C9" s="125">
        <v>200</v>
      </c>
      <c r="D9" s="125">
        <v>160</v>
      </c>
      <c r="E9" s="125">
        <v>120</v>
      </c>
      <c r="F9" s="125">
        <v>80</v>
      </c>
      <c r="G9" s="125">
        <v>40</v>
      </c>
      <c r="H9" s="125">
        <v>200</v>
      </c>
      <c r="I9" s="125">
        <v>160</v>
      </c>
      <c r="J9" s="125">
        <v>120</v>
      </c>
      <c r="K9" s="125">
        <v>80</v>
      </c>
      <c r="L9" s="125">
        <v>40</v>
      </c>
      <c r="M9" s="125">
        <v>200</v>
      </c>
      <c r="N9" s="125">
        <v>160</v>
      </c>
      <c r="O9" s="125">
        <v>120</v>
      </c>
      <c r="P9" s="125">
        <v>80</v>
      </c>
      <c r="Q9" s="125">
        <v>40</v>
      </c>
      <c r="R9" s="125">
        <v>40</v>
      </c>
      <c r="S9" s="125">
        <v>40</v>
      </c>
      <c r="T9" s="125">
        <v>40</v>
      </c>
      <c r="U9" s="125">
        <v>40</v>
      </c>
      <c r="V9" s="125">
        <v>40</v>
      </c>
      <c r="W9" s="147">
        <v>200</v>
      </c>
      <c r="X9" s="125">
        <v>40</v>
      </c>
      <c r="Y9" s="147">
        <v>160</v>
      </c>
      <c r="Z9" s="125">
        <v>40</v>
      </c>
      <c r="AA9" s="147">
        <v>40</v>
      </c>
      <c r="AB9" s="125">
        <v>40</v>
      </c>
      <c r="AC9" s="125">
        <v>40</v>
      </c>
      <c r="AD9" s="125">
        <v>40</v>
      </c>
      <c r="AE9" s="125">
        <v>40</v>
      </c>
      <c r="AF9" s="125">
        <v>40</v>
      </c>
      <c r="AG9" s="125"/>
      <c r="AH9" s="125"/>
      <c r="AI9" s="125"/>
      <c r="AJ9" s="125"/>
      <c r="AK9" s="125"/>
      <c r="AL9" s="125">
        <v>40</v>
      </c>
      <c r="AM9" s="125">
        <v>40</v>
      </c>
      <c r="AN9" s="125">
        <v>40</v>
      </c>
      <c r="AO9" s="125">
        <v>40</v>
      </c>
      <c r="AP9" s="125">
        <v>40</v>
      </c>
      <c r="AQ9" s="125"/>
      <c r="AR9" s="125"/>
      <c r="AS9" s="125"/>
      <c r="AT9" s="125"/>
      <c r="AU9" s="125"/>
      <c r="AV9" s="147"/>
      <c r="AW9" s="147"/>
      <c r="AX9" s="147"/>
      <c r="AY9" s="147"/>
      <c r="AZ9" s="147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>
        <v>200</v>
      </c>
      <c r="BP9" s="125">
        <v>120</v>
      </c>
      <c r="BQ9" s="125">
        <v>40</v>
      </c>
    </row>
    <row r="10" spans="1:74" x14ac:dyDescent="0.25">
      <c r="A10" s="124" t="s">
        <v>351</v>
      </c>
      <c r="B10" s="124"/>
      <c r="C10" s="125">
        <v>160</v>
      </c>
      <c r="D10" s="125">
        <v>120</v>
      </c>
      <c r="E10" s="125">
        <v>80</v>
      </c>
      <c r="F10" s="125">
        <v>40</v>
      </c>
      <c r="G10" s="125"/>
      <c r="H10" s="125">
        <v>160</v>
      </c>
      <c r="I10" s="125">
        <v>120</v>
      </c>
      <c r="J10" s="125">
        <v>80</v>
      </c>
      <c r="K10" s="125">
        <v>40</v>
      </c>
      <c r="L10" s="125">
        <v>40</v>
      </c>
      <c r="M10" s="125">
        <v>160</v>
      </c>
      <c r="N10" s="125">
        <v>120</v>
      </c>
      <c r="O10" s="125">
        <v>80</v>
      </c>
      <c r="P10" s="125">
        <v>40</v>
      </c>
      <c r="Q10" s="125"/>
      <c r="R10" s="125">
        <v>160</v>
      </c>
      <c r="S10" s="125">
        <v>120</v>
      </c>
      <c r="T10" s="125">
        <v>80</v>
      </c>
      <c r="U10" s="125">
        <v>40</v>
      </c>
      <c r="V10" s="125"/>
      <c r="W10" s="147"/>
      <c r="X10" s="125">
        <v>120</v>
      </c>
      <c r="Y10" s="147"/>
      <c r="Z10" s="125">
        <v>40</v>
      </c>
      <c r="AA10" s="147"/>
      <c r="AB10" s="125">
        <v>160</v>
      </c>
      <c r="AC10" s="125">
        <v>120</v>
      </c>
      <c r="AD10" s="125">
        <v>80</v>
      </c>
      <c r="AE10" s="125">
        <v>40</v>
      </c>
      <c r="AF10" s="125"/>
      <c r="AG10" s="125">
        <v>160</v>
      </c>
      <c r="AH10" s="125">
        <v>120</v>
      </c>
      <c r="AI10" s="125">
        <v>120</v>
      </c>
      <c r="AJ10" s="125">
        <v>40</v>
      </c>
      <c r="AK10" s="125"/>
      <c r="AL10" s="125">
        <v>160</v>
      </c>
      <c r="AM10" s="125">
        <v>120</v>
      </c>
      <c r="AN10" s="125">
        <v>80</v>
      </c>
      <c r="AO10" s="125">
        <v>40</v>
      </c>
      <c r="AP10" s="125"/>
      <c r="AQ10" s="125"/>
      <c r="AR10" s="125"/>
      <c r="AS10" s="125"/>
      <c r="AT10" s="125"/>
      <c r="AU10" s="125"/>
      <c r="AV10" s="147"/>
      <c r="AW10" s="147"/>
      <c r="AX10" s="147"/>
      <c r="AY10" s="147"/>
      <c r="AZ10" s="147"/>
      <c r="BA10" s="125"/>
      <c r="BB10" s="125">
        <v>160</v>
      </c>
      <c r="BC10" s="125">
        <v>80</v>
      </c>
      <c r="BD10" s="125"/>
      <c r="BE10" s="125">
        <v>160</v>
      </c>
      <c r="BF10" s="125">
        <v>80</v>
      </c>
      <c r="BG10" s="125"/>
      <c r="BH10" s="125">
        <v>160</v>
      </c>
      <c r="BI10" s="125">
        <v>80</v>
      </c>
      <c r="BJ10" s="125"/>
      <c r="BK10" s="125">
        <v>160</v>
      </c>
      <c r="BL10" s="125">
        <v>120</v>
      </c>
      <c r="BM10" s="125"/>
      <c r="BN10" s="125"/>
      <c r="BO10" s="125">
        <v>160</v>
      </c>
      <c r="BP10" s="125">
        <v>80</v>
      </c>
      <c r="BQ10" s="125"/>
    </row>
    <row r="11" spans="1:74" x14ac:dyDescent="0.25">
      <c r="A11" s="124" t="s">
        <v>352</v>
      </c>
      <c r="B11" s="124"/>
      <c r="C11" s="125">
        <v>40</v>
      </c>
      <c r="D11" s="125">
        <v>40</v>
      </c>
      <c r="E11" s="125">
        <v>40</v>
      </c>
      <c r="F11" s="125">
        <v>40</v>
      </c>
      <c r="G11" s="125">
        <v>40</v>
      </c>
      <c r="H11" s="125">
        <v>40</v>
      </c>
      <c r="I11" s="125">
        <v>40</v>
      </c>
      <c r="J11" s="125">
        <v>40</v>
      </c>
      <c r="K11" s="125">
        <v>40</v>
      </c>
      <c r="L11" s="125">
        <v>40</v>
      </c>
      <c r="M11" s="125">
        <v>40</v>
      </c>
      <c r="N11" s="125">
        <v>40</v>
      </c>
      <c r="O11" s="125">
        <v>40</v>
      </c>
      <c r="P11" s="125">
        <v>40</v>
      </c>
      <c r="Q11" s="125">
        <v>40</v>
      </c>
      <c r="R11" s="125">
        <v>40</v>
      </c>
      <c r="S11" s="125">
        <v>40</v>
      </c>
      <c r="T11" s="125">
        <v>40</v>
      </c>
      <c r="U11" s="125">
        <v>40</v>
      </c>
      <c r="V11" s="125">
        <v>40</v>
      </c>
      <c r="W11" s="147">
        <v>200</v>
      </c>
      <c r="X11" s="125">
        <v>40</v>
      </c>
      <c r="Y11" s="147">
        <v>200</v>
      </c>
      <c r="Z11" s="125">
        <v>40</v>
      </c>
      <c r="AA11" s="147">
        <v>200</v>
      </c>
      <c r="AB11" s="125">
        <v>40</v>
      </c>
      <c r="AC11" s="125">
        <v>40</v>
      </c>
      <c r="AD11" s="125">
        <v>40</v>
      </c>
      <c r="AE11" s="125">
        <v>40</v>
      </c>
      <c r="AF11" s="125">
        <v>40</v>
      </c>
      <c r="AG11" s="125">
        <v>40</v>
      </c>
      <c r="AH11" s="125">
        <v>40</v>
      </c>
      <c r="AI11" s="125">
        <v>40</v>
      </c>
      <c r="AJ11" s="125">
        <v>40</v>
      </c>
      <c r="AK11" s="125">
        <v>40</v>
      </c>
      <c r="AL11" s="125">
        <v>40</v>
      </c>
      <c r="AM11" s="125">
        <v>40</v>
      </c>
      <c r="AN11" s="125">
        <v>40</v>
      </c>
      <c r="AO11" s="125">
        <v>40</v>
      </c>
      <c r="AP11" s="125">
        <v>40</v>
      </c>
      <c r="AQ11" s="125"/>
      <c r="AR11" s="125"/>
      <c r="AS11" s="125"/>
      <c r="AT11" s="125"/>
      <c r="AU11" s="125"/>
      <c r="AV11" s="147"/>
      <c r="AW11" s="147"/>
      <c r="AX11" s="147"/>
      <c r="AY11" s="147"/>
      <c r="AZ11" s="147"/>
      <c r="BA11" s="125"/>
      <c r="BB11" s="125">
        <v>40</v>
      </c>
      <c r="BC11" s="125">
        <v>40</v>
      </c>
      <c r="BD11" s="125">
        <v>40</v>
      </c>
      <c r="BE11" s="125">
        <v>40</v>
      </c>
      <c r="BF11" s="125">
        <v>40</v>
      </c>
      <c r="BG11" s="125">
        <v>40</v>
      </c>
      <c r="BH11" s="125">
        <v>40</v>
      </c>
      <c r="BI11" s="125">
        <v>40</v>
      </c>
      <c r="BJ11" s="125">
        <v>40</v>
      </c>
      <c r="BK11" s="125">
        <v>40</v>
      </c>
      <c r="BL11" s="125">
        <v>40</v>
      </c>
      <c r="BM11" s="125">
        <v>40</v>
      </c>
      <c r="BN11" s="125">
        <v>12</v>
      </c>
      <c r="BO11" s="125">
        <v>40</v>
      </c>
      <c r="BP11" s="125">
        <v>40</v>
      </c>
      <c r="BQ11" s="125">
        <v>40</v>
      </c>
    </row>
    <row r="12" spans="1:74" x14ac:dyDescent="0.25">
      <c r="A12" s="124"/>
      <c r="B12" s="124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47"/>
      <c r="X12" s="125"/>
      <c r="Y12" s="147"/>
      <c r="Z12" s="125"/>
      <c r="AA12" s="147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47"/>
      <c r="AW12" s="147"/>
      <c r="AX12" s="147"/>
      <c r="AY12" s="147"/>
      <c r="AZ12" s="147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</row>
    <row r="13" spans="1:74" x14ac:dyDescent="0.25">
      <c r="A13" s="124" t="s">
        <v>353</v>
      </c>
      <c r="B13" s="124"/>
      <c r="C13" s="125">
        <v>40</v>
      </c>
      <c r="D13" s="125">
        <v>40</v>
      </c>
      <c r="E13" s="125">
        <v>40</v>
      </c>
      <c r="F13" s="125">
        <v>40</v>
      </c>
      <c r="G13" s="125">
        <v>40</v>
      </c>
      <c r="H13" s="125">
        <v>40</v>
      </c>
      <c r="I13" s="125">
        <v>40</v>
      </c>
      <c r="J13" s="125">
        <v>40</v>
      </c>
      <c r="K13" s="125">
        <v>40</v>
      </c>
      <c r="L13" s="125">
        <v>40</v>
      </c>
      <c r="M13" s="125">
        <v>40</v>
      </c>
      <c r="N13" s="125">
        <v>40</v>
      </c>
      <c r="O13" s="125">
        <v>40</v>
      </c>
      <c r="P13" s="125">
        <v>40</v>
      </c>
      <c r="Q13" s="125">
        <v>40</v>
      </c>
      <c r="R13" s="125">
        <v>40</v>
      </c>
      <c r="S13" s="125">
        <v>40</v>
      </c>
      <c r="T13" s="125">
        <v>40</v>
      </c>
      <c r="U13" s="125">
        <v>40</v>
      </c>
      <c r="V13" s="125">
        <v>40</v>
      </c>
      <c r="W13" s="147">
        <v>40</v>
      </c>
      <c r="X13" s="125">
        <v>40</v>
      </c>
      <c r="Y13" s="147">
        <v>40</v>
      </c>
      <c r="Z13" s="125">
        <v>40</v>
      </c>
      <c r="AA13" s="147">
        <v>40</v>
      </c>
      <c r="AB13" s="125">
        <v>40</v>
      </c>
      <c r="AC13" s="125">
        <v>40</v>
      </c>
      <c r="AD13" s="125">
        <v>40</v>
      </c>
      <c r="AE13" s="125">
        <v>40</v>
      </c>
      <c r="AF13" s="125">
        <v>40</v>
      </c>
      <c r="AG13" s="125">
        <v>40</v>
      </c>
      <c r="AH13" s="125">
        <v>40</v>
      </c>
      <c r="AI13" s="125">
        <v>40</v>
      </c>
      <c r="AJ13" s="125">
        <v>40</v>
      </c>
      <c r="AK13" s="125">
        <v>40</v>
      </c>
      <c r="AL13" s="125">
        <v>40</v>
      </c>
      <c r="AM13" s="125">
        <v>40</v>
      </c>
      <c r="AN13" s="125">
        <v>40</v>
      </c>
      <c r="AO13" s="125">
        <v>40</v>
      </c>
      <c r="AP13" s="125">
        <v>40</v>
      </c>
      <c r="AQ13" s="125"/>
      <c r="AR13" s="125"/>
      <c r="AS13" s="125"/>
      <c r="AT13" s="125"/>
      <c r="AU13" s="125"/>
      <c r="AV13" s="147"/>
      <c r="AW13" s="147"/>
      <c r="AX13" s="147"/>
      <c r="AY13" s="147"/>
      <c r="AZ13" s="147"/>
      <c r="BA13" s="125"/>
      <c r="BB13" s="125">
        <v>40</v>
      </c>
      <c r="BC13" s="125">
        <v>40</v>
      </c>
      <c r="BD13" s="125">
        <v>40</v>
      </c>
      <c r="BE13" s="125">
        <v>40</v>
      </c>
      <c r="BF13" s="125">
        <v>40</v>
      </c>
      <c r="BG13" s="125">
        <v>40</v>
      </c>
      <c r="BH13" s="125">
        <v>40</v>
      </c>
      <c r="BI13" s="125">
        <v>40</v>
      </c>
      <c r="BJ13" s="125">
        <v>40</v>
      </c>
      <c r="BK13" s="125">
        <v>40</v>
      </c>
      <c r="BL13" s="125">
        <v>40</v>
      </c>
      <c r="BM13" s="125">
        <v>40</v>
      </c>
      <c r="BN13" s="125">
        <v>12</v>
      </c>
      <c r="BO13" s="125">
        <v>40</v>
      </c>
      <c r="BP13" s="125">
        <v>40</v>
      </c>
      <c r="BQ13" s="125">
        <v>40</v>
      </c>
    </row>
    <row r="14" spans="1:74" x14ac:dyDescent="0.25">
      <c r="A14" s="124" t="s">
        <v>354</v>
      </c>
      <c r="B14" s="124"/>
      <c r="C14" s="125">
        <v>40</v>
      </c>
      <c r="D14" s="125">
        <v>40</v>
      </c>
      <c r="E14" s="125">
        <v>40</v>
      </c>
      <c r="F14" s="125">
        <v>40</v>
      </c>
      <c r="G14" s="125">
        <v>40</v>
      </c>
      <c r="H14" s="125">
        <v>40</v>
      </c>
      <c r="I14" s="125">
        <v>40</v>
      </c>
      <c r="J14" s="125">
        <v>40</v>
      </c>
      <c r="K14" s="125">
        <v>40</v>
      </c>
      <c r="L14" s="125">
        <v>40</v>
      </c>
      <c r="M14" s="125">
        <v>40</v>
      </c>
      <c r="N14" s="125">
        <v>40</v>
      </c>
      <c r="O14" s="125">
        <v>40</v>
      </c>
      <c r="P14" s="125">
        <v>40</v>
      </c>
      <c r="Q14" s="125">
        <v>40</v>
      </c>
      <c r="R14" s="125">
        <v>40</v>
      </c>
      <c r="S14" s="125">
        <v>40</v>
      </c>
      <c r="T14" s="125">
        <v>40</v>
      </c>
      <c r="U14" s="125">
        <v>40</v>
      </c>
      <c r="V14" s="125">
        <v>40</v>
      </c>
      <c r="W14" s="147">
        <v>40</v>
      </c>
      <c r="X14" s="125">
        <v>40</v>
      </c>
      <c r="Y14" s="147">
        <v>40</v>
      </c>
      <c r="Z14" s="125">
        <v>40</v>
      </c>
      <c r="AA14" s="147">
        <v>40</v>
      </c>
      <c r="AB14" s="125">
        <v>40</v>
      </c>
      <c r="AC14" s="125">
        <v>40</v>
      </c>
      <c r="AD14" s="125">
        <v>40</v>
      </c>
      <c r="AE14" s="125">
        <v>40</v>
      </c>
      <c r="AF14" s="125">
        <v>40</v>
      </c>
      <c r="AG14" s="125">
        <v>40</v>
      </c>
      <c r="AH14" s="125">
        <v>40</v>
      </c>
      <c r="AI14" s="125">
        <v>40</v>
      </c>
      <c r="AJ14" s="125">
        <v>40</v>
      </c>
      <c r="AK14" s="125">
        <v>40</v>
      </c>
      <c r="AL14" s="125">
        <v>40</v>
      </c>
      <c r="AM14" s="125">
        <v>40</v>
      </c>
      <c r="AN14" s="125">
        <v>40</v>
      </c>
      <c r="AO14" s="125">
        <v>40</v>
      </c>
      <c r="AP14" s="125">
        <v>40</v>
      </c>
      <c r="AQ14" s="125"/>
      <c r="AR14" s="125"/>
      <c r="AS14" s="125"/>
      <c r="AT14" s="125"/>
      <c r="AU14" s="125"/>
      <c r="AV14" s="147"/>
      <c r="AW14" s="147"/>
      <c r="AX14" s="147"/>
      <c r="AY14" s="147"/>
      <c r="AZ14" s="147"/>
      <c r="BA14" s="125"/>
      <c r="BB14" s="125">
        <v>40</v>
      </c>
      <c r="BC14" s="125">
        <v>40</v>
      </c>
      <c r="BD14" s="125">
        <v>40</v>
      </c>
      <c r="BE14" s="125">
        <v>40</v>
      </c>
      <c r="BF14" s="125">
        <v>40</v>
      </c>
      <c r="BG14" s="125">
        <v>40</v>
      </c>
      <c r="BH14" s="125">
        <v>40</v>
      </c>
      <c r="BI14" s="125">
        <v>40</v>
      </c>
      <c r="BJ14" s="125">
        <v>40</v>
      </c>
      <c r="BK14" s="125">
        <v>40</v>
      </c>
      <c r="BL14" s="125">
        <v>40</v>
      </c>
      <c r="BM14" s="125">
        <v>40</v>
      </c>
      <c r="BN14" s="125">
        <v>12</v>
      </c>
      <c r="BO14" s="125">
        <v>40</v>
      </c>
      <c r="BP14" s="125">
        <v>40</v>
      </c>
      <c r="BQ14" s="125">
        <v>40</v>
      </c>
    </row>
    <row r="15" spans="1:74" x14ac:dyDescent="0.25">
      <c r="A15" s="124" t="s">
        <v>355</v>
      </c>
      <c r="B15" s="124"/>
      <c r="C15" s="125">
        <v>40</v>
      </c>
      <c r="D15" s="125">
        <v>40</v>
      </c>
      <c r="E15" s="125">
        <v>40</v>
      </c>
      <c r="F15" s="125">
        <v>40</v>
      </c>
      <c r="G15" s="125">
        <v>40</v>
      </c>
      <c r="H15" s="125">
        <v>40</v>
      </c>
      <c r="I15" s="125">
        <v>40</v>
      </c>
      <c r="J15" s="125">
        <v>40</v>
      </c>
      <c r="K15" s="125">
        <v>40</v>
      </c>
      <c r="L15" s="125">
        <v>40</v>
      </c>
      <c r="M15" s="125">
        <v>40</v>
      </c>
      <c r="N15" s="125">
        <v>40</v>
      </c>
      <c r="O15" s="125">
        <v>40</v>
      </c>
      <c r="P15" s="125">
        <v>40</v>
      </c>
      <c r="Q15" s="125">
        <v>40</v>
      </c>
      <c r="R15" s="125">
        <v>40</v>
      </c>
      <c r="S15" s="125">
        <v>40</v>
      </c>
      <c r="T15" s="125">
        <v>40</v>
      </c>
      <c r="U15" s="125">
        <v>40</v>
      </c>
      <c r="V15" s="125">
        <v>40</v>
      </c>
      <c r="W15" s="147">
        <v>40</v>
      </c>
      <c r="X15" s="125">
        <v>40</v>
      </c>
      <c r="Y15" s="147">
        <v>40</v>
      </c>
      <c r="Z15" s="125">
        <v>40</v>
      </c>
      <c r="AA15" s="147">
        <v>40</v>
      </c>
      <c r="AB15" s="125">
        <v>40</v>
      </c>
      <c r="AC15" s="125">
        <v>40</v>
      </c>
      <c r="AD15" s="125">
        <v>40</v>
      </c>
      <c r="AE15" s="125">
        <v>40</v>
      </c>
      <c r="AF15" s="125">
        <v>40</v>
      </c>
      <c r="AG15" s="125">
        <v>40</v>
      </c>
      <c r="AH15" s="125">
        <v>40</v>
      </c>
      <c r="AI15" s="125">
        <v>40</v>
      </c>
      <c r="AJ15" s="125">
        <v>40</v>
      </c>
      <c r="AK15" s="125">
        <v>40</v>
      </c>
      <c r="AL15" s="125">
        <v>40</v>
      </c>
      <c r="AM15" s="125">
        <v>40</v>
      </c>
      <c r="AN15" s="125">
        <v>40</v>
      </c>
      <c r="AO15" s="125">
        <v>40</v>
      </c>
      <c r="AP15" s="125">
        <v>40</v>
      </c>
      <c r="AQ15" s="125"/>
      <c r="AR15" s="125"/>
      <c r="AS15" s="125"/>
      <c r="AT15" s="125"/>
      <c r="AU15" s="125"/>
      <c r="AV15" s="147"/>
      <c r="AW15" s="147"/>
      <c r="AX15" s="147"/>
      <c r="AY15" s="147"/>
      <c r="AZ15" s="147"/>
      <c r="BA15" s="125"/>
      <c r="BB15" s="125">
        <v>40</v>
      </c>
      <c r="BC15" s="125">
        <v>40</v>
      </c>
      <c r="BD15" s="125">
        <v>40</v>
      </c>
      <c r="BE15" s="125">
        <v>40</v>
      </c>
      <c r="BF15" s="125">
        <v>40</v>
      </c>
      <c r="BG15" s="125">
        <v>40</v>
      </c>
      <c r="BH15" s="125">
        <v>40</v>
      </c>
      <c r="BI15" s="125">
        <v>40</v>
      </c>
      <c r="BJ15" s="125">
        <v>40</v>
      </c>
      <c r="BK15" s="125">
        <v>40</v>
      </c>
      <c r="BL15" s="125">
        <v>40</v>
      </c>
      <c r="BM15" s="125">
        <v>40</v>
      </c>
      <c r="BN15" s="125">
        <v>12</v>
      </c>
      <c r="BO15" s="125">
        <v>40</v>
      </c>
      <c r="BP15" s="125">
        <v>40</v>
      </c>
      <c r="BQ15" s="125">
        <v>40</v>
      </c>
    </row>
    <row r="16" spans="1:74" x14ac:dyDescent="0.25">
      <c r="A16" s="124" t="s">
        <v>356</v>
      </c>
      <c r="B16" s="124"/>
      <c r="C16" s="125">
        <v>40</v>
      </c>
      <c r="D16" s="125">
        <v>40</v>
      </c>
      <c r="E16" s="125">
        <v>40</v>
      </c>
      <c r="F16" s="125">
        <v>40</v>
      </c>
      <c r="G16" s="125">
        <v>40</v>
      </c>
      <c r="H16" s="125">
        <v>40</v>
      </c>
      <c r="I16" s="125">
        <v>40</v>
      </c>
      <c r="J16" s="125">
        <v>40</v>
      </c>
      <c r="K16" s="125">
        <v>40</v>
      </c>
      <c r="L16" s="125">
        <v>40</v>
      </c>
      <c r="M16" s="125">
        <v>40</v>
      </c>
      <c r="N16" s="125">
        <v>40</v>
      </c>
      <c r="O16" s="125">
        <v>40</v>
      </c>
      <c r="P16" s="125">
        <v>40</v>
      </c>
      <c r="Q16" s="125">
        <v>40</v>
      </c>
      <c r="R16" s="125">
        <v>40</v>
      </c>
      <c r="S16" s="125">
        <v>40</v>
      </c>
      <c r="T16" s="125">
        <v>40</v>
      </c>
      <c r="U16" s="125">
        <v>40</v>
      </c>
      <c r="V16" s="125">
        <v>40</v>
      </c>
      <c r="W16" s="147">
        <v>40</v>
      </c>
      <c r="X16" s="125">
        <v>40</v>
      </c>
      <c r="Y16" s="147">
        <v>40</v>
      </c>
      <c r="Z16" s="125">
        <v>40</v>
      </c>
      <c r="AA16" s="147">
        <v>40</v>
      </c>
      <c r="AB16" s="125">
        <v>40</v>
      </c>
      <c r="AC16" s="125">
        <v>40</v>
      </c>
      <c r="AD16" s="125">
        <v>40</v>
      </c>
      <c r="AE16" s="125">
        <v>40</v>
      </c>
      <c r="AF16" s="125">
        <v>40</v>
      </c>
      <c r="AG16" s="125">
        <v>40</v>
      </c>
      <c r="AH16" s="125">
        <v>40</v>
      </c>
      <c r="AI16" s="125">
        <v>40</v>
      </c>
      <c r="AJ16" s="125">
        <v>40</v>
      </c>
      <c r="AK16" s="125">
        <v>40</v>
      </c>
      <c r="AL16" s="125">
        <v>40</v>
      </c>
      <c r="AM16" s="125">
        <v>40</v>
      </c>
      <c r="AN16" s="125">
        <v>40</v>
      </c>
      <c r="AO16" s="125">
        <v>40</v>
      </c>
      <c r="AP16" s="125">
        <v>40</v>
      </c>
      <c r="AQ16" s="125"/>
      <c r="AR16" s="125"/>
      <c r="AS16" s="125"/>
      <c r="AT16" s="125"/>
      <c r="AU16" s="125"/>
      <c r="AV16" s="147"/>
      <c r="AW16" s="147"/>
      <c r="AX16" s="147"/>
      <c r="AY16" s="147"/>
      <c r="AZ16" s="147"/>
      <c r="BA16" s="125"/>
      <c r="BB16" s="125"/>
      <c r="BC16" s="125"/>
      <c r="BD16" s="125"/>
      <c r="BE16" s="125">
        <v>40</v>
      </c>
      <c r="BF16" s="125">
        <v>40</v>
      </c>
      <c r="BG16" s="125">
        <v>40</v>
      </c>
      <c r="BH16" s="125">
        <v>40</v>
      </c>
      <c r="BI16" s="125">
        <v>40</v>
      </c>
      <c r="BJ16" s="125">
        <v>40</v>
      </c>
      <c r="BK16" s="125">
        <v>40</v>
      </c>
      <c r="BL16" s="125">
        <v>40</v>
      </c>
      <c r="BM16" s="125">
        <v>40</v>
      </c>
      <c r="BN16" s="125"/>
      <c r="BO16" s="125">
        <v>40</v>
      </c>
      <c r="BP16" s="125">
        <v>40</v>
      </c>
      <c r="BQ16" s="125">
        <v>40</v>
      </c>
    </row>
    <row r="17" spans="1:69" x14ac:dyDescent="0.25">
      <c r="A17" s="124"/>
      <c r="B17" s="124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47"/>
      <c r="X17" s="125"/>
      <c r="Y17" s="147"/>
      <c r="Z17" s="125"/>
      <c r="AA17" s="147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47"/>
      <c r="AW17" s="147"/>
      <c r="AX17" s="147"/>
      <c r="AY17" s="147"/>
      <c r="AZ17" s="147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</row>
    <row r="18" spans="1:69" x14ac:dyDescent="0.25">
      <c r="A18" s="124" t="s">
        <v>357</v>
      </c>
      <c r="B18" s="124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>
        <v>40</v>
      </c>
      <c r="S18" s="125">
        <v>40</v>
      </c>
      <c r="T18" s="125">
        <v>40</v>
      </c>
      <c r="U18" s="125">
        <v>40</v>
      </c>
      <c r="V18" s="125">
        <v>40</v>
      </c>
      <c r="W18" s="147">
        <v>40</v>
      </c>
      <c r="X18" s="125">
        <v>40</v>
      </c>
      <c r="Y18" s="147">
        <v>40</v>
      </c>
      <c r="Z18" s="125">
        <v>40</v>
      </c>
      <c r="AA18" s="147">
        <v>40</v>
      </c>
      <c r="AB18" s="125">
        <v>40</v>
      </c>
      <c r="AC18" s="125">
        <v>40</v>
      </c>
      <c r="AD18" s="125">
        <v>40</v>
      </c>
      <c r="AE18" s="125">
        <v>40</v>
      </c>
      <c r="AF18" s="125">
        <v>40</v>
      </c>
      <c r="AG18" s="125">
        <v>40</v>
      </c>
      <c r="AH18" s="125">
        <v>40</v>
      </c>
      <c r="AI18" s="125">
        <v>40</v>
      </c>
      <c r="AJ18" s="125">
        <v>40</v>
      </c>
      <c r="AK18" s="125">
        <v>40</v>
      </c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47"/>
      <c r="AW18" s="147"/>
      <c r="AX18" s="147"/>
      <c r="AY18" s="147"/>
      <c r="AZ18" s="147"/>
      <c r="BA18" s="125"/>
      <c r="BB18" s="125"/>
      <c r="BC18" s="125"/>
      <c r="BD18" s="125"/>
      <c r="BE18" s="125">
        <v>200</v>
      </c>
      <c r="BF18" s="125">
        <v>120</v>
      </c>
      <c r="BG18" s="125">
        <v>40</v>
      </c>
      <c r="BH18" s="125">
        <v>200</v>
      </c>
      <c r="BI18" s="125">
        <v>120</v>
      </c>
      <c r="BJ18" s="125">
        <v>40</v>
      </c>
      <c r="BK18" s="125"/>
      <c r="BL18" s="125"/>
      <c r="BM18" s="125"/>
      <c r="BN18" s="125"/>
      <c r="BO18" s="125"/>
      <c r="BP18" s="125"/>
      <c r="BQ18" s="125"/>
    </row>
    <row r="19" spans="1:69" x14ac:dyDescent="0.25">
      <c r="A19" s="124" t="s">
        <v>358</v>
      </c>
      <c r="B19" s="124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47"/>
      <c r="X19" s="125"/>
      <c r="Y19" s="147"/>
      <c r="Z19" s="125"/>
      <c r="AA19" s="147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47"/>
      <c r="AW19" s="147"/>
      <c r="AX19" s="147"/>
      <c r="AY19" s="147"/>
      <c r="AZ19" s="147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>
        <v>200</v>
      </c>
      <c r="BL19" s="125">
        <v>120</v>
      </c>
      <c r="BM19" s="125">
        <v>40</v>
      </c>
      <c r="BN19" s="125"/>
      <c r="BO19" s="125"/>
      <c r="BP19" s="125"/>
      <c r="BQ19" s="125"/>
    </row>
    <row r="20" spans="1:69" x14ac:dyDescent="0.25">
      <c r="A20" s="124" t="s">
        <v>359</v>
      </c>
      <c r="B20" s="124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47"/>
      <c r="X20" s="125"/>
      <c r="Y20" s="147"/>
      <c r="Z20" s="125"/>
      <c r="AA20" s="147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>
        <v>40</v>
      </c>
      <c r="AM20" s="125">
        <v>40</v>
      </c>
      <c r="AN20" s="125">
        <v>40</v>
      </c>
      <c r="AO20" s="125">
        <v>40</v>
      </c>
      <c r="AP20" s="125">
        <v>40</v>
      </c>
      <c r="AQ20" s="125"/>
      <c r="AR20" s="125"/>
      <c r="AS20" s="125"/>
      <c r="AT20" s="125"/>
      <c r="AU20" s="125"/>
      <c r="AV20" s="147"/>
      <c r="AW20" s="147"/>
      <c r="AX20" s="147"/>
      <c r="AY20" s="147"/>
      <c r="AZ20" s="147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</row>
    <row r="21" spans="1:69" x14ac:dyDescent="0.25">
      <c r="A21" s="124" t="s">
        <v>360</v>
      </c>
      <c r="B21" s="124"/>
      <c r="C21" s="125"/>
      <c r="D21" s="125"/>
      <c r="E21" s="125"/>
      <c r="F21" s="125"/>
      <c r="G21" s="125"/>
      <c r="H21" s="125">
        <v>40</v>
      </c>
      <c r="I21" s="125">
        <v>40</v>
      </c>
      <c r="J21" s="125">
        <v>40</v>
      </c>
      <c r="K21" s="125">
        <v>40</v>
      </c>
      <c r="L21" s="125">
        <v>40</v>
      </c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47"/>
      <c r="X21" s="125"/>
      <c r="Y21" s="147"/>
      <c r="Z21" s="125"/>
      <c r="AA21" s="147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47"/>
      <c r="AW21" s="147"/>
      <c r="AX21" s="147"/>
      <c r="AY21" s="147"/>
      <c r="AZ21" s="147"/>
      <c r="BA21" s="125"/>
      <c r="BB21" s="125">
        <v>40</v>
      </c>
      <c r="BC21" s="125">
        <v>40</v>
      </c>
      <c r="BD21" s="125">
        <v>40</v>
      </c>
      <c r="BE21" s="125">
        <v>40</v>
      </c>
      <c r="BF21" s="125">
        <v>40</v>
      </c>
      <c r="BG21" s="125">
        <v>40</v>
      </c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</row>
    <row r="22" spans="1:69" x14ac:dyDescent="0.25">
      <c r="A22" s="124" t="s">
        <v>361</v>
      </c>
      <c r="B22" s="124"/>
      <c r="C22" s="125"/>
      <c r="D22" s="125"/>
      <c r="E22" s="125"/>
      <c r="F22" s="125"/>
      <c r="G22" s="125"/>
      <c r="H22" s="125">
        <v>40</v>
      </c>
      <c r="I22" s="125">
        <v>40</v>
      </c>
      <c r="J22" s="125">
        <v>40</v>
      </c>
      <c r="K22" s="125">
        <v>40</v>
      </c>
      <c r="L22" s="125">
        <v>40</v>
      </c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47"/>
      <c r="X22" s="125"/>
      <c r="Y22" s="147"/>
      <c r="Z22" s="125"/>
      <c r="AA22" s="147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47"/>
      <c r="AW22" s="147"/>
      <c r="AX22" s="147"/>
      <c r="AY22" s="147"/>
      <c r="AZ22" s="147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</row>
    <row r="23" spans="1:69" x14ac:dyDescent="0.25">
      <c r="A23" s="124" t="s">
        <v>362</v>
      </c>
      <c r="B23" s="124"/>
      <c r="C23" s="125"/>
      <c r="D23" s="125"/>
      <c r="E23" s="125"/>
      <c r="F23" s="125"/>
      <c r="G23" s="125"/>
      <c r="H23" s="125">
        <v>5</v>
      </c>
      <c r="I23" s="125">
        <v>5</v>
      </c>
      <c r="J23" s="125">
        <v>5</v>
      </c>
      <c r="K23" s="125">
        <v>5</v>
      </c>
      <c r="L23" s="125">
        <v>5</v>
      </c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47"/>
      <c r="X23" s="125"/>
      <c r="Y23" s="147"/>
      <c r="Z23" s="125"/>
      <c r="AA23" s="147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47"/>
      <c r="AW23" s="147"/>
      <c r="AX23" s="147"/>
      <c r="AY23" s="147"/>
      <c r="AZ23" s="147"/>
      <c r="BA23" s="125"/>
      <c r="BB23" s="125"/>
      <c r="BC23" s="125"/>
      <c r="BD23" s="125"/>
      <c r="BE23" s="125">
        <v>40</v>
      </c>
      <c r="BF23" s="125">
        <v>40</v>
      </c>
      <c r="BG23" s="125">
        <v>40</v>
      </c>
      <c r="BH23" s="125"/>
      <c r="BI23" s="125"/>
      <c r="BJ23" s="125"/>
      <c r="BK23" s="125"/>
      <c r="BL23" s="125"/>
      <c r="BM23" s="125"/>
      <c r="BN23" s="125"/>
      <c r="BO23" s="125">
        <v>5</v>
      </c>
      <c r="BP23" s="125">
        <v>5</v>
      </c>
      <c r="BQ23" s="125">
        <v>5</v>
      </c>
    </row>
    <row r="24" spans="1:69" x14ac:dyDescent="0.25">
      <c r="A24" s="124" t="s">
        <v>363</v>
      </c>
      <c r="B24" s="124"/>
      <c r="C24" s="125">
        <v>40</v>
      </c>
      <c r="D24" s="125">
        <v>40</v>
      </c>
      <c r="E24" s="125">
        <v>40</v>
      </c>
      <c r="F24" s="125">
        <v>40</v>
      </c>
      <c r="G24" s="125">
        <v>40</v>
      </c>
      <c r="H24" s="125">
        <v>40</v>
      </c>
      <c r="I24" s="125">
        <v>40</v>
      </c>
      <c r="J24" s="125">
        <v>40</v>
      </c>
      <c r="K24" s="125">
        <v>40</v>
      </c>
      <c r="L24" s="125">
        <v>40</v>
      </c>
      <c r="M24" s="125"/>
      <c r="N24" s="125"/>
      <c r="O24" s="125"/>
      <c r="P24" s="125"/>
      <c r="Q24" s="125"/>
      <c r="R24" s="125">
        <v>40</v>
      </c>
      <c r="S24" s="125">
        <v>40</v>
      </c>
      <c r="T24" s="125">
        <v>40</v>
      </c>
      <c r="U24" s="125">
        <v>40</v>
      </c>
      <c r="V24" s="125">
        <v>40</v>
      </c>
      <c r="W24" s="147">
        <v>40</v>
      </c>
      <c r="X24" s="125">
        <v>40</v>
      </c>
      <c r="Y24" s="147">
        <v>40</v>
      </c>
      <c r="Z24" s="125">
        <v>40</v>
      </c>
      <c r="AA24" s="147">
        <v>40</v>
      </c>
      <c r="AB24" s="125">
        <v>40</v>
      </c>
      <c r="AC24" s="125">
        <v>40</v>
      </c>
      <c r="AD24" s="125">
        <v>40</v>
      </c>
      <c r="AE24" s="125">
        <v>40</v>
      </c>
      <c r="AF24" s="125">
        <v>40</v>
      </c>
      <c r="AG24" s="125">
        <v>40</v>
      </c>
      <c r="AH24" s="125">
        <v>40</v>
      </c>
      <c r="AI24" s="125">
        <v>40</v>
      </c>
      <c r="AJ24" s="125">
        <v>40</v>
      </c>
      <c r="AK24" s="125">
        <v>40</v>
      </c>
      <c r="AL24" s="125">
        <v>5</v>
      </c>
      <c r="AM24" s="125">
        <v>5</v>
      </c>
      <c r="AN24" s="125">
        <v>5</v>
      </c>
      <c r="AO24" s="125">
        <v>5</v>
      </c>
      <c r="AP24" s="125">
        <v>5</v>
      </c>
      <c r="AQ24" s="125"/>
      <c r="AR24" s="125"/>
      <c r="AS24" s="125"/>
      <c r="AT24" s="125"/>
      <c r="AU24" s="125"/>
      <c r="AV24" s="147"/>
      <c r="AW24" s="147"/>
      <c r="AX24" s="147"/>
      <c r="AY24" s="147"/>
      <c r="AZ24" s="147"/>
      <c r="BA24" s="125"/>
      <c r="BB24" s="125"/>
      <c r="BC24" s="125"/>
      <c r="BD24" s="125"/>
      <c r="BE24" s="125">
        <v>5</v>
      </c>
      <c r="BF24" s="125">
        <v>5</v>
      </c>
      <c r="BG24" s="125">
        <v>5</v>
      </c>
      <c r="BH24" s="125">
        <v>40</v>
      </c>
      <c r="BI24" s="125">
        <v>40</v>
      </c>
      <c r="BJ24" s="125">
        <v>40</v>
      </c>
      <c r="BK24" s="125">
        <v>40</v>
      </c>
      <c r="BL24" s="125">
        <v>40</v>
      </c>
      <c r="BM24" s="125">
        <v>40</v>
      </c>
      <c r="BN24" s="125"/>
      <c r="BO24" s="125">
        <v>40</v>
      </c>
      <c r="BP24" s="125">
        <v>40</v>
      </c>
      <c r="BQ24" s="125">
        <v>40</v>
      </c>
    </row>
    <row r="25" spans="1:69" x14ac:dyDescent="0.25">
      <c r="A25" s="124" t="s">
        <v>364</v>
      </c>
      <c r="B25" s="124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>
        <v>4</v>
      </c>
      <c r="S25" s="125">
        <v>4</v>
      </c>
      <c r="T25" s="125">
        <v>4</v>
      </c>
      <c r="U25" s="125">
        <v>4</v>
      </c>
      <c r="V25" s="125">
        <v>4</v>
      </c>
      <c r="W25" s="147">
        <v>4</v>
      </c>
      <c r="X25" s="125">
        <v>4</v>
      </c>
      <c r="Y25" s="147">
        <v>4</v>
      </c>
      <c r="Z25" s="125">
        <v>4</v>
      </c>
      <c r="AA25" s="147">
        <v>4</v>
      </c>
      <c r="AB25" s="125">
        <v>4</v>
      </c>
      <c r="AC25" s="125">
        <v>4</v>
      </c>
      <c r="AD25" s="125">
        <v>4</v>
      </c>
      <c r="AE25" s="125">
        <v>4</v>
      </c>
      <c r="AF25" s="125">
        <v>4</v>
      </c>
      <c r="AG25" s="125">
        <v>4</v>
      </c>
      <c r="AH25" s="125">
        <v>4</v>
      </c>
      <c r="AI25" s="125">
        <v>4</v>
      </c>
      <c r="AJ25" s="125">
        <v>4</v>
      </c>
      <c r="AK25" s="125">
        <v>4</v>
      </c>
      <c r="AL25" s="125">
        <v>4</v>
      </c>
      <c r="AM25" s="125">
        <v>4</v>
      </c>
      <c r="AN25" s="125">
        <v>4</v>
      </c>
      <c r="AO25" s="125">
        <v>4</v>
      </c>
      <c r="AP25" s="125">
        <v>4</v>
      </c>
      <c r="AQ25" s="125"/>
      <c r="AR25" s="125"/>
      <c r="AS25" s="125"/>
      <c r="AT25" s="125"/>
      <c r="AU25" s="125"/>
      <c r="AV25" s="147"/>
      <c r="AW25" s="147"/>
      <c r="AX25" s="147"/>
      <c r="AY25" s="147"/>
      <c r="AZ25" s="147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  <c r="BM25" s="125"/>
      <c r="BN25" s="125"/>
      <c r="BO25" s="125"/>
      <c r="BP25" s="125"/>
      <c r="BQ25" s="125"/>
    </row>
    <row r="26" spans="1:69" x14ac:dyDescent="0.25">
      <c r="A26" s="124" t="s">
        <v>365</v>
      </c>
      <c r="B26" s="124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>
        <v>4</v>
      </c>
      <c r="S26" s="125">
        <v>4</v>
      </c>
      <c r="T26" s="125">
        <v>4</v>
      </c>
      <c r="U26" s="125">
        <v>4</v>
      </c>
      <c r="V26" s="125">
        <v>4</v>
      </c>
      <c r="W26" s="147">
        <v>4</v>
      </c>
      <c r="X26" s="125">
        <v>4</v>
      </c>
      <c r="Y26" s="147">
        <v>4</v>
      </c>
      <c r="Z26" s="125">
        <v>4</v>
      </c>
      <c r="AA26" s="147">
        <v>4</v>
      </c>
      <c r="AB26" s="125">
        <v>4</v>
      </c>
      <c r="AC26" s="125">
        <v>4</v>
      </c>
      <c r="AD26" s="125">
        <v>4</v>
      </c>
      <c r="AE26" s="125">
        <v>4</v>
      </c>
      <c r="AF26" s="125">
        <v>4</v>
      </c>
      <c r="AG26" s="125">
        <v>4</v>
      </c>
      <c r="AH26" s="125">
        <v>4</v>
      </c>
      <c r="AI26" s="125">
        <v>4</v>
      </c>
      <c r="AJ26" s="125">
        <v>4</v>
      </c>
      <c r="AK26" s="125">
        <v>4</v>
      </c>
      <c r="AL26" s="125">
        <v>4</v>
      </c>
      <c r="AM26" s="125">
        <v>4</v>
      </c>
      <c r="AN26" s="125">
        <v>4</v>
      </c>
      <c r="AO26" s="125">
        <v>4</v>
      </c>
      <c r="AP26" s="125">
        <v>4</v>
      </c>
      <c r="AQ26" s="125"/>
      <c r="AR26" s="125"/>
      <c r="AS26" s="125"/>
      <c r="AT26" s="125"/>
      <c r="AU26" s="125"/>
      <c r="AV26" s="147"/>
      <c r="AW26" s="147"/>
      <c r="AX26" s="147"/>
      <c r="AY26" s="147"/>
      <c r="AZ26" s="147"/>
      <c r="BA26" s="125"/>
      <c r="BB26" s="125"/>
      <c r="BC26" s="125"/>
      <c r="BD26" s="125"/>
      <c r="BE26" s="125"/>
      <c r="BF26" s="125"/>
      <c r="BG26" s="125"/>
      <c r="BH26" s="125">
        <v>4</v>
      </c>
      <c r="BI26" s="125">
        <v>4</v>
      </c>
      <c r="BJ26" s="125">
        <v>4</v>
      </c>
      <c r="BK26" s="125">
        <v>4</v>
      </c>
      <c r="BL26" s="125">
        <v>4</v>
      </c>
      <c r="BM26" s="125">
        <v>4</v>
      </c>
      <c r="BN26" s="125"/>
      <c r="BO26" s="125">
        <v>4</v>
      </c>
      <c r="BP26" s="125">
        <v>4</v>
      </c>
      <c r="BQ26" s="125">
        <v>4</v>
      </c>
    </row>
    <row r="27" spans="1:69" x14ac:dyDescent="0.25">
      <c r="A27" s="124" t="s">
        <v>366</v>
      </c>
      <c r="B27" s="124"/>
      <c r="C27" s="125">
        <v>5</v>
      </c>
      <c r="D27" s="125">
        <v>5</v>
      </c>
      <c r="E27" s="125">
        <v>5</v>
      </c>
      <c r="F27" s="125">
        <v>5</v>
      </c>
      <c r="G27" s="125">
        <v>5</v>
      </c>
      <c r="H27" s="125">
        <v>5</v>
      </c>
      <c r="I27" s="125">
        <v>5</v>
      </c>
      <c r="J27" s="125">
        <v>5</v>
      </c>
      <c r="K27" s="125">
        <v>5</v>
      </c>
      <c r="L27" s="125">
        <v>5</v>
      </c>
      <c r="M27" s="125">
        <v>5</v>
      </c>
      <c r="N27" s="125">
        <v>5</v>
      </c>
      <c r="O27" s="125">
        <v>5</v>
      </c>
      <c r="P27" s="125">
        <v>5</v>
      </c>
      <c r="Q27" s="125">
        <v>5</v>
      </c>
      <c r="R27" s="125">
        <v>5</v>
      </c>
      <c r="S27" s="125">
        <v>5</v>
      </c>
      <c r="T27" s="125">
        <v>5</v>
      </c>
      <c r="U27" s="125">
        <v>5</v>
      </c>
      <c r="V27" s="125">
        <v>5</v>
      </c>
      <c r="W27" s="147">
        <v>5</v>
      </c>
      <c r="X27" s="125">
        <v>5</v>
      </c>
      <c r="Y27" s="147">
        <v>5</v>
      </c>
      <c r="Z27" s="125">
        <v>5</v>
      </c>
      <c r="AA27" s="147">
        <v>5</v>
      </c>
      <c r="AB27" s="125">
        <v>5</v>
      </c>
      <c r="AC27" s="125">
        <v>5</v>
      </c>
      <c r="AD27" s="125">
        <v>5</v>
      </c>
      <c r="AE27" s="125">
        <v>5</v>
      </c>
      <c r="AF27" s="125">
        <v>5</v>
      </c>
      <c r="AG27" s="125">
        <v>5</v>
      </c>
      <c r="AH27" s="125">
        <v>5</v>
      </c>
      <c r="AI27" s="125">
        <v>5</v>
      </c>
      <c r="AJ27" s="125">
        <v>5</v>
      </c>
      <c r="AK27" s="125">
        <v>5</v>
      </c>
      <c r="AL27" s="125">
        <v>5</v>
      </c>
      <c r="AM27" s="125">
        <v>5</v>
      </c>
      <c r="AN27" s="125">
        <v>5</v>
      </c>
      <c r="AO27" s="125">
        <v>5</v>
      </c>
      <c r="AP27" s="125">
        <v>5</v>
      </c>
      <c r="AQ27" s="125"/>
      <c r="AR27" s="125"/>
      <c r="AS27" s="125"/>
      <c r="AT27" s="125"/>
      <c r="AU27" s="125"/>
      <c r="AV27" s="147"/>
      <c r="AW27" s="147"/>
      <c r="AX27" s="147"/>
      <c r="AY27" s="147"/>
      <c r="AZ27" s="147"/>
      <c r="BA27" s="125"/>
      <c r="BB27" s="125">
        <v>5</v>
      </c>
      <c r="BC27" s="125">
        <v>5</v>
      </c>
      <c r="BD27" s="125">
        <v>5</v>
      </c>
      <c r="BE27" s="125">
        <v>5</v>
      </c>
      <c r="BF27" s="125">
        <v>5</v>
      </c>
      <c r="BG27" s="125">
        <v>5</v>
      </c>
      <c r="BH27" s="125">
        <v>5</v>
      </c>
      <c r="BI27" s="125">
        <v>5</v>
      </c>
      <c r="BJ27" s="125">
        <v>5</v>
      </c>
      <c r="BK27" s="125">
        <v>5</v>
      </c>
      <c r="BL27" s="125">
        <v>5</v>
      </c>
      <c r="BM27" s="125">
        <v>5</v>
      </c>
      <c r="BN27" s="125"/>
      <c r="BO27" s="125">
        <v>5</v>
      </c>
      <c r="BP27" s="125">
        <v>5</v>
      </c>
      <c r="BQ27" s="125">
        <v>5</v>
      </c>
    </row>
    <row r="28" spans="1:69" x14ac:dyDescent="0.25">
      <c r="A28" s="124" t="s">
        <v>367</v>
      </c>
      <c r="B28" s="124"/>
      <c r="C28" s="125"/>
      <c r="D28" s="125"/>
      <c r="E28" s="125"/>
      <c r="F28" s="125"/>
      <c r="G28" s="125"/>
      <c r="H28" s="125">
        <v>5</v>
      </c>
      <c r="I28" s="125">
        <v>5</v>
      </c>
      <c r="J28" s="125">
        <v>5</v>
      </c>
      <c r="K28" s="125">
        <v>5</v>
      </c>
      <c r="L28" s="125">
        <v>5</v>
      </c>
      <c r="M28" s="125"/>
      <c r="N28" s="125"/>
      <c r="O28" s="125"/>
      <c r="P28" s="125"/>
      <c r="Q28" s="125"/>
      <c r="R28" s="125">
        <v>5</v>
      </c>
      <c r="S28" s="125">
        <v>5</v>
      </c>
      <c r="T28" s="125">
        <v>5</v>
      </c>
      <c r="U28" s="125">
        <v>5</v>
      </c>
      <c r="V28" s="125">
        <v>5</v>
      </c>
      <c r="W28" s="147">
        <v>5</v>
      </c>
      <c r="X28" s="125">
        <v>5</v>
      </c>
      <c r="Y28" s="147">
        <v>5</v>
      </c>
      <c r="Z28" s="125">
        <v>5</v>
      </c>
      <c r="AA28" s="147">
        <v>5</v>
      </c>
      <c r="AB28" s="125">
        <v>5</v>
      </c>
      <c r="AC28" s="125">
        <v>5</v>
      </c>
      <c r="AD28" s="125">
        <v>5</v>
      </c>
      <c r="AE28" s="125">
        <v>5</v>
      </c>
      <c r="AF28" s="125">
        <v>5</v>
      </c>
      <c r="AG28" s="125"/>
      <c r="AH28" s="125"/>
      <c r="AI28" s="125"/>
      <c r="AJ28" s="125"/>
      <c r="AK28" s="125"/>
      <c r="AL28" s="125">
        <v>5</v>
      </c>
      <c r="AM28" s="125">
        <v>5</v>
      </c>
      <c r="AN28" s="125">
        <v>5</v>
      </c>
      <c r="AO28" s="125">
        <v>5</v>
      </c>
      <c r="AP28" s="125">
        <v>5</v>
      </c>
      <c r="AQ28" s="125"/>
      <c r="AR28" s="125"/>
      <c r="AS28" s="125"/>
      <c r="AT28" s="125"/>
      <c r="AU28" s="125"/>
      <c r="AV28" s="147"/>
      <c r="AW28" s="147"/>
      <c r="AX28" s="147"/>
      <c r="AY28" s="147"/>
      <c r="AZ28" s="147"/>
      <c r="BA28" s="125"/>
      <c r="BB28" s="125"/>
      <c r="BC28" s="125"/>
      <c r="BD28" s="125"/>
      <c r="BE28" s="125"/>
      <c r="BF28" s="125"/>
      <c r="BG28" s="125"/>
      <c r="BH28" s="125">
        <v>5</v>
      </c>
      <c r="BI28" s="125">
        <v>5</v>
      </c>
      <c r="BJ28" s="125">
        <v>5</v>
      </c>
      <c r="BK28" s="125"/>
      <c r="BL28" s="125"/>
      <c r="BM28" s="125"/>
      <c r="BN28" s="125"/>
      <c r="BO28" s="125"/>
      <c r="BP28" s="125"/>
      <c r="BQ28" s="125"/>
    </row>
    <row r="29" spans="1:69" x14ac:dyDescent="0.25">
      <c r="A29" s="124" t="s">
        <v>368</v>
      </c>
      <c r="B29" s="124"/>
      <c r="C29" s="125"/>
      <c r="D29" s="125"/>
      <c r="E29" s="125"/>
      <c r="F29" s="125"/>
      <c r="G29" s="125"/>
      <c r="H29" s="125">
        <v>5</v>
      </c>
      <c r="I29" s="125">
        <v>5</v>
      </c>
      <c r="J29" s="125">
        <v>5</v>
      </c>
      <c r="K29" s="125">
        <v>5</v>
      </c>
      <c r="L29" s="125">
        <v>5</v>
      </c>
      <c r="M29" s="125"/>
      <c r="N29" s="125"/>
      <c r="O29" s="125"/>
      <c r="P29" s="125"/>
      <c r="Q29" s="125"/>
      <c r="R29" s="125">
        <v>5</v>
      </c>
      <c r="S29" s="125">
        <v>5</v>
      </c>
      <c r="T29" s="125">
        <v>5</v>
      </c>
      <c r="U29" s="125">
        <v>5</v>
      </c>
      <c r="V29" s="125">
        <v>5</v>
      </c>
      <c r="W29" s="147">
        <v>5</v>
      </c>
      <c r="X29" s="125">
        <v>5</v>
      </c>
      <c r="Y29" s="147">
        <v>5</v>
      </c>
      <c r="Z29" s="125">
        <v>5</v>
      </c>
      <c r="AA29" s="147">
        <v>5</v>
      </c>
      <c r="AB29" s="125">
        <v>5</v>
      </c>
      <c r="AC29" s="125">
        <v>5</v>
      </c>
      <c r="AD29" s="125">
        <v>5</v>
      </c>
      <c r="AE29" s="125">
        <v>5</v>
      </c>
      <c r="AF29" s="125">
        <v>5</v>
      </c>
      <c r="AG29" s="125"/>
      <c r="AH29" s="125"/>
      <c r="AI29" s="125"/>
      <c r="AJ29" s="125"/>
      <c r="AK29" s="125"/>
      <c r="AL29" s="125">
        <v>5</v>
      </c>
      <c r="AM29" s="125">
        <v>5</v>
      </c>
      <c r="AN29" s="125">
        <v>5</v>
      </c>
      <c r="AO29" s="125">
        <v>5</v>
      </c>
      <c r="AP29" s="125">
        <v>5</v>
      </c>
      <c r="AQ29" s="125"/>
      <c r="AR29" s="125"/>
      <c r="AS29" s="125"/>
      <c r="AT29" s="125"/>
      <c r="AU29" s="125"/>
      <c r="AV29" s="147"/>
      <c r="AW29" s="147"/>
      <c r="AX29" s="147"/>
      <c r="AY29" s="147"/>
      <c r="AZ29" s="147"/>
      <c r="BA29" s="125"/>
      <c r="BB29" s="125"/>
      <c r="BC29" s="125"/>
      <c r="BD29" s="125"/>
      <c r="BE29" s="125"/>
      <c r="BF29" s="125"/>
      <c r="BG29" s="125"/>
      <c r="BH29" s="125">
        <v>5</v>
      </c>
      <c r="BI29" s="125">
        <v>5</v>
      </c>
      <c r="BJ29" s="125">
        <v>5</v>
      </c>
      <c r="BK29" s="125"/>
      <c r="BL29" s="125"/>
      <c r="BM29" s="125"/>
      <c r="BN29" s="125"/>
      <c r="BO29" s="125"/>
      <c r="BP29" s="125"/>
      <c r="BQ29" s="125"/>
    </row>
    <row r="30" spans="1:69" x14ac:dyDescent="0.25">
      <c r="A30" s="124" t="s">
        <v>369</v>
      </c>
      <c r="B30" s="124"/>
      <c r="C30" s="125"/>
      <c r="D30" s="125"/>
      <c r="E30" s="125"/>
      <c r="F30" s="125"/>
      <c r="G30" s="125"/>
      <c r="H30" s="125">
        <v>1</v>
      </c>
      <c r="I30" s="125">
        <v>1</v>
      </c>
      <c r="J30" s="125">
        <v>1</v>
      </c>
      <c r="K30" s="125">
        <v>1</v>
      </c>
      <c r="L30" s="125">
        <v>1</v>
      </c>
      <c r="M30" s="125"/>
      <c r="N30" s="125"/>
      <c r="O30" s="125"/>
      <c r="P30" s="125"/>
      <c r="Q30" s="125"/>
      <c r="R30" s="125">
        <v>1</v>
      </c>
      <c r="S30" s="125">
        <v>1</v>
      </c>
      <c r="T30" s="125">
        <v>1</v>
      </c>
      <c r="U30" s="125">
        <v>1</v>
      </c>
      <c r="V30" s="125">
        <v>1</v>
      </c>
      <c r="W30" s="147">
        <v>1</v>
      </c>
      <c r="X30" s="125">
        <v>1</v>
      </c>
      <c r="Y30" s="147">
        <v>1</v>
      </c>
      <c r="Z30" s="125">
        <v>1</v>
      </c>
      <c r="AA30" s="147">
        <v>1</v>
      </c>
      <c r="AB30" s="125">
        <v>1</v>
      </c>
      <c r="AC30" s="125">
        <v>1</v>
      </c>
      <c r="AD30" s="125">
        <v>1</v>
      </c>
      <c r="AE30" s="125">
        <v>1</v>
      </c>
      <c r="AF30" s="125">
        <v>1</v>
      </c>
      <c r="AG30" s="125">
        <v>1</v>
      </c>
      <c r="AH30" s="125">
        <v>1</v>
      </c>
      <c r="AI30" s="125">
        <v>1</v>
      </c>
      <c r="AJ30" s="125">
        <v>1</v>
      </c>
      <c r="AK30" s="125">
        <v>1</v>
      </c>
      <c r="AL30" s="125">
        <v>1</v>
      </c>
      <c r="AM30" s="125">
        <v>1</v>
      </c>
      <c r="AN30" s="125">
        <v>1</v>
      </c>
      <c r="AO30" s="125">
        <v>1</v>
      </c>
      <c r="AP30" s="125">
        <v>1</v>
      </c>
      <c r="AQ30" s="125"/>
      <c r="AR30" s="125"/>
      <c r="AS30" s="125"/>
      <c r="AT30" s="125"/>
      <c r="AU30" s="125"/>
      <c r="AV30" s="147"/>
      <c r="AW30" s="147"/>
      <c r="AX30" s="147"/>
      <c r="AY30" s="147"/>
      <c r="AZ30" s="147"/>
      <c r="BA30" s="125"/>
      <c r="BB30" s="125">
        <v>1</v>
      </c>
      <c r="BC30" s="125">
        <v>1</v>
      </c>
      <c r="BD30" s="125">
        <v>1</v>
      </c>
      <c r="BE30" s="125">
        <v>1</v>
      </c>
      <c r="BF30" s="125">
        <v>1</v>
      </c>
      <c r="BG30" s="125">
        <v>1</v>
      </c>
      <c r="BH30" s="125">
        <v>1</v>
      </c>
      <c r="BI30" s="125">
        <v>1</v>
      </c>
      <c r="BJ30" s="125">
        <v>1</v>
      </c>
      <c r="BK30" s="125">
        <v>1</v>
      </c>
      <c r="BL30" s="125">
        <v>1</v>
      </c>
      <c r="BM30" s="125">
        <v>1</v>
      </c>
      <c r="BN30" s="125">
        <v>1</v>
      </c>
      <c r="BO30" s="125">
        <v>1</v>
      </c>
      <c r="BP30" s="125">
        <v>1</v>
      </c>
      <c r="BQ30" s="125">
        <v>1</v>
      </c>
    </row>
    <row r="31" spans="1:69" x14ac:dyDescent="0.25">
      <c r="A31" s="124" t="s">
        <v>370</v>
      </c>
      <c r="B31" s="124"/>
      <c r="C31" s="125">
        <v>1</v>
      </c>
      <c r="D31" s="125">
        <v>1</v>
      </c>
      <c r="E31" s="125">
        <v>1</v>
      </c>
      <c r="F31" s="125">
        <v>1</v>
      </c>
      <c r="G31" s="125">
        <v>1</v>
      </c>
      <c r="H31" s="125">
        <v>1</v>
      </c>
      <c r="I31" s="125">
        <v>1</v>
      </c>
      <c r="J31" s="125">
        <v>1</v>
      </c>
      <c r="K31" s="125">
        <v>1</v>
      </c>
      <c r="L31" s="125">
        <v>1</v>
      </c>
      <c r="M31" s="125">
        <v>1</v>
      </c>
      <c r="N31" s="125">
        <v>1</v>
      </c>
      <c r="O31" s="125">
        <v>1</v>
      </c>
      <c r="P31" s="125">
        <v>1</v>
      </c>
      <c r="Q31" s="125">
        <v>1</v>
      </c>
      <c r="R31" s="125">
        <v>1</v>
      </c>
      <c r="S31" s="125">
        <v>1</v>
      </c>
      <c r="T31" s="125">
        <v>1</v>
      </c>
      <c r="U31" s="125">
        <v>1</v>
      </c>
      <c r="V31" s="125">
        <v>1</v>
      </c>
      <c r="W31" s="147">
        <v>1</v>
      </c>
      <c r="X31" s="125">
        <v>1</v>
      </c>
      <c r="Y31" s="147">
        <v>1</v>
      </c>
      <c r="Z31" s="125">
        <v>1</v>
      </c>
      <c r="AA31" s="147">
        <v>1</v>
      </c>
      <c r="AB31" s="125">
        <v>1</v>
      </c>
      <c r="AC31" s="125">
        <v>1</v>
      </c>
      <c r="AD31" s="125">
        <v>1</v>
      </c>
      <c r="AE31" s="125">
        <v>1</v>
      </c>
      <c r="AF31" s="125">
        <v>1</v>
      </c>
      <c r="AG31" s="125">
        <v>1</v>
      </c>
      <c r="AH31" s="125">
        <v>1</v>
      </c>
      <c r="AI31" s="125">
        <v>1</v>
      </c>
      <c r="AJ31" s="125">
        <v>1</v>
      </c>
      <c r="AK31" s="125">
        <v>1</v>
      </c>
      <c r="AL31" s="125">
        <v>1</v>
      </c>
      <c r="AM31" s="125">
        <v>1</v>
      </c>
      <c r="AN31" s="125">
        <v>1</v>
      </c>
      <c r="AO31" s="125">
        <v>1</v>
      </c>
      <c r="AP31" s="125">
        <v>1</v>
      </c>
      <c r="AQ31" s="125"/>
      <c r="AR31" s="125"/>
      <c r="AS31" s="125"/>
      <c r="AT31" s="125"/>
      <c r="AU31" s="125"/>
      <c r="AV31" s="147"/>
      <c r="AW31" s="147"/>
      <c r="AX31" s="147"/>
      <c r="AY31" s="147"/>
      <c r="AZ31" s="147"/>
      <c r="BA31" s="125"/>
      <c r="BB31" s="125">
        <v>1</v>
      </c>
      <c r="BC31" s="125">
        <v>1</v>
      </c>
      <c r="BD31" s="125">
        <v>1</v>
      </c>
      <c r="BE31" s="125">
        <v>1</v>
      </c>
      <c r="BF31" s="125">
        <v>1</v>
      </c>
      <c r="BG31" s="125">
        <v>1</v>
      </c>
      <c r="BH31" s="125">
        <v>1</v>
      </c>
      <c r="BI31" s="125">
        <v>1</v>
      </c>
      <c r="BJ31" s="125">
        <v>1</v>
      </c>
      <c r="BK31" s="125">
        <v>1</v>
      </c>
      <c r="BL31" s="125">
        <v>1</v>
      </c>
      <c r="BM31" s="125">
        <v>1</v>
      </c>
      <c r="BN31" s="125">
        <v>1</v>
      </c>
      <c r="BO31" s="125">
        <v>1</v>
      </c>
      <c r="BP31" s="125">
        <v>1</v>
      </c>
      <c r="BQ31" s="125">
        <v>1</v>
      </c>
    </row>
    <row r="32" spans="1:69" x14ac:dyDescent="0.25">
      <c r="A32" s="124" t="s">
        <v>371</v>
      </c>
      <c r="B32" s="124"/>
      <c r="C32" s="125">
        <v>5</v>
      </c>
      <c r="D32" s="125">
        <v>5</v>
      </c>
      <c r="E32" s="125">
        <v>5</v>
      </c>
      <c r="F32" s="125">
        <v>5</v>
      </c>
      <c r="G32" s="125">
        <v>5</v>
      </c>
      <c r="H32" s="125">
        <v>5</v>
      </c>
      <c r="I32" s="125">
        <v>5</v>
      </c>
      <c r="J32" s="125">
        <v>5</v>
      </c>
      <c r="K32" s="125">
        <v>5</v>
      </c>
      <c r="L32" s="125">
        <v>5</v>
      </c>
      <c r="M32" s="125">
        <v>5</v>
      </c>
      <c r="N32" s="125">
        <v>5</v>
      </c>
      <c r="O32" s="125">
        <v>5</v>
      </c>
      <c r="P32" s="125">
        <v>5</v>
      </c>
      <c r="Q32" s="125">
        <v>5</v>
      </c>
      <c r="R32" s="125">
        <v>5</v>
      </c>
      <c r="S32" s="125">
        <v>5</v>
      </c>
      <c r="T32" s="125">
        <v>5</v>
      </c>
      <c r="U32" s="125">
        <v>5</v>
      </c>
      <c r="V32" s="125">
        <v>5</v>
      </c>
      <c r="W32" s="147">
        <v>5</v>
      </c>
      <c r="X32" s="125">
        <v>5</v>
      </c>
      <c r="Y32" s="147">
        <v>5</v>
      </c>
      <c r="Z32" s="125">
        <v>5</v>
      </c>
      <c r="AA32" s="147">
        <v>5</v>
      </c>
      <c r="AB32" s="125">
        <v>5</v>
      </c>
      <c r="AC32" s="125">
        <v>5</v>
      </c>
      <c r="AD32" s="125">
        <v>5</v>
      </c>
      <c r="AE32" s="125">
        <v>5</v>
      </c>
      <c r="AF32" s="125">
        <v>5</v>
      </c>
      <c r="AG32" s="125">
        <v>5</v>
      </c>
      <c r="AH32" s="125">
        <v>5</v>
      </c>
      <c r="AI32" s="125">
        <v>5</v>
      </c>
      <c r="AJ32" s="125">
        <v>5</v>
      </c>
      <c r="AK32" s="125">
        <v>5</v>
      </c>
      <c r="AL32" s="125">
        <v>5</v>
      </c>
      <c r="AM32" s="125">
        <v>5</v>
      </c>
      <c r="AN32" s="125">
        <v>5</v>
      </c>
      <c r="AO32" s="125">
        <v>5</v>
      </c>
      <c r="AP32" s="125">
        <v>5</v>
      </c>
      <c r="AQ32" s="125"/>
      <c r="AR32" s="125"/>
      <c r="AS32" s="125"/>
      <c r="AT32" s="125"/>
      <c r="AU32" s="125"/>
      <c r="AV32" s="147"/>
      <c r="AW32" s="147"/>
      <c r="AX32" s="147"/>
      <c r="AY32" s="147"/>
      <c r="AZ32" s="147"/>
      <c r="BA32" s="125"/>
      <c r="BB32" s="125">
        <v>5</v>
      </c>
      <c r="BC32" s="125">
        <v>5</v>
      </c>
      <c r="BD32" s="125">
        <v>5</v>
      </c>
      <c r="BE32" s="125">
        <v>5</v>
      </c>
      <c r="BF32" s="125">
        <v>5</v>
      </c>
      <c r="BG32" s="125">
        <v>5</v>
      </c>
      <c r="BH32" s="125">
        <v>5</v>
      </c>
      <c r="BI32" s="125">
        <v>5</v>
      </c>
      <c r="BJ32" s="125">
        <v>5</v>
      </c>
      <c r="BK32" s="125">
        <v>5</v>
      </c>
      <c r="BL32" s="125">
        <v>5</v>
      </c>
      <c r="BM32" s="125">
        <v>5</v>
      </c>
      <c r="BN32" s="125">
        <v>5</v>
      </c>
      <c r="BO32" s="125">
        <v>5</v>
      </c>
      <c r="BP32" s="125">
        <v>5</v>
      </c>
      <c r="BQ32" s="125">
        <v>5</v>
      </c>
    </row>
    <row r="33" spans="1:69" x14ac:dyDescent="0.25">
      <c r="A33" s="124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47"/>
      <c r="X33" s="125"/>
      <c r="Y33" s="147"/>
      <c r="Z33" s="125"/>
      <c r="AA33" s="147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47"/>
      <c r="AW33" s="147"/>
      <c r="AX33" s="147"/>
      <c r="AY33" s="147"/>
      <c r="AZ33" s="147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</row>
    <row r="34" spans="1:69" x14ac:dyDescent="0.25">
      <c r="A34" s="124" t="s">
        <v>372</v>
      </c>
      <c r="B34" s="124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48"/>
      <c r="X34" s="126"/>
      <c r="Y34" s="148"/>
      <c r="Z34" s="126"/>
      <c r="AA34" s="148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>
        <v>200</v>
      </c>
      <c r="AR34" s="126">
        <v>160</v>
      </c>
      <c r="AS34" s="126">
        <v>120</v>
      </c>
      <c r="AT34" s="126">
        <v>80</v>
      </c>
      <c r="AU34" s="126">
        <v>40</v>
      </c>
      <c r="AV34" s="148">
        <v>200</v>
      </c>
      <c r="AW34" s="148"/>
      <c r="AX34" s="148"/>
      <c r="AY34" s="148"/>
      <c r="AZ34" s="148"/>
      <c r="BA34" s="126">
        <v>200</v>
      </c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</row>
    <row r="35" spans="1:69" x14ac:dyDescent="0.25">
      <c r="A35" s="124" t="s">
        <v>373</v>
      </c>
      <c r="B35" s="124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48"/>
      <c r="X35" s="126"/>
      <c r="Y35" s="148"/>
      <c r="Z35" s="126"/>
      <c r="AA35" s="148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>
        <v>200</v>
      </c>
      <c r="AR35" s="126">
        <v>160</v>
      </c>
      <c r="AS35" s="126">
        <v>120</v>
      </c>
      <c r="AT35" s="126">
        <v>80</v>
      </c>
      <c r="AU35" s="126">
        <v>40</v>
      </c>
      <c r="AV35" s="148">
        <v>200</v>
      </c>
      <c r="AW35" s="148"/>
      <c r="AX35" s="148"/>
      <c r="AY35" s="148"/>
      <c r="AZ35" s="148"/>
      <c r="BA35" s="126">
        <v>200</v>
      </c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</row>
    <row r="36" spans="1:69" x14ac:dyDescent="0.25">
      <c r="A36" s="124" t="s">
        <v>374</v>
      </c>
      <c r="B36" s="124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48"/>
      <c r="X36" s="126"/>
      <c r="Y36" s="148"/>
      <c r="Z36" s="126"/>
      <c r="AA36" s="148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>
        <v>160</v>
      </c>
      <c r="AR36" s="126">
        <v>120</v>
      </c>
      <c r="AS36" s="126">
        <v>80</v>
      </c>
      <c r="AT36" s="126">
        <v>40</v>
      </c>
      <c r="AU36" s="126"/>
      <c r="AV36" s="148">
        <v>160</v>
      </c>
      <c r="AW36" s="148"/>
      <c r="AX36" s="148"/>
      <c r="AY36" s="148"/>
      <c r="AZ36" s="148"/>
      <c r="BA36" s="126">
        <v>160</v>
      </c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</row>
    <row r="37" spans="1:69" x14ac:dyDescent="0.25">
      <c r="A37" s="124" t="s">
        <v>375</v>
      </c>
      <c r="B37" s="124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48"/>
      <c r="X37" s="126"/>
      <c r="Y37" s="148"/>
      <c r="Z37" s="126"/>
      <c r="AA37" s="148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>
        <v>200</v>
      </c>
      <c r="AR37" s="126">
        <v>160</v>
      </c>
      <c r="AS37" s="126">
        <v>120</v>
      </c>
      <c r="AT37" s="126">
        <v>80</v>
      </c>
      <c r="AU37" s="126">
        <v>40</v>
      </c>
      <c r="AV37" s="148">
        <v>200</v>
      </c>
      <c r="AW37" s="148"/>
      <c r="AX37" s="148"/>
      <c r="AY37" s="148"/>
      <c r="AZ37" s="148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</row>
    <row r="38" spans="1:69" x14ac:dyDescent="0.25">
      <c r="A38" s="124" t="s">
        <v>376</v>
      </c>
      <c r="B38" s="124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48"/>
      <c r="X38" s="126"/>
      <c r="Y38" s="148"/>
      <c r="Z38" s="126"/>
      <c r="AA38" s="148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>
        <v>200</v>
      </c>
      <c r="AR38" s="126">
        <v>160</v>
      </c>
      <c r="AS38" s="126">
        <v>120</v>
      </c>
      <c r="AT38" s="126">
        <v>80</v>
      </c>
      <c r="AU38" s="126">
        <v>40</v>
      </c>
      <c r="AV38" s="148">
        <v>200</v>
      </c>
      <c r="AW38" s="148"/>
      <c r="AX38" s="148"/>
      <c r="AY38" s="148"/>
      <c r="AZ38" s="148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</row>
    <row r="39" spans="1:69" x14ac:dyDescent="0.25">
      <c r="A39" s="124" t="s">
        <v>377</v>
      </c>
      <c r="B39" s="124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48"/>
      <c r="X39" s="126"/>
      <c r="Y39" s="148"/>
      <c r="Z39" s="126"/>
      <c r="AA39" s="148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>
        <v>200</v>
      </c>
      <c r="AR39" s="126">
        <v>160</v>
      </c>
      <c r="AS39" s="126">
        <v>120</v>
      </c>
      <c r="AT39" s="126">
        <v>80</v>
      </c>
      <c r="AU39" s="126">
        <v>40</v>
      </c>
      <c r="AV39" s="148">
        <v>200</v>
      </c>
      <c r="AW39" s="148"/>
      <c r="AX39" s="148"/>
      <c r="AY39" s="148"/>
      <c r="AZ39" s="148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</row>
    <row r="40" spans="1:69" x14ac:dyDescent="0.25">
      <c r="A40" s="124" t="s">
        <v>378</v>
      </c>
      <c r="B40" s="124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48"/>
      <c r="X40" s="126"/>
      <c r="Y40" s="148"/>
      <c r="Z40" s="126"/>
      <c r="AA40" s="148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>
        <v>200</v>
      </c>
      <c r="AR40" s="126">
        <v>160</v>
      </c>
      <c r="AS40" s="126">
        <v>120</v>
      </c>
      <c r="AT40" s="126">
        <v>80</v>
      </c>
      <c r="AU40" s="126">
        <v>40</v>
      </c>
      <c r="AV40" s="148">
        <v>200</v>
      </c>
      <c r="AW40" s="148"/>
      <c r="AX40" s="148"/>
      <c r="AY40" s="148"/>
      <c r="AZ40" s="148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</row>
    <row r="41" spans="1:69" x14ac:dyDescent="0.25">
      <c r="A41" s="124" t="s">
        <v>379</v>
      </c>
      <c r="B41" s="124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48"/>
      <c r="X41" s="126"/>
      <c r="Y41" s="148"/>
      <c r="Z41" s="126"/>
      <c r="AA41" s="148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>
        <v>200</v>
      </c>
      <c r="AR41" s="126">
        <v>160</v>
      </c>
      <c r="AS41" s="126">
        <v>120</v>
      </c>
      <c r="AT41" s="126">
        <v>80</v>
      </c>
      <c r="AU41" s="126">
        <v>40</v>
      </c>
      <c r="AV41" s="148">
        <v>200</v>
      </c>
      <c r="AW41" s="148"/>
      <c r="AX41" s="148"/>
      <c r="AY41" s="148"/>
      <c r="AZ41" s="148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</row>
    <row r="42" spans="1:69" x14ac:dyDescent="0.25">
      <c r="A42" s="124" t="s">
        <v>380</v>
      </c>
      <c r="B42" s="124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48"/>
      <c r="X42" s="126"/>
      <c r="Y42" s="148"/>
      <c r="Z42" s="126"/>
      <c r="AA42" s="148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>
        <v>40</v>
      </c>
      <c r="AR42" s="126">
        <v>40</v>
      </c>
      <c r="AS42" s="126">
        <v>40</v>
      </c>
      <c r="AT42" s="126">
        <v>40</v>
      </c>
      <c r="AU42" s="126">
        <v>40</v>
      </c>
      <c r="AV42" s="148">
        <v>40</v>
      </c>
      <c r="AW42" s="148"/>
      <c r="AX42" s="148"/>
      <c r="AY42" s="148"/>
      <c r="AZ42" s="148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</row>
    <row r="43" spans="1:69" x14ac:dyDescent="0.25">
      <c r="A43" s="124" t="s">
        <v>381</v>
      </c>
      <c r="B43" s="124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48"/>
      <c r="X43" s="126"/>
      <c r="Y43" s="148"/>
      <c r="Z43" s="126"/>
      <c r="AA43" s="148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>
        <v>40</v>
      </c>
      <c r="AR43" s="126">
        <v>40</v>
      </c>
      <c r="AS43" s="126">
        <v>40</v>
      </c>
      <c r="AT43" s="126">
        <v>40</v>
      </c>
      <c r="AU43" s="126">
        <v>40</v>
      </c>
      <c r="AV43" s="148">
        <v>40</v>
      </c>
      <c r="AW43" s="148"/>
      <c r="AX43" s="148"/>
      <c r="AY43" s="148"/>
      <c r="AZ43" s="148"/>
      <c r="BA43" s="126">
        <v>40</v>
      </c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</row>
    <row r="44" spans="1:69" x14ac:dyDescent="0.25">
      <c r="A44" s="124" t="s">
        <v>382</v>
      </c>
      <c r="B44" s="124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48"/>
      <c r="X44" s="126"/>
      <c r="Y44" s="148"/>
      <c r="Z44" s="126"/>
      <c r="AA44" s="148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>
        <v>40</v>
      </c>
      <c r="AR44" s="126">
        <v>40</v>
      </c>
      <c r="AS44" s="126">
        <v>40</v>
      </c>
      <c r="AT44" s="126">
        <v>40</v>
      </c>
      <c r="AU44" s="126">
        <v>40</v>
      </c>
      <c r="AV44" s="148">
        <v>12</v>
      </c>
      <c r="AW44" s="148"/>
      <c r="AX44" s="148"/>
      <c r="AY44" s="148"/>
      <c r="AZ44" s="148"/>
      <c r="BA44" s="126">
        <v>12</v>
      </c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</row>
    <row r="45" spans="1:69" x14ac:dyDescent="0.25">
      <c r="A45" s="124" t="s">
        <v>383</v>
      </c>
      <c r="B45" s="124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48"/>
      <c r="X45" s="126"/>
      <c r="Y45" s="148"/>
      <c r="Z45" s="126"/>
      <c r="AA45" s="148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48"/>
      <c r="AW45" s="148"/>
      <c r="AX45" s="148"/>
      <c r="AY45" s="148"/>
      <c r="AZ45" s="148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>
        <v>40</v>
      </c>
      <c r="BL45" s="126">
        <v>40</v>
      </c>
      <c r="BM45" s="126">
        <v>40</v>
      </c>
      <c r="BN45" s="126"/>
      <c r="BO45" s="126"/>
      <c r="BP45" s="126"/>
      <c r="BQ45" s="126"/>
    </row>
    <row r="47" spans="1:69" x14ac:dyDescent="0.25">
      <c r="A47" t="s">
        <v>384</v>
      </c>
    </row>
    <row r="48" spans="1:69" x14ac:dyDescent="0.25">
      <c r="A48" t="s">
        <v>385</v>
      </c>
    </row>
    <row r="49" spans="1:69" x14ac:dyDescent="0.25">
      <c r="A49" t="s">
        <v>386</v>
      </c>
    </row>
    <row r="50" spans="1:69" x14ac:dyDescent="0.25">
      <c r="A50" t="s">
        <v>387</v>
      </c>
    </row>
    <row r="51" spans="1:69" x14ac:dyDescent="0.25">
      <c r="A51" t="s">
        <v>388</v>
      </c>
    </row>
    <row r="52" spans="1:69" x14ac:dyDescent="0.25">
      <c r="A52" t="s">
        <v>389</v>
      </c>
    </row>
    <row r="53" spans="1:69" x14ac:dyDescent="0.25">
      <c r="A53" t="s">
        <v>390</v>
      </c>
    </row>
    <row r="54" spans="1:69" x14ac:dyDescent="0.25">
      <c r="A54" t="s">
        <v>391</v>
      </c>
    </row>
    <row r="55" spans="1:69" x14ac:dyDescent="0.25">
      <c r="A55" t="s">
        <v>392</v>
      </c>
    </row>
    <row r="56" spans="1:69" s="6" customFormat="1" x14ac:dyDescent="0.25">
      <c r="A56" s="208" t="s">
        <v>393</v>
      </c>
      <c r="B56" s="208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49"/>
      <c r="X56" s="149"/>
      <c r="Y56" s="149"/>
      <c r="Z56" s="149"/>
      <c r="AA56" s="149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49"/>
      <c r="AW56" s="149"/>
      <c r="AX56" s="149"/>
      <c r="AY56" s="149"/>
      <c r="AZ56" s="149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</row>
    <row r="57" spans="1:69" x14ac:dyDescent="0.25">
      <c r="A57" s="209" t="s">
        <v>394</v>
      </c>
      <c r="B57" s="209"/>
      <c r="C57" s="133">
        <v>292</v>
      </c>
      <c r="D57" s="133"/>
      <c r="E57" s="133">
        <v>242</v>
      </c>
      <c r="F57" s="133"/>
      <c r="G57" s="133">
        <v>174</v>
      </c>
      <c r="H57" s="133">
        <v>579</v>
      </c>
      <c r="I57" s="133"/>
      <c r="J57" s="133">
        <v>484</v>
      </c>
      <c r="K57" s="133"/>
      <c r="L57" s="133">
        <v>343</v>
      </c>
      <c r="M57" s="133">
        <v>271</v>
      </c>
      <c r="N57" s="133"/>
      <c r="O57" s="133">
        <v>225</v>
      </c>
      <c r="P57" s="133"/>
      <c r="Q57" s="133">
        <v>158</v>
      </c>
      <c r="R57" s="133">
        <v>316</v>
      </c>
      <c r="S57" s="133"/>
      <c r="T57" s="133">
        <v>259</v>
      </c>
      <c r="U57" s="133"/>
      <c r="V57" s="133">
        <v>178</v>
      </c>
      <c r="W57" s="149">
        <v>228</v>
      </c>
      <c r="X57" s="149"/>
      <c r="Y57" s="149">
        <v>219</v>
      </c>
      <c r="Z57" s="149"/>
      <c r="AA57" s="149">
        <v>180</v>
      </c>
      <c r="AB57" s="133">
        <v>357</v>
      </c>
      <c r="AC57" s="133"/>
      <c r="AD57" s="133">
        <v>292</v>
      </c>
      <c r="AE57" s="133"/>
      <c r="AF57" s="133">
        <v>199</v>
      </c>
      <c r="AG57" s="133">
        <v>383</v>
      </c>
      <c r="AH57" s="133"/>
      <c r="AI57" s="133">
        <v>315</v>
      </c>
      <c r="AJ57" s="133"/>
      <c r="AK57" s="133">
        <v>213</v>
      </c>
      <c r="AL57" s="133">
        <v>398</v>
      </c>
      <c r="AM57" s="133"/>
      <c r="AN57" s="133">
        <v>325</v>
      </c>
      <c r="AO57" s="133"/>
      <c r="AP57" s="133">
        <v>221</v>
      </c>
      <c r="AQ57" s="133">
        <v>72</v>
      </c>
      <c r="AR57" s="133"/>
      <c r="AS57" s="133"/>
      <c r="AT57" s="133"/>
      <c r="AU57" s="133"/>
      <c r="AV57" s="149">
        <v>72</v>
      </c>
      <c r="AW57" s="149"/>
      <c r="AX57" s="149"/>
      <c r="AY57" s="149"/>
      <c r="AZ57" s="149"/>
      <c r="BA57" s="133">
        <v>118</v>
      </c>
      <c r="BB57" s="133">
        <v>590</v>
      </c>
      <c r="BC57" s="133">
        <v>479</v>
      </c>
      <c r="BD57" s="133">
        <v>324</v>
      </c>
      <c r="BE57" s="133">
        <v>222</v>
      </c>
      <c r="BF57" s="133">
        <v>186</v>
      </c>
      <c r="BG57" s="133">
        <v>136</v>
      </c>
      <c r="BH57" s="133">
        <v>356</v>
      </c>
      <c r="BI57" s="133">
        <v>288</v>
      </c>
      <c r="BJ57" s="133">
        <v>195</v>
      </c>
      <c r="BK57" s="133">
        <v>208</v>
      </c>
      <c r="BL57" s="133">
        <v>183</v>
      </c>
      <c r="BM57" s="133">
        <v>141</v>
      </c>
      <c r="BN57" s="133">
        <v>393</v>
      </c>
      <c r="BO57" s="133">
        <v>484</v>
      </c>
      <c r="BP57" s="133">
        <v>401</v>
      </c>
      <c r="BQ57" s="133">
        <v>280</v>
      </c>
    </row>
    <row r="59" spans="1:69" x14ac:dyDescent="0.25">
      <c r="A59" s="5" t="s">
        <v>395</v>
      </c>
    </row>
    <row r="60" spans="1:69" x14ac:dyDescent="0.25">
      <c r="A60" s="1" t="s">
        <v>396</v>
      </c>
      <c r="B60" s="134">
        <v>3.75</v>
      </c>
      <c r="V60" s="143"/>
    </row>
    <row r="61" spans="1:69" x14ac:dyDescent="0.25">
      <c r="A61" s="1" t="s">
        <v>397</v>
      </c>
      <c r="B61" s="134">
        <v>3.25</v>
      </c>
    </row>
    <row r="62" spans="1:69" x14ac:dyDescent="0.25">
      <c r="A62" s="1" t="s">
        <v>398</v>
      </c>
      <c r="B62" s="135">
        <v>3.5</v>
      </c>
    </row>
    <row r="63" spans="1:69" x14ac:dyDescent="0.25">
      <c r="A63" s="1" t="s">
        <v>399</v>
      </c>
      <c r="B63" s="136">
        <v>3</v>
      </c>
    </row>
    <row r="64" spans="1:69" x14ac:dyDescent="0.25">
      <c r="A64" s="1" t="s">
        <v>400</v>
      </c>
      <c r="B64" s="136">
        <v>1.5</v>
      </c>
    </row>
    <row r="65" spans="1:69" x14ac:dyDescent="0.25">
      <c r="A65" s="1" t="s">
        <v>32</v>
      </c>
      <c r="B65" s="136">
        <v>1</v>
      </c>
    </row>
    <row r="66" spans="1:69" x14ac:dyDescent="0.25">
      <c r="B66" s="139"/>
    </row>
    <row r="67" spans="1:69" x14ac:dyDescent="0.25">
      <c r="A67" s="2" t="s">
        <v>401</v>
      </c>
      <c r="B67" s="134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402</v>
      </c>
      <c r="B68" s="134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403</v>
      </c>
      <c r="B69" s="134">
        <v>0.85</v>
      </c>
      <c r="C69" s="3"/>
      <c r="D69" s="3"/>
      <c r="E69" s="3"/>
      <c r="F69" s="3"/>
    </row>
    <row r="71" spans="1:69" s="5" customFormat="1" x14ac:dyDescent="0.25">
      <c r="A71" s="28" t="s">
        <v>404</v>
      </c>
      <c r="B71" s="131" t="s">
        <v>405</v>
      </c>
      <c r="C71" s="130" t="s">
        <v>406</v>
      </c>
      <c r="D71" s="140" t="s">
        <v>407</v>
      </c>
      <c r="E71" s="130" t="s">
        <v>408</v>
      </c>
      <c r="F71" s="140" t="s">
        <v>409</v>
      </c>
      <c r="G71" s="130" t="s">
        <v>410</v>
      </c>
      <c r="H71" s="140" t="s">
        <v>411</v>
      </c>
      <c r="I71" s="130" t="s">
        <v>412</v>
      </c>
      <c r="K71" s="130"/>
      <c r="N71" s="130"/>
      <c r="O71" s="140"/>
      <c r="P71" s="140"/>
      <c r="Q71" s="130"/>
      <c r="R71" s="140"/>
      <c r="S71" s="140"/>
      <c r="T71" s="130"/>
      <c r="U71" s="130"/>
      <c r="V71" s="140"/>
      <c r="W71" s="150"/>
      <c r="X71" s="150"/>
      <c r="Y71" s="151"/>
      <c r="Z71" s="151"/>
      <c r="AA71" s="150"/>
      <c r="AB71" s="130"/>
      <c r="AC71" s="130"/>
      <c r="AD71" s="140"/>
      <c r="AE71" s="14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51"/>
      <c r="AW71" s="151"/>
      <c r="AX71" s="151"/>
      <c r="AY71" s="151"/>
      <c r="AZ71" s="151"/>
      <c r="BA71" s="130"/>
      <c r="BB71" s="130"/>
      <c r="BC71" s="130"/>
      <c r="BD71" s="130"/>
      <c r="BE71" s="130"/>
      <c r="BF71" s="130"/>
      <c r="BG71" s="130"/>
      <c r="BH71" s="130"/>
      <c r="BI71" s="130"/>
      <c r="BJ71" s="130"/>
      <c r="BK71" s="130"/>
      <c r="BL71" s="130"/>
      <c r="BM71" s="130"/>
      <c r="BN71" s="130"/>
      <c r="BO71" s="130"/>
      <c r="BP71" s="130"/>
      <c r="BQ71" s="130"/>
    </row>
    <row r="72" spans="1:69" x14ac:dyDescent="0.25">
      <c r="A72" s="129" t="s">
        <v>413</v>
      </c>
      <c r="B72" s="132">
        <f>$B$68*1.5</f>
        <v>0</v>
      </c>
      <c r="C72" s="132">
        <f t="shared" ref="C72:E74" si="0">$B$68*1.3</f>
        <v>0</v>
      </c>
      <c r="D72" s="132">
        <f t="shared" si="0"/>
        <v>0</v>
      </c>
      <c r="E72" s="132">
        <f t="shared" si="0"/>
        <v>0</v>
      </c>
      <c r="F72" s="132">
        <f>$B$68*1.3</f>
        <v>0</v>
      </c>
      <c r="G72" s="132">
        <f>$B$68*1.5</f>
        <v>0</v>
      </c>
      <c r="H72" s="132">
        <f t="shared" ref="H72:H74" si="1">$B$68*1.5</f>
        <v>0</v>
      </c>
      <c r="I72" s="132">
        <f>$B$68*2.5</f>
        <v>0</v>
      </c>
      <c r="K72" s="132"/>
      <c r="N72" s="132"/>
      <c r="O72" s="132"/>
      <c r="P72" s="132"/>
      <c r="Q72" s="141"/>
      <c r="R72" s="132"/>
      <c r="S72" s="132"/>
      <c r="T72" s="141"/>
      <c r="U72" s="141"/>
      <c r="V72" s="132"/>
      <c r="W72" s="152"/>
      <c r="X72" s="152"/>
      <c r="Y72" s="153"/>
      <c r="Z72" s="153"/>
      <c r="AA72" s="152"/>
      <c r="AB72" s="141"/>
      <c r="AC72" s="141"/>
      <c r="AD72" s="132"/>
      <c r="AE72" s="132"/>
      <c r="AF72" s="141"/>
    </row>
    <row r="73" spans="1:69" x14ac:dyDescent="0.25">
      <c r="A73" s="129" t="s">
        <v>414</v>
      </c>
      <c r="B73" s="132">
        <f t="shared" ref="B73:B74" si="2">$B$68*1.3</f>
        <v>0</v>
      </c>
      <c r="C73" s="132">
        <f t="shared" si="0"/>
        <v>0</v>
      </c>
      <c r="D73" s="132">
        <f t="shared" si="0"/>
        <v>0</v>
      </c>
      <c r="E73" s="132">
        <f t="shared" si="0"/>
        <v>0</v>
      </c>
      <c r="F73" s="132">
        <f>$B$68*1.3</f>
        <v>0</v>
      </c>
      <c r="G73" s="132">
        <f t="shared" ref="G73:G74" si="3">$B$68*1.5</f>
        <v>0</v>
      </c>
      <c r="H73" s="132">
        <f t="shared" si="1"/>
        <v>0</v>
      </c>
      <c r="I73" s="132">
        <f>$B$68*2.5</f>
        <v>0</v>
      </c>
      <c r="K73" s="132"/>
      <c r="N73" s="132"/>
      <c r="O73" s="132"/>
      <c r="P73" s="132"/>
      <c r="Q73" s="141"/>
      <c r="R73" s="132"/>
      <c r="S73" s="132"/>
      <c r="T73" s="141"/>
      <c r="U73" s="141"/>
      <c r="V73" s="132"/>
      <c r="W73" s="152"/>
      <c r="X73" s="152"/>
      <c r="Y73" s="153"/>
      <c r="Z73" s="153"/>
      <c r="AA73" s="152"/>
      <c r="AB73" s="141"/>
      <c r="AC73" s="141"/>
      <c r="AD73" s="132"/>
      <c r="AE73" s="132"/>
      <c r="AF73" s="141"/>
    </row>
    <row r="74" spans="1:69" x14ac:dyDescent="0.25">
      <c r="A74" s="129" t="s">
        <v>415</v>
      </c>
      <c r="B74" s="132">
        <f t="shared" si="2"/>
        <v>0</v>
      </c>
      <c r="C74" s="132">
        <f t="shared" si="0"/>
        <v>0</v>
      </c>
      <c r="D74" s="132">
        <f t="shared" si="0"/>
        <v>0</v>
      </c>
      <c r="E74" s="132">
        <f t="shared" si="0"/>
        <v>0</v>
      </c>
      <c r="F74" s="132">
        <f>$B$68*1.5</f>
        <v>0</v>
      </c>
      <c r="G74" s="132">
        <f t="shared" si="3"/>
        <v>0</v>
      </c>
      <c r="H74" s="132">
        <f t="shared" si="1"/>
        <v>0</v>
      </c>
      <c r="I74" s="132">
        <f>$B$68*2.5</f>
        <v>0</v>
      </c>
      <c r="K74" s="132"/>
      <c r="N74" s="132"/>
      <c r="O74" s="132"/>
      <c r="P74" s="132"/>
      <c r="Q74" s="141"/>
      <c r="R74" s="132"/>
      <c r="S74" s="132"/>
      <c r="T74" s="141"/>
      <c r="U74" s="141"/>
      <c r="V74" s="132"/>
      <c r="W74" s="152"/>
      <c r="X74" s="152"/>
      <c r="Y74" s="153"/>
      <c r="Z74" s="153"/>
      <c r="AA74" s="152"/>
      <c r="AB74" s="141"/>
      <c r="AC74" s="141"/>
      <c r="AD74" s="132"/>
      <c r="AE74" s="132"/>
      <c r="AF74" s="141"/>
    </row>
    <row r="76" spans="1:69" x14ac:dyDescent="0.25">
      <c r="A76" s="129" t="s">
        <v>416</v>
      </c>
    </row>
  </sheetData>
  <sheetProtection algorithmName="SHA-512" hashValue="FjS8gUuRv9TF4HdnT7tyF08DPCxErzXaufn/LV5FE7HVvT65J6+U8AZbbSrLLKyNXzPPwJXrHQ9lvf/tiuj37Q==" saltValue="K5/3ydvBLhmbRhb7nkahmQ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zoomScaleNormal="100" workbookViewId="0">
      <selection activeCell="E22" sqref="E22:F24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81" t="s">
        <v>417</v>
      </c>
      <c r="C2" s="81"/>
      <c r="D2" s="81"/>
      <c r="E2" s="65"/>
      <c r="F2" s="65"/>
      <c r="G2" s="66"/>
    </row>
    <row r="3" spans="1:7" ht="15.75" x14ac:dyDescent="0.3">
      <c r="B3" s="81"/>
      <c r="C3" s="81"/>
      <c r="D3" s="81"/>
      <c r="E3" s="11"/>
      <c r="F3" s="11"/>
      <c r="G3" s="127"/>
    </row>
    <row r="4" spans="1:7" ht="15.75" x14ac:dyDescent="0.3">
      <c r="B4" s="16" t="s">
        <v>1</v>
      </c>
      <c r="C4" s="16" t="str">
        <f>Ruimtestaat!D4</f>
        <v>Twine</v>
      </c>
      <c r="D4" s="16"/>
      <c r="E4" s="207"/>
      <c r="F4" s="207"/>
      <c r="G4" s="207"/>
    </row>
    <row r="5" spans="1:7" ht="15.75" x14ac:dyDescent="0.3">
      <c r="B5" s="16" t="s">
        <v>2</v>
      </c>
      <c r="C5" s="16" t="str">
        <f>Ruimtestaat!D5</f>
        <v>Hantumerweg 28</v>
      </c>
      <c r="D5" s="16"/>
      <c r="E5" s="207"/>
      <c r="F5" s="207"/>
      <c r="G5" s="207"/>
    </row>
    <row r="6" spans="1:7" ht="15.75" x14ac:dyDescent="0.3">
      <c r="B6" s="16" t="s">
        <v>4</v>
      </c>
      <c r="C6" s="16" t="str">
        <f>Ruimtestaat!D6</f>
        <v>Dokkum</v>
      </c>
      <c r="D6" s="16"/>
      <c r="E6" s="207"/>
      <c r="F6" s="207"/>
      <c r="G6" s="207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6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418</v>
      </c>
      <c r="C10" s="138"/>
      <c r="D10" s="16"/>
      <c r="E10" s="138"/>
      <c r="F10" s="11"/>
      <c r="G10" s="11"/>
    </row>
    <row r="11" spans="1:7" x14ac:dyDescent="0.25">
      <c r="E11" t="s">
        <v>419</v>
      </c>
      <c r="F11" t="s">
        <v>420</v>
      </c>
    </row>
    <row r="12" spans="1:7" ht="15.75" x14ac:dyDescent="0.3">
      <c r="B12" s="11" t="s">
        <v>421</v>
      </c>
      <c r="C12" s="137"/>
      <c r="D12" s="137"/>
      <c r="E12" s="154">
        <f>Ruimtestaat!M104</f>
        <v>44824.303345458226</v>
      </c>
      <c r="F12" s="154">
        <f>E12*1.21</f>
        <v>54237.407048004454</v>
      </c>
      <c r="G12" s="128" t="s">
        <v>422</v>
      </c>
    </row>
    <row r="13" spans="1:7" ht="15.75" x14ac:dyDescent="0.3">
      <c r="B13" s="11" t="s">
        <v>204</v>
      </c>
      <c r="C13" s="137"/>
      <c r="D13" s="137"/>
      <c r="E13" s="154">
        <f>Glasstaat!N19*Werkprogramma!B69</f>
        <v>3058.7080000000005</v>
      </c>
      <c r="F13" s="154">
        <f t="shared" ref="F13:F14" si="0">E13*1.21</f>
        <v>3701.0366800000006</v>
      </c>
    </row>
    <row r="14" spans="1:7" ht="15.75" x14ac:dyDescent="0.3">
      <c r="B14" s="11" t="s">
        <v>8</v>
      </c>
      <c r="C14" s="137"/>
      <c r="D14" s="137"/>
      <c r="E14" s="154">
        <f>Ruimtestaat!V104</f>
        <v>13411.670000000002</v>
      </c>
      <c r="F14" s="154">
        <f t="shared" si="0"/>
        <v>16228.120700000001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423</v>
      </c>
      <c r="C16" s="137"/>
      <c r="D16" s="137"/>
      <c r="E16" s="128">
        <f>SUM(E12:E14)</f>
        <v>61294.68134545823</v>
      </c>
      <c r="F16" s="142">
        <f>SUM(F12:F14)</f>
        <v>74166.564428004451</v>
      </c>
    </row>
    <row r="17" spans="2:6" ht="15.75" x14ac:dyDescent="0.3">
      <c r="B17" s="16"/>
      <c r="C17" s="137"/>
      <c r="D17" s="137"/>
      <c r="E17" s="128"/>
      <c r="F17" s="128"/>
    </row>
    <row r="18" spans="2:6" ht="15.75" x14ac:dyDescent="0.3">
      <c r="B18" s="16"/>
      <c r="C18" s="137"/>
      <c r="D18" s="137"/>
      <c r="E18" s="128"/>
      <c r="F18" s="128"/>
    </row>
    <row r="20" spans="2:6" ht="15.75" x14ac:dyDescent="0.3">
      <c r="B20" s="138" t="s">
        <v>424</v>
      </c>
      <c r="C20" s="138" t="s">
        <v>425</v>
      </c>
      <c r="D20" s="16"/>
      <c r="E20" s="138" t="s">
        <v>426</v>
      </c>
      <c r="F20" s="11"/>
    </row>
    <row r="21" spans="2:6" x14ac:dyDescent="0.25">
      <c r="C21" t="s">
        <v>419</v>
      </c>
      <c r="D21" t="s">
        <v>420</v>
      </c>
      <c r="E21" t="s">
        <v>419</v>
      </c>
      <c r="F21" t="s">
        <v>420</v>
      </c>
    </row>
    <row r="22" spans="2:6" ht="15.75" x14ac:dyDescent="0.3">
      <c r="B22" s="11" t="s">
        <v>421</v>
      </c>
      <c r="C22" s="137">
        <f t="shared" ref="C22:D24" si="1">E22*0.9</f>
        <v>40341.873010912401</v>
      </c>
      <c r="D22" s="137">
        <f t="shared" si="1"/>
        <v>48813.666343204008</v>
      </c>
      <c r="E22" s="156">
        <v>44824.303345458226</v>
      </c>
      <c r="F22" s="156">
        <v>54237.407048004454</v>
      </c>
    </row>
    <row r="23" spans="2:6" ht="15.75" x14ac:dyDescent="0.3">
      <c r="B23" s="11" t="s">
        <v>204</v>
      </c>
      <c r="C23" s="137">
        <f t="shared" si="1"/>
        <v>2752.8372000000004</v>
      </c>
      <c r="D23" s="137">
        <f t="shared" si="1"/>
        <v>3330.9330120000004</v>
      </c>
      <c r="E23" s="156">
        <v>3058.7080000000005</v>
      </c>
      <c r="F23" s="156">
        <v>3701.0366800000006</v>
      </c>
    </row>
    <row r="24" spans="2:6" ht="15.75" x14ac:dyDescent="0.3">
      <c r="B24" s="11" t="s">
        <v>8</v>
      </c>
      <c r="C24" s="137">
        <f t="shared" si="1"/>
        <v>12070.503000000002</v>
      </c>
      <c r="D24" s="137">
        <f t="shared" si="1"/>
        <v>14605.308630000001</v>
      </c>
      <c r="E24" s="156">
        <v>13411.670000000002</v>
      </c>
      <c r="F24" s="156">
        <v>16228.120700000001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427</v>
      </c>
      <c r="C26" s="137">
        <f>SUM(C22:C25)</f>
        <v>55165.213210912407</v>
      </c>
      <c r="D26" s="137">
        <f>SUM(D22:D25)</f>
        <v>66749.907985204016</v>
      </c>
      <c r="E26" s="128">
        <f>SUM(E22:E24)</f>
        <v>61294.68134545823</v>
      </c>
      <c r="F26" s="128">
        <f>SUM(F22:F24)</f>
        <v>74166.564428004451</v>
      </c>
    </row>
  </sheetData>
  <sheetProtection algorithmName="SHA-512" hashValue="y2XsI6yxwOUuqUiYvrCPVWtbGrVBjjP2ySxhAJFrwKLi3hpI/eceTL7urbIJ2NrFWVmwps2kLzDBBBqp1ZA2Og==" saltValue="xu7O/PpzjhCzH7ucNYEhYw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F23227-BC30-479D-A50B-BFEB825D1C1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dcterms:created xsi:type="dcterms:W3CDTF">2018-03-30T14:51:13Z</dcterms:created>
  <dcterms:modified xsi:type="dcterms:W3CDTF">2025-01-23T14:16:28Z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