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studentalbeda.sharepoint.com/sites/afvalmanagement/Gedeelde documenten/General/Aanbesteding 2024/Nota van Inlichtingen/NvI 2/"/>
    </mc:Choice>
  </mc:AlternateContent>
  <xr:revisionPtr revIDLastSave="13" documentId="8_{A74260B9-601F-4628-9D69-D3D540C56EA0}" xr6:coauthVersionLast="47" xr6:coauthVersionMax="47" xr10:uidLastSave="{C69A6043-30B5-4BEA-B89E-0946BD02BEF8}"/>
  <bookViews>
    <workbookView xWindow="28680" yWindow="-120" windowWidth="29040" windowHeight="15840" xr2:uid="{3D9A7C0F-E349-4240-8DD7-8CC23180337C}"/>
  </bookViews>
  <sheets>
    <sheet name="Instructie" sheetId="6" r:id="rId1"/>
    <sheet name="1. Inzameling Afvalstoffen" sheetId="8" r:id="rId2"/>
    <sheet name="2. Optie Afvalscheidingsbakken" sheetId="2" r:id="rId3"/>
    <sheet name="Totaalprijs" sheetId="5" r:id="rId4"/>
  </sheets>
  <definedNames>
    <definedName name="_xlnm._FilterDatabase" localSheetId="1" hidden="1">'1. Inzameling Afvalstoffen'!$A$7:$V$7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3" i="5"/>
  <c r="M48" i="8" l="1"/>
  <c r="M47" i="8"/>
  <c r="M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S8" i="8"/>
  <c r="M44" i="8"/>
  <c r="M45" i="8"/>
  <c r="M33" i="8"/>
  <c r="M31" i="8"/>
  <c r="M29" i="8"/>
  <c r="M32" i="8"/>
  <c r="M30" i="8"/>
  <c r="M28" i="8"/>
  <c r="M24" i="8"/>
  <c r="M18" i="8"/>
  <c r="M15" i="8"/>
  <c r="M16" i="8"/>
  <c r="M23" i="8"/>
  <c r="K13" i="2"/>
  <c r="H13" i="2"/>
  <c r="M55" i="8"/>
  <c r="M54" i="8"/>
  <c r="M53" i="8"/>
  <c r="M51" i="8"/>
  <c r="M50" i="8"/>
  <c r="M49" i="8"/>
  <c r="M46" i="8"/>
  <c r="M40" i="8"/>
  <c r="M38" i="8"/>
  <c r="M36" i="8"/>
  <c r="M35" i="8"/>
  <c r="M34" i="8"/>
  <c r="M26" i="8"/>
  <c r="M25" i="8"/>
  <c r="M21" i="8"/>
  <c r="M20" i="8"/>
  <c r="M19" i="8"/>
  <c r="M17" i="8"/>
  <c r="M13" i="8"/>
  <c r="M12" i="8"/>
  <c r="M11" i="8"/>
  <c r="M10" i="8"/>
  <c r="M9" i="8"/>
  <c r="M52" i="8"/>
  <c r="M43" i="8"/>
  <c r="M42" i="8"/>
  <c r="M41" i="8"/>
  <c r="M39" i="8"/>
  <c r="M37" i="8"/>
  <c r="M27" i="8"/>
  <c r="M22" i="8"/>
  <c r="P8" i="8"/>
  <c r="M14" i="8"/>
  <c r="T49" i="8" l="1"/>
  <c r="T50" i="8"/>
  <c r="T45" i="8"/>
  <c r="T48" i="8"/>
  <c r="T46" i="8"/>
  <c r="T33" i="8"/>
  <c r="T29" i="8"/>
  <c r="T34" i="8"/>
  <c r="T30" i="8"/>
  <c r="T35" i="8"/>
  <c r="T28" i="8"/>
  <c r="T31" i="8"/>
  <c r="T32" i="8"/>
  <c r="T25" i="8"/>
  <c r="T24" i="8"/>
  <c r="T16" i="8"/>
  <c r="L13" i="2"/>
  <c r="M13" i="2" s="1"/>
  <c r="T37" i="8"/>
  <c r="T38" i="8"/>
  <c r="T54" i="8"/>
  <c r="T36" i="8"/>
  <c r="T18" i="8"/>
  <c r="T43" i="8"/>
  <c r="T22" i="8"/>
  <c r="T42" i="8"/>
  <c r="T27" i="8"/>
  <c r="T51" i="8"/>
  <c r="T14" i="8"/>
  <c r="T9" i="8"/>
  <c r="T20" i="8"/>
  <c r="T26" i="8"/>
  <c r="T10" i="8"/>
  <c r="T11" i="8"/>
  <c r="T39" i="8"/>
  <c r="T53" i="8"/>
  <c r="T41" i="8"/>
  <c r="T55" i="8"/>
  <c r="T17" i="8"/>
  <c r="T47" i="8"/>
  <c r="T12" i="8"/>
  <c r="T52" i="8"/>
  <c r="T21" i="8"/>
  <c r="T44" i="8"/>
  <c r="T15" i="8"/>
  <c r="T13" i="8"/>
  <c r="T40" i="8"/>
  <c r="T23" i="8"/>
  <c r="T19" i="8"/>
  <c r="T8" i="8"/>
  <c r="N13" i="2" l="1"/>
  <c r="O13" i="2" s="1"/>
  <c r="U44" i="8"/>
  <c r="V44" i="8" s="1"/>
  <c r="U38" i="8"/>
  <c r="V38" i="8" s="1"/>
  <c r="U45" i="8"/>
  <c r="V45" i="8" s="1"/>
  <c r="U27" i="8"/>
  <c r="V27" i="8" s="1"/>
  <c r="U37" i="8"/>
  <c r="V37" i="8" s="1"/>
  <c r="U11" i="8"/>
  <c r="V11" i="8" s="1"/>
  <c r="U30" i="8"/>
  <c r="V30" i="8" s="1"/>
  <c r="U19" i="8"/>
  <c r="V19" i="8" s="1"/>
  <c r="U12" i="8"/>
  <c r="V12" i="8" s="1"/>
  <c r="U10" i="8"/>
  <c r="V10" i="8" s="1"/>
  <c r="U22" i="8"/>
  <c r="V22" i="8" s="1"/>
  <c r="U16" i="8"/>
  <c r="V16" i="8" s="1"/>
  <c r="U34" i="8"/>
  <c r="V34" i="8"/>
  <c r="U23" i="8"/>
  <c r="V23" i="8" s="1"/>
  <c r="U47" i="8"/>
  <c r="V47" i="8" s="1"/>
  <c r="U26" i="8"/>
  <c r="V26" i="8"/>
  <c r="U43" i="8"/>
  <c r="V43" i="8"/>
  <c r="U24" i="8"/>
  <c r="V24" i="8" s="1"/>
  <c r="U29" i="8"/>
  <c r="V29" i="8" s="1"/>
  <c r="U53" i="8"/>
  <c r="V53" i="8" s="1"/>
  <c r="U21" i="8"/>
  <c r="V21" i="8"/>
  <c r="U50" i="8"/>
  <c r="V50" i="8" s="1"/>
  <c r="U52" i="8"/>
  <c r="V52" i="8" s="1"/>
  <c r="U40" i="8"/>
  <c r="V40" i="8" s="1"/>
  <c r="U20" i="8"/>
  <c r="V20" i="8" s="1"/>
  <c r="U25" i="8"/>
  <c r="V25" i="8" s="1"/>
  <c r="U9" i="8"/>
  <c r="V9" i="8" s="1"/>
  <c r="U36" i="8"/>
  <c r="V36" i="8"/>
  <c r="U32" i="8"/>
  <c r="V32" i="8" s="1"/>
  <c r="U46" i="8"/>
  <c r="V46" i="8" s="1"/>
  <c r="U51" i="8"/>
  <c r="V51" i="8" s="1"/>
  <c r="U28" i="8"/>
  <c r="V28" i="8" s="1"/>
  <c r="U39" i="8"/>
  <c r="V39" i="8" s="1"/>
  <c r="U35" i="8"/>
  <c r="V35" i="8" s="1"/>
  <c r="U42" i="8"/>
  <c r="V42" i="8"/>
  <c r="U49" i="8"/>
  <c r="V49" i="8" s="1"/>
  <c r="U17" i="8"/>
  <c r="V17" i="8" s="1"/>
  <c r="U18" i="8"/>
  <c r="V18" i="8" s="1"/>
  <c r="U33" i="8"/>
  <c r="V33" i="8" s="1"/>
  <c r="U13" i="8"/>
  <c r="V13" i="8" s="1"/>
  <c r="U55" i="8"/>
  <c r="V55" i="8"/>
  <c r="U15" i="8"/>
  <c r="V15" i="8" s="1"/>
  <c r="U41" i="8"/>
  <c r="V41" i="8" s="1"/>
  <c r="U14" i="8"/>
  <c r="V14" i="8" s="1"/>
  <c r="U54" i="8"/>
  <c r="V54" i="8" s="1"/>
  <c r="U31" i="8"/>
  <c r="V31" i="8" s="1"/>
  <c r="U48" i="8"/>
  <c r="V48" i="8" s="1"/>
  <c r="U8" i="8"/>
  <c r="T57" i="8"/>
  <c r="U57" i="8" l="1"/>
  <c r="V8" i="8"/>
  <c r="V57" i="8" s="1"/>
  <c r="B6" i="5" s="1"/>
</calcChain>
</file>

<file path=xl/sharedStrings.xml><?xml version="1.0" encoding="utf-8"?>
<sst xmlns="http://schemas.openxmlformats.org/spreadsheetml/2006/main" count="349" uniqueCount="143">
  <si>
    <t>Bijlage 7. E.A. Afvalinzameling en -verwerking Albeda mbo 2024</t>
  </si>
  <si>
    <t>Tabblad 1: Inzameling en verwerking afvalstoffen</t>
  </si>
  <si>
    <t>Vul Kolom I in, Huurprijs per container / inzamelmiddel (vaste plaatsing) per maand</t>
  </si>
  <si>
    <t>Vul Kolom J in, Huurprijs per container / inzamelmiddel (tijdelijke plaatsing) per dag</t>
  </si>
  <si>
    <t>Vul Kolom M  in, Verwerking brandbaar bedrijfsafval per kilo</t>
  </si>
  <si>
    <t>Vul Kolom P in, Transportkosten per route</t>
  </si>
  <si>
    <t xml:space="preserve">Tabblad 2: Optie Afvalscheidingsbakken </t>
  </si>
  <si>
    <t>Vul Kolom G in, Prijs per set / opstelling van drie</t>
  </si>
  <si>
    <t>Vul kolom I in, Transportkosten per levering</t>
  </si>
  <si>
    <t>Vul kolom J in, Montage / plaatsing kosten per uur</t>
  </si>
  <si>
    <t>Totaalprijs</t>
  </si>
  <si>
    <t>Niets invullen, totalen worden bij elkaar opgeteld en de totaalprijs wordt gebruikt voor de beoordeling zoals benoemd in 6.5 van het aanbestedingsdocument</t>
  </si>
  <si>
    <t xml:space="preserve">Tabblad 1. Inzameling en verwerking Afvalstoffen </t>
  </si>
  <si>
    <t>* Aantal ledigingen op jaarbasis is de ledigingfrequentie (kolom F) vermenigvuldigd met 40 schoolweken waarin de school geopend is.
  Bij vaste containers / inzamelmiddelen die op afroep geledigd worden, is het aantal ledigingen per jaar een inschatting</t>
  </si>
  <si>
    <t>** huurprijs per jaar voor inzamelmiddel op afroep is gebaseerd op 15 dagen</t>
  </si>
  <si>
    <t>*** Bij afvalsoort CCD dient inschrijver bij het invullen van de prijs te kiezen voor óf koop (kolom J) óf huur (kolom K bij vaste plaatsing / kolom L bij plaatsing op afroep)</t>
  </si>
  <si>
    <t>Naam</t>
  </si>
  <si>
    <t>Adres</t>
  </si>
  <si>
    <t>Postcode</t>
  </si>
  <si>
    <t>Plaats</t>
  </si>
  <si>
    <t>Afvalsoort***</t>
  </si>
  <si>
    <t>Container</t>
  </si>
  <si>
    <t>Lediging frequentie*</t>
  </si>
  <si>
    <t>Aantal  containers / inzamelmiddelen</t>
  </si>
  <si>
    <t>Koopprijs per container / inzamelmiddel</t>
  </si>
  <si>
    <t>Huurprijs per container / inzamelmiddel (vaste plaatsing) per maand</t>
  </si>
  <si>
    <t>Huurprijs per container / inzamelmiddel (tijdelijke plaatsing) per dag</t>
  </si>
  <si>
    <t>Subtotaal prijs per jaar**</t>
  </si>
  <si>
    <t>Gewicht (kg) p/jaar</t>
  </si>
  <si>
    <t>Verwerking ingezameld afval per kilo</t>
  </si>
  <si>
    <t>Subtotaal verwerking</t>
  </si>
  <si>
    <t>Aantal Routes per jaar*</t>
  </si>
  <si>
    <t>Transportkosten per route</t>
  </si>
  <si>
    <t>Subtotaal ledigingen</t>
  </si>
  <si>
    <t>Albeda</t>
  </si>
  <si>
    <t>Baljuwstraat 2</t>
  </si>
  <si>
    <t>3039 AK</t>
  </si>
  <si>
    <t>ROTTERDAM</t>
  </si>
  <si>
    <t>Swill</t>
  </si>
  <si>
    <t>120 ltr rolcont. swill</t>
  </si>
  <si>
    <t>2 x per week</t>
  </si>
  <si>
    <t>Restafval</t>
  </si>
  <si>
    <t>660 din kunststof / 660 din k-vg/grijs deksel</t>
  </si>
  <si>
    <t>5 x per week</t>
  </si>
  <si>
    <t>Glas</t>
  </si>
  <si>
    <t>240 mini k-vg/geel deksel</t>
  </si>
  <si>
    <t>Afroep</t>
  </si>
  <si>
    <t>3 m3 Eco Cassette Pers ROOD B</t>
  </si>
  <si>
    <t>Buys-Ballotlaan 25</t>
  </si>
  <si>
    <t>3132 SC</t>
  </si>
  <si>
    <t>VLAARDINGEN</t>
  </si>
  <si>
    <t>10 m3 gesloten portaalcontainer</t>
  </si>
  <si>
    <t>Forel 9</t>
  </si>
  <si>
    <t>3225 PA</t>
  </si>
  <si>
    <t>HELLEVOETSLUIS</t>
  </si>
  <si>
    <t>1100 din k-vg/grijs dks pl</t>
  </si>
  <si>
    <t>1 x per 2 weken</t>
  </si>
  <si>
    <t>Haastrechtstraat 3</t>
  </si>
  <si>
    <t>3079 DC</t>
  </si>
  <si>
    <t>Vertrouwelijke vernietiging kleding</t>
  </si>
  <si>
    <t>VX14TEXVERT-TON</t>
  </si>
  <si>
    <t>CCD</t>
  </si>
  <si>
    <t>Boxpallet hout (standaard)</t>
  </si>
  <si>
    <t>Vast</t>
  </si>
  <si>
    <t>22 m3 afzet perscontainer</t>
  </si>
  <si>
    <t>6 m3 open portaalcontainer</t>
  </si>
  <si>
    <t>9 m3 open portaalcontainer</t>
  </si>
  <si>
    <t>Lutonbaan 9</t>
  </si>
  <si>
    <t>3045 AZ</t>
  </si>
  <si>
    <t xml:space="preserve">Restafval 1100 liter </t>
  </si>
  <si>
    <t xml:space="preserve">Bouw- en sloopafval </t>
  </si>
  <si>
    <t>6m3 portaalcontainer</t>
  </si>
  <si>
    <t>60 ltr. kunststof dekselvat UN gekeurd</t>
  </si>
  <si>
    <t>Prins Alexanderlaan 41</t>
  </si>
  <si>
    <t>3068 PN</t>
  </si>
  <si>
    <t xml:space="preserve">Restafval 770 liter </t>
  </si>
  <si>
    <t>Grof bedrijfsafval</t>
  </si>
  <si>
    <t>Specifiek ziekenhuisafval</t>
  </si>
  <si>
    <t>Rosestraat 1101</t>
  </si>
  <si>
    <t>3071 AL</t>
  </si>
  <si>
    <t xml:space="preserve">Medicijnen en cosmetica </t>
  </si>
  <si>
    <t>3m3 Eco Cassette Pers</t>
  </si>
  <si>
    <t>1 x per week</t>
  </si>
  <si>
    <t>20m3 afzetcontainer</t>
  </si>
  <si>
    <t>Scheepsbouwweg 1</t>
  </si>
  <si>
    <t>3089 JW</t>
  </si>
  <si>
    <t>Bouw- en sloopafval</t>
  </si>
  <si>
    <t>Schiedamseweg 245</t>
  </si>
  <si>
    <t>3118 JB</t>
  </si>
  <si>
    <t>SCHIEDAM</t>
  </si>
  <si>
    <t xml:space="preserve">9m3 portaalcontainer </t>
  </si>
  <si>
    <t>Spinozaweg 400</t>
  </si>
  <si>
    <t>3076 ET</t>
  </si>
  <si>
    <r>
      <t>10m3 portaalcontainer gesloten</t>
    </r>
    <r>
      <rPr>
        <sz val="8"/>
        <color rgb="FFFF0000"/>
        <rFont val="Arial"/>
        <family val="2"/>
      </rPr>
      <t xml:space="preserve"> </t>
    </r>
  </si>
  <si>
    <t>22 ltr. kunststof dekselvat (tbv batterijen)</t>
  </si>
  <si>
    <t xml:space="preserve">10m3 portaalcontainer gesloten </t>
  </si>
  <si>
    <t>Sportlaan 90</t>
  </si>
  <si>
    <t>3078 WR</t>
  </si>
  <si>
    <t>TL-buizen</t>
  </si>
  <si>
    <t>10 m3 portaal perscontainer</t>
  </si>
  <si>
    <t>Thorbeckelaan 63</t>
  </si>
  <si>
    <t>3201 WJ</t>
  </si>
  <si>
    <t>SPIJKENISSE</t>
  </si>
  <si>
    <t>240 mini k-vg/grijs deksel</t>
  </si>
  <si>
    <t>770 din k-vg/grijs deksel</t>
  </si>
  <si>
    <t>Van Zandvlietplein 20</t>
  </si>
  <si>
    <t>3077 AA</t>
  </si>
  <si>
    <t xml:space="preserve">Grof bedrijfsafval </t>
  </si>
  <si>
    <t>Grof bedrijfsafval 40m3 afzet open</t>
  </si>
  <si>
    <t>Weena 743</t>
  </si>
  <si>
    <t>3013 AL</t>
  </si>
  <si>
    <t>Westzeedijk 487</t>
  </si>
  <si>
    <t>3024 EL </t>
  </si>
  <si>
    <t>1101 din k-vg/grijs dks pl</t>
  </si>
  <si>
    <t>Zuster Hennekeplein 80</t>
  </si>
  <si>
    <t>3033 BW</t>
  </si>
  <si>
    <t>Totaal Inschrijfprijs</t>
  </si>
  <si>
    <t>Tabblad 2. Optie Afvalscheidingsbakken</t>
  </si>
  <si>
    <t>Het totaalbedrag voor de optie: Afvalscheidingsbakken wordt voor 10% meegewogen in de inschrijfprijs omdat de aanbestedende dienst zich niet verplicht tot het afnemen van deze diensten bij de inschrijver.</t>
  </si>
  <si>
    <t>Samenstelling per set van drie afvalscheidingsbakken: PD, Etensresten (swill), Restafval</t>
  </si>
  <si>
    <t>De foto hieronder is een weergave van de afvalscheidingsbakken zoals al geplaatst op vier locaties van Albeda.</t>
  </si>
  <si>
    <t>Prijs per set / opstelling van drie</t>
  </si>
  <si>
    <t>Naar verwachting 175 stuks</t>
  </si>
  <si>
    <t>Transportkosten per levering</t>
  </si>
  <si>
    <t>Montage / plaatsing kosten per uur</t>
  </si>
  <si>
    <t>Subkosten transport, montage en plaatsing op 10 locaties</t>
  </si>
  <si>
    <t>Totaal</t>
  </si>
  <si>
    <t>Gewogen prijs voor opname in totaalprijs</t>
  </si>
  <si>
    <t>Overzicht totaalprijs</t>
  </si>
  <si>
    <t>1. Totaal Inzameling en verwerking Afvalstoffen</t>
  </si>
  <si>
    <t xml:space="preserve">2. Gewogen prijs Afvalscheidingsbakken </t>
  </si>
  <si>
    <t>Totaalprijs ter beoordeling</t>
  </si>
  <si>
    <t>Prijzen excl. BTW invullen</t>
  </si>
  <si>
    <t>Totaal kosten per jaar exclusief BTW</t>
  </si>
  <si>
    <t>BTW</t>
  </si>
  <si>
    <t>Totaal inclusief BTW</t>
  </si>
  <si>
    <t>Prijzen exclusief BTW invullen</t>
  </si>
  <si>
    <t>Prijzen inclusief BTW</t>
  </si>
  <si>
    <t>totaal Incl BTW</t>
  </si>
  <si>
    <t>De totaalprijs wordt inclusief BTW beoordeeld</t>
  </si>
  <si>
    <t>Prijzen worden exclusief BTW uitgevraagd en daarna omgezet naar inclusief BTW</t>
  </si>
  <si>
    <t>BTW 21%</t>
  </si>
  <si>
    <r>
      <t xml:space="preserve">Totaalprijs wordt </t>
    </r>
    <r>
      <rPr>
        <sz val="10"/>
        <rFont val="Arial"/>
        <family val="2"/>
      </rPr>
      <t xml:space="preserve">voor 10% </t>
    </r>
    <r>
      <rPr>
        <sz val="10"/>
        <color rgb="FF000000"/>
        <rFont val="Arial"/>
        <family val="2"/>
      </rPr>
      <t>meegenomen in de totaalprijs ter beoordeling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</si>
</sst>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749992370372631"/>
        <bgColor rgb="FFDDEBF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97999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0">
    <xf numFmtId="0" fontId="0" fillId="0" borderId="0" xfId="0"/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6" fillId="5" borderId="1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7" fillId="0" borderId="1" xfId="0" applyFont="1" applyBorder="1"/>
    <xf numFmtId="0" fontId="6" fillId="6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4" fontId="0" fillId="0" borderId="0" xfId="1" applyFont="1" applyBorder="1"/>
    <xf numFmtId="0" fontId="6" fillId="9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6" borderId="2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3" fillId="10" borderId="1" xfId="0" applyFont="1" applyFill="1" applyBorder="1" applyAlignment="1">
      <alignment vertical="top" wrapText="1"/>
    </xf>
    <xf numFmtId="0" fontId="7" fillId="6" borderId="0" xfId="0" applyFont="1" applyFill="1" applyAlignment="1">
      <alignment horizontal="center"/>
    </xf>
    <xf numFmtId="0" fontId="3" fillId="10" borderId="3" xfId="0" applyFont="1" applyFill="1" applyBorder="1" applyAlignment="1">
      <alignment vertical="top" wrapText="1"/>
    </xf>
    <xf numFmtId="44" fontId="7" fillId="11" borderId="1" xfId="1" applyFont="1" applyFill="1" applyBorder="1"/>
    <xf numFmtId="0" fontId="7" fillId="0" borderId="2" xfId="0" applyFont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/>
    </xf>
    <xf numFmtId="0" fontId="6" fillId="5" borderId="3" xfId="0" applyFont="1" applyFill="1" applyBorder="1" applyAlignment="1">
      <alignment horizontal="left" vertical="top"/>
    </xf>
    <xf numFmtId="0" fontId="6" fillId="5" borderId="3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6" fillId="6" borderId="5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top"/>
    </xf>
    <xf numFmtId="0" fontId="7" fillId="6" borderId="1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left" vertical="top"/>
    </xf>
    <xf numFmtId="0" fontId="9" fillId="0" borderId="0" xfId="0" applyFont="1" applyAlignment="1">
      <alignment wrapText="1"/>
    </xf>
    <xf numFmtId="0" fontId="9" fillId="0" borderId="0" xfId="0" applyFont="1"/>
    <xf numFmtId="44" fontId="7" fillId="13" borderId="1" xfId="1" applyFont="1" applyFill="1" applyBorder="1" applyAlignment="1">
      <alignment horizontal="center"/>
    </xf>
    <xf numFmtId="44" fontId="7" fillId="13" borderId="1" xfId="1" applyFont="1" applyFill="1" applyBorder="1"/>
    <xf numFmtId="0" fontId="3" fillId="14" borderId="1" xfId="0" applyFont="1" applyFill="1" applyBorder="1" applyAlignment="1">
      <alignment vertical="top" wrapText="1"/>
    </xf>
    <xf numFmtId="0" fontId="4" fillId="14" borderId="1" xfId="0" applyFont="1" applyFill="1" applyBorder="1" applyAlignment="1">
      <alignment horizontal="left" vertical="top" wrapText="1"/>
    </xf>
    <xf numFmtId="0" fontId="3" fillId="15" borderId="1" xfId="0" applyFont="1" applyFill="1" applyBorder="1" applyAlignment="1">
      <alignment vertical="top" wrapText="1"/>
    </xf>
    <xf numFmtId="44" fontId="9" fillId="13" borderId="8" xfId="1" applyFont="1" applyFill="1" applyBorder="1" applyAlignment="1">
      <alignment horizontal="center"/>
    </xf>
    <xf numFmtId="44" fontId="9" fillId="10" borderId="10" xfId="0" applyNumberFormat="1" applyFont="1" applyFill="1" applyBorder="1"/>
    <xf numFmtId="44" fontId="9" fillId="13" borderId="7" xfId="1" applyFont="1" applyFill="1" applyBorder="1" applyAlignment="1">
      <alignment horizontal="center"/>
    </xf>
    <xf numFmtId="44" fontId="9" fillId="17" borderId="10" xfId="0" applyNumberFormat="1" applyFont="1" applyFill="1" applyBorder="1"/>
    <xf numFmtId="44" fontId="10" fillId="18" borderId="10" xfId="0" applyNumberFormat="1" applyFont="1" applyFill="1" applyBorder="1"/>
    <xf numFmtId="0" fontId="9" fillId="0" borderId="1" xfId="0" applyFont="1" applyBorder="1"/>
    <xf numFmtId="0" fontId="12" fillId="0" borderId="0" xfId="0" applyFont="1"/>
    <xf numFmtId="0" fontId="11" fillId="0" borderId="3" xfId="0" applyFont="1" applyBorder="1"/>
    <xf numFmtId="44" fontId="12" fillId="0" borderId="1" xfId="1" applyFont="1" applyBorder="1"/>
    <xf numFmtId="44" fontId="4" fillId="0" borderId="0" xfId="1" applyFont="1" applyFill="1" applyBorder="1" applyAlignment="1">
      <alignment horizontal="center"/>
    </xf>
    <xf numFmtId="0" fontId="6" fillId="5" borderId="11" xfId="0" applyFont="1" applyFill="1" applyBorder="1" applyAlignment="1">
      <alignment horizontal="left" vertical="top"/>
    </xf>
    <xf numFmtId="0" fontId="7" fillId="8" borderId="11" xfId="0" applyFont="1" applyFill="1" applyBorder="1" applyAlignment="1">
      <alignment horizontal="left" vertical="top"/>
    </xf>
    <xf numFmtId="0" fontId="6" fillId="5" borderId="11" xfId="0" applyFont="1" applyFill="1" applyBorder="1" applyAlignment="1">
      <alignment horizontal="center" vertical="top"/>
    </xf>
    <xf numFmtId="44" fontId="7" fillId="13" borderId="11" xfId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left" vertical="top"/>
    </xf>
    <xf numFmtId="0" fontId="6" fillId="0" borderId="12" xfId="0" applyFont="1" applyBorder="1" applyAlignment="1">
      <alignment horizontal="center" vertical="top"/>
    </xf>
    <xf numFmtId="44" fontId="7" fillId="0" borderId="12" xfId="1" applyFont="1" applyFill="1" applyBorder="1" applyAlignment="1">
      <alignment horizontal="center"/>
    </xf>
    <xf numFmtId="44" fontId="7" fillId="0" borderId="12" xfId="1" applyFont="1" applyFill="1" applyBorder="1"/>
    <xf numFmtId="0" fontId="7" fillId="0" borderId="12" xfId="0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4" fontId="12" fillId="0" borderId="11" xfId="1" applyFont="1" applyBorder="1"/>
    <xf numFmtId="44" fontId="12" fillId="18" borderId="9" xfId="1" applyFont="1" applyFill="1" applyBorder="1"/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4" fillId="0" borderId="0" xfId="0" applyFont="1"/>
    <xf numFmtId="0" fontId="10" fillId="2" borderId="1" xfId="0" applyFont="1" applyFill="1" applyBorder="1" applyAlignment="1">
      <alignment horizontal="center" vertical="top" wrapText="1"/>
    </xf>
    <xf numFmtId="0" fontId="10" fillId="16" borderId="1" xfId="0" applyFont="1" applyFill="1" applyBorder="1" applyAlignment="1">
      <alignment horizontal="center" vertical="top" wrapText="1"/>
    </xf>
    <xf numFmtId="0" fontId="10" fillId="16" borderId="1" xfId="0" applyFont="1" applyFill="1" applyBorder="1" applyAlignment="1">
      <alignment horizontal="center" vertical="top"/>
    </xf>
    <xf numFmtId="0" fontId="15" fillId="0" borderId="0" xfId="0" applyFont="1"/>
    <xf numFmtId="0" fontId="11" fillId="0" borderId="0" xfId="0" applyFont="1"/>
    <xf numFmtId="0" fontId="6" fillId="6" borderId="6" xfId="0" applyFont="1" applyFill="1" applyBorder="1"/>
    <xf numFmtId="0" fontId="7" fillId="0" borderId="0" xfId="0" applyFont="1" applyAlignment="1">
      <alignment horizontal="left" wrapText="1"/>
    </xf>
    <xf numFmtId="0" fontId="3" fillId="20" borderId="1" xfId="0" applyFont="1" applyFill="1" applyBorder="1" applyAlignment="1">
      <alignment vertical="top" wrapText="1"/>
    </xf>
    <xf numFmtId="44" fontId="7" fillId="6" borderId="1" xfId="1" applyFont="1" applyFill="1" applyBorder="1" applyAlignment="1">
      <alignment horizontal="center"/>
    </xf>
    <xf numFmtId="44" fontId="6" fillId="5" borderId="5" xfId="1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/>
    </xf>
    <xf numFmtId="0" fontId="6" fillId="6" borderId="13" xfId="0" applyFont="1" applyFill="1" applyBorder="1" applyAlignment="1">
      <alignment horizontal="left" vertical="center"/>
    </xf>
    <xf numFmtId="0" fontId="7" fillId="8" borderId="14" xfId="0" applyFont="1" applyFill="1" applyBorder="1" applyAlignment="1">
      <alignment horizontal="left" vertical="top"/>
    </xf>
    <xf numFmtId="0" fontId="6" fillId="6" borderId="15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/>
    </xf>
    <xf numFmtId="44" fontId="7" fillId="6" borderId="1" xfId="1" applyFont="1" applyFill="1" applyBorder="1" applyAlignment="1">
      <alignment horizontal="left"/>
    </xf>
    <xf numFmtId="44" fontId="7" fillId="13" borderId="1" xfId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44" fontId="6" fillId="5" borderId="5" xfId="1" applyFont="1" applyFill="1" applyBorder="1" applyAlignment="1">
      <alignment horizontal="left"/>
    </xf>
    <xf numFmtId="44" fontId="7" fillId="6" borderId="1" xfId="1" applyFont="1" applyFill="1" applyBorder="1"/>
    <xf numFmtId="0" fontId="6" fillId="5" borderId="13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center" vertical="center"/>
    </xf>
    <xf numFmtId="44" fontId="5" fillId="6" borderId="1" xfId="1" applyFont="1" applyFill="1" applyBorder="1" applyAlignment="1">
      <alignment horizontal="center" vertical="center"/>
    </xf>
    <xf numFmtId="44" fontId="5" fillId="6" borderId="1" xfId="1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5" fillId="12" borderId="4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left" vertical="top"/>
    </xf>
    <xf numFmtId="0" fontId="7" fillId="6" borderId="4" xfId="0" applyFont="1" applyFill="1" applyBorder="1" applyAlignment="1">
      <alignment horizontal="left" vertical="top"/>
    </xf>
    <xf numFmtId="0" fontId="5" fillId="6" borderId="1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44" fontId="5" fillId="6" borderId="1" xfId="1" applyFont="1" applyFill="1" applyBorder="1" applyAlignment="1">
      <alignment horizontal="center"/>
    </xf>
    <xf numFmtId="44" fontId="5" fillId="13" borderId="1" xfId="1" applyFont="1" applyFill="1" applyBorder="1"/>
    <xf numFmtId="0" fontId="5" fillId="6" borderId="1" xfId="0" applyFont="1" applyFill="1" applyBorder="1" applyAlignment="1">
      <alignment horizontal="center" vertical="center"/>
    </xf>
    <xf numFmtId="44" fontId="7" fillId="10" borderId="1" xfId="1" applyFont="1" applyFill="1" applyBorder="1"/>
    <xf numFmtId="44" fontId="7" fillId="10" borderId="1" xfId="1" applyFont="1" applyFill="1" applyBorder="1" applyAlignment="1">
      <alignment horizontal="center"/>
    </xf>
    <xf numFmtId="44" fontId="7" fillId="10" borderId="1" xfId="1" applyFont="1" applyFill="1" applyBorder="1" applyAlignment="1">
      <alignment horizontal="left"/>
    </xf>
    <xf numFmtId="44" fontId="5" fillId="10" borderId="1" xfId="1" applyFont="1" applyFill="1" applyBorder="1"/>
    <xf numFmtId="44" fontId="7" fillId="10" borderId="11" xfId="1" applyFont="1" applyFill="1" applyBorder="1"/>
    <xf numFmtId="44" fontId="7" fillId="10" borderId="3" xfId="1" applyFont="1" applyFill="1" applyBorder="1" applyAlignment="1">
      <alignment horizontal="center"/>
    </xf>
    <xf numFmtId="0" fontId="6" fillId="6" borderId="12" xfId="0" applyFont="1" applyFill="1" applyBorder="1" applyAlignment="1">
      <alignment horizontal="left" vertical="center"/>
    </xf>
    <xf numFmtId="0" fontId="7" fillId="8" borderId="12" xfId="0" applyFont="1" applyFill="1" applyBorder="1" applyAlignment="1">
      <alignment horizontal="left" vertical="top"/>
    </xf>
    <xf numFmtId="0" fontId="6" fillId="6" borderId="16" xfId="0" applyFont="1" applyFill="1" applyBorder="1" applyAlignment="1">
      <alignment horizontal="left" vertical="center"/>
    </xf>
    <xf numFmtId="0" fontId="7" fillId="8" borderId="16" xfId="0" applyFont="1" applyFill="1" applyBorder="1" applyAlignment="1">
      <alignment horizontal="left" vertical="top"/>
    </xf>
    <xf numFmtId="0" fontId="7" fillId="0" borderId="16" xfId="0" applyFont="1" applyBorder="1" applyAlignment="1">
      <alignment horizontal="center"/>
    </xf>
    <xf numFmtId="44" fontId="6" fillId="6" borderId="5" xfId="1" applyFont="1" applyFill="1" applyBorder="1" applyAlignment="1">
      <alignment horizontal="center" vertical="center"/>
    </xf>
    <xf numFmtId="44" fontId="6" fillId="21" borderId="5" xfId="1" applyFont="1" applyFill="1" applyBorder="1" applyAlignment="1">
      <alignment horizontal="left"/>
    </xf>
    <xf numFmtId="44" fontId="6" fillId="21" borderId="5" xfId="1" applyFont="1" applyFill="1" applyBorder="1" applyAlignment="1">
      <alignment horizontal="center" vertical="center"/>
    </xf>
    <xf numFmtId="44" fontId="5" fillId="15" borderId="1" xfId="1" applyFont="1" applyFill="1" applyBorder="1" applyAlignment="1">
      <alignment horizontal="center" vertical="center"/>
    </xf>
    <xf numFmtId="44" fontId="6" fillId="15" borderId="5" xfId="1" applyFont="1" applyFill="1" applyBorder="1" applyAlignment="1">
      <alignment horizontal="center" vertical="center"/>
    </xf>
    <xf numFmtId="44" fontId="7" fillId="15" borderId="1" xfId="1" applyFont="1" applyFill="1" applyBorder="1"/>
    <xf numFmtId="44" fontId="7" fillId="15" borderId="1" xfId="1" applyFont="1" applyFill="1" applyBorder="1" applyAlignment="1">
      <alignment horizontal="left"/>
    </xf>
    <xf numFmtId="44" fontId="4" fillId="15" borderId="17" xfId="0" applyNumberFormat="1" applyFont="1" applyFill="1" applyBorder="1"/>
    <xf numFmtId="0" fontId="5" fillId="22" borderId="1" xfId="0" applyFont="1" applyFill="1" applyBorder="1" applyAlignment="1">
      <alignment vertical="top" wrapText="1"/>
    </xf>
    <xf numFmtId="44" fontId="7" fillId="22" borderId="1" xfId="0" applyNumberFormat="1" applyFont="1" applyFill="1" applyBorder="1"/>
    <xf numFmtId="44" fontId="7" fillId="23" borderId="1" xfId="0" applyNumberFormat="1" applyFont="1" applyFill="1" applyBorder="1"/>
    <xf numFmtId="44" fontId="7" fillId="0" borderId="12" xfId="1" applyFont="1" applyBorder="1" applyAlignment="1">
      <alignment horizontal="center"/>
    </xf>
    <xf numFmtId="44" fontId="7" fillId="15" borderId="5" xfId="1" applyFont="1" applyFill="1" applyBorder="1" applyAlignment="1">
      <alignment horizontal="center" vertical="center"/>
    </xf>
    <xf numFmtId="44" fontId="7" fillId="6" borderId="5" xfId="1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7" fillId="0" borderId="18" xfId="0" applyFont="1" applyBorder="1" applyAlignment="1">
      <alignment horizontal="center"/>
    </xf>
    <xf numFmtId="0" fontId="6" fillId="5" borderId="22" xfId="0" applyFont="1" applyFill="1" applyBorder="1" applyAlignment="1">
      <alignment horizontal="left" vertical="center"/>
    </xf>
    <xf numFmtId="0" fontId="6" fillId="6" borderId="23" xfId="0" applyFont="1" applyFill="1" applyBorder="1" applyAlignment="1">
      <alignment horizontal="left" vertical="center"/>
    </xf>
    <xf numFmtId="0" fontId="7" fillId="8" borderId="23" xfId="0" applyFont="1" applyFill="1" applyBorder="1" applyAlignment="1">
      <alignment horizontal="left" vertical="center"/>
    </xf>
    <xf numFmtId="0" fontId="7" fillId="0" borderId="23" xfId="0" applyFont="1" applyBorder="1" applyAlignment="1">
      <alignment horizontal="center"/>
    </xf>
    <xf numFmtId="0" fontId="6" fillId="5" borderId="24" xfId="0" applyFont="1" applyFill="1" applyBorder="1" applyAlignment="1">
      <alignment horizontal="left" vertical="center"/>
    </xf>
    <xf numFmtId="0" fontId="6" fillId="6" borderId="25" xfId="0" applyFont="1" applyFill="1" applyBorder="1" applyAlignment="1">
      <alignment horizontal="left" vertical="center"/>
    </xf>
    <xf numFmtId="0" fontId="7" fillId="8" borderId="25" xfId="0" applyFont="1" applyFill="1" applyBorder="1" applyAlignment="1">
      <alignment horizontal="left" vertical="center"/>
    </xf>
    <xf numFmtId="0" fontId="7" fillId="0" borderId="2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6" borderId="3" xfId="0" applyFont="1" applyFill="1" applyBorder="1" applyAlignment="1">
      <alignment horizontal="center" vertical="top"/>
    </xf>
    <xf numFmtId="0" fontId="6" fillId="5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top"/>
    </xf>
    <xf numFmtId="0" fontId="6" fillId="5" borderId="4" xfId="0" applyFont="1" applyFill="1" applyBorder="1" applyAlignment="1">
      <alignment horizontal="center" vertical="top"/>
    </xf>
    <xf numFmtId="0" fontId="6" fillId="5" borderId="26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top"/>
    </xf>
    <xf numFmtId="44" fontId="7" fillId="6" borderId="11" xfId="1" applyFont="1" applyFill="1" applyBorder="1"/>
    <xf numFmtId="0" fontId="10" fillId="19" borderId="3" xfId="0" applyFont="1" applyFill="1" applyBorder="1" applyAlignment="1">
      <alignment horizontal="center" vertical="top" wrapText="1"/>
    </xf>
    <xf numFmtId="0" fontId="10" fillId="24" borderId="21" xfId="0" applyFont="1" applyFill="1" applyBorder="1" applyAlignment="1">
      <alignment horizontal="center" vertical="top" wrapText="1"/>
    </xf>
    <xf numFmtId="0" fontId="10" fillId="25" borderId="21" xfId="0" applyFont="1" applyFill="1" applyBorder="1" applyAlignment="1">
      <alignment horizontal="center" vertical="top" wrapText="1"/>
    </xf>
    <xf numFmtId="44" fontId="10" fillId="24" borderId="21" xfId="0" applyNumberFormat="1" applyFont="1" applyFill="1" applyBorder="1"/>
    <xf numFmtId="44" fontId="10" fillId="25" borderId="21" xfId="0" applyNumberFormat="1" applyFont="1" applyFill="1" applyBorder="1"/>
    <xf numFmtId="0" fontId="5" fillId="25" borderId="1" xfId="0" applyFont="1" applyFill="1" applyBorder="1" applyAlignment="1">
      <alignment vertical="top" wrapText="1"/>
    </xf>
    <xf numFmtId="44" fontId="7" fillId="25" borderId="1" xfId="0" applyNumberFormat="1" applyFont="1" applyFill="1" applyBorder="1"/>
    <xf numFmtId="0" fontId="7" fillId="0" borderId="0" xfId="0" applyFont="1" applyAlignment="1">
      <alignment horizontal="left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16" fillId="0" borderId="0" xfId="0" applyFont="1"/>
    <xf numFmtId="0" fontId="15" fillId="3" borderId="1" xfId="0" applyFont="1" applyFill="1" applyBorder="1" applyAlignment="1">
      <alignment vertical="top" wrapText="1"/>
    </xf>
    <xf numFmtId="0" fontId="17" fillId="4" borderId="1" xfId="0" applyFont="1" applyFill="1" applyBorder="1"/>
    <xf numFmtId="0" fontId="17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7</xdr:row>
      <xdr:rowOff>15240</xdr:rowOff>
    </xdr:from>
    <xdr:to>
      <xdr:col>4</xdr:col>
      <xdr:colOff>148591</xdr:colOff>
      <xdr:row>19</xdr:row>
      <xdr:rowOff>115102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2B4B8CB-D6DC-420D-ACE0-E737685DA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1" y="853440"/>
          <a:ext cx="2533650" cy="2713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C27E-BC0B-4C64-BAA5-79106C5A0AAD}">
  <dimension ref="A1:A21"/>
  <sheetViews>
    <sheetView tabSelected="1" workbookViewId="0"/>
  </sheetViews>
  <sheetFormatPr defaultRowHeight="14.4" x14ac:dyDescent="0.3"/>
  <cols>
    <col min="1" max="1" width="140.33203125" bestFit="1" customWidth="1"/>
  </cols>
  <sheetData>
    <row r="1" spans="1:1" ht="15.6" x14ac:dyDescent="0.3">
      <c r="A1" s="196" t="s">
        <v>0</v>
      </c>
    </row>
    <row r="2" spans="1:1" x14ac:dyDescent="0.3">
      <c r="A2" s="84"/>
    </row>
    <row r="3" spans="1:1" x14ac:dyDescent="0.3">
      <c r="A3" s="197" t="s">
        <v>1</v>
      </c>
    </row>
    <row r="4" spans="1:1" x14ac:dyDescent="0.3">
      <c r="A4" s="198" t="s">
        <v>2</v>
      </c>
    </row>
    <row r="5" spans="1:1" x14ac:dyDescent="0.3">
      <c r="A5" s="198" t="s">
        <v>3</v>
      </c>
    </row>
    <row r="6" spans="1:1" x14ac:dyDescent="0.3">
      <c r="A6" s="198" t="s">
        <v>4</v>
      </c>
    </row>
    <row r="7" spans="1:1" x14ac:dyDescent="0.3">
      <c r="A7" s="198" t="s">
        <v>5</v>
      </c>
    </row>
    <row r="8" spans="1:1" x14ac:dyDescent="0.3">
      <c r="A8" s="198" t="s">
        <v>140</v>
      </c>
    </row>
    <row r="9" spans="1:1" x14ac:dyDescent="0.3">
      <c r="A9" s="199"/>
    </row>
    <row r="10" spans="1:1" x14ac:dyDescent="0.3">
      <c r="A10" s="199"/>
    </row>
    <row r="11" spans="1:1" x14ac:dyDescent="0.3">
      <c r="A11" s="197" t="s">
        <v>6</v>
      </c>
    </row>
    <row r="12" spans="1:1" x14ac:dyDescent="0.3">
      <c r="A12" s="198" t="s">
        <v>7</v>
      </c>
    </row>
    <row r="13" spans="1:1" x14ac:dyDescent="0.3">
      <c r="A13" s="198" t="s">
        <v>8</v>
      </c>
    </row>
    <row r="14" spans="1:1" x14ac:dyDescent="0.3">
      <c r="A14" s="198" t="s">
        <v>9</v>
      </c>
    </row>
    <row r="15" spans="1:1" x14ac:dyDescent="0.3">
      <c r="A15" s="198" t="s">
        <v>142</v>
      </c>
    </row>
    <row r="16" spans="1:1" x14ac:dyDescent="0.3">
      <c r="A16" s="198" t="s">
        <v>140</v>
      </c>
    </row>
    <row r="17" spans="1:1" x14ac:dyDescent="0.3">
      <c r="A17" s="199"/>
    </row>
    <row r="18" spans="1:1" x14ac:dyDescent="0.3">
      <c r="A18" s="197" t="s">
        <v>10</v>
      </c>
    </row>
    <row r="19" spans="1:1" x14ac:dyDescent="0.3">
      <c r="A19" s="198" t="s">
        <v>11</v>
      </c>
    </row>
    <row r="20" spans="1:1" x14ac:dyDescent="0.3">
      <c r="A20" s="198" t="s">
        <v>139</v>
      </c>
    </row>
    <row r="21" spans="1:1" x14ac:dyDescent="0.3">
      <c r="A21" s="4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A2B5B-6CE9-45E9-855F-02022583657E}">
  <dimension ref="A1:V58"/>
  <sheetViews>
    <sheetView topLeftCell="E4" workbookViewId="0">
      <selection activeCell="K8" sqref="K8"/>
    </sheetView>
  </sheetViews>
  <sheetFormatPr defaultColWidth="20" defaultRowHeight="11.25" customHeight="1" x14ac:dyDescent="0.2"/>
  <cols>
    <col min="1" max="1" width="10" style="7" customWidth="1"/>
    <col min="2" max="2" width="17.88671875" style="7" customWidth="1"/>
    <col min="3" max="3" width="8.6640625" style="7" customWidth="1"/>
    <col min="4" max="4" width="15.109375" style="7" customWidth="1"/>
    <col min="5" max="5" width="24.5546875" style="7" customWidth="1"/>
    <col min="6" max="6" width="31.6640625" style="7" customWidth="1"/>
    <col min="7" max="11" width="13.33203125" style="7" customWidth="1"/>
    <col min="12" max="13" width="11.88671875" style="7" customWidth="1"/>
    <col min="14" max="14" width="10.33203125" style="8" customWidth="1"/>
    <col min="15" max="19" width="12.6640625" style="8" customWidth="1"/>
    <col min="20" max="22" width="12.6640625" style="7" customWidth="1"/>
    <col min="23" max="16384" width="20" style="7"/>
  </cols>
  <sheetData>
    <row r="1" spans="1:22" ht="22.2" customHeight="1" x14ac:dyDescent="0.2">
      <c r="A1" s="79" t="s">
        <v>12</v>
      </c>
    </row>
    <row r="2" spans="1:22" ht="21" customHeight="1" x14ac:dyDescent="0.2">
      <c r="A2" s="193" t="s">
        <v>13</v>
      </c>
      <c r="B2" s="193"/>
      <c r="C2" s="193"/>
      <c r="D2" s="193"/>
      <c r="E2" s="193"/>
      <c r="F2" s="193"/>
      <c r="G2" s="193"/>
      <c r="H2" s="87"/>
      <c r="N2" s="26"/>
      <c r="O2" s="26"/>
      <c r="P2" s="26"/>
      <c r="Q2" s="26"/>
      <c r="R2" s="26"/>
      <c r="S2" s="26"/>
    </row>
    <row r="3" spans="1:22" ht="10.199999999999999" x14ac:dyDescent="0.2">
      <c r="A3" s="7" t="s">
        <v>14</v>
      </c>
      <c r="D3" s="8"/>
      <c r="E3" s="8"/>
      <c r="F3" s="8"/>
    </row>
    <row r="4" spans="1:22" ht="10.199999999999999" x14ac:dyDescent="0.2">
      <c r="A4" s="7" t="s">
        <v>15</v>
      </c>
      <c r="D4" s="8"/>
      <c r="E4" s="8"/>
      <c r="F4" s="8"/>
    </row>
    <row r="5" spans="1:22" ht="10.199999999999999" x14ac:dyDescent="0.2">
      <c r="A5" s="80" t="s">
        <v>132</v>
      </c>
      <c r="D5" s="8"/>
      <c r="E5" s="8"/>
      <c r="F5" s="8"/>
    </row>
    <row r="7" spans="1:22" s="3" customFormat="1" ht="61.2" x14ac:dyDescent="0.3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  <c r="H7" s="1"/>
      <c r="I7" s="1" t="s">
        <v>23</v>
      </c>
      <c r="J7" s="88" t="s">
        <v>24</v>
      </c>
      <c r="K7" s="50" t="s">
        <v>25</v>
      </c>
      <c r="L7" s="50" t="s">
        <v>26</v>
      </c>
      <c r="M7" s="25" t="s">
        <v>27</v>
      </c>
      <c r="N7" s="9" t="s">
        <v>28</v>
      </c>
      <c r="O7" s="51" t="s">
        <v>29</v>
      </c>
      <c r="P7" s="25" t="s">
        <v>30</v>
      </c>
      <c r="Q7" s="2" t="s">
        <v>31</v>
      </c>
      <c r="R7" s="50" t="s">
        <v>32</v>
      </c>
      <c r="S7" s="27" t="s">
        <v>33</v>
      </c>
      <c r="T7" s="52" t="s">
        <v>133</v>
      </c>
      <c r="U7" s="152" t="s">
        <v>141</v>
      </c>
      <c r="V7" s="191" t="s">
        <v>135</v>
      </c>
    </row>
    <row r="8" spans="1:22" ht="10.199999999999999" x14ac:dyDescent="0.2">
      <c r="A8" s="4" t="s">
        <v>34</v>
      </c>
      <c r="B8" s="5" t="s">
        <v>35</v>
      </c>
      <c r="C8" s="5" t="s">
        <v>36</v>
      </c>
      <c r="D8" s="30" t="s">
        <v>37</v>
      </c>
      <c r="E8" s="5" t="s">
        <v>38</v>
      </c>
      <c r="F8" s="34" t="s">
        <v>39</v>
      </c>
      <c r="G8" s="11" t="s">
        <v>40</v>
      </c>
      <c r="H8" s="11"/>
      <c r="I8" s="11">
        <v>3</v>
      </c>
      <c r="J8" s="11"/>
      <c r="K8" s="48">
        <v>0</v>
      </c>
      <c r="L8" s="105"/>
      <c r="M8" s="133">
        <f>I8*K8*12</f>
        <v>0</v>
      </c>
      <c r="N8" s="6">
        <v>21936</v>
      </c>
      <c r="O8" s="48">
        <v>0</v>
      </c>
      <c r="P8" s="134">
        <f t="shared" ref="P8" si="0">N8*O8</f>
        <v>0</v>
      </c>
      <c r="Q8" s="6">
        <v>80</v>
      </c>
      <c r="R8" s="49">
        <v>0</v>
      </c>
      <c r="S8" s="138">
        <f t="shared" ref="S8:S55" si="1">Q8*R8</f>
        <v>0</v>
      </c>
      <c r="T8" s="149">
        <f t="shared" ref="T8:T55" si="2">M8+P8+S8</f>
        <v>0</v>
      </c>
      <c r="U8" s="153">
        <f>T8*0.21</f>
        <v>0</v>
      </c>
      <c r="V8" s="192">
        <f>T8+U8</f>
        <v>0</v>
      </c>
    </row>
    <row r="9" spans="1:22" ht="10.199999999999999" x14ac:dyDescent="0.2">
      <c r="A9" s="4" t="s">
        <v>34</v>
      </c>
      <c r="B9" s="5" t="s">
        <v>35</v>
      </c>
      <c r="C9" s="4" t="s">
        <v>36</v>
      </c>
      <c r="D9" s="31" t="s">
        <v>37</v>
      </c>
      <c r="E9" s="4" t="s">
        <v>41</v>
      </c>
      <c r="F9" s="86" t="s">
        <v>42</v>
      </c>
      <c r="G9" s="12" t="s">
        <v>43</v>
      </c>
      <c r="H9" s="12"/>
      <c r="I9" s="12">
        <v>1</v>
      </c>
      <c r="J9" s="12"/>
      <c r="K9" s="48">
        <v>0</v>
      </c>
      <c r="L9" s="105"/>
      <c r="M9" s="133">
        <f t="shared" ref="M9:M13" si="3">I9*K9*12</f>
        <v>0</v>
      </c>
      <c r="N9" s="6">
        <v>3411</v>
      </c>
      <c r="O9" s="48">
        <v>0</v>
      </c>
      <c r="P9" s="134">
        <f t="shared" ref="P9:P55" si="4">N9*O9</f>
        <v>0</v>
      </c>
      <c r="Q9" s="6">
        <v>200</v>
      </c>
      <c r="R9" s="48">
        <v>0</v>
      </c>
      <c r="S9" s="138">
        <f t="shared" si="1"/>
        <v>0</v>
      </c>
      <c r="T9" s="149">
        <f t="shared" si="2"/>
        <v>0</v>
      </c>
      <c r="U9" s="153">
        <f t="shared" ref="U9:U55" si="5">T9*0.21</f>
        <v>0</v>
      </c>
      <c r="V9" s="192">
        <f t="shared" ref="V9:V55" si="6">T9+U9</f>
        <v>0</v>
      </c>
    </row>
    <row r="10" spans="1:22" ht="10.199999999999999" x14ac:dyDescent="0.2">
      <c r="A10" s="13" t="s">
        <v>34</v>
      </c>
      <c r="B10" s="13" t="s">
        <v>35</v>
      </c>
      <c r="C10" s="13" t="s">
        <v>36</v>
      </c>
      <c r="D10" s="32" t="s">
        <v>37</v>
      </c>
      <c r="E10" s="13" t="s">
        <v>44</v>
      </c>
      <c r="F10" s="35" t="s">
        <v>45</v>
      </c>
      <c r="G10" s="6" t="s">
        <v>46</v>
      </c>
      <c r="H10" s="6"/>
      <c r="I10" s="14">
        <v>1</v>
      </c>
      <c r="J10" s="14"/>
      <c r="K10" s="48">
        <v>0</v>
      </c>
      <c r="L10" s="105"/>
      <c r="M10" s="133">
        <f t="shared" si="3"/>
        <v>0</v>
      </c>
      <c r="N10" s="14">
        <v>222</v>
      </c>
      <c r="O10" s="48">
        <v>0</v>
      </c>
      <c r="P10" s="134">
        <f t="shared" si="4"/>
        <v>0</v>
      </c>
      <c r="Q10" s="19">
        <v>12</v>
      </c>
      <c r="R10" s="48">
        <v>0</v>
      </c>
      <c r="S10" s="138">
        <f t="shared" si="1"/>
        <v>0</v>
      </c>
      <c r="T10" s="149">
        <f t="shared" si="2"/>
        <v>0</v>
      </c>
      <c r="U10" s="153">
        <f t="shared" si="5"/>
        <v>0</v>
      </c>
      <c r="V10" s="192">
        <f t="shared" si="6"/>
        <v>0</v>
      </c>
    </row>
    <row r="11" spans="1:22" ht="10.199999999999999" x14ac:dyDescent="0.2">
      <c r="A11" s="13" t="s">
        <v>34</v>
      </c>
      <c r="B11" s="13" t="s">
        <v>35</v>
      </c>
      <c r="C11" s="13" t="s">
        <v>36</v>
      </c>
      <c r="D11" s="32" t="s">
        <v>37</v>
      </c>
      <c r="E11" s="13" t="s">
        <v>41</v>
      </c>
      <c r="F11" s="37" t="s">
        <v>47</v>
      </c>
      <c r="G11" s="6" t="s">
        <v>46</v>
      </c>
      <c r="H11" s="6"/>
      <c r="I11" s="17">
        <v>1</v>
      </c>
      <c r="J11" s="17"/>
      <c r="K11" s="48">
        <v>0</v>
      </c>
      <c r="L11" s="105"/>
      <c r="M11" s="133">
        <f t="shared" si="3"/>
        <v>0</v>
      </c>
      <c r="N11" s="14">
        <v>3820</v>
      </c>
      <c r="O11" s="48">
        <v>0</v>
      </c>
      <c r="P11" s="134">
        <f t="shared" si="4"/>
        <v>0</v>
      </c>
      <c r="Q11" s="24">
        <v>12</v>
      </c>
      <c r="R11" s="48">
        <v>0</v>
      </c>
      <c r="S11" s="138">
        <f t="shared" si="1"/>
        <v>0</v>
      </c>
      <c r="T11" s="149">
        <f t="shared" si="2"/>
        <v>0</v>
      </c>
      <c r="U11" s="153">
        <f t="shared" si="5"/>
        <v>0</v>
      </c>
      <c r="V11" s="192">
        <f t="shared" si="6"/>
        <v>0</v>
      </c>
    </row>
    <row r="12" spans="1:22" ht="10.199999999999999" x14ac:dyDescent="0.2">
      <c r="A12" s="13" t="s">
        <v>34</v>
      </c>
      <c r="B12" s="15" t="s">
        <v>48</v>
      </c>
      <c r="C12" s="15" t="s">
        <v>49</v>
      </c>
      <c r="D12" s="33" t="s">
        <v>50</v>
      </c>
      <c r="E12" s="15" t="s">
        <v>41</v>
      </c>
      <c r="F12" s="36" t="s">
        <v>51</v>
      </c>
      <c r="G12" s="6" t="s">
        <v>46</v>
      </c>
      <c r="H12" s="6"/>
      <c r="I12" s="16">
        <v>1</v>
      </c>
      <c r="J12" s="16"/>
      <c r="K12" s="48">
        <v>0</v>
      </c>
      <c r="L12" s="105"/>
      <c r="M12" s="133">
        <f t="shared" si="3"/>
        <v>0</v>
      </c>
      <c r="N12" s="14">
        <v>8020</v>
      </c>
      <c r="O12" s="48">
        <v>0</v>
      </c>
      <c r="P12" s="134">
        <f t="shared" si="4"/>
        <v>0</v>
      </c>
      <c r="Q12" s="24">
        <v>10</v>
      </c>
      <c r="R12" s="48">
        <v>0</v>
      </c>
      <c r="S12" s="138">
        <f t="shared" si="1"/>
        <v>0</v>
      </c>
      <c r="T12" s="149">
        <f t="shared" si="2"/>
        <v>0</v>
      </c>
      <c r="U12" s="153">
        <f t="shared" si="5"/>
        <v>0</v>
      </c>
      <c r="V12" s="192">
        <f t="shared" si="6"/>
        <v>0</v>
      </c>
    </row>
    <row r="13" spans="1:22" ht="10.199999999999999" x14ac:dyDescent="0.2">
      <c r="A13" s="4" t="s">
        <v>34</v>
      </c>
      <c r="B13" s="5" t="s">
        <v>52</v>
      </c>
      <c r="C13" s="5" t="s">
        <v>53</v>
      </c>
      <c r="D13" s="30" t="s">
        <v>54</v>
      </c>
      <c r="E13" s="5" t="s">
        <v>41</v>
      </c>
      <c r="F13" s="29" t="s">
        <v>55</v>
      </c>
      <c r="G13" s="11" t="s">
        <v>56</v>
      </c>
      <c r="H13" s="11"/>
      <c r="I13" s="11">
        <v>1</v>
      </c>
      <c r="J13" s="11"/>
      <c r="K13" s="48">
        <v>0</v>
      </c>
      <c r="L13" s="105"/>
      <c r="M13" s="133">
        <f t="shared" si="3"/>
        <v>0</v>
      </c>
      <c r="N13" s="6">
        <v>1061</v>
      </c>
      <c r="O13" s="48">
        <v>0</v>
      </c>
      <c r="P13" s="134">
        <f t="shared" si="4"/>
        <v>0</v>
      </c>
      <c r="Q13" s="6">
        <v>20</v>
      </c>
      <c r="R13" s="48">
        <v>0</v>
      </c>
      <c r="S13" s="138">
        <f t="shared" si="1"/>
        <v>0</v>
      </c>
      <c r="T13" s="149">
        <f t="shared" si="2"/>
        <v>0</v>
      </c>
      <c r="U13" s="153">
        <f t="shared" si="5"/>
        <v>0</v>
      </c>
      <c r="V13" s="192">
        <f t="shared" si="6"/>
        <v>0</v>
      </c>
    </row>
    <row r="14" spans="1:22" ht="10.199999999999999" x14ac:dyDescent="0.2">
      <c r="A14" s="91" t="s">
        <v>34</v>
      </c>
      <c r="B14" s="92" t="s">
        <v>57</v>
      </c>
      <c r="C14" s="92" t="s">
        <v>58</v>
      </c>
      <c r="D14" s="93" t="s">
        <v>37</v>
      </c>
      <c r="E14" s="94" t="s">
        <v>59</v>
      </c>
      <c r="F14" s="95" t="s">
        <v>60</v>
      </c>
      <c r="G14" s="67" t="s">
        <v>46</v>
      </c>
      <c r="H14" s="67"/>
      <c r="I14" s="96">
        <v>1</v>
      </c>
      <c r="J14" s="16"/>
      <c r="K14" s="89"/>
      <c r="L14" s="49">
        <v>0</v>
      </c>
      <c r="M14" s="134">
        <f>I14*L14*15</f>
        <v>0</v>
      </c>
      <c r="N14" s="14">
        <v>560</v>
      </c>
      <c r="O14" s="48">
        <v>0</v>
      </c>
      <c r="P14" s="134">
        <f t="shared" si="4"/>
        <v>0</v>
      </c>
      <c r="Q14" s="39">
        <v>3</v>
      </c>
      <c r="R14" s="48">
        <v>0</v>
      </c>
      <c r="S14" s="138">
        <f t="shared" si="1"/>
        <v>0</v>
      </c>
      <c r="T14" s="149">
        <f t="shared" si="2"/>
        <v>0</v>
      </c>
      <c r="U14" s="153">
        <f t="shared" si="5"/>
        <v>0</v>
      </c>
      <c r="V14" s="192">
        <f t="shared" si="6"/>
        <v>0</v>
      </c>
    </row>
    <row r="15" spans="1:22" s="103" customFormat="1" ht="10.199999999999999" x14ac:dyDescent="0.2">
      <c r="A15" s="122" t="s">
        <v>34</v>
      </c>
      <c r="B15" s="122" t="s">
        <v>57</v>
      </c>
      <c r="C15" s="122" t="s">
        <v>58</v>
      </c>
      <c r="D15" s="122" t="s">
        <v>37</v>
      </c>
      <c r="E15" s="122" t="s">
        <v>61</v>
      </c>
      <c r="F15" s="122" t="s">
        <v>62</v>
      </c>
      <c r="G15" s="109" t="s">
        <v>63</v>
      </c>
      <c r="H15" s="109"/>
      <c r="I15" s="108">
        <v>2</v>
      </c>
      <c r="J15" s="145">
        <v>0</v>
      </c>
      <c r="K15" s="101"/>
      <c r="L15" s="101"/>
      <c r="M15" s="135">
        <f>I15*J15*1</f>
        <v>0</v>
      </c>
      <c r="N15" s="44">
        <v>212</v>
      </c>
      <c r="O15" s="102">
        <v>0</v>
      </c>
      <c r="P15" s="134">
        <f t="shared" si="4"/>
        <v>0</v>
      </c>
      <c r="Q15" s="39">
        <v>12</v>
      </c>
      <c r="R15" s="102">
        <v>0</v>
      </c>
      <c r="S15" s="138">
        <f t="shared" si="1"/>
        <v>0</v>
      </c>
      <c r="T15" s="150">
        <f t="shared" si="2"/>
        <v>0</v>
      </c>
      <c r="U15" s="153">
        <f t="shared" si="5"/>
        <v>0</v>
      </c>
      <c r="V15" s="192">
        <f t="shared" si="6"/>
        <v>0</v>
      </c>
    </row>
    <row r="16" spans="1:22" s="103" customFormat="1" ht="10.199999999999999" x14ac:dyDescent="0.2">
      <c r="A16" s="123"/>
      <c r="B16" s="123"/>
      <c r="C16" s="123"/>
      <c r="D16" s="123"/>
      <c r="E16" s="123"/>
      <c r="F16" s="123"/>
      <c r="G16" s="110"/>
      <c r="H16" s="110"/>
      <c r="I16" s="100">
        <v>2</v>
      </c>
      <c r="J16" s="104"/>
      <c r="K16" s="48">
        <v>0</v>
      </c>
      <c r="L16" s="101"/>
      <c r="M16" s="135">
        <f>I16*J16*12</f>
        <v>0</v>
      </c>
      <c r="N16" s="44">
        <v>212</v>
      </c>
      <c r="O16" s="102">
        <v>0</v>
      </c>
      <c r="P16" s="134">
        <f t="shared" si="4"/>
        <v>0</v>
      </c>
      <c r="Q16" s="39">
        <v>12</v>
      </c>
      <c r="R16" s="102">
        <v>0</v>
      </c>
      <c r="S16" s="138">
        <f t="shared" si="1"/>
        <v>0</v>
      </c>
      <c r="T16" s="150">
        <f t="shared" si="2"/>
        <v>0</v>
      </c>
      <c r="U16" s="153">
        <f t="shared" si="5"/>
        <v>0</v>
      </c>
      <c r="V16" s="192">
        <f t="shared" si="6"/>
        <v>0</v>
      </c>
    </row>
    <row r="17" spans="1:22" ht="10.199999999999999" x14ac:dyDescent="0.2">
      <c r="A17" s="97" t="s">
        <v>34</v>
      </c>
      <c r="B17" s="97" t="s">
        <v>57</v>
      </c>
      <c r="C17" s="97" t="s">
        <v>58</v>
      </c>
      <c r="D17" s="98" t="s">
        <v>37</v>
      </c>
      <c r="E17" s="97" t="s">
        <v>41</v>
      </c>
      <c r="F17" s="99" t="s">
        <v>64</v>
      </c>
      <c r="G17" s="124" t="s">
        <v>46</v>
      </c>
      <c r="H17" s="124"/>
      <c r="I17" s="100">
        <v>1</v>
      </c>
      <c r="J17" s="17"/>
      <c r="K17" s="48">
        <v>0</v>
      </c>
      <c r="L17" s="105"/>
      <c r="M17" s="133">
        <f>I17*K17*12</f>
        <v>0</v>
      </c>
      <c r="N17" s="14">
        <v>20340</v>
      </c>
      <c r="O17" s="102">
        <v>0</v>
      </c>
      <c r="P17" s="134">
        <f t="shared" si="4"/>
        <v>0</v>
      </c>
      <c r="Q17" s="39">
        <v>3</v>
      </c>
      <c r="R17" s="48">
        <v>0</v>
      </c>
      <c r="S17" s="138">
        <f t="shared" si="1"/>
        <v>0</v>
      </c>
      <c r="T17" s="149">
        <f t="shared" si="2"/>
        <v>0</v>
      </c>
      <c r="U17" s="153">
        <f t="shared" si="5"/>
        <v>0</v>
      </c>
      <c r="V17" s="192">
        <f t="shared" si="6"/>
        <v>0</v>
      </c>
    </row>
    <row r="18" spans="1:22" ht="10.199999999999999" x14ac:dyDescent="0.2">
      <c r="A18" s="13" t="s">
        <v>34</v>
      </c>
      <c r="B18" s="15" t="s">
        <v>57</v>
      </c>
      <c r="C18" s="15" t="s">
        <v>58</v>
      </c>
      <c r="D18" s="33" t="s">
        <v>37</v>
      </c>
      <c r="E18" s="15" t="s">
        <v>41</v>
      </c>
      <c r="F18" s="36" t="s">
        <v>65</v>
      </c>
      <c r="G18" s="44" t="s">
        <v>46</v>
      </c>
      <c r="H18" s="44"/>
      <c r="I18" s="16">
        <v>1</v>
      </c>
      <c r="J18" s="16"/>
      <c r="K18" s="89"/>
      <c r="L18" s="49">
        <v>0</v>
      </c>
      <c r="M18" s="134">
        <f>I18*L18*15</f>
        <v>0</v>
      </c>
      <c r="N18" s="14">
        <v>1920</v>
      </c>
      <c r="O18" s="102">
        <v>0</v>
      </c>
      <c r="P18" s="134">
        <f t="shared" si="4"/>
        <v>0</v>
      </c>
      <c r="Q18" s="39">
        <v>2</v>
      </c>
      <c r="R18" s="48">
        <v>0</v>
      </c>
      <c r="S18" s="138">
        <f t="shared" si="1"/>
        <v>0</v>
      </c>
      <c r="T18" s="149">
        <f t="shared" si="2"/>
        <v>0</v>
      </c>
      <c r="U18" s="153">
        <f t="shared" si="5"/>
        <v>0</v>
      </c>
      <c r="V18" s="192">
        <f t="shared" si="6"/>
        <v>0</v>
      </c>
    </row>
    <row r="19" spans="1:22" ht="10.199999999999999" x14ac:dyDescent="0.2">
      <c r="A19" s="13" t="s">
        <v>34</v>
      </c>
      <c r="B19" s="15" t="s">
        <v>57</v>
      </c>
      <c r="C19" s="15" t="s">
        <v>58</v>
      </c>
      <c r="D19" s="33" t="s">
        <v>37</v>
      </c>
      <c r="E19" s="15" t="s">
        <v>41</v>
      </c>
      <c r="F19" s="36" t="s">
        <v>66</v>
      </c>
      <c r="G19" s="44" t="s">
        <v>63</v>
      </c>
      <c r="H19" s="44"/>
      <c r="I19" s="16">
        <v>1</v>
      </c>
      <c r="J19" s="16"/>
      <c r="K19" s="48">
        <v>0</v>
      </c>
      <c r="L19" s="105"/>
      <c r="M19" s="133">
        <f>I19*K19*12</f>
        <v>0</v>
      </c>
      <c r="N19" s="14">
        <v>1900</v>
      </c>
      <c r="O19" s="102">
        <v>0</v>
      </c>
      <c r="P19" s="134">
        <f t="shared" si="4"/>
        <v>0</v>
      </c>
      <c r="Q19" s="39">
        <v>4</v>
      </c>
      <c r="R19" s="48">
        <v>0</v>
      </c>
      <c r="S19" s="138">
        <f t="shared" si="1"/>
        <v>0</v>
      </c>
      <c r="T19" s="149">
        <f t="shared" si="2"/>
        <v>0</v>
      </c>
      <c r="U19" s="153">
        <f t="shared" si="5"/>
        <v>0</v>
      </c>
      <c r="V19" s="192">
        <f t="shared" si="6"/>
        <v>0</v>
      </c>
    </row>
    <row r="20" spans="1:22" ht="10.199999999999999" x14ac:dyDescent="0.2">
      <c r="A20" s="13" t="s">
        <v>34</v>
      </c>
      <c r="B20" s="15" t="s">
        <v>57</v>
      </c>
      <c r="C20" s="15" t="s">
        <v>58</v>
      </c>
      <c r="D20" s="33" t="s">
        <v>37</v>
      </c>
      <c r="E20" s="13" t="s">
        <v>44</v>
      </c>
      <c r="F20" s="45" t="s">
        <v>45</v>
      </c>
      <c r="G20" s="44" t="s">
        <v>46</v>
      </c>
      <c r="H20" s="44"/>
      <c r="I20" s="16">
        <v>1</v>
      </c>
      <c r="J20" s="16"/>
      <c r="K20" s="48">
        <v>0</v>
      </c>
      <c r="L20" s="105"/>
      <c r="M20" s="133">
        <f>I20*K20*12</f>
        <v>0</v>
      </c>
      <c r="N20" s="14">
        <v>111</v>
      </c>
      <c r="O20" s="48">
        <v>0</v>
      </c>
      <c r="P20" s="134">
        <f t="shared" si="4"/>
        <v>0</v>
      </c>
      <c r="Q20" s="39">
        <v>1</v>
      </c>
      <c r="R20" s="48">
        <v>0</v>
      </c>
      <c r="S20" s="138">
        <f t="shared" si="1"/>
        <v>0</v>
      </c>
      <c r="T20" s="149">
        <f t="shared" si="2"/>
        <v>0</v>
      </c>
      <c r="U20" s="153">
        <f t="shared" si="5"/>
        <v>0</v>
      </c>
      <c r="V20" s="192">
        <f t="shared" si="6"/>
        <v>0</v>
      </c>
    </row>
    <row r="21" spans="1:22" ht="10.199999999999999" x14ac:dyDescent="0.2">
      <c r="A21" s="4" t="s">
        <v>34</v>
      </c>
      <c r="B21" s="23" t="s">
        <v>67</v>
      </c>
      <c r="C21" s="23" t="s">
        <v>68</v>
      </c>
      <c r="D21" s="23" t="s">
        <v>37</v>
      </c>
      <c r="E21" s="5" t="s">
        <v>41</v>
      </c>
      <c r="F21" s="34" t="s">
        <v>69</v>
      </c>
      <c r="G21" s="11" t="s">
        <v>40</v>
      </c>
      <c r="H21" s="11"/>
      <c r="I21" s="11">
        <v>1</v>
      </c>
      <c r="J21" s="11"/>
      <c r="K21" s="48">
        <v>0</v>
      </c>
      <c r="L21" s="105"/>
      <c r="M21" s="133">
        <f>I21*K21*12</f>
        <v>0</v>
      </c>
      <c r="N21" s="6">
        <v>9140</v>
      </c>
      <c r="O21" s="48">
        <v>0</v>
      </c>
      <c r="P21" s="134">
        <f t="shared" si="4"/>
        <v>0</v>
      </c>
      <c r="Q21" s="44">
        <v>80</v>
      </c>
      <c r="R21" s="48">
        <v>0</v>
      </c>
      <c r="S21" s="138">
        <f t="shared" si="1"/>
        <v>0</v>
      </c>
      <c r="T21" s="149">
        <f t="shared" si="2"/>
        <v>0</v>
      </c>
      <c r="U21" s="153">
        <f t="shared" si="5"/>
        <v>0</v>
      </c>
      <c r="V21" s="192">
        <f t="shared" si="6"/>
        <v>0</v>
      </c>
    </row>
    <row r="22" spans="1:22" ht="10.199999999999999" x14ac:dyDescent="0.2">
      <c r="A22" s="91" t="s">
        <v>34</v>
      </c>
      <c r="B22" s="91" t="s">
        <v>67</v>
      </c>
      <c r="C22" s="91" t="s">
        <v>68</v>
      </c>
      <c r="D22" s="106" t="s">
        <v>37</v>
      </c>
      <c r="E22" s="91" t="s">
        <v>70</v>
      </c>
      <c r="F22" s="107" t="s">
        <v>71</v>
      </c>
      <c r="G22" s="125" t="s">
        <v>46</v>
      </c>
      <c r="H22" s="125"/>
      <c r="I22" s="108">
        <v>1</v>
      </c>
      <c r="J22" s="17"/>
      <c r="K22" s="89"/>
      <c r="L22" s="49">
        <v>0</v>
      </c>
      <c r="M22" s="134">
        <f>I22*L22*15</f>
        <v>0</v>
      </c>
      <c r="N22" s="14">
        <v>580</v>
      </c>
      <c r="O22" s="48">
        <v>0</v>
      </c>
      <c r="P22" s="134">
        <f t="shared" si="4"/>
        <v>0</v>
      </c>
      <c r="Q22" s="41">
        <v>2</v>
      </c>
      <c r="R22" s="48">
        <v>0</v>
      </c>
      <c r="S22" s="138">
        <f t="shared" si="1"/>
        <v>0</v>
      </c>
      <c r="T22" s="149">
        <f t="shared" si="2"/>
        <v>0</v>
      </c>
      <c r="U22" s="153">
        <f t="shared" si="5"/>
        <v>0</v>
      </c>
      <c r="V22" s="192">
        <f t="shared" si="6"/>
        <v>0</v>
      </c>
    </row>
    <row r="23" spans="1:22" ht="10.199999999999999" x14ac:dyDescent="0.2">
      <c r="A23" s="91" t="s">
        <v>34</v>
      </c>
      <c r="B23" s="91" t="s">
        <v>67</v>
      </c>
      <c r="C23" s="91" t="s">
        <v>68</v>
      </c>
      <c r="D23" s="91" t="s">
        <v>37</v>
      </c>
      <c r="E23" s="91" t="s">
        <v>61</v>
      </c>
      <c r="F23" s="126" t="s">
        <v>72</v>
      </c>
      <c r="G23" s="125" t="s">
        <v>46</v>
      </c>
      <c r="H23" s="125"/>
      <c r="I23" s="108">
        <v>1</v>
      </c>
      <c r="J23" s="146">
        <v>0</v>
      </c>
      <c r="K23" s="89"/>
      <c r="L23" s="105"/>
      <c r="M23" s="133">
        <f>I23*J23*1</f>
        <v>0</v>
      </c>
      <c r="N23" s="42">
        <v>16</v>
      </c>
      <c r="O23" s="48">
        <v>0</v>
      </c>
      <c r="P23" s="134">
        <f t="shared" si="4"/>
        <v>0</v>
      </c>
      <c r="Q23" s="41">
        <v>1</v>
      </c>
      <c r="R23" s="48">
        <v>0</v>
      </c>
      <c r="S23" s="138">
        <f t="shared" si="1"/>
        <v>0</v>
      </c>
      <c r="T23" s="149">
        <f t="shared" si="2"/>
        <v>0</v>
      </c>
      <c r="U23" s="153">
        <f t="shared" si="5"/>
        <v>0</v>
      </c>
      <c r="V23" s="192">
        <f t="shared" si="6"/>
        <v>0</v>
      </c>
    </row>
    <row r="24" spans="1:22" ht="10.199999999999999" x14ac:dyDescent="0.2">
      <c r="A24" s="97"/>
      <c r="B24" s="97"/>
      <c r="C24" s="97"/>
      <c r="D24" s="97"/>
      <c r="E24" s="97"/>
      <c r="F24" s="127"/>
      <c r="G24" s="124"/>
      <c r="H24" s="124"/>
      <c r="I24" s="100">
        <v>1</v>
      </c>
      <c r="J24" s="90"/>
      <c r="K24" s="89"/>
      <c r="L24" s="49">
        <v>0</v>
      </c>
      <c r="M24" s="134">
        <f>I24*L24*15</f>
        <v>0</v>
      </c>
      <c r="N24" s="42">
        <v>16</v>
      </c>
      <c r="O24" s="48">
        <v>0</v>
      </c>
      <c r="P24" s="134">
        <f t="shared" si="4"/>
        <v>0</v>
      </c>
      <c r="Q24" s="41">
        <v>1</v>
      </c>
      <c r="R24" s="48">
        <v>0</v>
      </c>
      <c r="S24" s="138">
        <f t="shared" si="1"/>
        <v>0</v>
      </c>
      <c r="T24" s="149">
        <f t="shared" si="2"/>
        <v>0</v>
      </c>
      <c r="U24" s="153">
        <f t="shared" si="5"/>
        <v>0</v>
      </c>
      <c r="V24" s="192">
        <f t="shared" si="6"/>
        <v>0</v>
      </c>
    </row>
    <row r="25" spans="1:22" ht="10.199999999999999" x14ac:dyDescent="0.2">
      <c r="A25" s="4" t="s">
        <v>34</v>
      </c>
      <c r="B25" s="5" t="s">
        <v>73</v>
      </c>
      <c r="C25" s="5" t="s">
        <v>74</v>
      </c>
      <c r="D25" s="30" t="s">
        <v>37</v>
      </c>
      <c r="E25" s="5" t="s">
        <v>41</v>
      </c>
      <c r="F25" s="34" t="s">
        <v>75</v>
      </c>
      <c r="G25" s="11" t="s">
        <v>40</v>
      </c>
      <c r="H25" s="11"/>
      <c r="I25" s="11">
        <v>2</v>
      </c>
      <c r="J25" s="11"/>
      <c r="K25" s="48">
        <v>0</v>
      </c>
      <c r="L25" s="105"/>
      <c r="M25" s="133">
        <f>I25*K25*12</f>
        <v>0</v>
      </c>
      <c r="N25" s="6">
        <v>5481</v>
      </c>
      <c r="O25" s="48">
        <v>0</v>
      </c>
      <c r="P25" s="134">
        <f t="shared" si="4"/>
        <v>0</v>
      </c>
      <c r="Q25" s="124">
        <v>80</v>
      </c>
      <c r="R25" s="48">
        <v>0</v>
      </c>
      <c r="S25" s="138">
        <f t="shared" si="1"/>
        <v>0</v>
      </c>
      <c r="T25" s="149">
        <f t="shared" si="2"/>
        <v>0</v>
      </c>
      <c r="U25" s="153">
        <f t="shared" si="5"/>
        <v>0</v>
      </c>
      <c r="V25" s="192">
        <f t="shared" si="6"/>
        <v>0</v>
      </c>
    </row>
    <row r="26" spans="1:22" ht="10.199999999999999" x14ac:dyDescent="0.2">
      <c r="A26" s="4" t="s">
        <v>34</v>
      </c>
      <c r="B26" s="4" t="s">
        <v>73</v>
      </c>
      <c r="C26" s="4" t="s">
        <v>74</v>
      </c>
      <c r="D26" s="31" t="s">
        <v>37</v>
      </c>
      <c r="E26" s="4" t="s">
        <v>41</v>
      </c>
      <c r="F26" s="38" t="s">
        <v>69</v>
      </c>
      <c r="G26" s="12" t="s">
        <v>40</v>
      </c>
      <c r="H26" s="12"/>
      <c r="I26" s="12">
        <v>4</v>
      </c>
      <c r="J26" s="12"/>
      <c r="K26" s="48">
        <v>0</v>
      </c>
      <c r="L26" s="105"/>
      <c r="M26" s="133">
        <f>I26*K26*12</f>
        <v>0</v>
      </c>
      <c r="N26" s="44">
        <v>15057</v>
      </c>
      <c r="O26" s="48">
        <v>0</v>
      </c>
      <c r="P26" s="134">
        <f t="shared" si="4"/>
        <v>0</v>
      </c>
      <c r="Q26" s="124">
        <v>80</v>
      </c>
      <c r="R26" s="48">
        <v>0</v>
      </c>
      <c r="S26" s="138">
        <f t="shared" si="1"/>
        <v>0</v>
      </c>
      <c r="T26" s="149">
        <f t="shared" si="2"/>
        <v>0</v>
      </c>
      <c r="U26" s="153">
        <f t="shared" si="5"/>
        <v>0</v>
      </c>
      <c r="V26" s="192">
        <f t="shared" si="6"/>
        <v>0</v>
      </c>
    </row>
    <row r="27" spans="1:22" ht="10.199999999999999" x14ac:dyDescent="0.2">
      <c r="A27" s="13" t="s">
        <v>34</v>
      </c>
      <c r="B27" s="15" t="s">
        <v>73</v>
      </c>
      <c r="C27" s="15" t="s">
        <v>74</v>
      </c>
      <c r="D27" s="33" t="s">
        <v>37</v>
      </c>
      <c r="E27" s="15" t="s">
        <v>76</v>
      </c>
      <c r="F27" s="36" t="s">
        <v>71</v>
      </c>
      <c r="G27" s="44" t="s">
        <v>46</v>
      </c>
      <c r="H27" s="44"/>
      <c r="I27" s="16">
        <v>1</v>
      </c>
      <c r="J27" s="16"/>
      <c r="K27" s="89"/>
      <c r="L27" s="49">
        <v>0</v>
      </c>
      <c r="M27" s="134">
        <f>I27*L27*15</f>
        <v>0</v>
      </c>
      <c r="N27" s="42">
        <v>1480</v>
      </c>
      <c r="O27" s="48">
        <v>0</v>
      </c>
      <c r="P27" s="134">
        <f t="shared" si="4"/>
        <v>0</v>
      </c>
      <c r="Q27" s="41">
        <v>1</v>
      </c>
      <c r="R27" s="48">
        <v>0</v>
      </c>
      <c r="S27" s="138">
        <f t="shared" si="1"/>
        <v>0</v>
      </c>
      <c r="T27" s="149">
        <f t="shared" si="2"/>
        <v>0</v>
      </c>
      <c r="U27" s="153">
        <f t="shared" si="5"/>
        <v>0</v>
      </c>
      <c r="V27" s="192">
        <f t="shared" si="6"/>
        <v>0</v>
      </c>
    </row>
    <row r="28" spans="1:22" ht="10.199999999999999" x14ac:dyDescent="0.2">
      <c r="A28" s="111" t="s">
        <v>34</v>
      </c>
      <c r="B28" s="112" t="s">
        <v>73</v>
      </c>
      <c r="C28" s="112" t="s">
        <v>74</v>
      </c>
      <c r="D28" s="112" t="s">
        <v>37</v>
      </c>
      <c r="E28" s="112" t="s">
        <v>61</v>
      </c>
      <c r="F28" s="112" t="s">
        <v>77</v>
      </c>
      <c r="G28" s="128" t="s">
        <v>46</v>
      </c>
      <c r="H28" s="128"/>
      <c r="I28" s="113">
        <v>2</v>
      </c>
      <c r="J28" s="147">
        <v>0</v>
      </c>
      <c r="K28" s="130"/>
      <c r="L28" s="115"/>
      <c r="M28" s="136">
        <f>I28*J28*1</f>
        <v>0</v>
      </c>
      <c r="N28" s="132">
        <v>46</v>
      </c>
      <c r="O28" s="48">
        <v>0</v>
      </c>
      <c r="P28" s="134">
        <f t="shared" si="4"/>
        <v>0</v>
      </c>
      <c r="Q28" s="129">
        <v>3</v>
      </c>
      <c r="R28" s="48">
        <v>0</v>
      </c>
      <c r="S28" s="138">
        <f t="shared" si="1"/>
        <v>0</v>
      </c>
      <c r="T28" s="149">
        <f t="shared" si="2"/>
        <v>0</v>
      </c>
      <c r="U28" s="153">
        <f t="shared" si="5"/>
        <v>0</v>
      </c>
      <c r="V28" s="192">
        <f t="shared" si="6"/>
        <v>0</v>
      </c>
    </row>
    <row r="29" spans="1:22" ht="10.199999999999999" x14ac:dyDescent="0.2">
      <c r="A29" s="116"/>
      <c r="B29" s="117"/>
      <c r="C29" s="117"/>
      <c r="D29" s="117"/>
      <c r="E29" s="117"/>
      <c r="F29" s="117"/>
      <c r="G29" s="129"/>
      <c r="H29" s="129"/>
      <c r="I29" s="118">
        <v>2</v>
      </c>
      <c r="J29" s="114"/>
      <c r="K29" s="130"/>
      <c r="L29" s="131">
        <v>0</v>
      </c>
      <c r="M29" s="134">
        <f>I29*L29*15</f>
        <v>0</v>
      </c>
      <c r="N29" s="132">
        <v>46</v>
      </c>
      <c r="O29" s="48">
        <v>0</v>
      </c>
      <c r="P29" s="134">
        <f t="shared" si="4"/>
        <v>0</v>
      </c>
      <c r="Q29" s="129">
        <v>3</v>
      </c>
      <c r="R29" s="48">
        <v>0</v>
      </c>
      <c r="S29" s="138">
        <f t="shared" si="1"/>
        <v>0</v>
      </c>
      <c r="T29" s="149">
        <f t="shared" si="2"/>
        <v>0</v>
      </c>
      <c r="U29" s="153">
        <f t="shared" si="5"/>
        <v>0</v>
      </c>
      <c r="V29" s="192">
        <f t="shared" si="6"/>
        <v>0</v>
      </c>
    </row>
    <row r="30" spans="1:22" ht="10.199999999999999" x14ac:dyDescent="0.2">
      <c r="A30" s="111" t="s">
        <v>34</v>
      </c>
      <c r="B30" s="111" t="s">
        <v>78</v>
      </c>
      <c r="C30" s="111" t="s">
        <v>79</v>
      </c>
      <c r="D30" s="111" t="s">
        <v>37</v>
      </c>
      <c r="E30" s="111" t="s">
        <v>61</v>
      </c>
      <c r="F30" s="119" t="s">
        <v>80</v>
      </c>
      <c r="G30" s="128" t="s">
        <v>46</v>
      </c>
      <c r="H30" s="128"/>
      <c r="I30" s="113">
        <v>1</v>
      </c>
      <c r="J30" s="147">
        <v>0</v>
      </c>
      <c r="K30" s="130"/>
      <c r="L30" s="115"/>
      <c r="M30" s="136">
        <f>I30*J30*1</f>
        <v>0</v>
      </c>
      <c r="N30" s="132">
        <v>38</v>
      </c>
      <c r="O30" s="48">
        <v>0</v>
      </c>
      <c r="P30" s="134">
        <f t="shared" si="4"/>
        <v>0</v>
      </c>
      <c r="Q30" s="121">
        <v>1</v>
      </c>
      <c r="R30" s="48">
        <v>0</v>
      </c>
      <c r="S30" s="138">
        <f t="shared" si="1"/>
        <v>0</v>
      </c>
      <c r="T30" s="149">
        <f t="shared" si="2"/>
        <v>0</v>
      </c>
      <c r="U30" s="153">
        <f t="shared" si="5"/>
        <v>0</v>
      </c>
      <c r="V30" s="192">
        <f t="shared" si="6"/>
        <v>0</v>
      </c>
    </row>
    <row r="31" spans="1:22" ht="10.199999999999999" x14ac:dyDescent="0.2">
      <c r="A31" s="116"/>
      <c r="B31" s="116"/>
      <c r="C31" s="116"/>
      <c r="D31" s="116"/>
      <c r="E31" s="116"/>
      <c r="F31" s="120"/>
      <c r="G31" s="129"/>
      <c r="H31" s="129"/>
      <c r="I31" s="118">
        <v>1</v>
      </c>
      <c r="J31" s="114"/>
      <c r="K31" s="130"/>
      <c r="L31" s="131">
        <v>0</v>
      </c>
      <c r="M31" s="134">
        <f>I31*L31*15</f>
        <v>0</v>
      </c>
      <c r="N31" s="132">
        <v>38</v>
      </c>
      <c r="O31" s="48">
        <v>0</v>
      </c>
      <c r="P31" s="134">
        <f t="shared" si="4"/>
        <v>0</v>
      </c>
      <c r="Q31" s="121">
        <v>1</v>
      </c>
      <c r="R31" s="48">
        <v>0</v>
      </c>
      <c r="S31" s="138">
        <f t="shared" si="1"/>
        <v>0</v>
      </c>
      <c r="T31" s="149">
        <f t="shared" si="2"/>
        <v>0</v>
      </c>
      <c r="U31" s="153">
        <f t="shared" si="5"/>
        <v>0</v>
      </c>
      <c r="V31" s="192">
        <f t="shared" si="6"/>
        <v>0</v>
      </c>
    </row>
    <row r="32" spans="1:22" ht="10.199999999999999" x14ac:dyDescent="0.2">
      <c r="A32" s="111" t="s">
        <v>34</v>
      </c>
      <c r="B32" s="111" t="s">
        <v>78</v>
      </c>
      <c r="C32" s="111" t="s">
        <v>79</v>
      </c>
      <c r="D32" s="111" t="s">
        <v>37</v>
      </c>
      <c r="E32" s="111" t="s">
        <v>61</v>
      </c>
      <c r="F32" s="112" t="s">
        <v>77</v>
      </c>
      <c r="G32" s="128" t="s">
        <v>46</v>
      </c>
      <c r="H32" s="128"/>
      <c r="I32" s="113">
        <v>1</v>
      </c>
      <c r="J32" s="147">
        <v>0</v>
      </c>
      <c r="K32" s="130"/>
      <c r="L32" s="115"/>
      <c r="M32" s="136">
        <f>I32*J32*1</f>
        <v>0</v>
      </c>
      <c r="N32" s="132">
        <v>96</v>
      </c>
      <c r="O32" s="48">
        <v>0</v>
      </c>
      <c r="P32" s="134">
        <f t="shared" si="4"/>
        <v>0</v>
      </c>
      <c r="Q32" s="121">
        <v>1</v>
      </c>
      <c r="R32" s="48">
        <v>0</v>
      </c>
      <c r="S32" s="138">
        <f t="shared" si="1"/>
        <v>0</v>
      </c>
      <c r="T32" s="149">
        <f t="shared" si="2"/>
        <v>0</v>
      </c>
      <c r="U32" s="153">
        <f t="shared" si="5"/>
        <v>0</v>
      </c>
      <c r="V32" s="192">
        <f t="shared" si="6"/>
        <v>0</v>
      </c>
    </row>
    <row r="33" spans="1:22" ht="10.199999999999999" x14ac:dyDescent="0.2">
      <c r="A33" s="116"/>
      <c r="B33" s="116"/>
      <c r="C33" s="116"/>
      <c r="D33" s="116"/>
      <c r="E33" s="116"/>
      <c r="F33" s="117"/>
      <c r="G33" s="129"/>
      <c r="H33" s="129"/>
      <c r="I33" s="118">
        <v>1</v>
      </c>
      <c r="J33" s="114"/>
      <c r="K33" s="130"/>
      <c r="L33" s="131">
        <v>0</v>
      </c>
      <c r="M33" s="134">
        <f>I33*L33*15</f>
        <v>0</v>
      </c>
      <c r="N33" s="132">
        <v>96</v>
      </c>
      <c r="O33" s="48">
        <v>0</v>
      </c>
      <c r="P33" s="134">
        <f t="shared" si="4"/>
        <v>0</v>
      </c>
      <c r="Q33" s="121">
        <v>1</v>
      </c>
      <c r="R33" s="48">
        <v>0</v>
      </c>
      <c r="S33" s="138">
        <f t="shared" si="1"/>
        <v>0</v>
      </c>
      <c r="T33" s="149">
        <f t="shared" si="2"/>
        <v>0</v>
      </c>
      <c r="U33" s="153">
        <f t="shared" si="5"/>
        <v>0</v>
      </c>
      <c r="V33" s="192">
        <f t="shared" si="6"/>
        <v>0</v>
      </c>
    </row>
    <row r="34" spans="1:22" ht="10.199999999999999" x14ac:dyDescent="0.2">
      <c r="A34" s="13" t="s">
        <v>34</v>
      </c>
      <c r="B34" s="13" t="s">
        <v>78</v>
      </c>
      <c r="C34" s="13" t="s">
        <v>79</v>
      </c>
      <c r="D34" s="32" t="s">
        <v>37</v>
      </c>
      <c r="E34" s="13" t="s">
        <v>41</v>
      </c>
      <c r="F34" s="37" t="s">
        <v>81</v>
      </c>
      <c r="G34" s="11" t="s">
        <v>40</v>
      </c>
      <c r="H34" s="11"/>
      <c r="I34" s="17">
        <v>1</v>
      </c>
      <c r="J34" s="17"/>
      <c r="K34" s="48">
        <v>0</v>
      </c>
      <c r="L34" s="105"/>
      <c r="M34" s="133">
        <f>I34*K34*12</f>
        <v>0</v>
      </c>
      <c r="N34" s="42">
        <v>39860</v>
      </c>
      <c r="O34" s="48">
        <v>0</v>
      </c>
      <c r="P34" s="134">
        <f t="shared" si="4"/>
        <v>0</v>
      </c>
      <c r="Q34" s="41">
        <v>80</v>
      </c>
      <c r="R34" s="48">
        <v>0</v>
      </c>
      <c r="S34" s="138">
        <f t="shared" si="1"/>
        <v>0</v>
      </c>
      <c r="T34" s="149">
        <f t="shared" si="2"/>
        <v>0</v>
      </c>
      <c r="U34" s="153">
        <f t="shared" si="5"/>
        <v>0</v>
      </c>
      <c r="V34" s="192">
        <f t="shared" si="6"/>
        <v>0</v>
      </c>
    </row>
    <row r="35" spans="1:22" ht="10.199999999999999" x14ac:dyDescent="0.2">
      <c r="A35" s="13" t="s">
        <v>34</v>
      </c>
      <c r="B35" s="13" t="s">
        <v>78</v>
      </c>
      <c r="C35" s="13" t="s">
        <v>79</v>
      </c>
      <c r="D35" s="32" t="s">
        <v>37</v>
      </c>
      <c r="E35" s="13" t="s">
        <v>38</v>
      </c>
      <c r="F35" s="34" t="s">
        <v>39</v>
      </c>
      <c r="G35" s="11" t="s">
        <v>82</v>
      </c>
      <c r="H35" s="11"/>
      <c r="I35" s="17">
        <v>1</v>
      </c>
      <c r="J35" s="17"/>
      <c r="K35" s="48">
        <v>0</v>
      </c>
      <c r="L35" s="105"/>
      <c r="M35" s="133">
        <f>I35*K35*12</f>
        <v>0</v>
      </c>
      <c r="N35" s="42">
        <v>8414</v>
      </c>
      <c r="O35" s="48">
        <v>0</v>
      </c>
      <c r="P35" s="134">
        <f t="shared" si="4"/>
        <v>0</v>
      </c>
      <c r="Q35" s="41">
        <v>40</v>
      </c>
      <c r="R35" s="48">
        <v>0</v>
      </c>
      <c r="S35" s="138">
        <f t="shared" si="1"/>
        <v>0</v>
      </c>
      <c r="T35" s="149">
        <f t="shared" si="2"/>
        <v>0</v>
      </c>
      <c r="U35" s="153">
        <f t="shared" si="5"/>
        <v>0</v>
      </c>
      <c r="V35" s="192">
        <f t="shared" si="6"/>
        <v>0</v>
      </c>
    </row>
    <row r="36" spans="1:22" ht="10.199999999999999" x14ac:dyDescent="0.2">
      <c r="A36" s="15" t="s">
        <v>34</v>
      </c>
      <c r="B36" s="15" t="s">
        <v>78</v>
      </c>
      <c r="C36" s="15" t="s">
        <v>79</v>
      </c>
      <c r="D36" s="33" t="s">
        <v>37</v>
      </c>
      <c r="E36" s="15" t="s">
        <v>44</v>
      </c>
      <c r="F36" s="45" t="s">
        <v>45</v>
      </c>
      <c r="G36" s="11" t="s">
        <v>82</v>
      </c>
      <c r="H36" s="11"/>
      <c r="I36" s="16">
        <v>1</v>
      </c>
      <c r="J36" s="16"/>
      <c r="K36" s="48">
        <v>0</v>
      </c>
      <c r="L36" s="105"/>
      <c r="M36" s="133">
        <f>I36*K36*12</f>
        <v>0</v>
      </c>
      <c r="N36" s="42">
        <v>3701</v>
      </c>
      <c r="O36" s="48">
        <v>0</v>
      </c>
      <c r="P36" s="134">
        <f t="shared" si="4"/>
        <v>0</v>
      </c>
      <c r="Q36" s="41">
        <v>40</v>
      </c>
      <c r="R36" s="48">
        <v>0</v>
      </c>
      <c r="S36" s="138">
        <f t="shared" si="1"/>
        <v>0</v>
      </c>
      <c r="T36" s="149">
        <f t="shared" si="2"/>
        <v>0</v>
      </c>
      <c r="U36" s="153">
        <f t="shared" si="5"/>
        <v>0</v>
      </c>
      <c r="V36" s="192">
        <f t="shared" si="6"/>
        <v>0</v>
      </c>
    </row>
    <row r="37" spans="1:22" ht="10.199999999999999" x14ac:dyDescent="0.2">
      <c r="A37" s="13" t="s">
        <v>34</v>
      </c>
      <c r="B37" s="15" t="s">
        <v>78</v>
      </c>
      <c r="C37" s="15" t="s">
        <v>79</v>
      </c>
      <c r="D37" s="33" t="s">
        <v>37</v>
      </c>
      <c r="E37" s="15" t="s">
        <v>76</v>
      </c>
      <c r="F37" s="36" t="s">
        <v>83</v>
      </c>
      <c r="G37" s="6" t="s">
        <v>46</v>
      </c>
      <c r="H37" s="6"/>
      <c r="I37" s="16">
        <v>1</v>
      </c>
      <c r="J37" s="16"/>
      <c r="K37" s="89"/>
      <c r="L37" s="49">
        <v>0</v>
      </c>
      <c r="M37" s="134">
        <f>I37*L37*15</f>
        <v>0</v>
      </c>
      <c r="N37" s="42">
        <v>2500</v>
      </c>
      <c r="O37" s="48">
        <v>0</v>
      </c>
      <c r="P37" s="134">
        <f t="shared" si="4"/>
        <v>0</v>
      </c>
      <c r="Q37" s="41">
        <v>1</v>
      </c>
      <c r="R37" s="48">
        <v>0</v>
      </c>
      <c r="S37" s="138">
        <f t="shared" si="1"/>
        <v>0</v>
      </c>
      <c r="T37" s="149">
        <f t="shared" si="2"/>
        <v>0</v>
      </c>
      <c r="U37" s="153">
        <f t="shared" si="5"/>
        <v>0</v>
      </c>
      <c r="V37" s="192">
        <f t="shared" si="6"/>
        <v>0</v>
      </c>
    </row>
    <row r="38" spans="1:22" ht="10.199999999999999" x14ac:dyDescent="0.2">
      <c r="A38" s="4" t="s">
        <v>34</v>
      </c>
      <c r="B38" s="4" t="s">
        <v>84</v>
      </c>
      <c r="C38" s="4" t="s">
        <v>85</v>
      </c>
      <c r="D38" s="31" t="s">
        <v>37</v>
      </c>
      <c r="E38" s="4" t="s">
        <v>41</v>
      </c>
      <c r="F38" s="40" t="s">
        <v>55</v>
      </c>
      <c r="G38" s="12" t="s">
        <v>82</v>
      </c>
      <c r="H38" s="12"/>
      <c r="I38" s="12">
        <v>6</v>
      </c>
      <c r="J38" s="12"/>
      <c r="K38" s="48">
        <v>0</v>
      </c>
      <c r="L38" s="28"/>
      <c r="M38" s="133">
        <f>I38*K38*12</f>
        <v>0</v>
      </c>
      <c r="N38" s="44">
        <v>14026</v>
      </c>
      <c r="O38" s="48">
        <v>0</v>
      </c>
      <c r="P38" s="134">
        <f t="shared" si="4"/>
        <v>0</v>
      </c>
      <c r="Q38" s="124">
        <v>40</v>
      </c>
      <c r="R38" s="48">
        <v>0</v>
      </c>
      <c r="S38" s="138">
        <f t="shared" si="1"/>
        <v>0</v>
      </c>
      <c r="T38" s="149">
        <f t="shared" si="2"/>
        <v>0</v>
      </c>
      <c r="U38" s="153">
        <f t="shared" si="5"/>
        <v>0</v>
      </c>
      <c r="V38" s="192">
        <f t="shared" si="6"/>
        <v>0</v>
      </c>
    </row>
    <row r="39" spans="1:22" ht="10.199999999999999" x14ac:dyDescent="0.2">
      <c r="A39" s="13" t="s">
        <v>34</v>
      </c>
      <c r="B39" s="13" t="s">
        <v>84</v>
      </c>
      <c r="C39" s="13" t="s">
        <v>85</v>
      </c>
      <c r="D39" s="32" t="s">
        <v>37</v>
      </c>
      <c r="E39" s="13" t="s">
        <v>86</v>
      </c>
      <c r="F39" s="40" t="s">
        <v>65</v>
      </c>
      <c r="G39" s="6" t="s">
        <v>46</v>
      </c>
      <c r="H39" s="6"/>
      <c r="I39" s="17">
        <v>1</v>
      </c>
      <c r="J39" s="17"/>
      <c r="K39" s="89"/>
      <c r="L39" s="49">
        <v>0</v>
      </c>
      <c r="M39" s="134">
        <f>I39*L39*15</f>
        <v>0</v>
      </c>
      <c r="N39" s="42">
        <v>920</v>
      </c>
      <c r="O39" s="48">
        <v>0</v>
      </c>
      <c r="P39" s="134">
        <f t="shared" si="4"/>
        <v>0</v>
      </c>
      <c r="Q39" s="41">
        <v>1</v>
      </c>
      <c r="R39" s="48">
        <v>0</v>
      </c>
      <c r="S39" s="138">
        <f t="shared" si="1"/>
        <v>0</v>
      </c>
      <c r="T39" s="149">
        <f t="shared" si="2"/>
        <v>0</v>
      </c>
      <c r="U39" s="153">
        <f t="shared" si="5"/>
        <v>0</v>
      </c>
      <c r="V39" s="192">
        <f t="shared" si="6"/>
        <v>0</v>
      </c>
    </row>
    <row r="40" spans="1:22" ht="10.199999999999999" x14ac:dyDescent="0.2">
      <c r="A40" s="4" t="s">
        <v>34</v>
      </c>
      <c r="B40" s="5" t="s">
        <v>87</v>
      </c>
      <c r="C40" s="5" t="s">
        <v>88</v>
      </c>
      <c r="D40" s="30" t="s">
        <v>89</v>
      </c>
      <c r="E40" s="5" t="s">
        <v>41</v>
      </c>
      <c r="F40" s="29" t="s">
        <v>55</v>
      </c>
      <c r="G40" s="11" t="s">
        <v>40</v>
      </c>
      <c r="H40" s="11"/>
      <c r="I40" s="11">
        <v>2</v>
      </c>
      <c r="J40" s="11"/>
      <c r="K40" s="48">
        <v>0</v>
      </c>
      <c r="L40" s="28"/>
      <c r="M40" s="133">
        <f>I40*K40*12</f>
        <v>0</v>
      </c>
      <c r="N40" s="6">
        <v>10122</v>
      </c>
      <c r="O40" s="48">
        <v>0</v>
      </c>
      <c r="P40" s="134">
        <f t="shared" si="4"/>
        <v>0</v>
      </c>
      <c r="Q40" s="22">
        <v>80</v>
      </c>
      <c r="R40" s="48">
        <v>0</v>
      </c>
      <c r="S40" s="138">
        <f t="shared" si="1"/>
        <v>0</v>
      </c>
      <c r="T40" s="149">
        <f t="shared" si="2"/>
        <v>0</v>
      </c>
      <c r="U40" s="153">
        <f t="shared" si="5"/>
        <v>0</v>
      </c>
      <c r="V40" s="192">
        <f t="shared" si="6"/>
        <v>0</v>
      </c>
    </row>
    <row r="41" spans="1:22" ht="10.199999999999999" x14ac:dyDescent="0.2">
      <c r="A41" s="13" t="s">
        <v>34</v>
      </c>
      <c r="B41" s="15" t="s">
        <v>87</v>
      </c>
      <c r="C41" s="15" t="s">
        <v>88</v>
      </c>
      <c r="D41" s="33" t="s">
        <v>89</v>
      </c>
      <c r="E41" s="15" t="s">
        <v>76</v>
      </c>
      <c r="F41" s="36" t="s">
        <v>71</v>
      </c>
      <c r="G41" s="6" t="s">
        <v>46</v>
      </c>
      <c r="H41" s="6"/>
      <c r="I41" s="16">
        <v>1</v>
      </c>
      <c r="J41" s="16"/>
      <c r="K41" s="89"/>
      <c r="L41" s="49">
        <v>0</v>
      </c>
      <c r="M41" s="134">
        <f>I41*L41*15</f>
        <v>0</v>
      </c>
      <c r="N41" s="14">
        <v>1260</v>
      </c>
      <c r="O41" s="48">
        <v>0</v>
      </c>
      <c r="P41" s="134">
        <f t="shared" si="4"/>
        <v>0</v>
      </c>
      <c r="Q41" s="20">
        <v>1</v>
      </c>
      <c r="R41" s="48">
        <v>0</v>
      </c>
      <c r="S41" s="138">
        <f t="shared" si="1"/>
        <v>0</v>
      </c>
      <c r="T41" s="149">
        <f t="shared" si="2"/>
        <v>0</v>
      </c>
      <c r="U41" s="153">
        <f t="shared" si="5"/>
        <v>0</v>
      </c>
      <c r="V41" s="192">
        <f t="shared" si="6"/>
        <v>0</v>
      </c>
    </row>
    <row r="42" spans="1:22" ht="10.199999999999999" x14ac:dyDescent="0.2">
      <c r="A42" s="13" t="s">
        <v>34</v>
      </c>
      <c r="B42" s="13" t="s">
        <v>87</v>
      </c>
      <c r="C42" s="13" t="s">
        <v>88</v>
      </c>
      <c r="D42" s="32" t="s">
        <v>89</v>
      </c>
      <c r="E42" s="13" t="s">
        <v>76</v>
      </c>
      <c r="F42" s="37" t="s">
        <v>90</v>
      </c>
      <c r="G42" s="6" t="s">
        <v>46</v>
      </c>
      <c r="H42" s="6"/>
      <c r="I42" s="108">
        <v>1</v>
      </c>
      <c r="J42" s="17"/>
      <c r="K42" s="89"/>
      <c r="L42" s="49">
        <v>0</v>
      </c>
      <c r="M42" s="134">
        <f>I42*L42*15</f>
        <v>0</v>
      </c>
      <c r="N42" s="14">
        <v>8300</v>
      </c>
      <c r="O42" s="48">
        <v>0</v>
      </c>
      <c r="P42" s="134">
        <f t="shared" si="4"/>
        <v>0</v>
      </c>
      <c r="Q42" s="20">
        <v>11</v>
      </c>
      <c r="R42" s="48">
        <v>0</v>
      </c>
      <c r="S42" s="138">
        <f t="shared" si="1"/>
        <v>0</v>
      </c>
      <c r="T42" s="149">
        <f t="shared" si="2"/>
        <v>0</v>
      </c>
      <c r="U42" s="153">
        <f t="shared" si="5"/>
        <v>0</v>
      </c>
      <c r="V42" s="192">
        <f t="shared" si="6"/>
        <v>0</v>
      </c>
    </row>
    <row r="43" spans="1:22" ht="10.199999999999999" x14ac:dyDescent="0.2">
      <c r="A43" s="91" t="s">
        <v>34</v>
      </c>
      <c r="B43" s="91" t="s">
        <v>91</v>
      </c>
      <c r="C43" s="91" t="s">
        <v>92</v>
      </c>
      <c r="D43" s="106" t="s">
        <v>37</v>
      </c>
      <c r="E43" s="91" t="s">
        <v>86</v>
      </c>
      <c r="F43" s="107" t="s">
        <v>93</v>
      </c>
      <c r="G43" s="67" t="s">
        <v>46</v>
      </c>
      <c r="H43" s="170"/>
      <c r="I43" s="177">
        <v>1</v>
      </c>
      <c r="J43" s="174"/>
      <c r="K43" s="89"/>
      <c r="L43" s="49">
        <v>0</v>
      </c>
      <c r="M43" s="134">
        <f>I43*L43*15</f>
        <v>0</v>
      </c>
      <c r="N43" s="14">
        <v>3120</v>
      </c>
      <c r="O43" s="48">
        <v>0</v>
      </c>
      <c r="P43" s="134">
        <f t="shared" si="4"/>
        <v>0</v>
      </c>
      <c r="Q43" s="20">
        <v>6</v>
      </c>
      <c r="R43" s="48">
        <v>0</v>
      </c>
      <c r="S43" s="138">
        <f t="shared" si="1"/>
        <v>0</v>
      </c>
      <c r="T43" s="149">
        <f t="shared" si="2"/>
        <v>0</v>
      </c>
      <c r="U43" s="153">
        <f t="shared" si="5"/>
        <v>0</v>
      </c>
      <c r="V43" s="192">
        <f t="shared" si="6"/>
        <v>0</v>
      </c>
    </row>
    <row r="44" spans="1:22" ht="10.199999999999999" x14ac:dyDescent="0.2">
      <c r="A44" s="106" t="s">
        <v>34</v>
      </c>
      <c r="B44" s="139" t="s">
        <v>91</v>
      </c>
      <c r="C44" s="139" t="s">
        <v>92</v>
      </c>
      <c r="D44" s="139" t="s">
        <v>37</v>
      </c>
      <c r="E44" s="139" t="s">
        <v>61</v>
      </c>
      <c r="F44" s="140" t="s">
        <v>94</v>
      </c>
      <c r="G44" s="72" t="s">
        <v>46</v>
      </c>
      <c r="H44" s="72"/>
      <c r="I44" s="178">
        <v>1</v>
      </c>
      <c r="J44" s="148">
        <v>0</v>
      </c>
      <c r="K44" s="89"/>
      <c r="L44" s="105"/>
      <c r="M44" s="133">
        <f>I44*J44*1</f>
        <v>0</v>
      </c>
      <c r="N44" s="14">
        <v>31</v>
      </c>
      <c r="O44" s="48">
        <v>0</v>
      </c>
      <c r="P44" s="134">
        <f t="shared" si="4"/>
        <v>0</v>
      </c>
      <c r="Q44" s="20">
        <v>1</v>
      </c>
      <c r="R44" s="48">
        <v>0</v>
      </c>
      <c r="S44" s="138">
        <f t="shared" si="1"/>
        <v>0</v>
      </c>
      <c r="T44" s="149">
        <f t="shared" si="2"/>
        <v>0</v>
      </c>
      <c r="U44" s="153">
        <f t="shared" si="5"/>
        <v>0</v>
      </c>
      <c r="V44" s="192">
        <f t="shared" si="6"/>
        <v>0</v>
      </c>
    </row>
    <row r="45" spans="1:22" ht="10.199999999999999" x14ac:dyDescent="0.2">
      <c r="A45" s="98"/>
      <c r="B45" s="141"/>
      <c r="C45" s="141"/>
      <c r="D45" s="141"/>
      <c r="E45" s="141"/>
      <c r="F45" s="142"/>
      <c r="G45" s="143"/>
      <c r="H45" s="143"/>
      <c r="I45" s="179">
        <v>1</v>
      </c>
      <c r="J45" s="144"/>
      <c r="K45" s="89"/>
      <c r="L45" s="49">
        <v>0</v>
      </c>
      <c r="M45" s="134">
        <f>I45*L45*15</f>
        <v>0</v>
      </c>
      <c r="N45" s="14">
        <v>31</v>
      </c>
      <c r="O45" s="48">
        <v>0</v>
      </c>
      <c r="P45" s="134">
        <f t="shared" si="4"/>
        <v>0</v>
      </c>
      <c r="Q45" s="20">
        <v>1</v>
      </c>
      <c r="R45" s="48">
        <v>0</v>
      </c>
      <c r="S45" s="138">
        <f t="shared" si="1"/>
        <v>0</v>
      </c>
      <c r="T45" s="149">
        <f t="shared" si="2"/>
        <v>0</v>
      </c>
      <c r="U45" s="153">
        <f t="shared" si="5"/>
        <v>0</v>
      </c>
      <c r="V45" s="192">
        <f t="shared" si="6"/>
        <v>0</v>
      </c>
    </row>
    <row r="46" spans="1:22" ht="10.199999999999999" x14ac:dyDescent="0.2">
      <c r="A46" s="158" t="s">
        <v>34</v>
      </c>
      <c r="B46" s="158" t="s">
        <v>91</v>
      </c>
      <c r="C46" s="158" t="s">
        <v>92</v>
      </c>
      <c r="D46" s="159" t="s">
        <v>37</v>
      </c>
      <c r="E46" s="158" t="s">
        <v>41</v>
      </c>
      <c r="F46" s="160" t="s">
        <v>95</v>
      </c>
      <c r="G46" s="161" t="s">
        <v>46</v>
      </c>
      <c r="H46" s="171"/>
      <c r="I46" s="180">
        <v>1</v>
      </c>
      <c r="J46" s="174"/>
      <c r="K46" s="48">
        <v>0</v>
      </c>
      <c r="L46" s="105"/>
      <c r="M46" s="133">
        <f>I46*K46*12</f>
        <v>0</v>
      </c>
      <c r="N46" s="14">
        <v>2340</v>
      </c>
      <c r="O46" s="48">
        <v>0</v>
      </c>
      <c r="P46" s="134">
        <f t="shared" si="4"/>
        <v>0</v>
      </c>
      <c r="Q46" s="20">
        <v>4</v>
      </c>
      <c r="R46" s="48">
        <v>0</v>
      </c>
      <c r="S46" s="138">
        <f t="shared" si="1"/>
        <v>0</v>
      </c>
      <c r="T46" s="149">
        <f t="shared" si="2"/>
        <v>0</v>
      </c>
      <c r="U46" s="153">
        <f t="shared" si="5"/>
        <v>0</v>
      </c>
      <c r="V46" s="192">
        <f t="shared" si="6"/>
        <v>0</v>
      </c>
    </row>
    <row r="47" spans="1:22" ht="10.199999999999999" x14ac:dyDescent="0.2">
      <c r="A47" s="162" t="s">
        <v>34</v>
      </c>
      <c r="B47" s="163" t="s">
        <v>96</v>
      </c>
      <c r="C47" s="163" t="s">
        <v>97</v>
      </c>
      <c r="D47" s="163" t="s">
        <v>37</v>
      </c>
      <c r="E47" s="163" t="s">
        <v>61</v>
      </c>
      <c r="F47" s="164" t="s">
        <v>98</v>
      </c>
      <c r="G47" s="165" t="s">
        <v>46</v>
      </c>
      <c r="H47" s="165"/>
      <c r="I47" s="181">
        <v>1</v>
      </c>
      <c r="J47" s="156">
        <v>0</v>
      </c>
      <c r="K47" s="89"/>
      <c r="L47" s="105"/>
      <c r="M47" s="133">
        <f>I47*J47*1</f>
        <v>0</v>
      </c>
      <c r="N47" s="14">
        <v>68</v>
      </c>
      <c r="O47" s="48">
        <v>0</v>
      </c>
      <c r="P47" s="134">
        <f t="shared" si="4"/>
        <v>0</v>
      </c>
      <c r="Q47" s="21">
        <v>1</v>
      </c>
      <c r="R47" s="48">
        <v>0</v>
      </c>
      <c r="S47" s="138">
        <f t="shared" si="1"/>
        <v>0</v>
      </c>
      <c r="T47" s="149">
        <f t="shared" si="2"/>
        <v>0</v>
      </c>
      <c r="U47" s="153">
        <f t="shared" si="5"/>
        <v>0</v>
      </c>
      <c r="V47" s="192">
        <f t="shared" si="6"/>
        <v>0</v>
      </c>
    </row>
    <row r="48" spans="1:22" ht="10.199999999999999" x14ac:dyDescent="0.2">
      <c r="A48" s="166"/>
      <c r="B48" s="167"/>
      <c r="C48" s="167"/>
      <c r="D48" s="167"/>
      <c r="E48" s="167"/>
      <c r="F48" s="168"/>
      <c r="G48" s="169"/>
      <c r="H48" s="169"/>
      <c r="I48" s="182">
        <v>1</v>
      </c>
      <c r="J48" s="157"/>
      <c r="K48" s="89"/>
      <c r="L48" s="49">
        <v>0</v>
      </c>
      <c r="M48" s="134">
        <f>I48*L48*15</f>
        <v>0</v>
      </c>
      <c r="N48" s="14">
        <v>68</v>
      </c>
      <c r="O48" s="48">
        <v>0</v>
      </c>
      <c r="P48" s="134">
        <f t="shared" si="4"/>
        <v>0</v>
      </c>
      <c r="Q48" s="21">
        <v>1</v>
      </c>
      <c r="R48" s="48">
        <v>0</v>
      </c>
      <c r="S48" s="138">
        <f t="shared" si="1"/>
        <v>0</v>
      </c>
      <c r="T48" s="149">
        <f t="shared" si="2"/>
        <v>0</v>
      </c>
      <c r="U48" s="153">
        <f t="shared" si="5"/>
        <v>0</v>
      </c>
      <c r="V48" s="192">
        <f t="shared" si="6"/>
        <v>0</v>
      </c>
    </row>
    <row r="49" spans="1:22" ht="10.199999999999999" x14ac:dyDescent="0.2">
      <c r="A49" s="97" t="s">
        <v>34</v>
      </c>
      <c r="B49" s="97" t="s">
        <v>96</v>
      </c>
      <c r="C49" s="97" t="s">
        <v>97</v>
      </c>
      <c r="D49" s="98" t="s">
        <v>37</v>
      </c>
      <c r="E49" s="97" t="s">
        <v>41</v>
      </c>
      <c r="F49" s="99" t="s">
        <v>99</v>
      </c>
      <c r="G49" s="22" t="s">
        <v>46</v>
      </c>
      <c r="H49" s="172"/>
      <c r="I49" s="183">
        <v>1</v>
      </c>
      <c r="J49" s="174"/>
      <c r="K49" s="48">
        <v>0</v>
      </c>
      <c r="L49" s="105"/>
      <c r="M49" s="133">
        <f>I49*K49*12</f>
        <v>0</v>
      </c>
      <c r="N49" s="14">
        <v>4500</v>
      </c>
      <c r="O49" s="48">
        <v>0</v>
      </c>
      <c r="P49" s="134">
        <f t="shared" si="4"/>
        <v>0</v>
      </c>
      <c r="Q49" s="20">
        <v>1</v>
      </c>
      <c r="R49" s="48">
        <v>0</v>
      </c>
      <c r="S49" s="138">
        <f t="shared" si="1"/>
        <v>0</v>
      </c>
      <c r="T49" s="149">
        <f t="shared" si="2"/>
        <v>0</v>
      </c>
      <c r="U49" s="153">
        <f t="shared" si="5"/>
        <v>0</v>
      </c>
      <c r="V49" s="192">
        <f t="shared" si="6"/>
        <v>0</v>
      </c>
    </row>
    <row r="50" spans="1:22" ht="10.199999999999999" x14ac:dyDescent="0.2">
      <c r="A50" s="4" t="s">
        <v>34</v>
      </c>
      <c r="B50" s="5" t="s">
        <v>100</v>
      </c>
      <c r="C50" s="5" t="s">
        <v>101</v>
      </c>
      <c r="D50" s="30" t="s">
        <v>102</v>
      </c>
      <c r="E50" s="5" t="s">
        <v>41</v>
      </c>
      <c r="F50" s="34" t="s">
        <v>103</v>
      </c>
      <c r="G50" s="11" t="s">
        <v>82</v>
      </c>
      <c r="H50" s="173"/>
      <c r="I50" s="184">
        <v>1</v>
      </c>
      <c r="J50" s="175"/>
      <c r="K50" s="48">
        <v>0</v>
      </c>
      <c r="L50" s="105"/>
      <c r="M50" s="133">
        <f>I50*K50*12</f>
        <v>0</v>
      </c>
      <c r="N50" s="6">
        <v>515</v>
      </c>
      <c r="O50" s="48">
        <v>0</v>
      </c>
      <c r="P50" s="134">
        <f t="shared" si="4"/>
        <v>0</v>
      </c>
      <c r="Q50" s="22">
        <v>40</v>
      </c>
      <c r="R50" s="48">
        <v>0</v>
      </c>
      <c r="S50" s="138">
        <f t="shared" si="1"/>
        <v>0</v>
      </c>
      <c r="T50" s="149">
        <f t="shared" si="2"/>
        <v>0</v>
      </c>
      <c r="U50" s="153">
        <f t="shared" si="5"/>
        <v>0</v>
      </c>
      <c r="V50" s="192">
        <f t="shared" si="6"/>
        <v>0</v>
      </c>
    </row>
    <row r="51" spans="1:22" ht="10.199999999999999" x14ac:dyDescent="0.2">
      <c r="A51" s="4" t="s">
        <v>34</v>
      </c>
      <c r="B51" s="4" t="s">
        <v>100</v>
      </c>
      <c r="C51" s="4" t="s">
        <v>101</v>
      </c>
      <c r="D51" s="31" t="s">
        <v>102</v>
      </c>
      <c r="E51" s="4" t="s">
        <v>41</v>
      </c>
      <c r="F51" s="40" t="s">
        <v>104</v>
      </c>
      <c r="G51" s="11" t="s">
        <v>82</v>
      </c>
      <c r="H51" s="11"/>
      <c r="I51" s="176">
        <v>3</v>
      </c>
      <c r="J51" s="12"/>
      <c r="K51" s="48">
        <v>0</v>
      </c>
      <c r="L51" s="105"/>
      <c r="M51" s="133">
        <f>I51*K51*12</f>
        <v>0</v>
      </c>
      <c r="N51" s="6">
        <v>5153</v>
      </c>
      <c r="O51" s="48">
        <v>0</v>
      </c>
      <c r="P51" s="134">
        <f t="shared" si="4"/>
        <v>0</v>
      </c>
      <c r="Q51" s="22">
        <v>40</v>
      </c>
      <c r="R51" s="48">
        <v>0</v>
      </c>
      <c r="S51" s="138">
        <f t="shared" si="1"/>
        <v>0</v>
      </c>
      <c r="T51" s="149">
        <f t="shared" si="2"/>
        <v>0</v>
      </c>
      <c r="U51" s="153">
        <f t="shared" si="5"/>
        <v>0</v>
      </c>
      <c r="V51" s="192">
        <f t="shared" si="6"/>
        <v>0</v>
      </c>
    </row>
    <row r="52" spans="1:22" ht="10.199999999999999" x14ac:dyDescent="0.2">
      <c r="A52" s="13" t="s">
        <v>34</v>
      </c>
      <c r="B52" s="13" t="s">
        <v>105</v>
      </c>
      <c r="C52" s="13" t="s">
        <v>106</v>
      </c>
      <c r="D52" s="32" t="s">
        <v>37</v>
      </c>
      <c r="E52" s="13" t="s">
        <v>107</v>
      </c>
      <c r="F52" s="37" t="s">
        <v>108</v>
      </c>
      <c r="G52" s="6" t="s">
        <v>46</v>
      </c>
      <c r="H52" s="6"/>
      <c r="I52" s="17">
        <v>1</v>
      </c>
      <c r="J52" s="17"/>
      <c r="K52" s="89"/>
      <c r="L52" s="49">
        <v>0</v>
      </c>
      <c r="M52" s="134">
        <f>I52*L52*15</f>
        <v>0</v>
      </c>
      <c r="N52" s="14">
        <v>2120</v>
      </c>
      <c r="O52" s="48">
        <v>0</v>
      </c>
      <c r="P52" s="134">
        <f t="shared" si="4"/>
        <v>0</v>
      </c>
      <c r="Q52" s="20">
        <v>1</v>
      </c>
      <c r="R52" s="48">
        <v>0</v>
      </c>
      <c r="S52" s="138">
        <f t="shared" si="1"/>
        <v>0</v>
      </c>
      <c r="T52" s="149">
        <f t="shared" si="2"/>
        <v>0</v>
      </c>
      <c r="U52" s="153">
        <f t="shared" si="5"/>
        <v>0</v>
      </c>
      <c r="V52" s="192">
        <f t="shared" si="6"/>
        <v>0</v>
      </c>
    </row>
    <row r="53" spans="1:22" ht="10.199999999999999" x14ac:dyDescent="0.2">
      <c r="A53" s="4" t="s">
        <v>34</v>
      </c>
      <c r="B53" s="4" t="s">
        <v>109</v>
      </c>
      <c r="C53" s="4" t="s">
        <v>110</v>
      </c>
      <c r="D53" s="4" t="s">
        <v>37</v>
      </c>
      <c r="E53" s="4" t="s">
        <v>41</v>
      </c>
      <c r="F53" s="43" t="s">
        <v>55</v>
      </c>
      <c r="G53" s="12" t="s">
        <v>40</v>
      </c>
      <c r="H53" s="12"/>
      <c r="I53" s="12">
        <v>2</v>
      </c>
      <c r="J53" s="12"/>
      <c r="K53" s="48">
        <v>0</v>
      </c>
      <c r="L53" s="105"/>
      <c r="M53" s="133">
        <f>I53*K53*12</f>
        <v>0</v>
      </c>
      <c r="N53" s="6">
        <v>13358</v>
      </c>
      <c r="O53" s="48">
        <v>0</v>
      </c>
      <c r="P53" s="134">
        <f t="shared" si="4"/>
        <v>0</v>
      </c>
      <c r="Q53" s="6">
        <v>80</v>
      </c>
      <c r="R53" s="48">
        <v>0</v>
      </c>
      <c r="S53" s="138">
        <f t="shared" si="1"/>
        <v>0</v>
      </c>
      <c r="T53" s="149">
        <f t="shared" si="2"/>
        <v>0</v>
      </c>
      <c r="U53" s="153">
        <f t="shared" si="5"/>
        <v>0</v>
      </c>
      <c r="V53" s="192">
        <f t="shared" si="6"/>
        <v>0</v>
      </c>
    </row>
    <row r="54" spans="1:22" ht="10.199999999999999" x14ac:dyDescent="0.2">
      <c r="A54" s="4" t="s">
        <v>34</v>
      </c>
      <c r="B54" s="13" t="s">
        <v>111</v>
      </c>
      <c r="C54" s="10" t="s">
        <v>112</v>
      </c>
      <c r="D54" s="13" t="s">
        <v>37</v>
      </c>
      <c r="E54" s="4" t="s">
        <v>41</v>
      </c>
      <c r="F54" s="43" t="s">
        <v>113</v>
      </c>
      <c r="G54" s="11" t="s">
        <v>82</v>
      </c>
      <c r="H54" s="11"/>
      <c r="I54" s="17">
        <v>3</v>
      </c>
      <c r="J54" s="17"/>
      <c r="K54" s="48">
        <v>0</v>
      </c>
      <c r="L54" s="89"/>
      <c r="M54" s="133">
        <f>I54*K54*12</f>
        <v>0</v>
      </c>
      <c r="N54" s="42">
        <v>11276</v>
      </c>
      <c r="O54" s="48">
        <v>0</v>
      </c>
      <c r="P54" s="134">
        <f t="shared" si="4"/>
        <v>0</v>
      </c>
      <c r="Q54" s="44">
        <v>40</v>
      </c>
      <c r="R54" s="48">
        <v>0</v>
      </c>
      <c r="S54" s="138">
        <f t="shared" si="1"/>
        <v>0</v>
      </c>
      <c r="T54" s="149">
        <f t="shared" si="2"/>
        <v>0</v>
      </c>
      <c r="U54" s="153">
        <f t="shared" si="5"/>
        <v>0</v>
      </c>
      <c r="V54" s="192">
        <f t="shared" si="6"/>
        <v>0</v>
      </c>
    </row>
    <row r="55" spans="1:22" ht="10.199999999999999" x14ac:dyDescent="0.2">
      <c r="A55" s="63" t="s">
        <v>34</v>
      </c>
      <c r="B55" s="63" t="s">
        <v>114</v>
      </c>
      <c r="C55" s="63" t="s">
        <v>115</v>
      </c>
      <c r="D55" s="63" t="s">
        <v>37</v>
      </c>
      <c r="E55" s="63" t="s">
        <v>41</v>
      </c>
      <c r="F55" s="64" t="s">
        <v>55</v>
      </c>
      <c r="G55" s="65" t="s">
        <v>40</v>
      </c>
      <c r="H55" s="65"/>
      <c r="I55" s="65">
        <v>2</v>
      </c>
      <c r="J55" s="65"/>
      <c r="K55" s="66">
        <v>0</v>
      </c>
      <c r="L55" s="185"/>
      <c r="M55" s="137">
        <f>I55*K55*12</f>
        <v>0</v>
      </c>
      <c r="N55" s="67">
        <v>14864</v>
      </c>
      <c r="O55" s="66">
        <v>0</v>
      </c>
      <c r="P55" s="134">
        <f t="shared" si="4"/>
        <v>0</v>
      </c>
      <c r="Q55" s="6">
        <v>80</v>
      </c>
      <c r="R55" s="48">
        <v>0</v>
      </c>
      <c r="S55" s="138">
        <f t="shared" si="1"/>
        <v>0</v>
      </c>
      <c r="T55" s="149">
        <f t="shared" si="2"/>
        <v>0</v>
      </c>
      <c r="U55" s="153">
        <f t="shared" si="5"/>
        <v>0</v>
      </c>
      <c r="V55" s="192">
        <f t="shared" si="6"/>
        <v>0</v>
      </c>
    </row>
    <row r="56" spans="1:22" ht="10.8" thickBot="1" x14ac:dyDescent="0.25">
      <c r="A56" s="68"/>
      <c r="B56" s="68"/>
      <c r="C56" s="68"/>
      <c r="D56" s="68"/>
      <c r="E56" s="68"/>
      <c r="F56" s="68"/>
      <c r="G56" s="69"/>
      <c r="H56" s="69"/>
      <c r="I56" s="69"/>
      <c r="J56" s="69"/>
      <c r="K56" s="70"/>
      <c r="L56" s="71"/>
      <c r="M56" s="71"/>
      <c r="N56" s="72"/>
      <c r="O56" s="70"/>
      <c r="P56" s="70"/>
      <c r="R56" s="70"/>
      <c r="S56" s="155"/>
      <c r="T56" s="71"/>
    </row>
    <row r="57" spans="1:22" ht="13.8" thickBot="1" x14ac:dyDescent="0.3">
      <c r="A57" s="74"/>
      <c r="P57" s="62"/>
      <c r="R57" s="73" t="s">
        <v>116</v>
      </c>
      <c r="S57" s="62"/>
      <c r="T57" s="151">
        <f>SUM(T8:T56)</f>
        <v>0</v>
      </c>
      <c r="U57" s="154">
        <f>SUM(U8:U56)</f>
        <v>0</v>
      </c>
      <c r="V57" s="192">
        <f>SUM(V8:V55)</f>
        <v>0</v>
      </c>
    </row>
    <row r="58" spans="1:22" ht="10.199999999999999" x14ac:dyDescent="0.2"/>
  </sheetData>
  <autoFilter ref="A7:V7" xr:uid="{AFBA2B5B-6CE9-45E9-855F-02022583657E}"/>
  <sortState xmlns:xlrd2="http://schemas.microsoft.com/office/spreadsheetml/2017/richdata2" ref="A8:T57">
    <sortCondition ref="B8:B57"/>
  </sortState>
  <mergeCells count="1">
    <mergeCell ref="A2:G2"/>
  </mergeCells>
  <phoneticPr fontId="2" type="noConversion"/>
  <pageMargins left="0.7" right="0.7" top="0.75" bottom="0.75" header="0.3" footer="0.3"/>
  <ignoredErrors>
    <ignoredError sqref="M14 M37:M40 M46 M5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E968-20DB-4981-936D-3B842A86F9F8}">
  <dimension ref="A1:Q13"/>
  <sheetViews>
    <sheetView workbookViewId="0">
      <selection activeCell="G13" sqref="G13"/>
    </sheetView>
  </sheetViews>
  <sheetFormatPr defaultColWidth="8.88671875" defaultRowHeight="13.2" x14ac:dyDescent="0.25"/>
  <cols>
    <col min="1" max="6" width="8.88671875" style="47"/>
    <col min="7" max="15" width="16.6640625" style="47" customWidth="1"/>
    <col min="16" max="16384" width="8.88671875" style="47"/>
  </cols>
  <sheetData>
    <row r="1" spans="1:17" ht="18.600000000000001" customHeight="1" x14ac:dyDescent="0.25">
      <c r="A1" s="78" t="s">
        <v>117</v>
      </c>
    </row>
    <row r="3" spans="1:17" x14ac:dyDescent="0.25">
      <c r="A3" s="84" t="s">
        <v>136</v>
      </c>
    </row>
    <row r="4" spans="1:17" x14ac:dyDescent="0.25">
      <c r="A4" s="194" t="s">
        <v>118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</row>
    <row r="5" spans="1:17" x14ac:dyDescent="0.25">
      <c r="A5" s="195" t="s">
        <v>119</v>
      </c>
      <c r="B5" s="195"/>
      <c r="C5" s="195"/>
      <c r="D5" s="195"/>
      <c r="E5" s="195"/>
      <c r="F5" s="195"/>
      <c r="G5" s="195"/>
      <c r="H5" s="195"/>
    </row>
    <row r="6" spans="1:17" x14ac:dyDescent="0.25">
      <c r="A6" s="47" t="s">
        <v>120</v>
      </c>
    </row>
    <row r="11" spans="1:17" s="46" customFormat="1" ht="66" x14ac:dyDescent="0.25">
      <c r="G11" s="81" t="s">
        <v>121</v>
      </c>
      <c r="H11" s="82" t="s">
        <v>122</v>
      </c>
      <c r="I11" s="81" t="s">
        <v>123</v>
      </c>
      <c r="J11" s="81" t="s">
        <v>124</v>
      </c>
      <c r="K11" s="82" t="s">
        <v>125</v>
      </c>
      <c r="L11" s="83" t="s">
        <v>126</v>
      </c>
      <c r="M11" s="186" t="s">
        <v>127</v>
      </c>
      <c r="N11" s="187" t="s">
        <v>134</v>
      </c>
      <c r="O11" s="188" t="s">
        <v>138</v>
      </c>
    </row>
    <row r="12" spans="1:17" x14ac:dyDescent="0.25">
      <c r="G12" s="58"/>
      <c r="H12" s="58"/>
      <c r="I12" s="58"/>
      <c r="J12" s="58"/>
      <c r="K12" s="58"/>
      <c r="L12" s="58"/>
      <c r="M12" s="58"/>
    </row>
    <row r="13" spans="1:17" ht="13.8" thickBot="1" x14ac:dyDescent="0.3">
      <c r="G13" s="53">
        <v>0</v>
      </c>
      <c r="H13" s="54">
        <f>G13*175</f>
        <v>0</v>
      </c>
      <c r="I13" s="55">
        <v>0</v>
      </c>
      <c r="J13" s="53">
        <v>0</v>
      </c>
      <c r="K13" s="54">
        <f>(I13+J13)*10</f>
        <v>0</v>
      </c>
      <c r="L13" s="56">
        <f>H13+K13</f>
        <v>0</v>
      </c>
      <c r="M13" s="57">
        <f>L13*0.1</f>
        <v>0</v>
      </c>
      <c r="N13" s="189">
        <f>M13*0.21</f>
        <v>0</v>
      </c>
      <c r="O13" s="190">
        <f>M13+N13</f>
        <v>0</v>
      </c>
    </row>
  </sheetData>
  <mergeCells count="2">
    <mergeCell ref="A4:Q4"/>
    <mergeCell ref="A5:H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CA12-B697-484F-BCB5-E156802350E6}">
  <dimension ref="A1:C7"/>
  <sheetViews>
    <sheetView workbookViewId="0">
      <selection activeCell="B7" sqref="B7"/>
    </sheetView>
  </sheetViews>
  <sheetFormatPr defaultRowHeight="14.4" x14ac:dyDescent="0.3"/>
  <cols>
    <col min="1" max="1" width="52.6640625" customWidth="1"/>
    <col min="2" max="2" width="28.6640625" customWidth="1"/>
    <col min="3" max="3" width="23.33203125" customWidth="1"/>
  </cols>
  <sheetData>
    <row r="1" spans="1:3" ht="15.6" x14ac:dyDescent="0.3">
      <c r="A1" s="77" t="s">
        <v>128</v>
      </c>
      <c r="B1" s="59"/>
    </row>
    <row r="2" spans="1:3" x14ac:dyDescent="0.3">
      <c r="A2" s="59"/>
      <c r="B2" s="85" t="s">
        <v>137</v>
      </c>
    </row>
    <row r="3" spans="1:3" x14ac:dyDescent="0.3">
      <c r="A3" s="60" t="s">
        <v>129</v>
      </c>
      <c r="B3" s="61">
        <f>'1. Inzameling Afvalstoffen'!V57</f>
        <v>0</v>
      </c>
      <c r="C3" s="18"/>
    </row>
    <row r="4" spans="1:3" x14ac:dyDescent="0.3">
      <c r="A4" s="60" t="s">
        <v>130</v>
      </c>
      <c r="B4" s="61">
        <f>'2. Optie Afvalscheidingsbakken'!O13</f>
        <v>0</v>
      </c>
      <c r="C4" s="18"/>
    </row>
    <row r="5" spans="1:3" ht="15" thickBot="1" x14ac:dyDescent="0.35">
      <c r="A5" s="60"/>
      <c r="B5" s="75"/>
      <c r="C5" s="18"/>
    </row>
    <row r="6" spans="1:3" ht="15" thickBot="1" x14ac:dyDescent="0.35">
      <c r="A6" s="60" t="s">
        <v>131</v>
      </c>
      <c r="B6" s="76">
        <f>SUM(B3:B5)</f>
        <v>0</v>
      </c>
      <c r="C6" s="18"/>
    </row>
    <row r="7" spans="1:3" x14ac:dyDescent="0.3">
      <c r="A7" s="59"/>
      <c r="B7" s="5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798E32D380414B9E3DB5BD1E4930DA" ma:contentTypeVersion="13" ma:contentTypeDescription="Een nieuw document maken." ma:contentTypeScope="" ma:versionID="072d6aaf729285ce5ee8c5920b19a16a">
  <xsd:schema xmlns:xsd="http://www.w3.org/2001/XMLSchema" xmlns:xs="http://www.w3.org/2001/XMLSchema" xmlns:p="http://schemas.microsoft.com/office/2006/metadata/properties" xmlns:ns2="5f0d6065-8303-496b-b74f-2440af0aa2b2" xmlns:ns3="164ff8e1-e0ad-41c6-a535-caeda6236cc9" targetNamespace="http://schemas.microsoft.com/office/2006/metadata/properties" ma:root="true" ma:fieldsID="2707a3e2866145c97c778873ff2e5e8a" ns2:_="" ns3:_="">
    <xsd:import namespace="5f0d6065-8303-496b-b74f-2440af0aa2b2"/>
    <xsd:import namespace="164ff8e1-e0ad-41c6-a535-caeda6236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d6065-8303-496b-b74f-2440af0aa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ea2769e-4739-46db-8cba-cc26f6f836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ff8e1-e0ad-41c6-a535-caeda6236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52e084-b312-42c7-9b04-7a45e3b26fb4}" ma:internalName="TaxCatchAll" ma:showField="CatchAllData" ma:web="164ff8e1-e0ad-41c6-a535-caeda6236c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0d6065-8303-496b-b74f-2440af0aa2b2">
      <Terms xmlns="http://schemas.microsoft.com/office/infopath/2007/PartnerControls"/>
    </lcf76f155ced4ddcb4097134ff3c332f>
    <TaxCatchAll xmlns="164ff8e1-e0ad-41c6-a535-caeda6236cc9" xsi:nil="true"/>
  </documentManagement>
</p:properties>
</file>

<file path=customXml/itemProps1.xml><?xml version="1.0" encoding="utf-8"?>
<ds:datastoreItem xmlns:ds="http://schemas.openxmlformats.org/officeDocument/2006/customXml" ds:itemID="{3F0AA597-FEFD-4CDD-8F23-9CCCB1F39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0d6065-8303-496b-b74f-2440af0aa2b2"/>
    <ds:schemaRef ds:uri="164ff8e1-e0ad-41c6-a535-caeda6236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2746CD-A328-4E77-A4C6-29885F2E1D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34024-C7A7-464F-97EC-B7FCC7B10784}">
  <ds:schemaRefs>
    <ds:schemaRef ds:uri="http://schemas.microsoft.com/office/2006/metadata/properties"/>
    <ds:schemaRef ds:uri="http://schemas.microsoft.com/office/infopath/2007/PartnerControls"/>
    <ds:schemaRef ds:uri="5f0d6065-8303-496b-b74f-2440af0aa2b2"/>
    <ds:schemaRef ds:uri="164ff8e1-e0ad-41c6-a535-caeda6236c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</vt:lpstr>
      <vt:lpstr>1. Inzameling Afvalstoffen</vt:lpstr>
      <vt:lpstr>2. Optie Afvalscheidingsbakken</vt:lpstr>
      <vt:lpstr>Totaalprijs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de Bakker</dc:creator>
  <cp:keywords/>
  <dc:description/>
  <cp:lastModifiedBy>Gidion Ambaum</cp:lastModifiedBy>
  <cp:revision/>
  <dcterms:created xsi:type="dcterms:W3CDTF">2024-05-24T09:41:12Z</dcterms:created>
  <dcterms:modified xsi:type="dcterms:W3CDTF">2024-07-16T13:47:28Z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0x010100D4798E32D380414B9E3DB5BD1E4930DA</vt:lpwstr>
  </property>
  <property fmtid="{D5CDD505-2E9C-101B-9397-08002B2CF9AE}" pid="3" name="MediaServiceImageTags">
    <vt:lpwstr/>
  </property>
</Properties>
</file>