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studentalbeda-my.sharepoint.com/personal/ghmam_albeda_nl/Documents/Gidion/01 Aanbestedingen/0624 Liftonderhoud/Aanbestedingsdocumenten/PDF/"/>
    </mc:Choice>
  </mc:AlternateContent>
  <xr:revisionPtr revIDLastSave="0" documentId="8_{506B2930-378F-4E0D-804E-2230AC7D008C}" xr6:coauthVersionLast="47" xr6:coauthVersionMax="47" xr10:uidLastSave="{00000000-0000-0000-0000-000000000000}"/>
  <bookViews>
    <workbookView xWindow="-108" yWindow="-108" windowWidth="23256" windowHeight="12576" tabRatio="671" xr2:uid="{00000000-000D-0000-FFFF-FFFF00000000}"/>
  </bookViews>
  <sheets>
    <sheet name="Brongegevens" sheetId="9" r:id="rId1"/>
    <sheet name="Ritgestuurd OH" sheetId="8" r:id="rId2"/>
    <sheet name="Verrekenprijzen" sheetId="6" r:id="rId3"/>
    <sheet name="Verklaring van Inschrijving" sheetId="2" state="hidden" r:id="rId4"/>
    <sheet name="Eigen Verklaring" sheetId="3" state="hidden" r:id="rId5"/>
    <sheet name="Toellichting nieuwe lift" sheetId="10" r:id="rId6"/>
    <sheet name="Gegevensblad" sheetId="11" state="hidden" r:id="rId7"/>
    <sheet name="Samenvatting" sheetId="12" state="hidden" r:id="rId8"/>
    <sheet name="Inschrijving nieuwe lift" sheetId="13" r:id="rId9"/>
  </sheets>
  <definedNames>
    <definedName name="_xlnm._FilterDatabase" localSheetId="8" hidden="1">'Inschrijving nieuwe lift'!$D$5:$H$18</definedName>
    <definedName name="Adres">#REF!</definedName>
    <definedName name="_xlnm.Print_Area" localSheetId="0">Brongegevens!$B$2:$E$35</definedName>
    <definedName name="_xlnm.Print_Area" localSheetId="8">'Inschrijving nieuwe lift'!$B$4:$M$42</definedName>
    <definedName name="_xlnm.Print_Area" localSheetId="1">'Ritgestuurd OH'!$A$1:$AJ$25</definedName>
    <definedName name="_xlnm.Print_Area" localSheetId="7">Samenvatting!$B$1:$P$5</definedName>
    <definedName name="_xlnm.Print_Titles" localSheetId="8">'Inschrijving nieuwe lift'!$D:$D</definedName>
    <definedName name="_xlnm.Print_Titles" localSheetId="2">Verrekenprijzen!#REF!</definedName>
    <definedName name="Amperes" localSheetId="8">#REF!</definedName>
    <definedName name="Amperes">#REF!</definedName>
    <definedName name="Urgen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9" l="1"/>
  <c r="E6" i="9"/>
  <c r="E5" i="9"/>
  <c r="E3" i="9"/>
  <c r="E4" i="9"/>
  <c r="J1" i="13"/>
  <c r="K1" i="13"/>
  <c r="L1" i="13"/>
  <c r="M1" i="13"/>
  <c r="O1" i="13"/>
  <c r="P1" i="13"/>
  <c r="Q1" i="13"/>
  <c r="R1" i="13"/>
  <c r="T1" i="13"/>
  <c r="U1" i="13"/>
  <c r="V1" i="13"/>
  <c r="W1" i="13"/>
  <c r="Y1" i="13"/>
  <c r="Z1" i="13"/>
  <c r="AA1" i="13"/>
  <c r="AB1" i="13"/>
  <c r="AD1" i="13"/>
  <c r="AE1" i="13"/>
  <c r="AF1" i="13"/>
  <c r="AG1" i="13"/>
  <c r="AI1" i="13"/>
  <c r="AJ1" i="13"/>
  <c r="AK1" i="13"/>
  <c r="AL1" i="13"/>
  <c r="AN1" i="13"/>
  <c r="AO1" i="13"/>
  <c r="AP1" i="13"/>
  <c r="AQ1" i="13"/>
  <c r="AS1" i="13"/>
  <c r="AT1" i="13"/>
  <c r="AU1" i="13"/>
  <c r="AV1" i="13"/>
  <c r="AX1" i="13"/>
  <c r="AY1" i="13"/>
  <c r="AZ1" i="13"/>
  <c r="BA1" i="13"/>
  <c r="BC1" i="13"/>
  <c r="BD1" i="13"/>
  <c r="BE1" i="13"/>
  <c r="BF1" i="13"/>
  <c r="BH1" i="13"/>
  <c r="BI1" i="13"/>
  <c r="BJ1" i="13"/>
  <c r="BK1" i="13"/>
  <c r="BM1" i="13"/>
  <c r="BN1" i="13"/>
  <c r="BO1" i="13"/>
  <c r="BP1" i="13"/>
  <c r="BR1" i="13"/>
  <c r="BS1" i="13"/>
  <c r="BT1" i="13"/>
  <c r="BU1" i="13"/>
  <c r="BW1" i="13"/>
  <c r="BX1" i="13"/>
  <c r="BY1" i="13"/>
  <c r="BZ1" i="13"/>
  <c r="CB1" i="13"/>
  <c r="CC1" i="13"/>
  <c r="CD1" i="13"/>
  <c r="CE1" i="13"/>
  <c r="CG1" i="13"/>
  <c r="CH1" i="13"/>
  <c r="CI1" i="13"/>
  <c r="CJ1" i="13"/>
  <c r="CL1" i="13"/>
  <c r="CM1" i="13"/>
  <c r="CN1" i="13"/>
  <c r="CO1" i="13"/>
  <c r="CQ1" i="13"/>
  <c r="CR1" i="13"/>
  <c r="CS1" i="13"/>
  <c r="CT1" i="13"/>
  <c r="CV1" i="13"/>
  <c r="CW1" i="13"/>
  <c r="CX1" i="13"/>
  <c r="CY1" i="13"/>
  <c r="E2" i="13"/>
  <c r="J2" i="13"/>
  <c r="O2" i="13"/>
  <c r="T2" i="13"/>
  <c r="Y2" i="13"/>
  <c r="AD2" i="13"/>
  <c r="AI2" i="13"/>
  <c r="AN2" i="13"/>
  <c r="AS2" i="13"/>
  <c r="AX2" i="13"/>
  <c r="BC2" i="13"/>
  <c r="BH2" i="13"/>
  <c r="BM2" i="13"/>
  <c r="BR2" i="13"/>
  <c r="BW2" i="13"/>
  <c r="CB2" i="13"/>
  <c r="CG2" i="13"/>
  <c r="CL2" i="13"/>
  <c r="CQ2" i="13"/>
  <c r="CV2" i="13"/>
  <c r="F4" i="13"/>
  <c r="G4" i="13"/>
  <c r="H4" i="13"/>
  <c r="K4" i="13"/>
  <c r="L4" i="13"/>
  <c r="M4" i="13"/>
  <c r="P4" i="13"/>
  <c r="Q4" i="13"/>
  <c r="R4" i="13"/>
  <c r="U4" i="13"/>
  <c r="V4" i="13"/>
  <c r="W4" i="13"/>
  <c r="Z4" i="13"/>
  <c r="AA4" i="13"/>
  <c r="AB4" i="13"/>
  <c r="AE4" i="13"/>
  <c r="AF4" i="13"/>
  <c r="AG4" i="13"/>
  <c r="AJ4" i="13"/>
  <c r="AK4" i="13"/>
  <c r="AL4" i="13"/>
  <c r="AO4" i="13"/>
  <c r="AP4" i="13"/>
  <c r="AQ4" i="13"/>
  <c r="AT4" i="13"/>
  <c r="AU4" i="13"/>
  <c r="AV4" i="13"/>
  <c r="AY4" i="13"/>
  <c r="AZ4" i="13"/>
  <c r="BA4" i="13"/>
  <c r="BD4" i="13"/>
  <c r="BE4" i="13"/>
  <c r="BF4" i="13"/>
  <c r="BI4" i="13"/>
  <c r="BJ4" i="13"/>
  <c r="BK4" i="13"/>
  <c r="BN4" i="13"/>
  <c r="BO4" i="13"/>
  <c r="BP4" i="13"/>
  <c r="BS4" i="13"/>
  <c r="BT4" i="13"/>
  <c r="BU4" i="13"/>
  <c r="BX4" i="13"/>
  <c r="BY4" i="13"/>
  <c r="BZ4" i="13"/>
  <c r="CC4" i="13"/>
  <c r="CD4" i="13"/>
  <c r="CE4" i="13"/>
  <c r="CH4" i="13"/>
  <c r="CI4" i="13"/>
  <c r="CJ4" i="13"/>
  <c r="CM4" i="13"/>
  <c r="CN4" i="13"/>
  <c r="CO4" i="13"/>
  <c r="CR4" i="13"/>
  <c r="CS4" i="13"/>
  <c r="CT4" i="13"/>
  <c r="CW4" i="13"/>
  <c r="CX4" i="13"/>
  <c r="CY4" i="13"/>
  <c r="H7" i="13"/>
  <c r="M7" i="13"/>
  <c r="R7" i="13"/>
  <c r="W7" i="13"/>
  <c r="AB7" i="13"/>
  <c r="AG7" i="13"/>
  <c r="AG31" i="13" s="1"/>
  <c r="AG41" i="13" s="1"/>
  <c r="AL7" i="13"/>
  <c r="AL31" i="13" s="1"/>
  <c r="AL41" i="13" s="1"/>
  <c r="AQ7" i="13"/>
  <c r="AQ31" i="13" s="1"/>
  <c r="AV7" i="13"/>
  <c r="AV31" i="13" s="1"/>
  <c r="BA7" i="13"/>
  <c r="BA31" i="13" s="1"/>
  <c r="BF7" i="13"/>
  <c r="BF31" i="13" s="1"/>
  <c r="BK7" i="13"/>
  <c r="BK31" i="13" s="1"/>
  <c r="BK41" i="13" s="1"/>
  <c r="BP7" i="13"/>
  <c r="BU7" i="13"/>
  <c r="BZ7" i="13"/>
  <c r="CE7" i="13"/>
  <c r="CJ7" i="13"/>
  <c r="CO7" i="13"/>
  <c r="CO31" i="13" s="1"/>
  <c r="CO41" i="13" s="1"/>
  <c r="CT7" i="13"/>
  <c r="CT31" i="13" s="1"/>
  <c r="CT41" i="13" s="1"/>
  <c r="CY7" i="13"/>
  <c r="CY31" i="13" s="1"/>
  <c r="H8" i="13"/>
  <c r="M8" i="13"/>
  <c r="R8" i="13"/>
  <c r="W8" i="13"/>
  <c r="AB8" i="13"/>
  <c r="AG8" i="13"/>
  <c r="AL8" i="13"/>
  <c r="AQ8" i="13"/>
  <c r="AV8" i="13"/>
  <c r="BA8" i="13"/>
  <c r="BF8" i="13"/>
  <c r="BK8" i="13"/>
  <c r="BP8" i="13"/>
  <c r="BU8" i="13"/>
  <c r="BZ8" i="13"/>
  <c r="CE8" i="13"/>
  <c r="CJ8" i="13"/>
  <c r="CO8" i="13"/>
  <c r="CT8" i="13"/>
  <c r="CY8" i="13"/>
  <c r="H9" i="13"/>
  <c r="M9" i="13"/>
  <c r="R9" i="13"/>
  <c r="W9" i="13"/>
  <c r="AB9" i="13"/>
  <c r="AB31" i="13" s="1"/>
  <c r="AB41" i="13" s="1"/>
  <c r="AG9" i="13"/>
  <c r="AL9" i="13"/>
  <c r="AQ9" i="13"/>
  <c r="AV9" i="13"/>
  <c r="BA9" i="13"/>
  <c r="BF9" i="13"/>
  <c r="BK9" i="13"/>
  <c r="BP9" i="13"/>
  <c r="BU9" i="13"/>
  <c r="BZ9" i="13"/>
  <c r="CE9" i="13"/>
  <c r="CJ9" i="13"/>
  <c r="CJ31" i="13" s="1"/>
  <c r="CJ41" i="13" s="1"/>
  <c r="CO9" i="13"/>
  <c r="CT9" i="13"/>
  <c r="CY9" i="13"/>
  <c r="H10" i="13"/>
  <c r="M10" i="13"/>
  <c r="R10" i="13"/>
  <c r="W10" i="13"/>
  <c r="AB10" i="13"/>
  <c r="AG10" i="13"/>
  <c r="AL10" i="13"/>
  <c r="AQ10" i="13"/>
  <c r="AV10" i="13"/>
  <c r="BA10" i="13"/>
  <c r="BF10" i="13"/>
  <c r="BK10" i="13"/>
  <c r="BP10" i="13"/>
  <c r="BU10" i="13"/>
  <c r="BZ10" i="13"/>
  <c r="CE10" i="13"/>
  <c r="CJ10" i="13"/>
  <c r="CO10" i="13"/>
  <c r="CT10" i="13"/>
  <c r="CY10" i="13"/>
  <c r="H11" i="13"/>
  <c r="M11" i="13"/>
  <c r="R11" i="13"/>
  <c r="W11" i="13"/>
  <c r="AB11" i="13"/>
  <c r="AG11" i="13"/>
  <c r="AL11" i="13"/>
  <c r="AQ11" i="13"/>
  <c r="AV11" i="13"/>
  <c r="BA11" i="13"/>
  <c r="BF11" i="13"/>
  <c r="BK11" i="13"/>
  <c r="BP11" i="13"/>
  <c r="BU11" i="13"/>
  <c r="BZ11" i="13"/>
  <c r="CE11" i="13"/>
  <c r="CJ11" i="13"/>
  <c r="CO11" i="13"/>
  <c r="CT11" i="13"/>
  <c r="CY11" i="13"/>
  <c r="H12" i="13"/>
  <c r="M12" i="13"/>
  <c r="R12" i="13"/>
  <c r="W12" i="13"/>
  <c r="AB12" i="13"/>
  <c r="AG12" i="13"/>
  <c r="AL12" i="13"/>
  <c r="AQ12" i="13"/>
  <c r="AV12" i="13"/>
  <c r="BA12" i="13"/>
  <c r="BF12" i="13"/>
  <c r="BK12" i="13"/>
  <c r="BP12" i="13"/>
  <c r="BU12" i="13"/>
  <c r="BZ12" i="13"/>
  <c r="CE12" i="13"/>
  <c r="CJ12" i="13"/>
  <c r="CO12" i="13"/>
  <c r="CT12" i="13"/>
  <c r="CY12" i="13"/>
  <c r="H13" i="13"/>
  <c r="M13" i="13"/>
  <c r="R13" i="13"/>
  <c r="W13" i="13"/>
  <c r="AB13" i="13"/>
  <c r="AG13" i="13"/>
  <c r="AL13" i="13"/>
  <c r="AQ13" i="13"/>
  <c r="AV13" i="13"/>
  <c r="BA13" i="13"/>
  <c r="BF13" i="13"/>
  <c r="BK13" i="13"/>
  <c r="BP13" i="13"/>
  <c r="BU13" i="13"/>
  <c r="BZ13" i="13"/>
  <c r="CE13" i="13"/>
  <c r="CJ13" i="13"/>
  <c r="CO13" i="13"/>
  <c r="CT13" i="13"/>
  <c r="CY13" i="13"/>
  <c r="H14" i="13"/>
  <c r="M14" i="13"/>
  <c r="R14" i="13"/>
  <c r="W14" i="13"/>
  <c r="AB14" i="13"/>
  <c r="AG14" i="13"/>
  <c r="AL14" i="13"/>
  <c r="AQ14" i="13"/>
  <c r="AV14" i="13"/>
  <c r="BA14" i="13"/>
  <c r="BF14" i="13"/>
  <c r="BK14" i="13"/>
  <c r="BP14" i="13"/>
  <c r="BU14" i="13"/>
  <c r="BZ14" i="13"/>
  <c r="CE14" i="13"/>
  <c r="CJ14" i="13"/>
  <c r="CO14" i="13"/>
  <c r="CT14" i="13"/>
  <c r="CY14" i="13"/>
  <c r="H15" i="13"/>
  <c r="M15" i="13"/>
  <c r="R15" i="13"/>
  <c r="W15" i="13"/>
  <c r="AB15" i="13"/>
  <c r="AG15" i="13"/>
  <c r="AL15" i="13"/>
  <c r="AQ15" i="13"/>
  <c r="AV15" i="13"/>
  <c r="BA15" i="13"/>
  <c r="BF15" i="13"/>
  <c r="BK15" i="13"/>
  <c r="BP15" i="13"/>
  <c r="BU15" i="13"/>
  <c r="BZ15" i="13"/>
  <c r="CE15" i="13"/>
  <c r="CJ15" i="13"/>
  <c r="CO15" i="13"/>
  <c r="CT15" i="13"/>
  <c r="CY15" i="13"/>
  <c r="H16" i="13"/>
  <c r="M16" i="13"/>
  <c r="R16" i="13"/>
  <c r="W16" i="13"/>
  <c r="AB16" i="13"/>
  <c r="AG16" i="13"/>
  <c r="AL16" i="13"/>
  <c r="AQ16" i="13"/>
  <c r="AV16" i="13"/>
  <c r="BA16" i="13"/>
  <c r="BF16" i="13"/>
  <c r="BK16" i="13"/>
  <c r="BP16" i="13"/>
  <c r="BU16" i="13"/>
  <c r="BZ16" i="13"/>
  <c r="CE16" i="13"/>
  <c r="CJ16" i="13"/>
  <c r="CO16" i="13"/>
  <c r="CT16" i="13"/>
  <c r="CY16" i="13"/>
  <c r="H18" i="13"/>
  <c r="M18" i="13"/>
  <c r="R18" i="13"/>
  <c r="W18" i="13"/>
  <c r="AB18" i="13"/>
  <c r="AG18" i="13"/>
  <c r="AL18" i="13"/>
  <c r="AQ18" i="13"/>
  <c r="AV18" i="13"/>
  <c r="BA18" i="13"/>
  <c r="BF18" i="13"/>
  <c r="BK18" i="13"/>
  <c r="BP18" i="13"/>
  <c r="BU18" i="13"/>
  <c r="BZ18" i="13"/>
  <c r="CE18" i="13"/>
  <c r="CJ18" i="13"/>
  <c r="CO18" i="13"/>
  <c r="CT18" i="13"/>
  <c r="CY18" i="13"/>
  <c r="H19" i="13"/>
  <c r="M19" i="13"/>
  <c r="R19" i="13"/>
  <c r="W19" i="13"/>
  <c r="AB19" i="13"/>
  <c r="AG19" i="13"/>
  <c r="AL19" i="13"/>
  <c r="AQ19" i="13"/>
  <c r="AV19" i="13"/>
  <c r="BA19" i="13"/>
  <c r="BF19" i="13"/>
  <c r="BK19" i="13"/>
  <c r="BP19" i="13"/>
  <c r="BU19" i="13"/>
  <c r="BZ19" i="13"/>
  <c r="CE19" i="13"/>
  <c r="CJ19" i="13"/>
  <c r="CO19" i="13"/>
  <c r="CT19" i="13"/>
  <c r="CY19" i="13"/>
  <c r="H20" i="13"/>
  <c r="M20" i="13"/>
  <c r="R20" i="13"/>
  <c r="W20" i="13"/>
  <c r="AB20" i="13"/>
  <c r="AG20" i="13"/>
  <c r="AL20" i="13"/>
  <c r="AQ20" i="13"/>
  <c r="AV20" i="13"/>
  <c r="BA20" i="13"/>
  <c r="BF20" i="13"/>
  <c r="BK20" i="13"/>
  <c r="BP20" i="13"/>
  <c r="BU20" i="13"/>
  <c r="BZ20" i="13"/>
  <c r="CE20" i="13"/>
  <c r="CJ20" i="13"/>
  <c r="CO20" i="13"/>
  <c r="CT20" i="13"/>
  <c r="CY20" i="13"/>
  <c r="H21" i="13"/>
  <c r="M21" i="13"/>
  <c r="R21" i="13"/>
  <c r="W21" i="13"/>
  <c r="AB21" i="13"/>
  <c r="AG21" i="13"/>
  <c r="AL21" i="13"/>
  <c r="AQ21" i="13"/>
  <c r="AV21" i="13"/>
  <c r="BA21" i="13"/>
  <c r="BF21" i="13"/>
  <c r="BK21" i="13"/>
  <c r="BP21" i="13"/>
  <c r="BU21" i="13"/>
  <c r="BZ21" i="13"/>
  <c r="CE21" i="13"/>
  <c r="CJ21" i="13"/>
  <c r="CO21" i="13"/>
  <c r="CT21" i="13"/>
  <c r="CY21" i="13"/>
  <c r="H22" i="13"/>
  <c r="M22" i="13"/>
  <c r="R22" i="13"/>
  <c r="W22" i="13"/>
  <c r="AB22" i="13"/>
  <c r="AG22" i="13"/>
  <c r="AL22" i="13"/>
  <c r="AQ22" i="13"/>
  <c r="AV22" i="13"/>
  <c r="BA22" i="13"/>
  <c r="BF22" i="13"/>
  <c r="BK22" i="13"/>
  <c r="BP22" i="13"/>
  <c r="BU22" i="13"/>
  <c r="BZ22" i="13"/>
  <c r="CE22" i="13"/>
  <c r="CJ22" i="13"/>
  <c r="CO22" i="13"/>
  <c r="CT22" i="13"/>
  <c r="CY22" i="13"/>
  <c r="H23" i="13"/>
  <c r="M23" i="13"/>
  <c r="R23" i="13"/>
  <c r="W23" i="13"/>
  <c r="AB23" i="13"/>
  <c r="AG23" i="13"/>
  <c r="AL23" i="13"/>
  <c r="AQ23" i="13"/>
  <c r="AV23" i="13"/>
  <c r="BA23" i="13"/>
  <c r="BF23" i="13"/>
  <c r="BK23" i="13"/>
  <c r="BP23" i="13"/>
  <c r="BU23" i="13"/>
  <c r="BZ23" i="13"/>
  <c r="CE23" i="13"/>
  <c r="CJ23" i="13"/>
  <c r="CO23" i="13"/>
  <c r="CT23" i="13"/>
  <c r="CY23" i="13"/>
  <c r="H24" i="13"/>
  <c r="M24" i="13"/>
  <c r="R24" i="13"/>
  <c r="W24" i="13"/>
  <c r="AB24" i="13"/>
  <c r="AG24" i="13"/>
  <c r="AL24" i="13"/>
  <c r="AQ24" i="13"/>
  <c r="AV24" i="13"/>
  <c r="BA24" i="13"/>
  <c r="BF24" i="13"/>
  <c r="BK24" i="13"/>
  <c r="BP24" i="13"/>
  <c r="BU24" i="13"/>
  <c r="BZ24" i="13"/>
  <c r="CE24" i="13"/>
  <c r="CJ24" i="13"/>
  <c r="CO24" i="13"/>
  <c r="CT24" i="13"/>
  <c r="CY24" i="13"/>
  <c r="H25" i="13"/>
  <c r="M25" i="13"/>
  <c r="R25" i="13"/>
  <c r="W25" i="13"/>
  <c r="AB25" i="13"/>
  <c r="AG25" i="13"/>
  <c r="AL25" i="13"/>
  <c r="AQ25" i="13"/>
  <c r="AV25" i="13"/>
  <c r="BA25" i="13"/>
  <c r="BF25" i="13"/>
  <c r="BK25" i="13"/>
  <c r="BP25" i="13"/>
  <c r="BU25" i="13"/>
  <c r="BZ25" i="13"/>
  <c r="CE25" i="13"/>
  <c r="CJ25" i="13"/>
  <c r="CO25" i="13"/>
  <c r="CT25" i="13"/>
  <c r="CY25" i="13"/>
  <c r="H26" i="13"/>
  <c r="M26" i="13"/>
  <c r="R26" i="13"/>
  <c r="W26" i="13"/>
  <c r="AB26" i="13"/>
  <c r="AG26" i="13"/>
  <c r="AL26" i="13"/>
  <c r="AQ26" i="13"/>
  <c r="AV26" i="13"/>
  <c r="BA26" i="13"/>
  <c r="BF26" i="13"/>
  <c r="BK26" i="13"/>
  <c r="BP26" i="13"/>
  <c r="BU26" i="13"/>
  <c r="BZ26" i="13"/>
  <c r="CE26" i="13"/>
  <c r="CJ26" i="13"/>
  <c r="CO26" i="13"/>
  <c r="CT26" i="13"/>
  <c r="CY26" i="13"/>
  <c r="H27" i="13"/>
  <c r="M27" i="13"/>
  <c r="R27" i="13"/>
  <c r="W27" i="13"/>
  <c r="AB27" i="13"/>
  <c r="AG27" i="13"/>
  <c r="AL27" i="13"/>
  <c r="AQ27" i="13"/>
  <c r="AV27" i="13"/>
  <c r="BA27" i="13"/>
  <c r="BF27" i="13"/>
  <c r="BK27" i="13"/>
  <c r="BP27" i="13"/>
  <c r="BU27" i="13"/>
  <c r="BZ27" i="13"/>
  <c r="CE27" i="13"/>
  <c r="CJ27" i="13"/>
  <c r="CO27" i="13"/>
  <c r="CT27" i="13"/>
  <c r="CY27" i="13"/>
  <c r="H29" i="13"/>
  <c r="M29" i="13"/>
  <c r="R29" i="13"/>
  <c r="W29" i="13"/>
  <c r="AB29" i="13"/>
  <c r="AG29" i="13"/>
  <c r="AL29" i="13"/>
  <c r="AQ29" i="13"/>
  <c r="AV29" i="13"/>
  <c r="BA29" i="13"/>
  <c r="BF29" i="13"/>
  <c r="BK29" i="13"/>
  <c r="BP29" i="13"/>
  <c r="BU29" i="13"/>
  <c r="BZ29" i="13"/>
  <c r="CE29" i="13"/>
  <c r="CJ29" i="13"/>
  <c r="CO29" i="13"/>
  <c r="CT29" i="13"/>
  <c r="CY29" i="13"/>
  <c r="H30" i="13"/>
  <c r="M30" i="13"/>
  <c r="R30" i="13"/>
  <c r="W30" i="13"/>
  <c r="AB30" i="13"/>
  <c r="AG30" i="13"/>
  <c r="AL30" i="13"/>
  <c r="AQ30" i="13"/>
  <c r="AV30" i="13"/>
  <c r="BA30" i="13"/>
  <c r="BF30" i="13"/>
  <c r="BK30" i="13"/>
  <c r="BP30" i="13"/>
  <c r="BU30" i="13"/>
  <c r="BZ30" i="13"/>
  <c r="CE30" i="13"/>
  <c r="CJ30" i="13"/>
  <c r="CO30" i="13"/>
  <c r="CT30" i="13"/>
  <c r="CY30" i="13"/>
  <c r="M31" i="13"/>
  <c r="R31" i="13"/>
  <c r="W31" i="13"/>
  <c r="W41" i="13" s="1"/>
  <c r="BP31" i="13"/>
  <c r="BU31" i="13"/>
  <c r="BZ31" i="13"/>
  <c r="CE31" i="13"/>
  <c r="CE41" i="13" s="1"/>
  <c r="B32" i="13"/>
  <c r="H34" i="13"/>
  <c r="M34" i="13"/>
  <c r="R34" i="13"/>
  <c r="W34" i="13"/>
  <c r="AB34" i="13"/>
  <c r="AG34" i="13"/>
  <c r="AL34" i="13"/>
  <c r="AQ34" i="13"/>
  <c r="AV34" i="13"/>
  <c r="BA34" i="13"/>
  <c r="BF34" i="13"/>
  <c r="BK34" i="13"/>
  <c r="BP34" i="13"/>
  <c r="BU34" i="13"/>
  <c r="BZ34" i="13"/>
  <c r="CE34" i="13"/>
  <c r="CJ34" i="13"/>
  <c r="CO34" i="13"/>
  <c r="CT34" i="13"/>
  <c r="CY34" i="13"/>
  <c r="H35" i="13"/>
  <c r="M35" i="13"/>
  <c r="R35" i="13"/>
  <c r="W35" i="13"/>
  <c r="AB35" i="13"/>
  <c r="AG35" i="13"/>
  <c r="AL35" i="13"/>
  <c r="AQ35" i="13"/>
  <c r="AQ37" i="13" s="1"/>
  <c r="AV35" i="13"/>
  <c r="AV37" i="13" s="1"/>
  <c r="BA35" i="13"/>
  <c r="BA37" i="13" s="1"/>
  <c r="BF35" i="13"/>
  <c r="BF37" i="13" s="1"/>
  <c r="BK35" i="13"/>
  <c r="BK37" i="13" s="1"/>
  <c r="BP35" i="13"/>
  <c r="BU35" i="13"/>
  <c r="BZ35" i="13"/>
  <c r="CE35" i="13"/>
  <c r="CJ35" i="13"/>
  <c r="CO35" i="13"/>
  <c r="CT35" i="13"/>
  <c r="CY35" i="13"/>
  <c r="CY37" i="13" s="1"/>
  <c r="H36" i="13"/>
  <c r="M36" i="13"/>
  <c r="M37" i="13" s="1"/>
  <c r="R36" i="13"/>
  <c r="R37" i="13" s="1"/>
  <c r="W36" i="13"/>
  <c r="AB36" i="13"/>
  <c r="AG36" i="13"/>
  <c r="AL36" i="13"/>
  <c r="AQ36" i="13"/>
  <c r="AV36" i="13"/>
  <c r="BA36" i="13"/>
  <c r="BF36" i="13"/>
  <c r="BK36" i="13"/>
  <c r="BP36" i="13"/>
  <c r="BP37" i="13" s="1"/>
  <c r="BU36" i="13"/>
  <c r="BU37" i="13" s="1"/>
  <c r="BZ36" i="13"/>
  <c r="BZ37" i="13" s="1"/>
  <c r="CE36" i="13"/>
  <c r="CJ36" i="13"/>
  <c r="CO36" i="13"/>
  <c r="CT36" i="13"/>
  <c r="CY36" i="13"/>
  <c r="W37" i="13"/>
  <c r="AB37" i="13"/>
  <c r="AG37" i="13"/>
  <c r="AL37" i="13"/>
  <c r="CE37" i="13"/>
  <c r="CJ37" i="13"/>
  <c r="CO37" i="13"/>
  <c r="CT37" i="13"/>
  <c r="H39" i="13"/>
  <c r="G4" i="12" s="1"/>
  <c r="G5" i="12" s="1"/>
  <c r="M39" i="13"/>
  <c r="R39" i="13"/>
  <c r="W39" i="13"/>
  <c r="AB39" i="13"/>
  <c r="AG39" i="13"/>
  <c r="AL39" i="13"/>
  <c r="AQ39" i="13"/>
  <c r="AV39" i="13"/>
  <c r="BA39" i="13"/>
  <c r="BF39" i="13"/>
  <c r="BK39" i="13"/>
  <c r="BP39" i="13"/>
  <c r="BU39" i="13"/>
  <c r="BZ39" i="13"/>
  <c r="CE39" i="13"/>
  <c r="CJ39" i="13"/>
  <c r="CO39" i="13"/>
  <c r="CT39" i="13"/>
  <c r="CY39" i="13"/>
  <c r="H40" i="13"/>
  <c r="H4" i="12" s="1"/>
  <c r="M40" i="13"/>
  <c r="R40" i="13"/>
  <c r="W40" i="13"/>
  <c r="AB40" i="13"/>
  <c r="AG40" i="13"/>
  <c r="AL40" i="13"/>
  <c r="AQ40" i="13"/>
  <c r="AV40" i="13"/>
  <c r="BA40" i="13"/>
  <c r="BF40" i="13"/>
  <c r="BK40" i="13"/>
  <c r="BP40" i="13"/>
  <c r="BU40" i="13"/>
  <c r="BZ40" i="13"/>
  <c r="CE40" i="13"/>
  <c r="CJ40" i="13"/>
  <c r="CO40" i="13"/>
  <c r="CT40" i="13"/>
  <c r="CY40" i="13"/>
  <c r="D41" i="13"/>
  <c r="C4" i="12"/>
  <c r="D4" i="12"/>
  <c r="E4" i="12"/>
  <c r="F4" i="12"/>
  <c r="J5" i="12"/>
  <c r="O4" i="12"/>
  <c r="P5" i="12"/>
  <c r="A5" i="12"/>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H37" i="13" l="1"/>
  <c r="H31" i="13"/>
  <c r="H41" i="13" s="1"/>
  <c r="I4" i="12" s="1"/>
  <c r="I5" i="12" s="1"/>
  <c r="L5" i="12"/>
  <c r="K5" i="12"/>
  <c r="H5" i="12"/>
  <c r="M41" i="13"/>
  <c r="O5" i="12"/>
  <c r="N5" i="12" s="1"/>
  <c r="BZ41" i="13"/>
  <c r="CY41" i="13"/>
  <c r="BU41" i="13"/>
  <c r="R41" i="13"/>
  <c r="BF41" i="13"/>
  <c r="BA41" i="13"/>
  <c r="AV41" i="13"/>
  <c r="AQ41" i="13"/>
  <c r="BP41" i="13"/>
  <c r="C33" i="9" l="1"/>
  <c r="AI9" i="8" s="1"/>
  <c r="C34" i="9"/>
  <c r="AH4" i="8"/>
  <c r="AH5" i="8"/>
  <c r="AH6" i="8"/>
  <c r="AH7" i="8"/>
  <c r="AH8" i="8"/>
  <c r="AH9" i="8"/>
  <c r="AH10" i="8"/>
  <c r="AH11" i="8"/>
  <c r="AH12" i="8"/>
  <c r="AH13" i="8"/>
  <c r="AH14" i="8"/>
  <c r="AH15" i="8"/>
  <c r="AH16" i="8"/>
  <c r="AH17" i="8"/>
  <c r="AH18" i="8"/>
  <c r="AH19" i="8"/>
  <c r="AH20" i="8"/>
  <c r="AH21" i="8"/>
  <c r="AH22" i="8"/>
  <c r="AH23" i="8"/>
  <c r="AH24" i="8"/>
  <c r="B37" i="3"/>
  <c r="B16" i="2"/>
  <c r="T16" i="8"/>
  <c r="AB5" i="8"/>
  <c r="Z22" i="8"/>
  <c r="S17" i="8"/>
  <c r="S16" i="8"/>
  <c r="T13" i="8"/>
  <c r="R16" i="8"/>
  <c r="AE18" i="8"/>
  <c r="T22" i="8"/>
  <c r="AB24" i="8"/>
  <c r="AB21" i="8"/>
  <c r="Z5" i="8"/>
  <c r="AB8" i="8"/>
  <c r="S21" i="8"/>
  <c r="S4" i="8"/>
  <c r="U7" i="8"/>
  <c r="S22" i="8"/>
  <c r="S11" i="8"/>
  <c r="U21" i="8"/>
  <c r="AE24" i="8"/>
  <c r="Z17" i="8"/>
  <c r="Z19" i="8"/>
  <c r="Z15" i="8"/>
  <c r="AE10" i="8"/>
  <c r="AE15" i="8"/>
  <c r="U11" i="8"/>
  <c r="R5" i="8"/>
  <c r="AE17" i="8"/>
  <c r="Z14" i="8"/>
  <c r="S24" i="8"/>
  <c r="Z21" i="8"/>
  <c r="R19" i="8"/>
  <c r="AB7" i="8"/>
  <c r="T7" i="8"/>
  <c r="U19" i="8"/>
  <c r="Z11" i="8"/>
  <c r="AE23" i="8"/>
  <c r="U13" i="8"/>
  <c r="AB15" i="8"/>
  <c r="U20" i="8"/>
  <c r="U10" i="8"/>
  <c r="S8" i="8"/>
  <c r="AB11" i="8"/>
  <c r="Z8" i="8"/>
  <c r="T9" i="8"/>
  <c r="AE12" i="8"/>
  <c r="R10" i="8"/>
  <c r="S20" i="8"/>
  <c r="U14" i="8"/>
  <c r="R21" i="8"/>
  <c r="Z9" i="8"/>
  <c r="AE20" i="8"/>
  <c r="R4" i="8"/>
  <c r="AE5" i="8"/>
  <c r="U15" i="8"/>
  <c r="R8" i="8"/>
  <c r="S7" i="8"/>
  <c r="Z23" i="8"/>
  <c r="R17" i="8"/>
  <c r="AB6" i="8"/>
  <c r="AE19" i="8"/>
  <c r="U9" i="8"/>
  <c r="R20" i="8"/>
  <c r="T15" i="8"/>
  <c r="R7" i="8"/>
  <c r="AB23" i="8"/>
  <c r="AE14" i="8"/>
  <c r="S9" i="8"/>
  <c r="AB9" i="8"/>
  <c r="S15" i="8"/>
  <c r="T11" i="8"/>
  <c r="R6" i="8"/>
  <c r="AE22" i="8"/>
  <c r="Z4" i="8"/>
  <c r="T4" i="8"/>
  <c r="AE21" i="8"/>
  <c r="AE11" i="8"/>
  <c r="Z20" i="8"/>
  <c r="U23" i="8"/>
  <c r="Z24" i="8"/>
  <c r="AB4" i="8"/>
  <c r="U8" i="8"/>
  <c r="T12" i="8"/>
  <c r="Z13" i="8"/>
  <c r="T20" i="8"/>
  <c r="T21" i="8"/>
  <c r="R9" i="8"/>
  <c r="AB16" i="8"/>
  <c r="AE8" i="8"/>
  <c r="AB10" i="8"/>
  <c r="AE6" i="8"/>
  <c r="T18" i="8"/>
  <c r="Z7" i="8"/>
  <c r="U18" i="8"/>
  <c r="U12" i="8"/>
  <c r="AE13" i="8"/>
  <c r="U17" i="8"/>
  <c r="Z6" i="8"/>
  <c r="T5" i="8"/>
  <c r="AB12" i="8"/>
  <c r="S6" i="8"/>
  <c r="AB14" i="8"/>
  <c r="U16" i="8"/>
  <c r="T24" i="8"/>
  <c r="U6" i="8"/>
  <c r="U24" i="8"/>
  <c r="AE4" i="8"/>
  <c r="T10" i="8"/>
  <c r="T14" i="8"/>
  <c r="Z18" i="8"/>
  <c r="Z10" i="8"/>
  <c r="T17" i="8"/>
  <c r="R13" i="8"/>
  <c r="AB17" i="8"/>
  <c r="U22" i="8"/>
  <c r="U5" i="8"/>
  <c r="R15" i="8"/>
  <c r="R23" i="8"/>
  <c r="Z16" i="8"/>
  <c r="R24" i="8"/>
  <c r="T6" i="8"/>
  <c r="AB20" i="8"/>
  <c r="R18" i="8"/>
  <c r="S23" i="8"/>
  <c r="AE9" i="8"/>
  <c r="S12" i="8"/>
  <c r="S5" i="8"/>
  <c r="R12" i="8"/>
  <c r="S19" i="8"/>
  <c r="U4" i="8"/>
  <c r="AE16" i="8"/>
  <c r="Z12" i="8"/>
  <c r="AB19" i="8"/>
  <c r="R14" i="8"/>
  <c r="T19" i="8"/>
  <c r="AE7" i="8"/>
  <c r="T8" i="8"/>
  <c r="R11" i="8"/>
  <c r="S18" i="8"/>
  <c r="S14" i="8"/>
  <c r="AA22" i="8"/>
  <c r="AB18" i="8"/>
  <c r="T23" i="8"/>
  <c r="S10" i="8"/>
  <c r="R22" i="8"/>
  <c r="AB22" i="8"/>
  <c r="S13" i="8"/>
  <c r="AI8" i="8" l="1"/>
  <c r="AI13" i="8"/>
  <c r="AI24" i="8"/>
  <c r="AI6" i="8"/>
  <c r="AI23" i="8"/>
  <c r="AI17" i="8"/>
  <c r="AI11" i="8"/>
  <c r="AI5" i="8"/>
  <c r="AI14" i="8"/>
  <c r="AI7" i="8"/>
  <c r="AI12" i="8"/>
  <c r="AI22" i="8"/>
  <c r="AI16" i="8"/>
  <c r="AI10" i="8"/>
  <c r="AI4" i="8"/>
  <c r="AI20" i="8"/>
  <c r="AI19" i="8"/>
  <c r="AI18" i="8"/>
  <c r="AI21" i="8"/>
  <c r="AI15" i="8"/>
  <c r="M5" i="12"/>
  <c r="Y4" i="8"/>
  <c r="Y23" i="8"/>
  <c r="Y24" i="8"/>
  <c r="AC22" i="8"/>
  <c r="Y14" i="8"/>
  <c r="AA13" i="8"/>
  <c r="Y9" i="8"/>
  <c r="Y7" i="8"/>
  <c r="Y18" i="8"/>
  <c r="AA5" i="8"/>
  <c r="AA10" i="8"/>
  <c r="Y6" i="8"/>
  <c r="AA16" i="8"/>
  <c r="AC16" i="8" s="1"/>
  <c r="AA24" i="8"/>
  <c r="AA21" i="8"/>
  <c r="AC24" i="8"/>
  <c r="AF24" i="8" s="1"/>
  <c r="Y17" i="8"/>
  <c r="AF16" i="8"/>
  <c r="AB13" i="8"/>
  <c r="AC13" i="8" s="1"/>
  <c r="Y12" i="8"/>
  <c r="AA15" i="8"/>
  <c r="AA18" i="8"/>
  <c r="AA17" i="8"/>
  <c r="AD24" i="8"/>
  <c r="AA6" i="8"/>
  <c r="AA23" i="8"/>
  <c r="Y21" i="8"/>
  <c r="Y8" i="8"/>
  <c r="AA4" i="8"/>
  <c r="AA14" i="8"/>
  <c r="AA12" i="8"/>
  <c r="AC21" i="8"/>
  <c r="AA11" i="8"/>
  <c r="AC11" i="8" s="1"/>
  <c r="AF11" i="8" s="1"/>
  <c r="AC23" i="8"/>
  <c r="AA19" i="8"/>
  <c r="AC19" i="8" s="1"/>
  <c r="AF19" i="8" s="1"/>
  <c r="AC6" i="8"/>
  <c r="Y16" i="8"/>
  <c r="Y20" i="8"/>
  <c r="Y19" i="8"/>
  <c r="AA20" i="8"/>
  <c r="AC20" i="8" s="1"/>
  <c r="AF20" i="8" s="1"/>
  <c r="AA9" i="8"/>
  <c r="Y13" i="8"/>
  <c r="AA7" i="8"/>
  <c r="AC9" i="8"/>
  <c r="AD16" i="8"/>
  <c r="Y5" i="8"/>
  <c r="AC18" i="8"/>
  <c r="AD13" i="8"/>
  <c r="Y10" i="8"/>
  <c r="Y22" i="8"/>
  <c r="Y15" i="8"/>
  <c r="Y11" i="8"/>
  <c r="AD11" i="8" s="1"/>
  <c r="AA8" i="8"/>
  <c r="AD22" i="8"/>
  <c r="AC8" i="8"/>
  <c r="AF13" i="8"/>
  <c r="AD21" i="8"/>
  <c r="AF21" i="8"/>
  <c r="AF23" i="8"/>
  <c r="AD23" i="8"/>
  <c r="AF6" i="8"/>
  <c r="AD6" i="8"/>
  <c r="AG20" i="8"/>
  <c r="AJ20" i="8" s="1"/>
  <c r="AD19" i="8"/>
  <c r="AG19" i="8"/>
  <c r="AF9" i="8"/>
  <c r="AG9" i="8" s="1"/>
  <c r="AD18" i="8"/>
  <c r="AF18" i="8"/>
  <c r="AD8" i="8"/>
  <c r="AF8" i="8"/>
  <c r="AG8" i="8"/>
  <c r="AJ8" i="8" s="1"/>
  <c r="AG18" i="8"/>
  <c r="AJ18" i="8" s="1"/>
  <c r="AC15" i="8"/>
  <c r="AD9" i="8"/>
  <c r="AJ9" i="8"/>
  <c r="AC7" i="8"/>
  <c r="AG16" i="8"/>
  <c r="AJ16" i="8" s="1"/>
  <c r="AD20" i="8"/>
  <c r="AG6" i="8"/>
  <c r="AJ6" i="8" s="1"/>
  <c r="AG11" i="8"/>
  <c r="AJ11" i="8" s="1"/>
  <c r="AG23" i="8"/>
  <c r="AJ23" i="8" s="1"/>
  <c r="AC5" i="8"/>
  <c r="AJ19" i="8"/>
  <c r="AG24" i="8"/>
  <c r="AC10" i="8"/>
  <c r="AC12" i="8"/>
  <c r="AG21" i="8"/>
  <c r="AJ21" i="8" s="1"/>
  <c r="AC14" i="8"/>
  <c r="AF22" i="8"/>
  <c r="AG22" i="8" s="1"/>
  <c r="AJ22" i="8" s="1"/>
  <c r="AG13" i="8"/>
  <c r="AJ13" i="8" s="1"/>
  <c r="AC4" i="8"/>
  <c r="AC17" i="8"/>
  <c r="AD15" i="8"/>
  <c r="AF15" i="8"/>
  <c r="AG15" i="8" s="1"/>
  <c r="AJ15" i="8" s="1"/>
  <c r="AD7" i="8"/>
  <c r="AD5" i="8"/>
  <c r="AD10" i="8"/>
  <c r="AF10" i="8"/>
  <c r="AD12" i="8"/>
  <c r="AF14" i="8"/>
  <c r="AG14" i="8" s="1"/>
  <c r="AD14" i="8"/>
  <c r="AD4" i="8"/>
  <c r="AF4" i="8"/>
  <c r="AG4" i="8" s="1"/>
  <c r="AF17" i="8"/>
  <c r="AG17" i="8" s="1"/>
  <c r="AJ17" i="8" s="1"/>
  <c r="AD17" i="8"/>
  <c r="AJ4" i="8"/>
  <c r="AG10" i="8"/>
  <c r="AF12" i="8"/>
  <c r="AF5" i="8"/>
  <c r="AG5" i="8" s="1"/>
  <c r="AJ5" i="8" s="1"/>
  <c r="AF7" i="8"/>
  <c r="AG7" i="8" s="1"/>
  <c r="AJ7" i="8" s="1"/>
  <c r="AJ14" i="8"/>
  <c r="AJ24" i="8"/>
  <c r="AG12" i="8"/>
  <c r="AJ12" i="8" s="1"/>
  <c r="AJ10" i="8"/>
  <c r="AJ25" i="8" l="1"/>
</calcChain>
</file>

<file path=xl/sharedStrings.xml><?xml version="1.0" encoding="utf-8"?>
<sst xmlns="http://schemas.openxmlformats.org/spreadsheetml/2006/main" count="802" uniqueCount="322">
  <si>
    <t>Door opdrachtgever vastgelegd</t>
  </si>
  <si>
    <t>Minimaal aantal beurten</t>
  </si>
  <si>
    <t>beurten per jaar</t>
  </si>
  <si>
    <t>Altijd het minimum aantal beurten bij minder dan</t>
  </si>
  <si>
    <t>ritten per jaar</t>
  </si>
  <si>
    <t>Bovengrens voor 3 beurten per jaar</t>
  </si>
  <si>
    <t>Bovengrens voor 4 beurten per jaar</t>
  </si>
  <si>
    <t>Aantal ritten per beurt (boven het max. aantal ritten per jaar)</t>
  </si>
  <si>
    <t>ritten</t>
  </si>
  <si>
    <t>Percentage van alle storingen binnen kantoortijden</t>
  </si>
  <si>
    <t>Percentage van alle storingen buiten kantoortijden</t>
  </si>
  <si>
    <t>Deze verdeling van storingen per categorie wordt gebruikt in de berekening voor buitencontracturele kosten</t>
  </si>
  <si>
    <t>Percentage van alle storingen op zon- en feestdagen</t>
  </si>
  <si>
    <t>Gele velden door opdrachtnemer in te vullen</t>
  </si>
  <si>
    <t>Waarden</t>
  </si>
  <si>
    <t>eenheden</t>
  </si>
  <si>
    <t>Toelichting</t>
  </si>
  <si>
    <t>Voorbeeld waarden</t>
  </si>
  <si>
    <t>Standaard lift: Het aantal schachttoegangen</t>
  </si>
  <si>
    <t>schachttoegangen</t>
  </si>
  <si>
    <t>Waar gaan we vanuit voor een standaard lift? Overige variabelen volgen als meerprijs.</t>
  </si>
  <si>
    <t>Report ride maintenance parameter normal amount cabin doors title</t>
  </si>
  <si>
    <t>cabinetoegangen</t>
  </si>
  <si>
    <t> </t>
  </si>
  <si>
    <t>Standaard onderhoudsduur per beurt bij een standaard liftinstallatie</t>
  </si>
  <si>
    <t>minuten</t>
  </si>
  <si>
    <t>Uitgaande van een lift met beschreven aantal stopplaatsen en cabinedeur(en)</t>
  </si>
  <si>
    <t>Extra OH-tijd per elke schachtdeur meer</t>
  </si>
  <si>
    <t>Een extra schachtdeur vergt beschreven aantal minuten extra tijd per beurt</t>
  </si>
  <si>
    <t>Tijdsfactor voor een extra cabinedeur in verhouding tot een schachtdeur</t>
  </si>
  <si>
    <t>x</t>
  </si>
  <si>
    <t>Een extra cabinedeur vergt beschreven aantal minuten extra tijd per beurt</t>
  </si>
  <si>
    <t>Tijdsfactor bij een vandalismegevoelige omgeving</t>
  </si>
  <si>
    <t>De OH-tijd wordt met beschreven aantal vermenigvuldigd én er wordt 1 beurt extra gepland</t>
  </si>
  <si>
    <t>Tijdsfactor bij hoge schachten en weinig schachtdeuren</t>
  </si>
  <si>
    <t>De tijd om te verplaatsen door de schacht is in verhouding langer</t>
  </si>
  <si>
    <t xml:space="preserve">Bovenstaande factor geldt alleen bij een gemiddelde hefhoogte per stopplaats groter dan </t>
  </si>
  <si>
    <t>meter</t>
  </si>
  <si>
    <t>Alleen bij deze gemiddelde afstand tussen 2 schachtdeuren geldt bovenstaande factor</t>
  </si>
  <si>
    <t>Maximaal aantal beurten</t>
  </si>
  <si>
    <t>per jaar</t>
  </si>
  <si>
    <t>Er worden niet meer dan het beschreven aantal beurten per jaar bij een lift uitgevoerd</t>
  </si>
  <si>
    <t>Kosten onderhoudsmaterialen, zoals smeer- en schoonmaakmiddelen</t>
  </si>
  <si>
    <t>per beurt</t>
  </si>
  <si>
    <t>Poetslappen, absorptiekussens, afvoeren restafval</t>
  </si>
  <si>
    <t xml:space="preserve">Uurtarief kantoortijden </t>
  </si>
  <si>
    <t>Tarief voor onderhoud en storingsafhandeling (Ook voor buitencontractuele werkzaamheden)</t>
  </si>
  <si>
    <t>uurtarief buiten kantoortijden</t>
  </si>
  <si>
    <t>uurtarief zon- en feestdagen</t>
  </si>
  <si>
    <t>Voorrijdtarief voor zowel binnen als buiten kantoortijden en op zon- en feestdagen</t>
  </si>
  <si>
    <t>Wat is de gemiddelde reparatietijd voor de monteur ter plaatse?</t>
  </si>
  <si>
    <t>uur</t>
  </si>
  <si>
    <t>De Opdrachtnemer kan dit uit zijn eigen statistieken analyseren</t>
  </si>
  <si>
    <t>Gemiddeld te verwachten technische storingen per lift per jaar</t>
  </si>
  <si>
    <t>Gemiddeld in Nederland is 2,7</t>
  </si>
  <si>
    <t>Jaarkosten per lift voor assistentie bij keuring</t>
  </si>
  <si>
    <r>
      <t>1x in de 18 maanden een periodieke keuring incl. eventuele herkeuringen.</t>
    </r>
    <r>
      <rPr>
        <b/>
        <sz val="11"/>
        <color rgb="FF000000"/>
        <rFont val="Calibri"/>
        <family val="2"/>
      </rPr>
      <t xml:space="preserve"> Let op: Geef de jaarkosten weer!</t>
    </r>
  </si>
  <si>
    <t>Gemiddelde kosten aan onderdelen binnen de € 500 contractdekking per storing</t>
  </si>
  <si>
    <t xml:space="preserve">Per storing wordt ervan uitgegaan dat er gemiddeld al € 0,00 voor arbeidsloon en voorrijdkosten gemaakt wordt. De waarde die hier ingevuld wordt, kan dus maximaal € 500,00 zijn. Als dat echter wordt opgegeven zou dat betekenen dat de verwachting is dat elke storing boven de € 500 uitkomt, en dat is niet zo. (Een reëel bedrag is hier € 100,00.)           </t>
  </si>
  <si>
    <t>Resultaten van de ingevoerde waarden</t>
  </si>
  <si>
    <t>Gemiddelde kosten per storing aan arbeidsloon en voorrijden</t>
  </si>
  <si>
    <t>Gemiddelde kosten per storing</t>
  </si>
  <si>
    <t xml:space="preserve">Bij gemiddeld  uur arbeid ter plaatse en in de verhouding Overdag:Buiten kantoortijden:Zon- en feestdagen = ::1         </t>
  </si>
  <si>
    <t>Altijd het maximale aantal beurten bij meer dan</t>
  </si>
  <si>
    <t>Maakt een lift meer dan beschreven aantal ritten, dan wordt het maximum aangehouden</t>
  </si>
  <si>
    <t>Statische gegevens</t>
  </si>
  <si>
    <t>Ritten</t>
  </si>
  <si>
    <t>Aantal beurten per jaar</t>
  </si>
  <si>
    <t>OH-duur</t>
  </si>
  <si>
    <t>Prijs</t>
  </si>
  <si>
    <t>Complexnummer</t>
  </si>
  <si>
    <t>Adres</t>
  </si>
  <si>
    <t>Postcode</t>
  </si>
  <si>
    <t>Plaats</t>
  </si>
  <si>
    <t>Eigenaar</t>
  </si>
  <si>
    <t>Onderhoudsbedrijf</t>
  </si>
  <si>
    <t>DLR nr.</t>
  </si>
  <si>
    <t>Installatie-nummer</t>
  </si>
  <si>
    <t>Aanduiding</t>
  </si>
  <si>
    <t>Aantal installaties in dit complex</t>
  </si>
  <si>
    <t>Hefhoogte</t>
  </si>
  <si>
    <t>Aantal cabinetoegangen</t>
  </si>
  <si>
    <t>Aantal schachttoegangen</t>
  </si>
  <si>
    <t>Matige kwaliteit van de installatie</t>
  </si>
  <si>
    <t>Urgent gebruik bij zorg of veel gebruikers (prioriteit). Grote impact bij uitval.</t>
  </si>
  <si>
    <t>Installatievandalisme</t>
  </si>
  <si>
    <t>Aantal ritten per jaar</t>
  </si>
  <si>
    <t>Aantal beurten naar ritten</t>
  </si>
  <si>
    <t>Extra beurten vanwege zwakke installatie</t>
  </si>
  <si>
    <t>Extra beurten vanwege urgent gebruik</t>
  </si>
  <si>
    <t>Extra beurt vanwege vandalisme</t>
  </si>
  <si>
    <t>Handmatige correctie van het aantal beurten bij o.a. duplexliften</t>
  </si>
  <si>
    <t>Opmerking</t>
  </si>
  <si>
    <t>Aantal huidige contractbeurten</t>
  </si>
  <si>
    <t>Totaal aantal beurten</t>
  </si>
  <si>
    <t>Duur OH-beurt zonder toeslag</t>
  </si>
  <si>
    <t>Toeslag bij hoge schachten en weinig deuren</t>
  </si>
  <si>
    <t>Toeslag vandalismegevoelige omgeving</t>
  </si>
  <si>
    <t>Duur per beurt</t>
  </si>
  <si>
    <t>OH-duur per jaar</t>
  </si>
  <si>
    <t>Voorrijdkosten per beurt</t>
  </si>
  <si>
    <t>Prijs per beurt</t>
  </si>
  <si>
    <t>Prijs per jaar</t>
  </si>
  <si>
    <t>Prijs assistentie keuring</t>
  </si>
  <si>
    <t>Prijs storingsverhelping</t>
  </si>
  <si>
    <t>009</t>
  </si>
  <si>
    <t>Prins Alexanderlaan 41</t>
  </si>
  <si>
    <t>3068 PN</t>
  </si>
  <si>
    <t>Rotterdam</t>
  </si>
  <si>
    <t>Albeda College</t>
  </si>
  <si>
    <t>Schindler Liften B.V.</t>
  </si>
  <si>
    <t>lift pri41-1 01</t>
  </si>
  <si>
    <t>Duplex Links</t>
  </si>
  <si>
    <t>lift pri41-1 02</t>
  </si>
  <si>
    <t>Duplex Rechts</t>
  </si>
  <si>
    <t>lift pri41-1 03</t>
  </si>
  <si>
    <t>Hefplateau</t>
  </si>
  <si>
    <t>lift pri41-1 04</t>
  </si>
  <si>
    <t>Lift 3</t>
  </si>
  <si>
    <t>026</t>
  </si>
  <si>
    <t>Rosestraat 1103</t>
  </si>
  <si>
    <t>3071 AL</t>
  </si>
  <si>
    <t>lift ros1103 01</t>
  </si>
  <si>
    <t>Linker lift 1</t>
  </si>
  <si>
    <t>lift ros1103 02</t>
  </si>
  <si>
    <t>Lift 2 Midden</t>
  </si>
  <si>
    <t>lift ros1103 03</t>
  </si>
  <si>
    <t>Rechter lift 3</t>
  </si>
  <si>
    <t>lift ros1103 04</t>
  </si>
  <si>
    <t>Lift 4 Simplex Atrium</t>
  </si>
  <si>
    <t>086</t>
  </si>
  <si>
    <t>Baljuwstraat 2</t>
  </si>
  <si>
    <t>3039 AK</t>
  </si>
  <si>
    <t>lift bal2 01</t>
  </si>
  <si>
    <t>Hefplateau Entree</t>
  </si>
  <si>
    <t>lift bal2 02</t>
  </si>
  <si>
    <t>Platformlift Kantine</t>
  </si>
  <si>
    <t>WAAR</t>
  </si>
  <si>
    <t>lift bal2 03</t>
  </si>
  <si>
    <t>Platformlift Horeca</t>
  </si>
  <si>
    <t>036</t>
  </si>
  <si>
    <t>Buys Ballotlaan 25</t>
  </si>
  <si>
    <t>3132 SC</t>
  </si>
  <si>
    <t>Vlaardingen</t>
  </si>
  <si>
    <t>lift buy25 01</t>
  </si>
  <si>
    <t>Personenlift</t>
  </si>
  <si>
    <t>047</t>
  </si>
  <si>
    <t>Haastrechtstraat 3</t>
  </si>
  <si>
    <t>3079 DC</t>
  </si>
  <si>
    <t>lift haa3 01</t>
  </si>
  <si>
    <t>Hal</t>
  </si>
  <si>
    <t>lift haa3 02</t>
  </si>
  <si>
    <t>Sporthal</t>
  </si>
  <si>
    <t>088</t>
  </si>
  <si>
    <t>Schiedamseweg 245</t>
  </si>
  <si>
    <t>3118 JB</t>
  </si>
  <si>
    <t>Schiedam</t>
  </si>
  <si>
    <t>lift sch245 01</t>
  </si>
  <si>
    <t>042</t>
  </si>
  <si>
    <t>Spinozaweg 400</t>
  </si>
  <si>
    <t>3076 ET</t>
  </si>
  <si>
    <t>lift spi400 01</t>
  </si>
  <si>
    <t>010</t>
  </si>
  <si>
    <t>Weena 743</t>
  </si>
  <si>
    <t>3013 AL</t>
  </si>
  <si>
    <t>lift wee743 01</t>
  </si>
  <si>
    <t>Achterlift Kone Monospace</t>
  </si>
  <si>
    <t>lift wee743 02</t>
  </si>
  <si>
    <t>lift wee743 03</t>
  </si>
  <si>
    <t>Receptielift</t>
  </si>
  <si>
    <t>091</t>
  </si>
  <si>
    <t>Zuster Hennekeplein 80</t>
  </si>
  <si>
    <t>3033 BW</t>
  </si>
  <si>
    <t>lift zus80 02</t>
  </si>
  <si>
    <t>Lutonbaan 9</t>
  </si>
  <si>
    <t>3045 AZ</t>
  </si>
  <si>
    <t>lift luton0009 01</t>
  </si>
  <si>
    <t>11295916</t>
  </si>
  <si>
    <t>Lift entree</t>
  </si>
  <si>
    <t>Totaal</t>
  </si>
  <si>
    <t>Inkoop materialen</t>
  </si>
  <si>
    <t>Opslag/winst percentage</t>
  </si>
  <si>
    <t>€ 0 t/m € 300</t>
  </si>
  <si>
    <t>€ 300 t/m € 2.500</t>
  </si>
  <si>
    <t>€ 2.500 en hoger</t>
  </si>
  <si>
    <t>Specificatie materialen</t>
  </si>
  <si>
    <t>Uitgangspunten:
- afwijking max. 10%
- o.b.v. stuksprijzen</t>
  </si>
  <si>
    <t>Component</t>
  </si>
  <si>
    <t>Specificatie</t>
  </si>
  <si>
    <t>Referentie</t>
  </si>
  <si>
    <t>Prijs materialen (€)</t>
  </si>
  <si>
    <t>Prijs installeren en evt. keuring (€)</t>
  </si>
  <si>
    <t>Vervangen stuurstroom relais</t>
  </si>
  <si>
    <t>max 4 stuks</t>
  </si>
  <si>
    <t>Telemecanique, Siemens of gelijkwaardig</t>
  </si>
  <si>
    <t>Vervangen hoofd besturingsprint</t>
  </si>
  <si>
    <t>Type KCE</t>
  </si>
  <si>
    <t>KONE</t>
  </si>
  <si>
    <t>Type LCE</t>
  </si>
  <si>
    <t>Kone</t>
  </si>
  <si>
    <t>Vervangen frequentie regeling</t>
  </si>
  <si>
    <t>Type V3F16es</t>
  </si>
  <si>
    <t>Type KDL 16</t>
  </si>
  <si>
    <t>Ziehl Abegg Zadyn 4</t>
  </si>
  <si>
    <t>Besturing incl. CL frequentieregeling</t>
  </si>
  <si>
    <t xml:space="preserve">1000 kg nominaal hefvermogen </t>
  </si>
  <si>
    <t>4 stopplaatsen neerwaarts verzamelend</t>
  </si>
  <si>
    <t>Vervangen Lichtlijst, inclusief montage</t>
  </si>
  <si>
    <t>Veiligheidsklasse 3</t>
  </si>
  <si>
    <t>Afstand tussen opnemers max. 1 meter.</t>
  </si>
  <si>
    <t>Kooideur met deuraandrijving compleet incl. frequentieregeling</t>
  </si>
  <si>
    <t>2 delig telescoop eenzijdig openend</t>
  </si>
  <si>
    <t>Selcom Hydrabelt of gelijkwaardig</t>
  </si>
  <si>
    <t>Datum</t>
  </si>
  <si>
    <t>Naam</t>
  </si>
  <si>
    <t>Functie</t>
  </si>
  <si>
    <t>Handtekening</t>
  </si>
  <si>
    <t>Naam derden</t>
  </si>
  <si>
    <t>Taak derden</t>
  </si>
  <si>
    <r>
      <rPr>
        <b/>
        <sz val="22"/>
        <color theme="1"/>
        <rFont val="Tahoma"/>
        <family val="2"/>
      </rPr>
      <t>Toelichtingsblad nieuwe lift</t>
    </r>
    <r>
      <rPr>
        <sz val="11"/>
        <color theme="1"/>
        <rFont val="Tahoma"/>
        <family val="2"/>
      </rPr>
      <t xml:space="preserve">
Dit toelichtingsblad dient slecht ter informatie</t>
    </r>
  </si>
  <si>
    <t>Voorbeeld deels ingevulde inschrijving</t>
  </si>
  <si>
    <t>In bovenstaand voorbeeld wordt aangegegen hoe een inschrijving voor een nieuwe lift eruit kan zien.
Vul de gele velden zoveel en volledig mogelijk in.
De planning moet bij E worden ingevuld. Dit is een categorie in de gunning.</t>
  </si>
  <si>
    <t>&lt;Deze pagina verbergen na het invullen&gt;</t>
  </si>
  <si>
    <t>Algemeen</t>
  </si>
  <si>
    <t>Naam van het project</t>
  </si>
  <si>
    <t>Vervanging lift Haastrechtstraat 5</t>
  </si>
  <si>
    <t>Projectnummer</t>
  </si>
  <si>
    <t>Naam opdrachtgever</t>
  </si>
  <si>
    <t>Aantal installaties in deze aanvraag</t>
  </si>
  <si>
    <t>[Kies uit de lijst of voer handmatig in]</t>
  </si>
  <si>
    <t>Projectleider DLR Eurlicon</t>
  </si>
  <si>
    <t xml:space="preserve">E. Banse </t>
  </si>
  <si>
    <t>OH-contract</t>
  </si>
  <si>
    <t>Contractvorm</t>
  </si>
  <si>
    <t>Aantal beurten onderhoud per jaar</t>
  </si>
  <si>
    <t>Kosten correctief onderhoud</t>
  </si>
  <si>
    <t>Locatiegegevens nieuwe installatie(s)</t>
  </si>
  <si>
    <t>Lift 1</t>
  </si>
  <si>
    <t>Lift sporthal</t>
  </si>
  <si>
    <t>Haastrechstraat 5</t>
  </si>
  <si>
    <t>Complex</t>
  </si>
  <si>
    <t>School</t>
  </si>
  <si>
    <t>Lift 2</t>
  </si>
  <si>
    <t>Lift 4</t>
  </si>
  <si>
    <t>Lift 5</t>
  </si>
  <si>
    <t>Lift 6</t>
  </si>
  <si>
    <t>Lift 7</t>
  </si>
  <si>
    <t>Lift 8</t>
  </si>
  <si>
    <t>Lift 9</t>
  </si>
  <si>
    <t>Lift 10</t>
  </si>
  <si>
    <t>Lift 11</t>
  </si>
  <si>
    <t>Lift 12</t>
  </si>
  <si>
    <t>Lift 13</t>
  </si>
  <si>
    <t>Lift 14</t>
  </si>
  <si>
    <t>Lift 15</t>
  </si>
  <si>
    <t>Lift 16</t>
  </si>
  <si>
    <t>Lift 17</t>
  </si>
  <si>
    <t>Lift 18</t>
  </si>
  <si>
    <t>Lift 19</t>
  </si>
  <si>
    <t>Lift 20</t>
  </si>
  <si>
    <t>Samenvatting inschrijving nieuwe lift(en)</t>
  </si>
  <si>
    <t>Installatiegegevens</t>
  </si>
  <si>
    <t>Kosten en kwaliteit nieuwe installatie(s)</t>
  </si>
  <si>
    <t>Onderhoudscontract</t>
  </si>
  <si>
    <t>Nr</t>
  </si>
  <si>
    <t>Materiaal</t>
  </si>
  <si>
    <t>Montage</t>
  </si>
  <si>
    <t>Jaarlijkse kosten</t>
  </si>
  <si>
    <t>KF Levensduur</t>
  </si>
  <si>
    <t>KF Garantie</t>
  </si>
  <si>
    <t>Aantal OH-beurten</t>
  </si>
  <si>
    <t>OH-duur decimaal</t>
  </si>
  <si>
    <t>OH-kosten</t>
  </si>
  <si>
    <t>X</t>
  </si>
  <si>
    <t>Offertenummer inschrijver:</t>
  </si>
  <si>
    <t>Post</t>
  </si>
  <si>
    <t>Omschrijving</t>
  </si>
  <si>
    <t>Toelichting/Opmerking/Overige zaken</t>
  </si>
  <si>
    <t>Materiaalkosten</t>
  </si>
  <si>
    <t>Montagekosten</t>
  </si>
  <si>
    <t>Totale kosten/post</t>
  </si>
  <si>
    <t>A</t>
  </si>
  <si>
    <t>Revisiebescheiden</t>
  </si>
  <si>
    <t>Informatieoverdracht/Gebruiksinstructie</t>
  </si>
  <si>
    <t>Vergunningen/Precario recht</t>
  </si>
  <si>
    <t>Inrichting bouwterrein, schaftkeet, toiletvoorziening</t>
  </si>
  <si>
    <t>Coördinatie/opmeten/engineering</t>
  </si>
  <si>
    <t>Voeren/bijwonen van overleggen</t>
  </si>
  <si>
    <t xml:space="preserve">Afvoer sloop- en bouwafval, verpakkingsmateriaal en dergelijke </t>
  </si>
  <si>
    <t>Eindcontrole/Ingebruiknamekeuring door aangewezen instelling</t>
  </si>
  <si>
    <t>Oplevering</t>
  </si>
  <si>
    <t>B</t>
  </si>
  <si>
    <t>Demontage/Bouwkundige werkzaamheden</t>
  </si>
  <si>
    <t>Demonteren en afvoeren bestaande liftinstallatie, schacht bouwrijp maken</t>
  </si>
  <si>
    <t>Leveren en monteren complete liftschacht</t>
  </si>
  <si>
    <t>Liftput</t>
  </si>
  <si>
    <t>Indien van toepassing verleggen van ondergrondse (nuts)leidingen</t>
  </si>
  <si>
    <t>Indien van toepassing aanpassen van de elektrische voeding gebouw</t>
  </si>
  <si>
    <t>Herstelwerkzaamheden rondom weggenomen geveldelen</t>
  </si>
  <si>
    <t>Veiligheidsmaatregelen rondom weggenomen geveldelen</t>
  </si>
  <si>
    <t>Werkvloeren en steigers in de schacht en valbeveiligingen schachttoegangen</t>
  </si>
  <si>
    <t>Aanleg voedingsleiding nieuwe lift</t>
  </si>
  <si>
    <t>C</t>
  </si>
  <si>
    <t>Leveren en monteren nieuwe liftinstallatie conform omschrijving in PvE</t>
  </si>
  <si>
    <t>POST A+B+C: KOSTEN VERVANGEN/AANBRENGEN LIFTINSTALLATIE</t>
  </si>
  <si>
    <t>KOSTEN VERVANGEN/AANBRENGEN LIFTINSTALLATIE</t>
  </si>
  <si>
    <t>D</t>
  </si>
  <si>
    <t>Garanties</t>
  </si>
  <si>
    <t>Kosten voor het geven van garantie</t>
  </si>
  <si>
    <t>Verzorgen garantieonderhoud incl. assistentie bij 1e vervolgkeuring</t>
  </si>
  <si>
    <t>POST D: KOSTEN GARANTIES</t>
  </si>
  <si>
    <t>KOSTEN GARANTIES</t>
  </si>
  <si>
    <t>E</t>
  </si>
  <si>
    <t>Planning</t>
  </si>
  <si>
    <t>Aantal weken vanaf opdracht tot start uitvoering</t>
  </si>
  <si>
    <t>POST A+B+C+D: Totale materiaalkosten</t>
  </si>
  <si>
    <t>Totale materiaalkosten</t>
  </si>
  <si>
    <t>Aantal weken vanaf start uitvoering tot oplevering</t>
  </si>
  <si>
    <t>POST A+B+C+D: Totale montagekosten</t>
  </si>
  <si>
    <t>Totale montagekosten</t>
  </si>
  <si>
    <t>Aantal weken vanaf opdracht tot oplevering</t>
  </si>
  <si>
    <t>TOTALE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</si>
</sst>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413]\ #,##0_-"/>
    <numFmt numFmtId="166" formatCode="_-&quot;€&quot;\ * #,##0.00_-;_-&quot;€&quot;\ * #,##0.00\-;_-&quot;€&quot;\ * &quot;-&quot;??_-;_-@_-"/>
  </numFmts>
  <fonts count="45" x14ac:knownFonts="1">
    <font>
      <sz val="11"/>
      <color theme="1"/>
      <name val="Calibri"/>
      <family val="2"/>
      <scheme val="minor"/>
    </font>
    <font>
      <sz val="11"/>
      <color theme="1"/>
      <name val="Calibri"/>
      <family val="2"/>
      <scheme val="minor"/>
    </font>
    <font>
      <sz val="9"/>
      <name val="Tahoma"/>
      <family val="2"/>
    </font>
    <font>
      <sz val="10"/>
      <name val="Arial"/>
      <family val="2"/>
    </font>
    <font>
      <sz val="12"/>
      <name val="Arial"/>
      <family val="2"/>
    </font>
    <font>
      <b/>
      <sz val="11"/>
      <name val="Tahoma"/>
      <family val="2"/>
    </font>
    <font>
      <sz val="11"/>
      <name val="Tahoma"/>
      <family val="2"/>
    </font>
    <font>
      <sz val="11"/>
      <name val="Arial"/>
      <family val="2"/>
    </font>
    <font>
      <sz val="10"/>
      <name val="Tahoma"/>
      <family val="2"/>
    </font>
    <font>
      <sz val="10"/>
      <color theme="1"/>
      <name val="Tahoma"/>
      <family val="2"/>
    </font>
    <font>
      <sz val="11"/>
      <color rgb="FF000000"/>
      <name val="Calibri"/>
      <family val="2"/>
    </font>
    <font>
      <b/>
      <sz val="11"/>
      <color rgb="FF000000"/>
      <name val="Calibri"/>
      <family val="2"/>
    </font>
    <font>
      <b/>
      <sz val="11"/>
      <color rgb="FFFFFFFF"/>
      <name val="Calibri"/>
      <family val="2"/>
    </font>
    <font>
      <b/>
      <sz val="14"/>
      <color rgb="FF000000"/>
      <name val="Calibri"/>
      <family val="2"/>
    </font>
    <font>
      <b/>
      <sz val="14"/>
      <color rgb="FFFFFFFF"/>
      <name val="Calibri"/>
      <family val="2"/>
    </font>
    <font>
      <sz val="11"/>
      <color theme="0"/>
      <name val="Calibri"/>
      <family val="2"/>
      <scheme val="minor"/>
    </font>
    <font>
      <sz val="11"/>
      <color theme="1"/>
      <name val="Tahoma"/>
      <family val="2"/>
    </font>
    <font>
      <b/>
      <sz val="16"/>
      <color theme="1"/>
      <name val="Tahoma"/>
      <family val="2"/>
    </font>
    <font>
      <b/>
      <sz val="11"/>
      <color theme="1"/>
      <name val="Tahoma"/>
      <family val="2"/>
    </font>
    <font>
      <sz val="11"/>
      <color theme="0"/>
      <name val="Tahoma"/>
      <family val="2"/>
    </font>
    <font>
      <b/>
      <sz val="24"/>
      <color theme="1"/>
      <name val="Calibri"/>
      <family val="2"/>
      <scheme val="minor"/>
    </font>
    <font>
      <b/>
      <sz val="24"/>
      <color rgb="FFFF0000"/>
      <name val="Calibri"/>
      <family val="2"/>
      <scheme val="minor"/>
    </font>
    <font>
      <sz val="10"/>
      <color theme="1"/>
      <name val="Verdana"/>
      <family val="2"/>
    </font>
    <font>
      <sz val="10"/>
      <color rgb="FFFFFFFF"/>
      <name val="Verdana"/>
      <family val="2"/>
    </font>
    <font>
      <sz val="10"/>
      <color theme="0"/>
      <name val="Verdana"/>
      <family val="2"/>
    </font>
    <font>
      <b/>
      <sz val="10"/>
      <color rgb="FFFFFFFF"/>
      <name val="Verdana"/>
      <family val="2"/>
    </font>
    <font>
      <sz val="12"/>
      <color theme="1"/>
      <name val="Verdana"/>
      <family val="2"/>
    </font>
    <font>
      <b/>
      <sz val="12"/>
      <color rgb="FFFFFFFF"/>
      <name val="Verdana"/>
      <family val="2"/>
    </font>
    <font>
      <b/>
      <sz val="14"/>
      <color theme="1"/>
      <name val="Verdana"/>
      <family val="2"/>
    </font>
    <font>
      <b/>
      <sz val="11"/>
      <color theme="0"/>
      <name val="Tahoma"/>
      <family val="2"/>
    </font>
    <font>
      <sz val="10"/>
      <color indexed="8"/>
      <name val="Arial"/>
      <family val="2"/>
    </font>
    <font>
      <b/>
      <sz val="11"/>
      <color indexed="8"/>
      <name val="Tahoma"/>
      <family val="2"/>
    </font>
    <font>
      <sz val="14"/>
      <color theme="1"/>
      <name val="Tahoma"/>
      <family val="2"/>
    </font>
    <font>
      <b/>
      <sz val="14"/>
      <color theme="1"/>
      <name val="Tahoma"/>
      <family val="2"/>
    </font>
    <font>
      <b/>
      <sz val="14"/>
      <color theme="0"/>
      <name val="Verdana"/>
      <family val="2"/>
    </font>
    <font>
      <b/>
      <sz val="11"/>
      <color theme="0"/>
      <name val="Calibri"/>
      <family val="2"/>
    </font>
    <font>
      <b/>
      <sz val="9"/>
      <color theme="0"/>
      <name val="Tahoma"/>
      <family val="2"/>
    </font>
    <font>
      <sz val="11"/>
      <color theme="0"/>
      <name val="Calibri"/>
      <family val="2"/>
    </font>
    <font>
      <sz val="9"/>
      <color theme="0"/>
      <name val="Tahoma"/>
      <family val="2"/>
    </font>
    <font>
      <b/>
      <sz val="22"/>
      <color theme="1"/>
      <name val="Tahoma"/>
      <family val="2"/>
    </font>
    <font>
      <b/>
      <u/>
      <sz val="11"/>
      <color rgb="FF000000"/>
      <name val="Calibri"/>
      <family val="2"/>
    </font>
    <font>
      <b/>
      <sz val="16"/>
      <color rgb="FF339966"/>
      <name val="Calibri"/>
      <family val="2"/>
    </font>
    <font>
      <b/>
      <sz val="16"/>
      <color rgb="FFFF0000"/>
      <name val="Calibri"/>
      <family val="2"/>
    </font>
    <font>
      <b/>
      <sz val="16"/>
      <color rgb="FF0000FF"/>
      <name val="Calibri"/>
      <family val="2"/>
    </font>
    <font>
      <b/>
      <sz val="16"/>
      <color rgb="FF00FF00"/>
      <name val="Calibri"/>
      <family val="2"/>
    </font>
  </fonts>
  <fills count="18">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59999389629810485"/>
        <bgColor indexed="64"/>
      </patternFill>
    </fill>
    <fill>
      <patternFill patternType="solid">
        <fgColor rgb="FFDEE5F0"/>
        <bgColor rgb="FF000000"/>
      </patternFill>
    </fill>
    <fill>
      <patternFill patternType="solid">
        <fgColor rgb="FFBEC9E3"/>
        <bgColor rgb="FF000000"/>
      </patternFill>
    </fill>
    <fill>
      <patternFill patternType="solid">
        <fgColor rgb="FF201751"/>
        <bgColor rgb="FF000000"/>
      </patternFill>
    </fill>
    <fill>
      <patternFill patternType="solid">
        <fgColor rgb="FFDCE6F1"/>
        <bgColor rgb="FF000000"/>
      </patternFill>
    </fill>
    <fill>
      <patternFill patternType="solid">
        <fgColor theme="9" tint="0.59999389629810485"/>
        <bgColor indexed="64"/>
      </patternFill>
    </fill>
    <fill>
      <patternFill patternType="solid">
        <fgColor rgb="FF002060"/>
        <bgColor indexed="64"/>
      </patternFill>
    </fill>
    <fill>
      <patternFill patternType="solid">
        <fgColor rgb="FF002060"/>
        <bgColor rgb="FF000000"/>
      </patternFill>
    </fill>
    <fill>
      <patternFill patternType="solid">
        <fgColor theme="3" tint="-0.499984740745262"/>
        <bgColor indexed="64"/>
      </patternFill>
    </fill>
    <fill>
      <patternFill patternType="solid">
        <fgColor theme="8" tint="-0.499984740745262"/>
        <bgColor indexed="64"/>
      </patternFill>
    </fill>
    <fill>
      <patternFill patternType="solid">
        <fgColor theme="3" tint="0.39997558519241921"/>
        <bgColor rgb="FF000000"/>
      </patternFill>
    </fill>
    <fill>
      <patternFill patternType="solid">
        <fgColor theme="3" tint="0.79998168889431442"/>
        <bgColor indexed="64"/>
      </patternFill>
    </fill>
    <fill>
      <patternFill patternType="solid">
        <fgColor theme="3" tint="0.39997558519241921"/>
        <bgColor indexed="64"/>
      </patternFill>
    </fill>
  </fills>
  <borders count="76">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right style="thin">
        <color indexed="64"/>
      </right>
      <top style="thin">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s>
  <cellStyleXfs count="10">
    <xf numFmtId="0" fontId="0" fillId="0" borderId="0"/>
    <xf numFmtId="44" fontId="1" fillId="0" borderId="0" applyFont="0" applyFill="0" applyBorder="0" applyAlignment="0" applyProtection="0"/>
    <xf numFmtId="0" fontId="3" fillId="0" borderId="0"/>
    <xf numFmtId="0" fontId="4" fillId="0" borderId="0"/>
    <xf numFmtId="0" fontId="1" fillId="0" borderId="0"/>
    <xf numFmtId="0" fontId="3" fillId="0" borderId="0"/>
    <xf numFmtId="0" fontId="3" fillId="0" borderId="0"/>
    <xf numFmtId="0" fontId="3" fillId="0" borderId="0"/>
    <xf numFmtId="0" fontId="10" fillId="0" borderId="0"/>
    <xf numFmtId="0" fontId="30" fillId="0" borderId="0"/>
  </cellStyleXfs>
  <cellXfs count="319">
    <xf numFmtId="0" fontId="0" fillId="0" borderId="0" xfId="0"/>
    <xf numFmtId="0" fontId="0" fillId="2" borderId="0" xfId="0" applyFill="1"/>
    <xf numFmtId="0" fontId="0" fillId="3" borderId="0" xfId="0" applyFill="1"/>
    <xf numFmtId="0" fontId="5" fillId="4" borderId="0" xfId="0" applyFont="1" applyFill="1"/>
    <xf numFmtId="0" fontId="5" fillId="2" borderId="17" xfId="0" applyFont="1" applyFill="1" applyBorder="1"/>
    <xf numFmtId="0" fontId="6" fillId="2" borderId="17" xfId="0" applyFont="1" applyFill="1" applyBorder="1" applyProtection="1">
      <protection locked="0"/>
    </xf>
    <xf numFmtId="0" fontId="6" fillId="2" borderId="0" xfId="0" applyFont="1" applyFill="1"/>
    <xf numFmtId="0" fontId="6" fillId="2" borderId="26" xfId="0" applyFont="1" applyFill="1" applyBorder="1"/>
    <xf numFmtId="0" fontId="6" fillId="2" borderId="19" xfId="0" applyFont="1" applyFill="1" applyBorder="1"/>
    <xf numFmtId="0" fontId="5" fillId="2" borderId="27" xfId="0" applyFont="1" applyFill="1" applyBorder="1"/>
    <xf numFmtId="0" fontId="6" fillId="2" borderId="28" xfId="0" applyFont="1" applyFill="1" applyBorder="1"/>
    <xf numFmtId="0" fontId="6" fillId="2" borderId="25" xfId="0" applyFont="1" applyFill="1" applyBorder="1"/>
    <xf numFmtId="0" fontId="6" fillId="2" borderId="20" xfId="0" applyFont="1" applyFill="1" applyBorder="1"/>
    <xf numFmtId="0" fontId="7" fillId="2" borderId="0" xfId="0" applyFont="1" applyFill="1"/>
    <xf numFmtId="0" fontId="2" fillId="0" borderId="0" xfId="0" applyFont="1" applyAlignment="1">
      <alignment horizontal="left"/>
    </xf>
    <xf numFmtId="0" fontId="1" fillId="0" borderId="0" xfId="0" applyFont="1"/>
    <xf numFmtId="0" fontId="10" fillId="0" borderId="0" xfId="8"/>
    <xf numFmtId="49" fontId="10" fillId="6" borderId="0" xfId="8" applyNumberFormat="1" applyFill="1" applyAlignment="1">
      <alignment horizontal="left"/>
    </xf>
    <xf numFmtId="49" fontId="10" fillId="7" borderId="0" xfId="8" applyNumberFormat="1" applyFill="1" applyAlignment="1">
      <alignment horizontal="left"/>
    </xf>
    <xf numFmtId="0" fontId="12" fillId="8" borderId="0" xfId="8" applyFont="1" applyFill="1" applyAlignment="1">
      <alignment horizontal="center" textRotation="90" wrapText="1"/>
    </xf>
    <xf numFmtId="0" fontId="12" fillId="8" borderId="0" xfId="8" applyFont="1" applyFill="1" applyAlignment="1">
      <alignment horizontal="left"/>
    </xf>
    <xf numFmtId="0" fontId="13" fillId="9" borderId="49" xfId="8" applyFont="1" applyFill="1" applyBorder="1" applyAlignment="1">
      <alignment horizontal="center" vertical="center"/>
    </xf>
    <xf numFmtId="0" fontId="16" fillId="0" borderId="0" xfId="0" applyFont="1"/>
    <xf numFmtId="0" fontId="16" fillId="0" borderId="0" xfId="0" applyFont="1" applyAlignment="1">
      <alignment wrapText="1"/>
    </xf>
    <xf numFmtId="0" fontId="16" fillId="0" borderId="0" xfId="0" applyFont="1" applyAlignment="1">
      <alignment horizontal="left" vertical="top" wrapText="1" readingOrder="1"/>
    </xf>
    <xf numFmtId="49" fontId="9" fillId="0" borderId="0" xfId="0" applyNumberFormat="1" applyFont="1" applyAlignment="1">
      <alignment horizontal="left" vertical="top" wrapText="1"/>
    </xf>
    <xf numFmtId="49" fontId="9" fillId="0" borderId="0" xfId="0" applyNumberFormat="1" applyFont="1" applyAlignment="1">
      <alignment horizontal="left" vertical="top" wrapText="1" readingOrder="1"/>
    </xf>
    <xf numFmtId="0" fontId="9" fillId="0" borderId="0" xfId="0" applyFont="1"/>
    <xf numFmtId="49" fontId="17" fillId="0" borderId="0" xfId="0" applyNumberFormat="1" applyFont="1" applyAlignment="1">
      <alignment horizontal="center" vertical="top" wrapText="1" readingOrder="1"/>
    </xf>
    <xf numFmtId="0" fontId="16" fillId="0" borderId="0" xfId="0" applyFont="1" applyAlignment="1">
      <alignment horizontal="left" vertical="center" wrapText="1"/>
    </xf>
    <xf numFmtId="0" fontId="0" fillId="0" borderId="0" xfId="0" applyProtection="1">
      <protection locked="0"/>
    </xf>
    <xf numFmtId="0" fontId="16" fillId="0" borderId="0" xfId="0" applyFont="1" applyAlignment="1">
      <alignment vertical="center"/>
    </xf>
    <xf numFmtId="0" fontId="0" fillId="10" borderId="36" xfId="0" applyFill="1" applyBorder="1" applyProtection="1">
      <protection locked="0"/>
    </xf>
    <xf numFmtId="0" fontId="16" fillId="0" borderId="32" xfId="0" applyFont="1" applyBorder="1" applyAlignment="1">
      <alignment vertical="center"/>
    </xf>
    <xf numFmtId="0" fontId="15" fillId="0" borderId="0" xfId="0" applyFont="1"/>
    <xf numFmtId="0" fontId="0" fillId="10" borderId="18" xfId="0" applyFill="1" applyBorder="1" applyProtection="1">
      <protection locked="0"/>
    </xf>
    <xf numFmtId="0" fontId="16" fillId="0" borderId="31" xfId="0" applyFont="1" applyBorder="1" applyAlignment="1">
      <alignment vertical="center"/>
    </xf>
    <xf numFmtId="0" fontId="18" fillId="0" borderId="0" xfId="0" applyFont="1" applyAlignment="1">
      <alignment vertical="center" wrapText="1"/>
    </xf>
    <xf numFmtId="0" fontId="16" fillId="0" borderId="13" xfId="0" applyFont="1" applyBorder="1" applyAlignment="1">
      <alignment wrapText="1"/>
    </xf>
    <xf numFmtId="0" fontId="18" fillId="0" borderId="0" xfId="0" applyFont="1" applyAlignment="1">
      <alignment vertical="center"/>
    </xf>
    <xf numFmtId="0" fontId="0" fillId="0" borderId="8" xfId="0" applyBorder="1" applyProtection="1">
      <protection locked="0"/>
    </xf>
    <xf numFmtId="0" fontId="18" fillId="0" borderId="6" xfId="0" applyFont="1" applyBorder="1"/>
    <xf numFmtId="0" fontId="0" fillId="0" borderId="12" xfId="0" applyBorder="1" applyProtection="1">
      <protection locked="0"/>
    </xf>
    <xf numFmtId="0" fontId="18" fillId="0" borderId="13" xfId="0" applyFont="1" applyBorder="1" applyAlignment="1">
      <alignment wrapText="1"/>
    </xf>
    <xf numFmtId="0" fontId="18" fillId="0" borderId="0" xfId="0" applyFont="1"/>
    <xf numFmtId="0" fontId="16" fillId="0" borderId="38" xfId="0" applyFont="1" applyBorder="1" applyAlignment="1" applyProtection="1">
      <alignment vertical="center"/>
      <protection locked="0"/>
    </xf>
    <xf numFmtId="0" fontId="16" fillId="0" borderId="38" xfId="0" applyFont="1" applyBorder="1" applyAlignment="1">
      <alignment vertical="center"/>
    </xf>
    <xf numFmtId="0" fontId="16" fillId="5" borderId="36" xfId="0" applyFont="1" applyFill="1" applyBorder="1" applyAlignment="1">
      <alignment horizontal="left" vertical="center"/>
    </xf>
    <xf numFmtId="0" fontId="16" fillId="5" borderId="18" xfId="0" applyFont="1" applyFill="1" applyBorder="1" applyAlignment="1">
      <alignment horizontal="left" vertical="center"/>
    </xf>
    <xf numFmtId="0" fontId="16" fillId="0" borderId="30" xfId="0" applyFont="1" applyBorder="1" applyAlignment="1">
      <alignment vertical="center"/>
    </xf>
    <xf numFmtId="0" fontId="0" fillId="0" borderId="38" xfId="0" applyBorder="1" applyProtection="1">
      <protection locked="0"/>
    </xf>
    <xf numFmtId="0" fontId="0" fillId="10" borderId="18" xfId="0" applyFill="1" applyBorder="1" applyAlignment="1" applyProtection="1">
      <alignment horizontal="left" vertical="center"/>
      <protection locked="0"/>
    </xf>
    <xf numFmtId="0" fontId="16" fillId="0" borderId="29" xfId="0" applyFont="1" applyBorder="1" applyAlignment="1">
      <alignment vertical="center"/>
    </xf>
    <xf numFmtId="0" fontId="16" fillId="0" borderId="0" xfId="0" applyFont="1" applyProtection="1">
      <protection locked="0"/>
    </xf>
    <xf numFmtId="0" fontId="0" fillId="10" borderId="43" xfId="0" applyFill="1" applyBorder="1" applyAlignment="1" applyProtection="1">
      <alignment horizontal="left" vertical="center"/>
      <protection locked="0"/>
    </xf>
    <xf numFmtId="0" fontId="16" fillId="0" borderId="31" xfId="0" applyFont="1" applyBorder="1" applyAlignment="1">
      <alignment vertical="center" wrapText="1"/>
    </xf>
    <xf numFmtId="0" fontId="22" fillId="0" borderId="0" xfId="0" applyFont="1"/>
    <xf numFmtId="0" fontId="22" fillId="0" borderId="0" xfId="0" applyFont="1" applyAlignment="1">
      <alignment horizontal="center"/>
    </xf>
    <xf numFmtId="2" fontId="22" fillId="0" borderId="0" xfId="0" applyNumberFormat="1" applyFont="1"/>
    <xf numFmtId="44" fontId="23" fillId="8" borderId="20" xfId="0" applyNumberFormat="1" applyFont="1" applyFill="1" applyBorder="1" applyAlignment="1">
      <alignment horizontal="center"/>
    </xf>
    <xf numFmtId="2" fontId="23" fillId="8" borderId="7" xfId="0" applyNumberFormat="1" applyFont="1" applyFill="1" applyBorder="1" applyAlignment="1">
      <alignment horizontal="center"/>
    </xf>
    <xf numFmtId="20" fontId="23" fillId="8" borderId="7" xfId="0" applyNumberFormat="1" applyFont="1" applyFill="1" applyBorder="1" applyAlignment="1">
      <alignment horizontal="center"/>
    </xf>
    <xf numFmtId="0" fontId="23" fillId="8" borderId="7" xfId="0" applyFont="1" applyFill="1" applyBorder="1" applyAlignment="1">
      <alignment horizontal="center"/>
    </xf>
    <xf numFmtId="44" fontId="23" fillId="8" borderId="7" xfId="0" applyNumberFormat="1" applyFont="1" applyFill="1" applyBorder="1" applyAlignment="1">
      <alignment horizontal="center"/>
    </xf>
    <xf numFmtId="0" fontId="23" fillId="8" borderId="7" xfId="0" applyFont="1" applyFill="1" applyBorder="1"/>
    <xf numFmtId="0" fontId="23" fillId="8" borderId="7" xfId="0" applyFont="1" applyFill="1" applyBorder="1" applyAlignment="1">
      <alignment horizontal="left"/>
    </xf>
    <xf numFmtId="0" fontId="23" fillId="8" borderId="25" xfId="0" applyFont="1" applyFill="1" applyBorder="1" applyAlignment="1">
      <alignment horizontal="center"/>
    </xf>
    <xf numFmtId="0" fontId="24" fillId="0" borderId="0" xfId="0" applyFont="1"/>
    <xf numFmtId="44" fontId="22" fillId="6" borderId="28" xfId="0" applyNumberFormat="1" applyFont="1" applyFill="1" applyBorder="1" applyAlignment="1">
      <alignment horizontal="center"/>
    </xf>
    <xf numFmtId="2" fontId="22" fillId="6" borderId="0" xfId="0" applyNumberFormat="1" applyFont="1" applyFill="1" applyAlignment="1">
      <alignment horizontal="center"/>
    </xf>
    <xf numFmtId="20" fontId="22" fillId="6" borderId="0" xfId="0" applyNumberFormat="1" applyFont="1" applyFill="1" applyAlignment="1">
      <alignment horizontal="center"/>
    </xf>
    <xf numFmtId="0" fontId="22" fillId="6" borderId="0" xfId="0" applyFont="1" applyFill="1" applyAlignment="1">
      <alignment horizontal="center"/>
    </xf>
    <xf numFmtId="44" fontId="22" fillId="6" borderId="0" xfId="0" applyNumberFormat="1" applyFont="1" applyFill="1" applyAlignment="1">
      <alignment horizontal="center"/>
    </xf>
    <xf numFmtId="0" fontId="22" fillId="6" borderId="0" xfId="0" applyFont="1" applyFill="1" applyAlignment="1">
      <alignment horizontal="left"/>
    </xf>
    <xf numFmtId="0" fontId="22" fillId="6" borderId="27" xfId="0" applyFont="1" applyFill="1" applyBorder="1" applyAlignment="1">
      <alignment horizontal="center"/>
    </xf>
    <xf numFmtId="0" fontId="25" fillId="8" borderId="51" xfId="0" applyFont="1" applyFill="1" applyBorder="1" applyAlignment="1">
      <alignment horizontal="center" wrapText="1"/>
    </xf>
    <xf numFmtId="0" fontId="25" fillId="8" borderId="52" xfId="0" applyFont="1" applyFill="1" applyBorder="1" applyAlignment="1">
      <alignment horizontal="center" wrapText="1"/>
    </xf>
    <xf numFmtId="0" fontId="25" fillId="8" borderId="52" xfId="0" applyFont="1" applyFill="1" applyBorder="1" applyAlignment="1">
      <alignment wrapText="1"/>
    </xf>
    <xf numFmtId="0" fontId="25" fillId="8" borderId="53" xfId="0" applyFont="1" applyFill="1" applyBorder="1" applyAlignment="1">
      <alignment horizontal="center" wrapText="1"/>
    </xf>
    <xf numFmtId="0" fontId="2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xf>
    <xf numFmtId="166" fontId="18" fillId="0" borderId="0" xfId="0" applyNumberFormat="1" applyFont="1" applyAlignment="1">
      <alignment vertical="center"/>
    </xf>
    <xf numFmtId="166" fontId="18" fillId="0" borderId="39" xfId="0" applyNumberFormat="1" applyFont="1" applyBorder="1" applyAlignment="1">
      <alignment vertical="center"/>
    </xf>
    <xf numFmtId="0" fontId="18" fillId="0" borderId="36" xfId="0" applyFont="1" applyBorder="1" applyAlignment="1">
      <alignment horizontal="center" vertical="center" wrapText="1"/>
    </xf>
    <xf numFmtId="0" fontId="18" fillId="0" borderId="35" xfId="0" applyFont="1" applyBorder="1" applyAlignment="1">
      <alignment horizontal="left" vertical="center"/>
    </xf>
    <xf numFmtId="0" fontId="16" fillId="0" borderId="32" xfId="0" applyFont="1" applyBorder="1" applyAlignment="1">
      <alignment horizontal="center" vertical="center"/>
    </xf>
    <xf numFmtId="44" fontId="16" fillId="0" borderId="35" xfId="0" applyNumberFormat="1" applyFont="1" applyBorder="1" applyAlignment="1">
      <alignment horizontal="center" vertical="center"/>
    </xf>
    <xf numFmtId="44" fontId="16" fillId="0" borderId="36" xfId="0" applyNumberFormat="1" applyFont="1" applyBorder="1" applyAlignment="1">
      <alignment horizontal="center" vertical="center"/>
    </xf>
    <xf numFmtId="0" fontId="16" fillId="0" borderId="31" xfId="0" applyFont="1" applyBorder="1" applyAlignment="1">
      <alignment horizontal="center" vertical="center"/>
    </xf>
    <xf numFmtId="44" fontId="16" fillId="0" borderId="17" xfId="0" applyNumberFormat="1" applyFont="1" applyBorder="1" applyAlignment="1">
      <alignment vertical="center"/>
    </xf>
    <xf numFmtId="44" fontId="16" fillId="0" borderId="18" xfId="0" applyNumberFormat="1" applyFont="1" applyBorder="1" applyAlignment="1">
      <alignment vertical="center"/>
    </xf>
    <xf numFmtId="0" fontId="16" fillId="0" borderId="40" xfId="0" applyFont="1" applyBorder="1" applyAlignment="1">
      <alignment horizontal="center" vertical="center"/>
    </xf>
    <xf numFmtId="0" fontId="16" fillId="0" borderId="1" xfId="0" applyFont="1" applyBorder="1" applyAlignment="1">
      <alignment vertical="center"/>
    </xf>
    <xf numFmtId="0" fontId="16" fillId="0" borderId="2" xfId="0" applyFont="1" applyBorder="1" applyAlignment="1">
      <alignment vertical="center"/>
    </xf>
    <xf numFmtId="0" fontId="16" fillId="0" borderId="14" xfId="0" applyFont="1" applyBorder="1" applyAlignment="1">
      <alignment vertical="center"/>
    </xf>
    <xf numFmtId="0" fontId="29" fillId="11" borderId="39" xfId="0" applyFont="1" applyFill="1" applyBorder="1" applyAlignment="1">
      <alignment vertical="center"/>
    </xf>
    <xf numFmtId="0" fontId="29" fillId="11" borderId="38" xfId="0" applyFont="1" applyFill="1" applyBorder="1" applyAlignment="1">
      <alignment vertical="center"/>
    </xf>
    <xf numFmtId="0" fontId="29" fillId="11" borderId="37" xfId="0" applyFont="1" applyFill="1" applyBorder="1" applyAlignment="1">
      <alignment horizontal="center" vertical="center"/>
    </xf>
    <xf numFmtId="0" fontId="16" fillId="0" borderId="2" xfId="0" applyFont="1" applyBorder="1" applyAlignment="1">
      <alignment vertical="center" wrapText="1"/>
    </xf>
    <xf numFmtId="0" fontId="16" fillId="0" borderId="1" xfId="0" applyFont="1" applyBorder="1" applyAlignment="1">
      <alignment horizontal="center" vertical="center"/>
    </xf>
    <xf numFmtId="0" fontId="16" fillId="0" borderId="23" xfId="0" applyFont="1" applyBorder="1" applyAlignment="1">
      <alignment horizontal="center" vertical="center"/>
    </xf>
    <xf numFmtId="0" fontId="6" fillId="0" borderId="0" xfId="0" applyFont="1" applyAlignment="1">
      <alignment vertical="center"/>
    </xf>
    <xf numFmtId="166" fontId="5" fillId="0" borderId="0" xfId="0" applyNumberFormat="1" applyFont="1" applyAlignment="1">
      <alignment vertical="center"/>
    </xf>
    <xf numFmtId="166" fontId="5" fillId="0" borderId="33" xfId="0" applyNumberFormat="1" applyFont="1" applyBorder="1" applyAlignment="1">
      <alignment vertical="center"/>
    </xf>
    <xf numFmtId="44" fontId="6" fillId="5" borderId="35" xfId="0" applyNumberFormat="1" applyFont="1" applyFill="1" applyBorder="1" applyAlignment="1" applyProtection="1">
      <alignment horizontal="center" vertical="center"/>
      <protection locked="0"/>
    </xf>
    <xf numFmtId="44" fontId="6" fillId="5" borderId="60" xfId="0" applyNumberFormat="1" applyFont="1" applyFill="1" applyBorder="1" applyAlignment="1" applyProtection="1">
      <alignment horizontal="center" vertical="center"/>
      <protection locked="0"/>
    </xf>
    <xf numFmtId="0" fontId="6" fillId="5" borderId="32" xfId="0" applyFont="1" applyFill="1" applyBorder="1" applyAlignment="1" applyProtection="1">
      <alignment horizontal="left" vertical="center"/>
      <protection locked="0"/>
    </xf>
    <xf numFmtId="0" fontId="6" fillId="0" borderId="32" xfId="0" applyFont="1" applyBorder="1" applyAlignment="1">
      <alignment horizontal="center" vertical="center"/>
    </xf>
    <xf numFmtId="166" fontId="5" fillId="0" borderId="12" xfId="0" applyNumberFormat="1" applyFont="1" applyBorder="1" applyAlignment="1">
      <alignment vertical="center"/>
    </xf>
    <xf numFmtId="44" fontId="6" fillId="5" borderId="42" xfId="0" applyNumberFormat="1" applyFont="1" applyFill="1" applyBorder="1" applyAlignment="1" applyProtection="1">
      <alignment horizontal="center" vertical="center"/>
      <protection locked="0"/>
    </xf>
    <xf numFmtId="44" fontId="6" fillId="5" borderId="19" xfId="0" applyNumberFormat="1" applyFont="1" applyFill="1" applyBorder="1" applyAlignment="1" applyProtection="1">
      <alignment horizontal="center" vertical="center"/>
      <protection locked="0"/>
    </xf>
    <xf numFmtId="0" fontId="6" fillId="5" borderId="29" xfId="0" applyFont="1" applyFill="1" applyBorder="1" applyAlignment="1" applyProtection="1">
      <alignment horizontal="left" vertical="center"/>
      <protection locked="0"/>
    </xf>
    <xf numFmtId="0" fontId="6" fillId="0" borderId="29" xfId="0" applyFont="1" applyBorder="1" applyAlignment="1">
      <alignment horizontal="center" vertical="center"/>
    </xf>
    <xf numFmtId="44" fontId="6" fillId="5" borderId="17" xfId="0" applyNumberFormat="1" applyFont="1" applyFill="1" applyBorder="1" applyAlignment="1" applyProtection="1">
      <alignment horizontal="center" vertical="center"/>
      <protection locked="0"/>
    </xf>
    <xf numFmtId="44" fontId="6" fillId="5" borderId="16" xfId="0" applyNumberFormat="1" applyFont="1" applyFill="1" applyBorder="1" applyAlignment="1" applyProtection="1">
      <alignment horizontal="center" vertical="center"/>
      <protection locked="0"/>
    </xf>
    <xf numFmtId="0" fontId="6" fillId="5" borderId="31" xfId="0" applyFont="1" applyFill="1" applyBorder="1" applyAlignment="1" applyProtection="1">
      <alignment horizontal="left" vertical="center"/>
      <protection locked="0"/>
    </xf>
    <xf numFmtId="0" fontId="6" fillId="0" borderId="31" xfId="0" applyFont="1" applyBorder="1" applyAlignment="1">
      <alignment horizontal="center" vertical="center"/>
    </xf>
    <xf numFmtId="166" fontId="29" fillId="11" borderId="11" xfId="0" applyNumberFormat="1" applyFont="1" applyFill="1" applyBorder="1" applyAlignment="1">
      <alignment vertical="center"/>
    </xf>
    <xf numFmtId="166" fontId="29" fillId="11" borderId="10" xfId="0" applyNumberFormat="1" applyFont="1" applyFill="1" applyBorder="1" applyAlignment="1">
      <alignment vertical="center"/>
    </xf>
    <xf numFmtId="0" fontId="29" fillId="11" borderId="9" xfId="9" applyFont="1" applyFill="1" applyBorder="1" applyAlignment="1">
      <alignment vertical="center"/>
    </xf>
    <xf numFmtId="0" fontId="29" fillId="11" borderId="40" xfId="0" applyFont="1" applyFill="1" applyBorder="1" applyAlignment="1">
      <alignment horizontal="center" vertical="center"/>
    </xf>
    <xf numFmtId="0" fontId="16" fillId="0" borderId="44" xfId="0" applyFont="1" applyBorder="1" applyAlignment="1">
      <alignment horizontal="center" vertical="center"/>
    </xf>
    <xf numFmtId="0" fontId="16" fillId="0" borderId="1" xfId="0" applyFont="1" applyBorder="1" applyAlignment="1">
      <alignment vertical="center" wrapText="1"/>
    </xf>
    <xf numFmtId="44" fontId="5" fillId="0" borderId="0" xfId="0" applyNumberFormat="1" applyFont="1" applyAlignment="1">
      <alignment vertical="center"/>
    </xf>
    <xf numFmtId="44" fontId="29" fillId="11" borderId="11" xfId="0" applyNumberFormat="1" applyFont="1" applyFill="1" applyBorder="1" applyAlignment="1">
      <alignment vertical="center"/>
    </xf>
    <xf numFmtId="44" fontId="29" fillId="11" borderId="10" xfId="0" applyNumberFormat="1" applyFont="1" applyFill="1" applyBorder="1" applyAlignment="1">
      <alignment horizontal="center" vertical="center"/>
    </xf>
    <xf numFmtId="0" fontId="29" fillId="11" borderId="9" xfId="9" applyFont="1" applyFill="1" applyBorder="1" applyAlignment="1">
      <alignment horizontal="left" vertical="center"/>
    </xf>
    <xf numFmtId="166" fontId="29" fillId="11" borderId="10" xfId="0" applyNumberFormat="1" applyFont="1" applyFill="1" applyBorder="1" applyAlignment="1">
      <alignment horizontal="center" vertical="center"/>
    </xf>
    <xf numFmtId="44" fontId="16" fillId="5" borderId="16" xfId="0" applyNumberFormat="1" applyFont="1" applyFill="1" applyBorder="1" applyAlignment="1" applyProtection="1">
      <alignment horizontal="center" vertical="center" wrapText="1"/>
      <protection locked="0"/>
    </xf>
    <xf numFmtId="0" fontId="16" fillId="5" borderId="32" xfId="0" applyFont="1" applyFill="1" applyBorder="1" applyAlignment="1" applyProtection="1">
      <alignment horizontal="left" vertical="center" wrapText="1"/>
      <protection locked="0"/>
    </xf>
    <xf numFmtId="0" fontId="16" fillId="5" borderId="31" xfId="0" applyFont="1" applyFill="1" applyBorder="1" applyAlignment="1" applyProtection="1">
      <alignment horizontal="left" vertical="center" wrapText="1"/>
      <protection locked="0"/>
    </xf>
    <xf numFmtId="44" fontId="29" fillId="11" borderId="8" xfId="0" applyNumberFormat="1" applyFont="1" applyFill="1" applyBorder="1" applyAlignment="1">
      <alignment vertical="center"/>
    </xf>
    <xf numFmtId="44" fontId="29" fillId="11" borderId="7" xfId="0" applyNumberFormat="1" applyFont="1" applyFill="1" applyBorder="1" applyAlignment="1">
      <alignment vertical="center"/>
    </xf>
    <xf numFmtId="0" fontId="29" fillId="11" borderId="6" xfId="9" applyFont="1" applyFill="1" applyBorder="1" applyAlignment="1">
      <alignment vertical="center"/>
    </xf>
    <xf numFmtId="0" fontId="29" fillId="11" borderId="30" xfId="0" applyFont="1" applyFill="1" applyBorder="1" applyAlignment="1">
      <alignment horizontal="center" vertical="center"/>
    </xf>
    <xf numFmtId="0" fontId="5" fillId="0" borderId="0" xfId="0" applyFont="1" applyAlignment="1">
      <alignment horizontal="center" vertical="center"/>
    </xf>
    <xf numFmtId="0" fontId="5" fillId="0" borderId="21" xfId="0" applyFont="1" applyBorder="1" applyAlignment="1">
      <alignment horizontal="center" vertical="center"/>
    </xf>
    <xf numFmtId="0" fontId="18" fillId="0" borderId="21" xfId="0" applyFont="1" applyBorder="1" applyAlignment="1">
      <alignment horizontal="center" vertical="center"/>
    </xf>
    <xf numFmtId="0" fontId="31" fillId="0" borderId="21" xfId="9" applyFont="1" applyBorder="1" applyAlignment="1">
      <alignment horizontal="center" vertical="center"/>
    </xf>
    <xf numFmtId="0" fontId="5" fillId="0" borderId="22" xfId="0" applyFont="1" applyBorder="1" applyAlignment="1">
      <alignment horizontal="center" vertical="center"/>
    </xf>
    <xf numFmtId="0" fontId="31" fillId="0" borderId="30" xfId="9" applyFont="1" applyBorder="1" applyAlignment="1">
      <alignment horizontal="center" vertical="center"/>
    </xf>
    <xf numFmtId="0" fontId="18" fillId="0" borderId="40" xfId="0" applyFont="1" applyBorder="1" applyAlignment="1">
      <alignment horizontal="center" vertical="center"/>
    </xf>
    <xf numFmtId="0" fontId="18" fillId="0" borderId="0" xfId="0" applyFont="1" applyAlignment="1">
      <alignment horizontal="left" vertical="center"/>
    </xf>
    <xf numFmtId="0" fontId="29" fillId="11" borderId="39" xfId="0" applyFont="1" applyFill="1" applyBorder="1" applyAlignment="1">
      <alignment horizontal="left" vertical="center"/>
    </xf>
    <xf numFmtId="0" fontId="29" fillId="11" borderId="38" xfId="0" applyFont="1" applyFill="1" applyBorder="1" applyAlignment="1">
      <alignment horizontal="left" vertical="center" wrapText="1"/>
    </xf>
    <xf numFmtId="0" fontId="29" fillId="11" borderId="37" xfId="0" applyFont="1" applyFill="1" applyBorder="1" applyAlignment="1" applyProtection="1">
      <alignment horizontal="left" vertical="center"/>
      <protection locked="0"/>
    </xf>
    <xf numFmtId="0" fontId="29" fillId="11" borderId="39" xfId="0" applyFont="1" applyFill="1" applyBorder="1" applyAlignment="1">
      <alignment horizontal="center" vertical="center" wrapText="1"/>
    </xf>
    <xf numFmtId="0" fontId="29" fillId="11" borderId="38" xfId="0" applyFont="1" applyFill="1" applyBorder="1" applyAlignment="1">
      <alignment horizontal="center" vertical="center" wrapText="1"/>
    </xf>
    <xf numFmtId="0" fontId="18" fillId="0" borderId="15" xfId="0" applyFont="1" applyBorder="1" applyAlignment="1">
      <alignment vertical="center" wrapText="1"/>
    </xf>
    <xf numFmtId="0" fontId="18" fillId="0" borderId="14" xfId="0" applyFont="1" applyBorder="1" applyAlignment="1">
      <alignment vertical="center" wrapText="1"/>
    </xf>
    <xf numFmtId="0" fontId="18" fillId="0" borderId="35" xfId="0" applyFont="1" applyBorder="1" applyAlignment="1">
      <alignment horizontal="center" vertical="center" wrapText="1"/>
    </xf>
    <xf numFmtId="0" fontId="16" fillId="0" borderId="0" xfId="0" applyFont="1" applyAlignment="1">
      <alignment horizontal="center" vertical="center" wrapText="1"/>
    </xf>
    <xf numFmtId="0" fontId="32" fillId="0" borderId="0" xfId="0" applyFont="1" applyAlignment="1">
      <alignment vertical="center"/>
    </xf>
    <xf numFmtId="0" fontId="33" fillId="0" borderId="0" xfId="0" applyFont="1" applyAlignment="1">
      <alignment horizontal="center" vertical="center"/>
    </xf>
    <xf numFmtId="0" fontId="19" fillId="0" borderId="0" xfId="0" applyFont="1" applyAlignment="1">
      <alignment vertical="center"/>
    </xf>
    <xf numFmtId="0" fontId="16" fillId="0" borderId="0" xfId="0" applyFont="1" applyAlignment="1" applyProtection="1">
      <alignment vertical="center" wrapText="1"/>
      <protection locked="0"/>
    </xf>
    <xf numFmtId="0" fontId="33" fillId="0" borderId="0" xfId="0" applyFont="1" applyAlignment="1">
      <alignment horizontal="left" vertical="center"/>
    </xf>
    <xf numFmtId="0" fontId="10" fillId="0" borderId="0" xfId="8" applyAlignment="1">
      <alignment wrapText="1"/>
    </xf>
    <xf numFmtId="49" fontId="17" fillId="0" borderId="0" xfId="0" applyNumberFormat="1" applyFont="1" applyAlignment="1">
      <alignment horizontal="center" vertical="top" wrapText="1"/>
    </xf>
    <xf numFmtId="0" fontId="10" fillId="0" borderId="0" xfId="8" applyAlignment="1">
      <alignment horizontal="center" wrapText="1"/>
    </xf>
    <xf numFmtId="0" fontId="10" fillId="9" borderId="17" xfId="8" applyFill="1" applyBorder="1" applyAlignment="1">
      <alignment horizontal="center" wrapText="1"/>
    </xf>
    <xf numFmtId="165" fontId="10" fillId="9" borderId="17" xfId="8" applyNumberFormat="1" applyFill="1" applyBorder="1" applyAlignment="1">
      <alignment horizontal="center" wrapText="1"/>
    </xf>
    <xf numFmtId="0" fontId="11" fillId="15" borderId="0" xfId="8" applyFont="1" applyFill="1" applyAlignment="1">
      <alignment horizontal="center" textRotation="90" wrapText="1"/>
    </xf>
    <xf numFmtId="0" fontId="11" fillId="0" borderId="0" xfId="8" applyFont="1" applyAlignment="1">
      <alignment horizontal="center"/>
    </xf>
    <xf numFmtId="0" fontId="12" fillId="8" borderId="0" xfId="8" applyFont="1" applyFill="1" applyAlignment="1">
      <alignment horizontal="left" wrapText="1"/>
    </xf>
    <xf numFmtId="49" fontId="10" fillId="6" borderId="66" xfId="8" applyNumberFormat="1" applyFill="1" applyBorder="1" applyAlignment="1">
      <alignment horizontal="left"/>
    </xf>
    <xf numFmtId="49" fontId="10" fillId="6" borderId="66" xfId="8" applyNumberFormat="1" applyFill="1" applyBorder="1" applyAlignment="1">
      <alignment horizontal="left" wrapText="1"/>
    </xf>
    <xf numFmtId="1" fontId="10" fillId="6" borderId="66" xfId="8" applyNumberFormat="1" applyFill="1" applyBorder="1" applyAlignment="1">
      <alignment horizontal="center"/>
    </xf>
    <xf numFmtId="49" fontId="10" fillId="6" borderId="66" xfId="8" applyNumberFormat="1" applyFill="1" applyBorder="1" applyAlignment="1">
      <alignment horizontal="center"/>
    </xf>
    <xf numFmtId="3" fontId="10" fillId="15" borderId="66" xfId="8" applyNumberFormat="1" applyFill="1" applyBorder="1" applyAlignment="1">
      <alignment horizontal="center"/>
    </xf>
    <xf numFmtId="1" fontId="10" fillId="15" borderId="66" xfId="8" applyNumberFormat="1" applyFill="1" applyBorder="1" applyAlignment="1">
      <alignment horizontal="center"/>
    </xf>
    <xf numFmtId="165" fontId="10" fillId="6" borderId="66" xfId="8" applyNumberFormat="1" applyFill="1" applyBorder="1" applyAlignment="1">
      <alignment horizontal="center"/>
    </xf>
    <xf numFmtId="165" fontId="11" fillId="15" borderId="66" xfId="8" applyNumberFormat="1" applyFont="1" applyFill="1" applyBorder="1" applyAlignment="1">
      <alignment horizontal="center"/>
    </xf>
    <xf numFmtId="49" fontId="10" fillId="7" borderId="66" xfId="8" applyNumberFormat="1" applyFill="1" applyBorder="1" applyAlignment="1">
      <alignment horizontal="left"/>
    </xf>
    <xf numFmtId="1" fontId="10" fillId="7" borderId="66" xfId="8" applyNumberFormat="1" applyFill="1" applyBorder="1" applyAlignment="1">
      <alignment horizontal="center"/>
    </xf>
    <xf numFmtId="49" fontId="10" fillId="7" borderId="66" xfId="8" applyNumberFormat="1" applyFill="1" applyBorder="1" applyAlignment="1">
      <alignment horizontal="center"/>
    </xf>
    <xf numFmtId="165" fontId="10" fillId="7" borderId="66" xfId="8" applyNumberFormat="1" applyFill="1" applyBorder="1" applyAlignment="1">
      <alignment horizontal="center"/>
    </xf>
    <xf numFmtId="0" fontId="10" fillId="9" borderId="64" xfId="8" applyFill="1" applyBorder="1" applyAlignment="1">
      <alignment vertical="center"/>
    </xf>
    <xf numFmtId="0" fontId="10" fillId="9" borderId="50" xfId="8" applyFill="1" applyBorder="1" applyAlignment="1">
      <alignment vertical="center" wrapText="1"/>
    </xf>
    <xf numFmtId="0" fontId="10" fillId="9" borderId="65" xfId="8" applyFill="1" applyBorder="1" applyAlignment="1">
      <alignment vertical="center"/>
    </xf>
    <xf numFmtId="0" fontId="10" fillId="0" borderId="0" xfId="8" applyAlignment="1">
      <alignment vertical="center"/>
    </xf>
    <xf numFmtId="0" fontId="10" fillId="0" borderId="0" xfId="8" applyAlignment="1">
      <alignment horizontal="center" vertical="center" wrapText="1"/>
    </xf>
    <xf numFmtId="0" fontId="10" fillId="9" borderId="14" xfId="8" applyFill="1" applyBorder="1" applyAlignment="1">
      <alignment vertical="center"/>
    </xf>
    <xf numFmtId="0" fontId="10" fillId="9" borderId="0" xfId="8" applyFill="1" applyAlignment="1">
      <alignment vertical="center" wrapText="1"/>
    </xf>
    <xf numFmtId="0" fontId="10" fillId="9" borderId="15" xfId="8" applyFill="1" applyBorder="1" applyAlignment="1">
      <alignment vertical="center"/>
    </xf>
    <xf numFmtId="0" fontId="10" fillId="9" borderId="3" xfId="8" applyFill="1" applyBorder="1" applyAlignment="1">
      <alignment vertical="center"/>
    </xf>
    <xf numFmtId="0" fontId="10" fillId="9" borderId="4" xfId="8" applyFill="1" applyBorder="1" applyAlignment="1">
      <alignment vertical="center" wrapText="1"/>
    </xf>
    <xf numFmtId="0" fontId="10" fillId="9" borderId="5" xfId="8" applyFill="1" applyBorder="1" applyAlignment="1">
      <alignment vertical="center"/>
    </xf>
    <xf numFmtId="0" fontId="16" fillId="2" borderId="24" xfId="0" applyFont="1" applyFill="1" applyBorder="1" applyAlignment="1">
      <alignment horizontal="left" vertical="center"/>
    </xf>
    <xf numFmtId="0" fontId="16" fillId="2" borderId="45" xfId="0" applyFont="1" applyFill="1" applyBorder="1" applyAlignment="1">
      <alignment horizontal="left" vertical="center"/>
    </xf>
    <xf numFmtId="0" fontId="6" fillId="16" borderId="31" xfId="0" applyFont="1" applyFill="1" applyBorder="1" applyAlignment="1" applyProtection="1">
      <alignment horizontal="left" vertical="center"/>
      <protection locked="0"/>
    </xf>
    <xf numFmtId="44" fontId="6" fillId="16" borderId="16" xfId="0" applyNumberFormat="1" applyFont="1" applyFill="1" applyBorder="1" applyAlignment="1" applyProtection="1">
      <alignment horizontal="center" vertical="center"/>
      <protection locked="0"/>
    </xf>
    <xf numFmtId="44" fontId="6" fillId="16" borderId="17" xfId="0" applyNumberFormat="1" applyFont="1" applyFill="1" applyBorder="1" applyAlignment="1" applyProtection="1">
      <alignment horizontal="center" vertical="center"/>
      <protection locked="0"/>
    </xf>
    <xf numFmtId="0" fontId="6" fillId="16" borderId="29" xfId="0" applyFont="1" applyFill="1" applyBorder="1" applyAlignment="1" applyProtection="1">
      <alignment horizontal="left" vertical="center"/>
      <protection locked="0"/>
    </xf>
    <xf numFmtId="44" fontId="6" fillId="16" borderId="19" xfId="0" applyNumberFormat="1" applyFont="1" applyFill="1" applyBorder="1" applyAlignment="1" applyProtection="1">
      <alignment horizontal="center" vertical="center"/>
      <protection locked="0"/>
    </xf>
    <xf numFmtId="44" fontId="6" fillId="16" borderId="42" xfId="0" applyNumberFormat="1" applyFont="1" applyFill="1" applyBorder="1" applyAlignment="1" applyProtection="1">
      <alignment horizontal="center" vertical="center"/>
      <protection locked="0"/>
    </xf>
    <xf numFmtId="0" fontId="6" fillId="16" borderId="32" xfId="0" applyFont="1" applyFill="1" applyBorder="1" applyAlignment="1" applyProtection="1">
      <alignment horizontal="left" vertical="center"/>
      <protection locked="0"/>
    </xf>
    <xf numFmtId="44" fontId="6" fillId="16" borderId="60" xfId="0" applyNumberFormat="1" applyFont="1" applyFill="1" applyBorder="1" applyAlignment="1" applyProtection="1">
      <alignment horizontal="center" vertical="center"/>
      <protection locked="0"/>
    </xf>
    <xf numFmtId="44" fontId="6" fillId="16" borderId="35" xfId="0" applyNumberFormat="1" applyFont="1" applyFill="1" applyBorder="1" applyAlignment="1" applyProtection="1">
      <alignment horizontal="center" vertical="center"/>
      <protection locked="0"/>
    </xf>
    <xf numFmtId="0" fontId="35" fillId="13" borderId="17" xfId="8" applyFont="1" applyFill="1" applyBorder="1" applyAlignment="1">
      <alignment horizontal="center" vertical="center" wrapText="1"/>
    </xf>
    <xf numFmtId="0" fontId="10" fillId="9" borderId="0" xfId="8" applyFill="1" applyAlignment="1">
      <alignment horizontal="center" vertical="center"/>
    </xf>
    <xf numFmtId="0" fontId="10" fillId="0" borderId="0" xfId="8" applyAlignment="1">
      <alignment horizontal="center" vertical="center"/>
    </xf>
    <xf numFmtId="165" fontId="10" fillId="9" borderId="50" xfId="8" applyNumberFormat="1" applyFill="1" applyBorder="1" applyAlignment="1">
      <alignment horizontal="center" vertical="center"/>
    </xf>
    <xf numFmtId="0" fontId="10" fillId="9" borderId="4" xfId="8" applyFill="1" applyBorder="1" applyAlignment="1">
      <alignment horizontal="center" vertical="center"/>
    </xf>
    <xf numFmtId="0" fontId="37" fillId="0" borderId="0" xfId="8" applyFont="1" applyAlignment="1">
      <alignment horizontal="center" wrapText="1"/>
    </xf>
    <xf numFmtId="9" fontId="37" fillId="0" borderId="0" xfId="8" applyNumberFormat="1" applyFont="1" applyAlignment="1">
      <alignment horizontal="center" wrapText="1"/>
    </xf>
    <xf numFmtId="0" fontId="10" fillId="9" borderId="70" xfId="8" applyFill="1" applyBorder="1"/>
    <xf numFmtId="0" fontId="10" fillId="9" borderId="71" xfId="8" applyFill="1" applyBorder="1" applyAlignment="1">
      <alignment wrapText="1"/>
    </xf>
    <xf numFmtId="0" fontId="10" fillId="9" borderId="72" xfId="8" applyFill="1" applyBorder="1"/>
    <xf numFmtId="0" fontId="10" fillId="9" borderId="70" xfId="8" applyFill="1" applyBorder="1" applyAlignment="1">
      <alignment wrapText="1"/>
    </xf>
    <xf numFmtId="0" fontId="10" fillId="9" borderId="72" xfId="8" applyFill="1" applyBorder="1" applyAlignment="1">
      <alignment wrapText="1"/>
    </xf>
    <xf numFmtId="0" fontId="10" fillId="9" borderId="73" xfId="8" applyFill="1" applyBorder="1" applyAlignment="1">
      <alignment wrapText="1"/>
    </xf>
    <xf numFmtId="0" fontId="10" fillId="9" borderId="74" xfId="8" applyFill="1" applyBorder="1" applyAlignment="1">
      <alignment wrapText="1"/>
    </xf>
    <xf numFmtId="0" fontId="10" fillId="9" borderId="75" xfId="8" applyFill="1" applyBorder="1" applyAlignment="1">
      <alignment wrapText="1"/>
    </xf>
    <xf numFmtId="9" fontId="11" fillId="15" borderId="71" xfId="8" applyNumberFormat="1" applyFont="1" applyFill="1" applyBorder="1" applyAlignment="1" applyProtection="1">
      <alignment horizontal="center" vertical="center" wrapText="1"/>
      <protection locked="0"/>
    </xf>
    <xf numFmtId="9" fontId="11" fillId="15" borderId="74" xfId="8" applyNumberFormat="1" applyFont="1" applyFill="1" applyBorder="1" applyAlignment="1" applyProtection="1">
      <alignment horizontal="center" vertical="center" wrapText="1"/>
      <protection locked="0"/>
    </xf>
    <xf numFmtId="0" fontId="14" fillId="8" borderId="67" xfId="8" applyFont="1" applyFill="1" applyBorder="1" applyAlignment="1">
      <alignment vertical="center"/>
    </xf>
    <xf numFmtId="0" fontId="11" fillId="15" borderId="71" xfId="8" applyFont="1" applyFill="1" applyBorder="1" applyAlignment="1">
      <alignment horizontal="center" vertical="center"/>
    </xf>
    <xf numFmtId="3" fontId="11" fillId="15" borderId="71" xfId="8" applyNumberFormat="1" applyFont="1" applyFill="1" applyBorder="1" applyAlignment="1">
      <alignment horizontal="center" vertical="center"/>
    </xf>
    <xf numFmtId="9" fontId="10" fillId="9" borderId="71" xfId="8" applyNumberFormat="1" applyFill="1" applyBorder="1" applyAlignment="1">
      <alignment horizontal="center" vertical="center" wrapText="1"/>
    </xf>
    <xf numFmtId="0" fontId="14" fillId="8" borderId="68" xfId="8" applyFont="1" applyFill="1" applyBorder="1" applyAlignment="1">
      <alignment horizontal="center" vertical="center"/>
    </xf>
    <xf numFmtId="0" fontId="14" fillId="8" borderId="68" xfId="8" applyFont="1" applyFill="1" applyBorder="1" applyAlignment="1">
      <alignment vertical="center"/>
    </xf>
    <xf numFmtId="0" fontId="14" fillId="8" borderId="69" xfId="8" applyFont="1" applyFill="1" applyBorder="1" applyAlignment="1">
      <alignment vertical="center"/>
    </xf>
    <xf numFmtId="44" fontId="36" fillId="14" borderId="67" xfId="1" applyFont="1" applyFill="1" applyBorder="1" applyAlignment="1">
      <alignment horizontal="left" vertical="center"/>
    </xf>
    <xf numFmtId="44" fontId="36" fillId="14" borderId="68" xfId="1" applyFont="1" applyFill="1" applyBorder="1" applyAlignment="1">
      <alignment horizontal="left" vertical="center"/>
    </xf>
    <xf numFmtId="44" fontId="36" fillId="14" borderId="68" xfId="1" applyFont="1" applyFill="1" applyBorder="1" applyAlignment="1">
      <alignment vertical="center" wrapText="1"/>
    </xf>
    <xf numFmtId="44" fontId="36" fillId="14" borderId="69" xfId="1" applyFont="1" applyFill="1" applyBorder="1" applyAlignment="1">
      <alignment vertical="center" wrapText="1"/>
    </xf>
    <xf numFmtId="44" fontId="36" fillId="14" borderId="70" xfId="1" applyFont="1" applyFill="1" applyBorder="1" applyAlignment="1">
      <alignment horizontal="left" vertical="top"/>
    </xf>
    <xf numFmtId="44" fontId="36" fillId="14" borderId="71" xfId="1" applyFont="1" applyFill="1" applyBorder="1" applyAlignment="1">
      <alignment horizontal="left" vertical="top"/>
    </xf>
    <xf numFmtId="44" fontId="36" fillId="14" borderId="71" xfId="1" applyFont="1" applyFill="1" applyBorder="1" applyAlignment="1">
      <alignment horizontal="left" vertical="top" wrapText="1"/>
    </xf>
    <xf numFmtId="44" fontId="36" fillId="14" borderId="72" xfId="1" applyFont="1" applyFill="1" applyBorder="1" applyAlignment="1">
      <alignment horizontal="left" vertical="top" wrapText="1"/>
    </xf>
    <xf numFmtId="0" fontId="8" fillId="0" borderId="70" xfId="2" applyFont="1" applyBorder="1" applyAlignment="1">
      <alignment vertical="top"/>
    </xf>
    <xf numFmtId="0" fontId="8" fillId="16" borderId="71" xfId="2" applyFont="1" applyFill="1" applyBorder="1" applyAlignment="1">
      <alignment vertical="top"/>
    </xf>
    <xf numFmtId="0" fontId="8" fillId="0" borderId="73" xfId="2" applyFont="1" applyBorder="1" applyAlignment="1">
      <alignment vertical="top"/>
    </xf>
    <xf numFmtId="0" fontId="8" fillId="16" borderId="74" xfId="2" applyFont="1" applyFill="1" applyBorder="1" applyAlignment="1">
      <alignment vertical="top"/>
    </xf>
    <xf numFmtId="44" fontId="36" fillId="14" borderId="67" xfId="1" applyFont="1" applyFill="1" applyBorder="1" applyAlignment="1">
      <alignment horizontal="left" vertical="top"/>
    </xf>
    <xf numFmtId="44" fontId="36" fillId="14" borderId="69" xfId="1" applyFont="1" applyFill="1" applyBorder="1" applyAlignment="1">
      <alignment horizontal="left" vertical="top"/>
    </xf>
    <xf numFmtId="0" fontId="2" fillId="0" borderId="70" xfId="2" applyFont="1" applyBorder="1" applyAlignment="1">
      <alignment horizontal="left" vertical="top"/>
    </xf>
    <xf numFmtId="0" fontId="2" fillId="0" borderId="73" xfId="2" applyFont="1" applyBorder="1" applyAlignment="1">
      <alignment horizontal="left" vertical="top"/>
    </xf>
    <xf numFmtId="9" fontId="38" fillId="17" borderId="72" xfId="2" applyNumberFormat="1" applyFont="1" applyFill="1" applyBorder="1" applyAlignment="1" applyProtection="1">
      <alignment horizontal="left" vertical="top"/>
      <protection locked="0"/>
    </xf>
    <xf numFmtId="9" fontId="38" fillId="17" borderId="75" xfId="2" applyNumberFormat="1" applyFont="1" applyFill="1" applyBorder="1" applyAlignment="1" applyProtection="1">
      <alignment horizontal="left" vertical="top"/>
      <protection locked="0"/>
    </xf>
    <xf numFmtId="164" fontId="38" fillId="17" borderId="71" xfId="2" applyNumberFormat="1" applyFont="1" applyFill="1" applyBorder="1" applyAlignment="1" applyProtection="1">
      <alignment horizontal="left" vertical="top"/>
      <protection locked="0"/>
    </xf>
    <xf numFmtId="164" fontId="38" fillId="17" borderId="72" xfId="2" applyNumberFormat="1" applyFont="1" applyFill="1" applyBorder="1" applyAlignment="1" applyProtection="1">
      <alignment horizontal="left" vertical="top"/>
      <protection locked="0"/>
    </xf>
    <xf numFmtId="164" fontId="38" fillId="17" borderId="74" xfId="2" applyNumberFormat="1" applyFont="1" applyFill="1" applyBorder="1" applyAlignment="1" applyProtection="1">
      <alignment horizontal="left" vertical="top"/>
      <protection locked="0"/>
    </xf>
    <xf numFmtId="164" fontId="38" fillId="17" borderId="75" xfId="2" applyNumberFormat="1" applyFont="1" applyFill="1" applyBorder="1" applyAlignment="1" applyProtection="1">
      <alignment horizontal="left" vertical="top"/>
      <protection locked="0"/>
    </xf>
    <xf numFmtId="0" fontId="37" fillId="15" borderId="71" xfId="8" applyFont="1" applyFill="1" applyBorder="1" applyAlignment="1" applyProtection="1">
      <alignment horizontal="center" vertical="center" wrapText="1"/>
      <protection locked="0"/>
    </xf>
    <xf numFmtId="165" fontId="37" fillId="15" borderId="71" xfId="8" applyNumberFormat="1" applyFont="1" applyFill="1" applyBorder="1" applyAlignment="1" applyProtection="1">
      <alignment horizontal="center" vertical="center" wrapText="1"/>
      <protection locked="0"/>
    </xf>
    <xf numFmtId="165" fontId="37" fillId="15" borderId="74" xfId="8" applyNumberFormat="1" applyFont="1" applyFill="1" applyBorder="1" applyAlignment="1" applyProtection="1">
      <alignment horizontal="center" vertical="center" wrapText="1"/>
      <protection locked="0"/>
    </xf>
    <xf numFmtId="0" fontId="6" fillId="16" borderId="31" xfId="0" applyFont="1" applyFill="1" applyBorder="1" applyAlignment="1" applyProtection="1">
      <alignment horizontal="left" vertical="center" wrapText="1"/>
      <protection locked="0"/>
    </xf>
    <xf numFmtId="44" fontId="6" fillId="16" borderId="16" xfId="0" applyNumberFormat="1" applyFont="1" applyFill="1" applyBorder="1" applyAlignment="1" applyProtection="1">
      <alignment horizontal="center" vertical="center" wrapText="1"/>
      <protection locked="0"/>
    </xf>
    <xf numFmtId="0" fontId="6" fillId="16" borderId="32" xfId="0" applyFont="1" applyFill="1" applyBorder="1" applyAlignment="1" applyProtection="1">
      <alignment horizontal="left" vertical="center" wrapText="1"/>
      <protection locked="0"/>
    </xf>
    <xf numFmtId="0" fontId="6" fillId="16" borderId="34" xfId="0" applyFont="1" applyFill="1" applyBorder="1" applyAlignment="1" applyProtection="1">
      <alignment horizontal="center" vertical="center"/>
      <protection locked="0"/>
    </xf>
    <xf numFmtId="0" fontId="6" fillId="16" borderId="18" xfId="0" applyFont="1" applyFill="1" applyBorder="1" applyAlignment="1" applyProtection="1">
      <alignment horizontal="center" vertical="center"/>
      <protection locked="0"/>
    </xf>
    <xf numFmtId="165" fontId="40" fillId="0" borderId="0" xfId="8" applyNumberFormat="1" applyFont="1" applyAlignment="1">
      <alignment horizontal="center" vertical="center"/>
    </xf>
    <xf numFmtId="0" fontId="14" fillId="8" borderId="67" xfId="8" applyFont="1" applyFill="1" applyBorder="1" applyAlignment="1">
      <alignment vertical="center"/>
    </xf>
    <xf numFmtId="0" fontId="10" fillId="0" borderId="68" xfId="8" applyBorder="1" applyAlignment="1">
      <alignment vertical="center"/>
    </xf>
    <xf numFmtId="0" fontId="10" fillId="0" borderId="69" xfId="8" applyBorder="1" applyAlignment="1">
      <alignment vertical="center"/>
    </xf>
    <xf numFmtId="0" fontId="14" fillId="8" borderId="61" xfId="8" applyFont="1" applyFill="1" applyBorder="1"/>
    <xf numFmtId="0" fontId="10" fillId="0" borderId="62" xfId="8" applyBorder="1"/>
    <xf numFmtId="0" fontId="10" fillId="0" borderId="63" xfId="8" applyBorder="1"/>
    <xf numFmtId="0" fontId="13" fillId="9" borderId="48" xfId="8" applyFont="1" applyFill="1" applyBorder="1" applyAlignment="1">
      <alignment horizontal="center" vertical="center"/>
    </xf>
    <xf numFmtId="0" fontId="13" fillId="9" borderId="47" xfId="8" applyFont="1" applyFill="1" applyBorder="1" applyAlignment="1">
      <alignment horizontal="center" vertical="center"/>
    </xf>
    <xf numFmtId="0" fontId="13" fillId="9" borderId="46" xfId="8" applyFont="1" applyFill="1" applyBorder="1" applyAlignment="1">
      <alignment horizontal="center" vertical="center"/>
    </xf>
    <xf numFmtId="0" fontId="16" fillId="0" borderId="0" xfId="0" applyFont="1" applyAlignment="1">
      <alignment horizontal="left" vertical="top" wrapText="1" readingOrder="1"/>
    </xf>
    <xf numFmtId="0" fontId="16" fillId="0" borderId="0" xfId="0" applyFont="1" applyAlignment="1">
      <alignment horizontal="center" vertical="center" wrapText="1"/>
    </xf>
    <xf numFmtId="0" fontId="16" fillId="0" borderId="0" xfId="0" applyFont="1" applyAlignment="1">
      <alignment horizontal="center" vertical="center"/>
    </xf>
    <xf numFmtId="49" fontId="17" fillId="0" borderId="0" xfId="0" applyNumberFormat="1" applyFont="1" applyAlignment="1">
      <alignment horizontal="center" vertical="top" wrapText="1" readingOrder="1"/>
    </xf>
    <xf numFmtId="0" fontId="21" fillId="0" borderId="0" xfId="0" applyFont="1" applyAlignment="1">
      <alignment horizontal="right" vertical="center"/>
    </xf>
    <xf numFmtId="0" fontId="20" fillId="0" borderId="0" xfId="0" applyFont="1" applyAlignment="1">
      <alignment horizontal="right" vertical="center"/>
    </xf>
    <xf numFmtId="0" fontId="18" fillId="0" borderId="9" xfId="0" applyFont="1" applyBorder="1" applyAlignment="1">
      <alignment horizontal="center"/>
    </xf>
    <xf numFmtId="0" fontId="18" fillId="0" borderId="11" xfId="0" applyFont="1" applyBorder="1" applyAlignment="1">
      <alignment horizontal="center"/>
    </xf>
    <xf numFmtId="0" fontId="28" fillId="0" borderId="59" xfId="0" applyFont="1" applyBorder="1" applyAlignment="1">
      <alignment horizontal="center" vertical="center"/>
    </xf>
    <xf numFmtId="0" fontId="28" fillId="0" borderId="58" xfId="0" applyFont="1" applyBorder="1" applyAlignment="1">
      <alignment horizontal="center" vertical="center"/>
    </xf>
    <xf numFmtId="0" fontId="28" fillId="0" borderId="57" xfId="0" applyFont="1" applyBorder="1" applyAlignment="1">
      <alignment horizontal="center" vertical="center"/>
    </xf>
    <xf numFmtId="0" fontId="27" fillId="8" borderId="56" xfId="0" applyFont="1" applyFill="1" applyBorder="1" applyAlignment="1">
      <alignment horizontal="center" vertical="center" wrapText="1"/>
    </xf>
    <xf numFmtId="0" fontId="27" fillId="8" borderId="55" xfId="0" applyFont="1" applyFill="1" applyBorder="1" applyAlignment="1">
      <alignment horizontal="center" vertical="center" wrapText="1"/>
    </xf>
    <xf numFmtId="0" fontId="27" fillId="8" borderId="54" xfId="0" applyFont="1" applyFill="1" applyBorder="1" applyAlignment="1">
      <alignment horizontal="center" vertical="center" wrapText="1"/>
    </xf>
    <xf numFmtId="0" fontId="27" fillId="8" borderId="52" xfId="0" applyFont="1" applyFill="1" applyBorder="1" applyAlignment="1">
      <alignment horizontal="center" vertical="center" wrapText="1"/>
    </xf>
    <xf numFmtId="0" fontId="27" fillId="8" borderId="51" xfId="0" applyFont="1" applyFill="1" applyBorder="1" applyAlignment="1">
      <alignment horizontal="center" vertical="center" wrapText="1"/>
    </xf>
    <xf numFmtId="0" fontId="16" fillId="0" borderId="1" xfId="0" applyFont="1" applyBorder="1" applyAlignment="1">
      <alignment horizontal="right" vertical="center"/>
    </xf>
    <xf numFmtId="0" fontId="16" fillId="0" borderId="2" xfId="0" applyFont="1" applyBorder="1" applyAlignment="1">
      <alignment horizontal="right" vertical="center"/>
    </xf>
    <xf numFmtId="0" fontId="16" fillId="0" borderId="4" xfId="0" applyFont="1" applyBorder="1" applyAlignment="1">
      <alignment horizontal="center" vertical="center"/>
    </xf>
    <xf numFmtId="0" fontId="16" fillId="0" borderId="38" xfId="0" applyFont="1" applyBorder="1" applyAlignment="1">
      <alignment horizontal="center" vertical="center"/>
    </xf>
    <xf numFmtId="0" fontId="18" fillId="0" borderId="45" xfId="0" applyFont="1" applyBorder="1" applyAlignment="1">
      <alignment horizontal="left" vertical="center" wrapText="1"/>
    </xf>
    <xf numFmtId="0" fontId="18" fillId="0" borderId="11" xfId="0" applyFont="1" applyBorder="1" applyAlignment="1">
      <alignment horizontal="left" vertical="center" wrapText="1"/>
    </xf>
    <xf numFmtId="0" fontId="16" fillId="2" borderId="24"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6" fillId="16" borderId="41" xfId="0" applyFont="1" applyFill="1" applyBorder="1" applyAlignment="1" applyProtection="1">
      <alignment horizontal="left" vertical="center" wrapText="1"/>
      <protection locked="0"/>
    </xf>
    <xf numFmtId="0" fontId="6" fillId="16" borderId="33" xfId="0" applyFont="1" applyFill="1" applyBorder="1" applyAlignment="1" applyProtection="1">
      <alignment horizontal="left" vertical="center" wrapText="1"/>
      <protection locked="0"/>
    </xf>
    <xf numFmtId="0" fontId="29" fillId="11" borderId="45" xfId="0" applyFont="1" applyFill="1" applyBorder="1" applyAlignment="1">
      <alignment horizontal="left" vertical="center"/>
    </xf>
    <xf numFmtId="0" fontId="29" fillId="11" borderId="11" xfId="0" applyFont="1" applyFill="1" applyBorder="1" applyAlignment="1">
      <alignment horizontal="left" vertical="center"/>
    </xf>
    <xf numFmtId="0" fontId="29" fillId="11" borderId="24" xfId="0" applyFont="1" applyFill="1" applyBorder="1" applyAlignment="1">
      <alignment horizontal="left" vertical="center" wrapText="1"/>
    </xf>
    <xf numFmtId="0" fontId="29" fillId="11" borderId="12" xfId="0" applyFont="1" applyFill="1" applyBorder="1" applyAlignment="1">
      <alignment horizontal="left" vertical="center" wrapText="1"/>
    </xf>
    <xf numFmtId="0" fontId="18" fillId="0" borderId="0" xfId="0" applyFont="1" applyAlignment="1">
      <alignment horizontal="right" vertical="center"/>
    </xf>
    <xf numFmtId="0" fontId="18" fillId="0" borderId="15" xfId="0" applyFont="1" applyBorder="1" applyAlignment="1">
      <alignment horizontal="right" vertical="center"/>
    </xf>
    <xf numFmtId="0" fontId="16" fillId="0" borderId="0" xfId="0" applyFont="1" applyAlignment="1">
      <alignment horizontal="right" vertical="center"/>
    </xf>
    <xf numFmtId="0" fontId="16" fillId="0" borderId="28" xfId="0" applyFont="1" applyBorder="1" applyAlignment="1">
      <alignment horizontal="right" vertical="center"/>
    </xf>
    <xf numFmtId="0" fontId="34" fillId="8" borderId="9" xfId="0" applyFont="1" applyFill="1" applyBorder="1" applyAlignment="1">
      <alignment horizontal="center" vertical="center"/>
    </xf>
    <xf numFmtId="0" fontId="34" fillId="8" borderId="10" xfId="0" applyFont="1" applyFill="1" applyBorder="1" applyAlignment="1">
      <alignment horizontal="center" vertical="center"/>
    </xf>
    <xf numFmtId="0" fontId="34" fillId="8" borderId="11" xfId="0" applyFont="1" applyFill="1" applyBorder="1" applyAlignment="1">
      <alignment horizontal="center" vertical="center"/>
    </xf>
    <xf numFmtId="0" fontId="5" fillId="0" borderId="0" xfId="0" applyFont="1" applyAlignment="1">
      <alignment horizontal="center" vertical="center" wrapText="1"/>
    </xf>
    <xf numFmtId="0" fontId="34" fillId="12" borderId="9" xfId="0" applyFont="1" applyFill="1" applyBorder="1" applyAlignment="1">
      <alignment horizontal="center" vertical="center"/>
    </xf>
    <xf numFmtId="0" fontId="34" fillId="12" borderId="10" xfId="0" applyFont="1" applyFill="1" applyBorder="1" applyAlignment="1">
      <alignment horizontal="center" vertical="center"/>
    </xf>
    <xf numFmtId="0" fontId="34" fillId="12" borderId="11" xfId="0" applyFont="1" applyFill="1" applyBorder="1" applyAlignment="1">
      <alignment horizontal="center" vertical="center"/>
    </xf>
    <xf numFmtId="0" fontId="16" fillId="2" borderId="24" xfId="0" applyFont="1" applyFill="1" applyBorder="1" applyAlignment="1">
      <alignment horizontal="left" vertical="center"/>
    </xf>
    <xf numFmtId="0" fontId="16" fillId="2" borderId="12" xfId="0" applyFont="1" applyFill="1" applyBorder="1" applyAlignment="1">
      <alignment horizontal="left" vertical="center"/>
    </xf>
    <xf numFmtId="0" fontId="6" fillId="16" borderId="41" xfId="0" applyFont="1" applyFill="1" applyBorder="1" applyAlignment="1" applyProtection="1">
      <alignment horizontal="left" vertical="center"/>
      <protection locked="0"/>
    </xf>
    <xf numFmtId="0" fontId="6" fillId="16" borderId="33" xfId="0" applyFont="1" applyFill="1" applyBorder="1" applyAlignment="1" applyProtection="1">
      <alignment horizontal="left" vertical="center"/>
      <protection locked="0"/>
    </xf>
    <xf numFmtId="0" fontId="29" fillId="11" borderId="45" xfId="0" applyFont="1" applyFill="1" applyBorder="1" applyAlignment="1">
      <alignment horizontal="left" vertical="center" wrapText="1"/>
    </xf>
    <xf numFmtId="0" fontId="29" fillId="11" borderId="11" xfId="0" applyFont="1" applyFill="1" applyBorder="1" applyAlignment="1">
      <alignment horizontal="left" vertical="center" wrapText="1"/>
    </xf>
    <xf numFmtId="0" fontId="16" fillId="0" borderId="0" xfId="0" applyFont="1" applyAlignment="1">
      <alignment horizontal="left" vertical="center"/>
    </xf>
    <xf numFmtId="0" fontId="18" fillId="0" borderId="3" xfId="0" applyFont="1" applyBorder="1" applyAlignment="1">
      <alignment horizontal="right" vertical="center"/>
    </xf>
    <xf numFmtId="0" fontId="18" fillId="0" borderId="4" xfId="0" applyFont="1" applyBorder="1" applyAlignment="1">
      <alignment horizontal="right" vertical="center"/>
    </xf>
    <xf numFmtId="0" fontId="18" fillId="0" borderId="5" xfId="0" applyFont="1" applyBorder="1" applyAlignment="1">
      <alignment horizontal="right" vertical="center"/>
    </xf>
    <xf numFmtId="0" fontId="16" fillId="0" borderId="14" xfId="0" applyFont="1" applyBorder="1" applyAlignment="1">
      <alignment horizontal="right" vertical="center"/>
    </xf>
    <xf numFmtId="0" fontId="16" fillId="0" borderId="23" xfId="0" applyFont="1" applyBorder="1" applyAlignment="1">
      <alignment horizontal="right" vertical="center"/>
    </xf>
    <xf numFmtId="0" fontId="16" fillId="0" borderId="3" xfId="0" applyFont="1" applyBorder="1" applyAlignment="1">
      <alignment horizontal="center" vertical="center"/>
    </xf>
    <xf numFmtId="0" fontId="16" fillId="0" borderId="39" xfId="0" applyFont="1" applyBorder="1" applyAlignment="1">
      <alignment horizontal="center" vertical="center"/>
    </xf>
  </cellXfs>
  <cellStyles count="10">
    <cellStyle name="Standaard" xfId="0" builtinId="0"/>
    <cellStyle name="Standaard 2" xfId="2" xr:uid="{00000000-0005-0000-0000-000001000000}"/>
    <cellStyle name="Standaard 2 3" xfId="7" xr:uid="{BD34647A-EA84-41CC-BCC6-3C2EEA588940}"/>
    <cellStyle name="Standaard 2 4" xfId="6" xr:uid="{00000000-0005-0000-0000-000002000000}"/>
    <cellStyle name="Standaard 3" xfId="8" xr:uid="{1940DFD6-2E61-4DF7-AA9A-51646CA13D92}"/>
    <cellStyle name="Standaard 5" xfId="3" xr:uid="{00000000-0005-0000-0000-000003000000}"/>
    <cellStyle name="Standaard 7" xfId="5" xr:uid="{00000000-0005-0000-0000-000004000000}"/>
    <cellStyle name="Standaard 8" xfId="4" xr:uid="{00000000-0005-0000-0000-000005000000}"/>
    <cellStyle name="Standaard_Blad3" xfId="9" xr:uid="{A5BD3E41-6168-4553-BC2F-E19B96BFDEFB}"/>
    <cellStyle name="Valuta" xfId="1" builtinId="4"/>
  </cellStyles>
  <dxfs count="28">
    <dxf>
      <fill>
        <patternFill>
          <bgColor theme="7" tint="0.39994506668294322"/>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39994506668294322"/>
        </patternFill>
      </fill>
    </dxf>
    <dxf>
      <fill>
        <patternFill>
          <bgColor theme="5" tint="0.39994506668294322"/>
        </patternFill>
      </fill>
    </dxf>
    <dxf>
      <fill>
        <patternFill>
          <bgColor theme="7" tint="0.39994506668294322"/>
        </patternFill>
      </fill>
    </dxf>
    <dxf>
      <fill>
        <patternFill>
          <bgColor rgb="FFFFFF99"/>
        </patternFill>
      </fill>
    </dxf>
    <dxf>
      <fill>
        <patternFill patternType="solid">
          <bgColor theme="3" tint="0.39994506668294322"/>
        </patternFill>
      </fill>
    </dxf>
    <dxf>
      <fill>
        <patternFill patternType="solid">
          <bgColor theme="3" tint="0.39994506668294322"/>
        </patternFill>
      </fill>
    </dxf>
    <dxf>
      <fill>
        <patternFill patternType="solid">
          <bgColor theme="3" tint="0.39994506668294322"/>
        </patternFill>
      </fill>
    </dxf>
    <dxf>
      <fill>
        <patternFill>
          <bgColor theme="7" tint="0.39994506668294322"/>
        </patternFill>
      </fill>
    </dxf>
  </dxfs>
  <tableStyles count="0" defaultTableStyle="TableStyleMedium2" defaultPivotStyle="PivotStyleLight16"/>
  <colors>
    <mruColors>
      <color rgb="FFFFFF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114300</xdr:colOff>
      <xdr:row>7</xdr:row>
      <xdr:rowOff>66675</xdr:rowOff>
    </xdr:from>
    <xdr:to>
      <xdr:col>3</xdr:col>
      <xdr:colOff>285750</xdr:colOff>
      <xdr:row>9</xdr:row>
      <xdr:rowOff>152400</xdr:rowOff>
    </xdr:to>
    <xdr:sp macro="" textlink="">
      <xdr:nvSpPr>
        <xdr:cNvPr id="3" name="Rechteraccolade 2">
          <a:extLst>
            <a:ext uri="{FF2B5EF4-FFF2-40B4-BE49-F238E27FC236}">
              <a16:creationId xmlns:a16="http://schemas.microsoft.com/office/drawing/2014/main" id="{4211B832-B25A-B465-A4CF-FF05A2B53FDD}"/>
            </a:ext>
          </a:extLst>
        </xdr:cNvPr>
        <xdr:cNvSpPr/>
      </xdr:nvSpPr>
      <xdr:spPr>
        <a:xfrm>
          <a:off x="5372100" y="1781175"/>
          <a:ext cx="171450" cy="46672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19051</xdr:colOff>
      <xdr:row>0</xdr:row>
      <xdr:rowOff>9525</xdr:rowOff>
    </xdr:from>
    <xdr:to>
      <xdr:col>7</xdr:col>
      <xdr:colOff>666751</xdr:colOff>
      <xdr:row>13</xdr:row>
      <xdr:rowOff>165100</xdr:rowOff>
    </xdr:to>
    <xdr:sp macro="" textlink="">
      <xdr:nvSpPr>
        <xdr:cNvPr id="2" name="Tekstvak 1">
          <a:extLst>
            <a:ext uri="{FF2B5EF4-FFF2-40B4-BE49-F238E27FC236}">
              <a16:creationId xmlns:a16="http://schemas.microsoft.com/office/drawing/2014/main" id="{1BEA321F-EAC1-4F09-97C8-D0B017CA5999}"/>
            </a:ext>
          </a:extLst>
        </xdr:cNvPr>
        <xdr:cNvSpPr txBox="1"/>
      </xdr:nvSpPr>
      <xdr:spPr>
        <a:xfrm>
          <a:off x="114301" y="9525"/>
          <a:ext cx="7724775" cy="26320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De ondergetekende verklaart namens Inschrijver:</a:t>
          </a:r>
        </a:p>
        <a:p>
          <a:endParaRPr lang="nl-NL" sz="1100">
            <a:solidFill>
              <a:schemeClr val="dk1"/>
            </a:solidFill>
            <a:latin typeface="Tahoma" pitchFamily="34" charset="0"/>
            <a:ea typeface="Tahoma" panose="020B0604030504040204" pitchFamily="34" charset="0"/>
            <a:cs typeface="Tahoma" panose="020B0604030504040204" pitchFamily="34" charset="0"/>
          </a:endParaRPr>
        </a:p>
        <a:p>
          <a:pPr lvl="0"/>
          <a:r>
            <a:rPr lang="nl-NL" sz="1100">
              <a:solidFill>
                <a:schemeClr val="dk1"/>
              </a:solidFill>
              <a:latin typeface="Tahoma" pitchFamily="34" charset="0"/>
              <a:ea typeface="+mn-ea"/>
              <a:cs typeface="Tahoma" pitchFamily="34" charset="0"/>
            </a:rPr>
            <a:t>- Dat Inschrijver volledig en zonder voorbehoud door middel van de onderhavige offerte instemt met en voldoet aan</a:t>
          </a:r>
        </a:p>
        <a:p>
          <a:pPr lvl="0"/>
          <a:r>
            <a:rPr lang="nl-NL" sz="1100">
              <a:solidFill>
                <a:schemeClr val="dk1"/>
              </a:solidFill>
              <a:latin typeface="Tahoma" pitchFamily="34" charset="0"/>
              <a:ea typeface="+mn-ea"/>
              <a:cs typeface="Tahoma" pitchFamily="34" charset="0"/>
            </a:rPr>
            <a:t>  de voorwaarden voor deze aanbesteding(procedure) zoals beschreven in de Offerteaanvraag;</a:t>
          </a:r>
        </a:p>
        <a:p>
          <a:pPr lvl="0"/>
          <a:endParaRPr lang="nl-NL" sz="1100">
            <a:solidFill>
              <a:schemeClr val="dk1"/>
            </a:solidFill>
            <a:effectLst/>
            <a:latin typeface="Tahoma" pitchFamily="34" charset="0"/>
            <a:ea typeface="+mn-ea"/>
            <a:cs typeface="Tahoma" pitchFamily="34" charset="0"/>
          </a:endParaRP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Dat Inschrijver instemt met en conformeert aan het Programma van Eisen;</a:t>
          </a:r>
          <a:endParaRPr lang="nl-NL">
            <a:effectLst/>
            <a:latin typeface="Tahoma" panose="020B0604030504040204" pitchFamily="34" charset="0"/>
            <a:ea typeface="Tahoma" panose="020B0604030504040204" pitchFamily="34" charset="0"/>
            <a:cs typeface="Tahoma" panose="020B0604030504040204" pitchFamily="34" charset="0"/>
          </a:endParaRPr>
        </a:p>
        <a:p>
          <a:r>
            <a:rPr lang="nl-NL" sz="1100">
              <a:solidFill>
                <a:schemeClr val="dk1"/>
              </a:solidFill>
              <a:latin typeface="Tahoma" pitchFamily="34" charset="0"/>
              <a:ea typeface="+mn-ea"/>
              <a:cs typeface="Tahoma" pitchFamily="34" charset="0"/>
            </a:rPr>
            <a:t> </a:t>
          </a:r>
        </a:p>
        <a:p>
          <a:pPr lvl="0"/>
          <a:r>
            <a:rPr lang="nl-NL" sz="1100">
              <a:solidFill>
                <a:schemeClr val="dk1"/>
              </a:solidFill>
              <a:latin typeface="Tahoma" pitchFamily="34" charset="0"/>
              <a:ea typeface="+mn-ea"/>
              <a:cs typeface="Tahoma" pitchFamily="34" charset="0"/>
            </a:rPr>
            <a:t>- Dat Inschrijver instemt met en voldoet aan de antwoorden zoals gegeven in de Nota van Inlichtingen.</a:t>
          </a:r>
        </a:p>
        <a:p>
          <a:endParaRPr lang="nl-NL" sz="1100">
            <a:solidFill>
              <a:schemeClr val="dk1"/>
            </a:solidFill>
            <a:latin typeface="Tahoma" pitchFamily="34" charset="0"/>
            <a:ea typeface="+mn-ea"/>
            <a:cs typeface="Tahoma" pitchFamily="34" charset="0"/>
          </a:endParaRPr>
        </a:p>
        <a:p>
          <a:r>
            <a:rPr lang="nl-NL" sz="1100">
              <a:solidFill>
                <a:schemeClr val="dk1"/>
              </a:solidFill>
              <a:latin typeface="Tahoma" pitchFamily="34" charset="0"/>
              <a:ea typeface="+mn-ea"/>
              <a:cs typeface="Tahoma" pitchFamily="34" charset="0"/>
            </a:rPr>
            <a:t>- Dat Inschrijver de opdracht conform de uitgebrachte offerte uitvoert;</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 </a:t>
          </a:r>
        </a:p>
        <a:p>
          <a:r>
            <a:rPr lang="nl-NL" sz="1100">
              <a:solidFill>
                <a:schemeClr val="dk1"/>
              </a:solidFill>
              <a:latin typeface="Tahoma" pitchFamily="34" charset="0"/>
              <a:ea typeface="+mn-ea"/>
              <a:cs typeface="Tahoma" pitchFamily="34" charset="0"/>
            </a:rPr>
            <a:t>Aldus opgemaakt en naar waarheid rechtsgeldig (bevoegd)ondertekend:</a:t>
          </a:r>
        </a:p>
      </xdr:txBody>
    </xdr:sp>
    <xdr:clientData/>
  </xdr:twoCellAnchor>
  <xdr:twoCellAnchor>
    <xdr:from>
      <xdr:col>3</xdr:col>
      <xdr:colOff>304802</xdr:colOff>
      <xdr:row>16</xdr:row>
      <xdr:rowOff>1</xdr:rowOff>
    </xdr:from>
    <xdr:to>
      <xdr:col>7</xdr:col>
      <xdr:colOff>581025</xdr:colOff>
      <xdr:row>21</xdr:row>
      <xdr:rowOff>66675</xdr:rowOff>
    </xdr:to>
    <xdr:sp macro="" textlink="">
      <xdr:nvSpPr>
        <xdr:cNvPr id="3" name="Tekstvak 2">
          <a:extLst>
            <a:ext uri="{FF2B5EF4-FFF2-40B4-BE49-F238E27FC236}">
              <a16:creationId xmlns:a16="http://schemas.microsoft.com/office/drawing/2014/main" id="{28871970-06A5-4C1A-A143-3F3B48D22E81}"/>
            </a:ext>
          </a:extLst>
        </xdr:cNvPr>
        <xdr:cNvSpPr txBox="1"/>
      </xdr:nvSpPr>
      <xdr:spPr>
        <a:xfrm>
          <a:off x="4429127" y="3048001"/>
          <a:ext cx="3324223" cy="1019174"/>
        </a:xfrm>
        <a:prstGeom prst="rect">
          <a:avLst/>
        </a:prstGeom>
        <a:solidFill>
          <a:schemeClr val="tx2">
            <a:lumMod val="40000"/>
            <a:lumOff val="60000"/>
          </a:schemeClr>
        </a:solidFill>
        <a:ln w="9525" cmpd="sng">
          <a:solidFill>
            <a:schemeClr val="tx1"/>
          </a:solidFill>
        </a:ln>
        <a:effectLst>
          <a:glow rad="101600">
            <a:schemeClr val="accent3">
              <a:satMod val="175000"/>
              <a:alpha val="40000"/>
            </a:schemeClr>
          </a:glow>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Instructie voor de adviseur:</a:t>
          </a:r>
        </a:p>
        <a:p>
          <a:pPr lvl="0"/>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Voer een check uit door het invoeren van fictieve waarden in de oranje velden.</a:t>
          </a: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Tahoma" panose="020B0604030504040204" pitchFamily="34" charset="0"/>
              <a:ea typeface="Tahoma" panose="020B0604030504040204" pitchFamily="34" charset="0"/>
              <a:cs typeface="Tahoma" panose="020B0604030504040204" pitchFamily="34" charset="0"/>
            </a:rPr>
            <a:t>- Vergeet niet het werkblad te beveiligen en deze instructie  te verwijderen.</a:t>
          </a:r>
          <a:endParaRPr lang="nl-NL" sz="1100">
            <a:latin typeface="Tahoma" panose="020B0604030504040204" pitchFamily="34" charset="0"/>
            <a:ea typeface="Tahoma" panose="020B0604030504040204" pitchFamily="34" charset="0"/>
            <a:cs typeface="Tahoma" panose="020B0604030504040204" pitchFamily="34" charset="0"/>
          </a:endParaRPr>
        </a:p>
        <a:p>
          <a:endParaRPr lang="nl-NL" sz="110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28574</xdr:colOff>
      <xdr:row>0</xdr:row>
      <xdr:rowOff>28575</xdr:rowOff>
    </xdr:from>
    <xdr:to>
      <xdr:col>7</xdr:col>
      <xdr:colOff>723899</xdr:colOff>
      <xdr:row>35</xdr:row>
      <xdr:rowOff>0</xdr:rowOff>
    </xdr:to>
    <xdr:sp macro="" textlink="">
      <xdr:nvSpPr>
        <xdr:cNvPr id="2" name="Tekstvak 1">
          <a:extLst>
            <a:ext uri="{FF2B5EF4-FFF2-40B4-BE49-F238E27FC236}">
              <a16:creationId xmlns:a16="http://schemas.microsoft.com/office/drawing/2014/main" id="{29CDB5A6-07DF-4539-A7B0-65EA06887185}"/>
            </a:ext>
          </a:extLst>
        </xdr:cNvPr>
        <xdr:cNvSpPr txBox="1"/>
      </xdr:nvSpPr>
      <xdr:spPr>
        <a:xfrm>
          <a:off x="190499" y="28575"/>
          <a:ext cx="8162925" cy="66389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 jegens wie bij een onherroepelijk</a:t>
          </a:r>
          <a:r>
            <a:rPr lang="nl-NL" sz="1100" baseline="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vonnis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arrest een veroordeling is uitgesproken op grond van artikel 140, 177, 177a, 178, 225, 226, 227, 227a, 227b of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323a, 328ter, tweede lid, 416, 416, 417bis, 420bis, 420ter of 420quater van het Wetboek van Strafrecht.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Inschrijver verklaart dat zijn onderneming niet een onderneming is:</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Die in staat van faillissement, vereffening of surseance van betaling verkeert, dan wel zijn werkzaamheden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heeft gestaakt of in een andere soortgelijke toestand verkeert;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faillissement is aangevraagd of tegen wie een procedure van vereffening of surseance van betaling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aanhangig is gemaakt;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die bij een rechterlijke beslissing die kracht van gewijsde heeft, veroordeeld is geweest voor een delict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dat de beroepsmoraliteit van de dienstverlener in het gedrang brengt;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in de uitoefening van zijn beroep een ernstige fout heeft begaan, vastgesteld op elke grond die de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aanbestedende dienst aannemelijk kan maken;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zijn belastingen overeenkomstig</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niet aan zijn verplichtingen heeft voldaan ten aanzien van de betaling van de sociale verzekeringsbijdragen </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overeenkomstig de wettelijke bepalingen;</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Hij zich in ernstige mate schuldig heeft gemaakt aan valse verklaringen bij het verstrekken van inlichtingen</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die kunnen worden verlangd of die deze inlichtingen niet heeft verstrekt;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marL="342900" lvl="0" indent="-342900">
            <a:spcAft>
              <a:spcPts val="0"/>
            </a:spcAft>
            <a:buFont typeface="Times New Roman" panose="02020603050405020304" pitchFamily="18" charset="0"/>
            <a:buChar char="-"/>
          </a:pPr>
          <a:r>
            <a:rPr lang="nl-NL" sz="1100">
              <a:solidFill>
                <a:srgbClr val="000000"/>
              </a:solidFill>
              <a:effectLst/>
              <a:latin typeface="Tahoma" panose="020B0604030504040204" pitchFamily="34" charset="0"/>
              <a:ea typeface="Times New Roman" panose="02020603050405020304" pitchFamily="18" charset="0"/>
              <a:cs typeface="Tahoma" panose="020B0604030504040204" pitchFamily="34" charset="0"/>
            </a:rPr>
            <a:t>Zijn offerte tot stand is gekomen onder invloed van een overeenkomst, besluit of gedraging in strijd met</a:t>
          </a:r>
          <a:endParaRPr lang="nl-NL" sz="1600">
            <a:effectLst/>
            <a:latin typeface="Tahoma" panose="020B0604030504040204" pitchFamily="34" charset="0"/>
            <a:ea typeface="Times New Roman" panose="02020603050405020304" pitchFamily="18" charset="0"/>
            <a:cs typeface="Times New Roman" panose="02020603050405020304" pitchFamily="18" charset="0"/>
          </a:endParaRPr>
        </a:p>
        <a:p>
          <a:pPr marL="228600">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het Nederlandse of Europese Mededingingsrecht.</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Met betrekking tot het door Opdrachtgever gestelde en de juistheid van de geleverde informatie verklaart Inschrijver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dat hij geen bezwaar zal maken tegen een antecedentenonderzoek naar de betrouwbaarheid van zijn </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r>
            <a:rPr lang="nl-NL" sz="1100">
              <a:solidFill>
                <a:srgbClr val="000000"/>
              </a:solidFill>
              <a:effectLst/>
              <a:latin typeface="Tahoma" panose="020B0604030504040204" pitchFamily="34" charset="0"/>
              <a:ea typeface="Calibri" panose="020F0502020204030204" pitchFamily="34" charset="0"/>
              <a:cs typeface="Tahoma" panose="020B0604030504040204" pitchFamily="34" charset="0"/>
            </a:rPr>
            <a:t>onderneming, en door zijn onderneming in te schakelen deelnemers in het geval van door zijn onderneming in te schakelen onderaannemers in het geval van onderaanneming.</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spcAft>
              <a:spcPts val="0"/>
            </a:spcAft>
          </a:pPr>
          <a:endParaRPr lang="nl-NL" sz="1100">
            <a:solidFill>
              <a:srgbClr val="000000"/>
            </a:solidFill>
            <a:effectLst/>
            <a:latin typeface="Tahoma" pitchFamily="34" charset="0"/>
            <a:ea typeface="Calibri" panose="020F0502020204030204" pitchFamily="34" charset="0"/>
            <a:cs typeface="Tahoma" pitchFamily="34" charset="0"/>
          </a:endParaRPr>
        </a:p>
        <a:p>
          <a:r>
            <a:rPr lang="nl-NL" sz="1100">
              <a:solidFill>
                <a:schemeClr val="dk1"/>
              </a:solidFill>
              <a:latin typeface="Tahoma" pitchFamily="34" charset="0"/>
              <a:ea typeface="+mn-ea"/>
              <a:cs typeface="Tahoma" pitchFamily="34" charset="0"/>
            </a:rPr>
            <a:t>Als Inschrijver bij het uitvoeren van opdracht gebruik maakt van derden, verklaart Inschrijver dat hij te allen tijde verantwoordelijk en aansprakelijk blijft voor de uitvoering van opdracht en de daaruit voortvloeiende resultaten </a:t>
          </a:r>
        </a:p>
        <a:p>
          <a:r>
            <a:rPr lang="nl-NL" sz="1100">
              <a:solidFill>
                <a:schemeClr val="dk1"/>
              </a:solidFill>
              <a:latin typeface="Tahoma" pitchFamily="34" charset="0"/>
              <a:ea typeface="+mn-ea"/>
              <a:cs typeface="Tahoma" pitchFamily="34" charset="0"/>
            </a:rPr>
            <a:t>en dat hij Opdrachtgever hiermee vrijwaart van alle aansprakelijkheid die kan voortvloeien uit de wet.</a:t>
          </a:r>
          <a:endParaRPr lang="nl-NL" sz="1100">
            <a:latin typeface="Tahoma" pitchFamily="34" charset="0"/>
            <a:cs typeface="Tahoma" pitchFamily="34" charset="0"/>
          </a:endParaRPr>
        </a:p>
        <a:p>
          <a:r>
            <a:rPr lang="nl-NL" sz="1100">
              <a:solidFill>
                <a:schemeClr val="dk1"/>
              </a:solidFill>
              <a:latin typeface="Tahoma" pitchFamily="34" charset="0"/>
              <a:ea typeface="+mn-ea"/>
              <a:cs typeface="Tahoma" pitchFamily="34" charset="0"/>
            </a:rPr>
            <a:t>Inschrijver verklaart dat gebruikmaking van een derde bij uitvoering van opdracht niet anders geschiedt dan na schriftelijk verzoek van Inschrijver en schriftelijke goedkeuring van Opdrachtgever.</a:t>
          </a:r>
          <a:endParaRPr lang="nl-NL" sz="1100">
            <a:latin typeface="Tahoma" pitchFamily="34" charset="0"/>
            <a:cs typeface="Tahoma" pitchFamily="34" charset="0"/>
          </a:endParaRPr>
        </a:p>
        <a:p>
          <a:pPr>
            <a:spcAft>
              <a:spcPts val="0"/>
            </a:spcAft>
          </a:pP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pPr algn="just">
            <a:spcAft>
              <a:spcPts val="0"/>
            </a:spcAft>
          </a:pPr>
          <a:r>
            <a:rPr lang="nl-NL" sz="1100">
              <a:effectLst/>
              <a:latin typeface="Tahoma" panose="020B0604030504040204" pitchFamily="34" charset="0"/>
              <a:ea typeface="Calibri" panose="020F0502020204030204" pitchFamily="34" charset="0"/>
              <a:cs typeface="Tahoma" panose="020B0604030504040204" pitchFamily="34" charset="0"/>
            </a:rPr>
            <a:t>Aldus opgemaakt en naar waarheid rechtsgeldig (bevoegd)ondertekend:</a:t>
          </a:r>
          <a:endParaRPr lang="nl-NL" sz="1600">
            <a:effectLst/>
            <a:latin typeface="Tahoma" panose="020B0604030504040204" pitchFamily="34" charset="0"/>
            <a:ea typeface="Calibri" panose="020F0502020204030204" pitchFamily="34" charset="0"/>
            <a:cs typeface="Times New Roman" panose="02020603050405020304" pitchFamily="18" charset="0"/>
          </a:endParaRPr>
        </a:p>
        <a:p>
          <a:endParaRPr lang="nl-NL" sz="1100"/>
        </a:p>
      </xdr:txBody>
    </xdr:sp>
    <xdr:clientData/>
  </xdr:twoCellAnchor>
  <xdr:twoCellAnchor>
    <xdr:from>
      <xdr:col>3</xdr:col>
      <xdr:colOff>209550</xdr:colOff>
      <xdr:row>37</xdr:row>
      <xdr:rowOff>9525</xdr:rowOff>
    </xdr:from>
    <xdr:to>
      <xdr:col>7</xdr:col>
      <xdr:colOff>609600</xdr:colOff>
      <xdr:row>42</xdr:row>
      <xdr:rowOff>38100</xdr:rowOff>
    </xdr:to>
    <xdr:sp macro="" textlink="">
      <xdr:nvSpPr>
        <xdr:cNvPr id="3" name="Tekstvak 2">
          <a:extLst>
            <a:ext uri="{FF2B5EF4-FFF2-40B4-BE49-F238E27FC236}">
              <a16:creationId xmlns:a16="http://schemas.microsoft.com/office/drawing/2014/main" id="{42EAE006-A44C-472D-B234-B5F5C9F7670D}"/>
            </a:ext>
          </a:extLst>
        </xdr:cNvPr>
        <xdr:cNvSpPr txBox="1"/>
      </xdr:nvSpPr>
      <xdr:spPr>
        <a:xfrm>
          <a:off x="4791075" y="7058025"/>
          <a:ext cx="3448050" cy="981075"/>
        </a:xfrm>
        <a:prstGeom prst="rect">
          <a:avLst/>
        </a:prstGeom>
        <a:solidFill>
          <a:schemeClr val="tx2">
            <a:lumMod val="40000"/>
            <a:lumOff val="60000"/>
          </a:schemeClr>
        </a:solidFill>
        <a:ln w="9525" cmpd="sng">
          <a:solidFill>
            <a:schemeClr val="tx1"/>
          </a:solidFill>
        </a:ln>
        <a:effectLst>
          <a:glow rad="101600">
            <a:schemeClr val="accent3">
              <a:satMod val="175000"/>
              <a:alpha val="40000"/>
            </a:schemeClr>
          </a:glow>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Instructie voor de adviseur:</a:t>
          </a:r>
        </a:p>
        <a:p>
          <a:r>
            <a:rPr lang="nl-NL" sz="1100">
              <a:solidFill>
                <a:schemeClr val="dk1"/>
              </a:solidFill>
              <a:effectLst/>
              <a:latin typeface="Tahoma" panose="020B0604030504040204" pitchFamily="34" charset="0"/>
              <a:ea typeface="Tahoma" panose="020B0604030504040204" pitchFamily="34" charset="0"/>
              <a:cs typeface="Tahoma" panose="020B0604030504040204" pitchFamily="34" charset="0"/>
            </a:rPr>
            <a:t>- Voer een check uit door het invoeren van fictieve waarden in de oranje velden.</a:t>
          </a:r>
        </a:p>
        <a:p>
          <a:pPr marL="0" marR="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latin typeface="Tahoma" panose="020B0604030504040204" pitchFamily="34" charset="0"/>
              <a:ea typeface="Tahoma" panose="020B0604030504040204" pitchFamily="34" charset="0"/>
              <a:cs typeface="Tahoma" panose="020B0604030504040204" pitchFamily="34" charset="0"/>
            </a:rPr>
            <a:t>- Vergeet niet het  werkblad te beveiligen en deze instructie  te verwijderen.</a:t>
          </a:r>
          <a:endParaRPr lang="nl-NL">
            <a:latin typeface="Tahoma" panose="020B0604030504040204" pitchFamily="34" charset="0"/>
            <a:ea typeface="Tahoma" panose="020B0604030504040204" pitchFamily="34" charset="0"/>
            <a:cs typeface="Tahoma" panose="020B0604030504040204" pitchFamily="34" charset="0"/>
          </a:endParaRP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134471</xdr:colOff>
      <xdr:row>0</xdr:row>
      <xdr:rowOff>224118</xdr:rowOff>
    </xdr:from>
    <xdr:ext cx="1916940" cy="358364"/>
    <xdr:pic>
      <xdr:nvPicPr>
        <xdr:cNvPr id="4" name="Afbeelding 3">
          <a:extLst>
            <a:ext uri="{FF2B5EF4-FFF2-40B4-BE49-F238E27FC236}">
              <a16:creationId xmlns:a16="http://schemas.microsoft.com/office/drawing/2014/main" id="{E361C810-4D77-43A9-8E63-13C8A4FD7C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471" y="186018"/>
          <a:ext cx="1916940" cy="358364"/>
        </a:xfrm>
        <a:prstGeom prst="rect">
          <a:avLst/>
        </a:prstGeom>
      </xdr:spPr>
    </xdr:pic>
    <xdr:clientData/>
  </xdr:oneCellAnchor>
  <xdr:twoCellAnchor editAs="oneCell">
    <xdr:from>
      <xdr:col>0</xdr:col>
      <xdr:colOff>0</xdr:colOff>
      <xdr:row>1</xdr:row>
      <xdr:rowOff>358587</xdr:rowOff>
    </xdr:from>
    <xdr:to>
      <xdr:col>2</xdr:col>
      <xdr:colOff>3177553</xdr:colOff>
      <xdr:row>42</xdr:row>
      <xdr:rowOff>367000</xdr:rowOff>
    </xdr:to>
    <xdr:pic>
      <xdr:nvPicPr>
        <xdr:cNvPr id="3" name="Afbeelding 2">
          <a:extLst>
            <a:ext uri="{FF2B5EF4-FFF2-40B4-BE49-F238E27FC236}">
              <a16:creationId xmlns:a16="http://schemas.microsoft.com/office/drawing/2014/main" id="{8F2CCB3E-0CFA-E3E1-F6CA-521CB6D02980}"/>
            </a:ext>
          </a:extLst>
        </xdr:cNvPr>
        <xdr:cNvPicPr>
          <a:picLocks noChangeAspect="1"/>
        </xdr:cNvPicPr>
      </xdr:nvPicPr>
      <xdr:blipFill>
        <a:blip xmlns:r="http://schemas.openxmlformats.org/officeDocument/2006/relationships" r:embed="rId2"/>
        <a:stretch>
          <a:fillRect/>
        </a:stretch>
      </xdr:blipFill>
      <xdr:spPr>
        <a:xfrm>
          <a:off x="0" y="5636558"/>
          <a:ext cx="8926171" cy="8087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42333</xdr:colOff>
      <xdr:row>0</xdr:row>
      <xdr:rowOff>159995</xdr:rowOff>
    </xdr:from>
    <xdr:ext cx="1916940" cy="358364"/>
    <xdr:pic>
      <xdr:nvPicPr>
        <xdr:cNvPr id="2" name="Afbeelding 1">
          <a:extLst>
            <a:ext uri="{FF2B5EF4-FFF2-40B4-BE49-F238E27FC236}">
              <a16:creationId xmlns:a16="http://schemas.microsoft.com/office/drawing/2014/main" id="{01668E88-967B-4457-B333-E18ECA1544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693" y="159995"/>
          <a:ext cx="1916940" cy="358364"/>
        </a:xfrm>
        <a:prstGeom prst="rect">
          <a:avLst/>
        </a:prstGeom>
      </xdr:spPr>
    </xdr:pic>
    <xdr:clientData/>
  </xdr:oneCellAnchor>
  <mc:AlternateContent xmlns:mc="http://schemas.openxmlformats.org/markup-compatibility/2006">
    <mc:Choice xmlns:a14="http://schemas.microsoft.com/office/drawing/2010/main" Requires="a14">
      <xdr:twoCellAnchor>
        <xdr:from>
          <xdr:col>3</xdr:col>
          <xdr:colOff>144780</xdr:colOff>
          <xdr:row>0</xdr:row>
          <xdr:rowOff>266700</xdr:rowOff>
        </xdr:from>
        <xdr:to>
          <xdr:col>5</xdr:col>
          <xdr:colOff>342900</xdr:colOff>
          <xdr:row>0</xdr:row>
          <xdr:rowOff>1013460</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339966"/>
                  </a:solidFill>
                  <a:latin typeface="Calibri"/>
                  <a:cs typeface="Calibri"/>
                </a:rPr>
                <a:t>Beveiligingen opheffen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3535680</xdr:colOff>
          <xdr:row>0</xdr:row>
          <xdr:rowOff>289560</xdr:rowOff>
        </xdr:from>
        <xdr:to>
          <xdr:col>3</xdr:col>
          <xdr:colOff>7620</xdr:colOff>
          <xdr:row>0</xdr:row>
          <xdr:rowOff>1013460</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FF0000"/>
                  </a:solidFill>
                  <a:latin typeface="Calibri"/>
                  <a:cs typeface="Calibri"/>
                </a:rPr>
                <a:t>Alle tabbladen</a:t>
              </a:r>
            </a:p>
            <a:p>
              <a:pPr algn="ctr" rtl="0">
                <a:defRPr sz="1000"/>
              </a:pPr>
              <a:r>
                <a:rPr lang="nl-NL" sz="1600" b="1" i="0" u="none" strike="noStrike" baseline="0">
                  <a:solidFill>
                    <a:srgbClr val="FF0000"/>
                  </a:solidFill>
                  <a:latin typeface="Calibri"/>
                  <a:cs typeface="Calibri"/>
                </a:rPr>
                <a:t>beveiligen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632460</xdr:colOff>
          <xdr:row>0</xdr:row>
          <xdr:rowOff>304800</xdr:rowOff>
        </xdr:from>
        <xdr:to>
          <xdr:col>2</xdr:col>
          <xdr:colOff>1988820</xdr:colOff>
          <xdr:row>0</xdr:row>
          <xdr:rowOff>1028700</xdr:rowOff>
        </xdr:to>
        <xdr:sp macro="" textlink="">
          <xdr:nvSpPr>
            <xdr:cNvPr id="10243" name="Button 3" hidden="1">
              <a:extLst>
                <a:ext uri="{63B3BB69-23CF-44E3-9099-C40C66FF867C}">
                  <a14:compatExt spid="_x0000_s10243"/>
                </a:ext>
                <a:ext uri="{FF2B5EF4-FFF2-40B4-BE49-F238E27FC236}">
                  <a16:creationId xmlns:a16="http://schemas.microsoft.com/office/drawing/2014/main" id="{00000000-0008-0000-0600-000003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0000FF"/>
                  </a:solidFill>
                  <a:latin typeface="Calibri"/>
                  <a:cs typeface="Calibri"/>
                </a:rPr>
                <a:t>Voorbeeld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2080260</xdr:colOff>
          <xdr:row>0</xdr:row>
          <xdr:rowOff>289560</xdr:rowOff>
        </xdr:from>
        <xdr:to>
          <xdr:col>2</xdr:col>
          <xdr:colOff>3436620</xdr:colOff>
          <xdr:row>0</xdr:row>
          <xdr:rowOff>1028700</xdr:rowOff>
        </xdr:to>
        <xdr:sp macro="" textlink="">
          <xdr:nvSpPr>
            <xdr:cNvPr id="10244" name="Button 4" hidden="1">
              <a:extLst>
                <a:ext uri="{63B3BB69-23CF-44E3-9099-C40C66FF867C}">
                  <a14:compatExt spid="_x0000_s10244"/>
                </a:ext>
                <a:ext uri="{FF2B5EF4-FFF2-40B4-BE49-F238E27FC236}">
                  <a16:creationId xmlns:a16="http://schemas.microsoft.com/office/drawing/2014/main" id="{00000000-0008-0000-0600-000004280000}"/>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nl-NL" sz="1600" b="1" i="0" u="none" strike="noStrike" baseline="0">
                  <a:solidFill>
                    <a:srgbClr val="00FF00"/>
                  </a:solidFill>
                  <a:latin typeface="Calibri"/>
                  <a:cs typeface="Calibri"/>
                </a:rPr>
                <a:t>Ingevulde velden wissen</a:t>
              </a:r>
            </a:p>
          </xdr:txBody>
        </xdr:sp>
        <xdr:clientData fPrintsWithSheet="0"/>
      </xdr:twoCellAnchor>
    </mc:Choice>
    <mc:Fallback/>
  </mc:AlternateContent>
  <xdr:twoCellAnchor>
    <xdr:from>
      <xdr:col>4</xdr:col>
      <xdr:colOff>1</xdr:colOff>
      <xdr:row>1</xdr:row>
      <xdr:rowOff>56029</xdr:rowOff>
    </xdr:from>
    <xdr:to>
      <xdr:col>16</xdr:col>
      <xdr:colOff>50926</xdr:colOff>
      <xdr:row>124</xdr:row>
      <xdr:rowOff>100853</xdr:rowOff>
    </xdr:to>
    <xdr:sp macro="" textlink="">
      <xdr:nvSpPr>
        <xdr:cNvPr id="3" name="Tekstvak 2">
          <a:extLst>
            <a:ext uri="{FF2B5EF4-FFF2-40B4-BE49-F238E27FC236}">
              <a16:creationId xmlns:a16="http://schemas.microsoft.com/office/drawing/2014/main" id="{EB6EFC3B-967B-4CD2-9221-4F51B6136C3D}"/>
            </a:ext>
          </a:extLst>
        </xdr:cNvPr>
        <xdr:cNvSpPr txBox="1"/>
      </xdr:nvSpPr>
      <xdr:spPr>
        <a:xfrm>
          <a:off x="2377441" y="238909"/>
          <a:ext cx="7183245" cy="22539064"/>
        </a:xfrm>
        <a:prstGeom prst="rect">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nl-NL" sz="1200" b="1">
              <a:latin typeface="Tahoma" panose="020B0604030504040204" pitchFamily="34" charset="0"/>
              <a:ea typeface="Tahoma" panose="020B0604030504040204" pitchFamily="34" charset="0"/>
              <a:cs typeface="Tahoma" panose="020B0604030504040204" pitchFamily="34" charset="0"/>
            </a:rPr>
            <a:t>Informatie voor de adviseur </a:t>
          </a:r>
        </a:p>
        <a:p>
          <a:r>
            <a:rPr lang="nl-NL" sz="1200" b="1">
              <a:solidFill>
                <a:srgbClr val="FF0000"/>
              </a:solidFill>
              <a:latin typeface="Tahoma" panose="020B0604030504040204" pitchFamily="34" charset="0"/>
              <a:ea typeface="Tahoma" panose="020B0604030504040204" pitchFamily="34" charset="0"/>
              <a:cs typeface="Tahoma" panose="020B0604030504040204" pitchFamily="34" charset="0"/>
            </a:rPr>
            <a:t>(dit</a:t>
          </a:r>
          <a:r>
            <a:rPr lang="nl-NL" sz="1200" b="1" baseline="0">
              <a:solidFill>
                <a:srgbClr val="FF0000"/>
              </a:solidFill>
              <a:latin typeface="Tahoma" panose="020B0604030504040204" pitchFamily="34" charset="0"/>
              <a:ea typeface="Tahoma" panose="020B0604030504040204" pitchFamily="34" charset="0"/>
              <a:cs typeface="Tahoma" panose="020B0604030504040204" pitchFamily="34" charset="0"/>
            </a:rPr>
            <a:t> tabblad verbergen voor verzending aan de inschrijvers)</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In te vullen cellen tabblad "Toelichting"</a:t>
          </a:r>
        </a:p>
        <a:p>
          <a:r>
            <a:rPr lang="nl-NL" sz="1200" b="0" baseline="0">
              <a:latin typeface="Tahoma" panose="020B0604030504040204" pitchFamily="34" charset="0"/>
              <a:ea typeface="Tahoma" panose="020B0604030504040204" pitchFamily="34" charset="0"/>
              <a:cs typeface="Tahoma" panose="020B0604030504040204" pitchFamily="34" charset="0"/>
            </a:rPr>
            <a:t>C3:	Omschrijving ingeven van de werkzaamheden (bv. Offerteaanvraag 2 nieuwe liften Amsterdam)</a:t>
          </a:r>
        </a:p>
        <a:p>
          <a:r>
            <a:rPr lang="nl-NL" sz="1200" b="0" baseline="0">
              <a:latin typeface="Tahoma" panose="020B0604030504040204" pitchFamily="34" charset="0"/>
              <a:ea typeface="Tahoma" panose="020B0604030504040204" pitchFamily="34" charset="0"/>
              <a:cs typeface="Tahoma" panose="020B0604030504040204" pitchFamily="34" charset="0"/>
            </a:rPr>
            <a:t>C4: 	Projectnummer invoeren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Sla het bestand op onder de gewenste naam, zoals het ook naar de inschrijver zal worden gestuurd.</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Dit tabblad:</a:t>
          </a:r>
        </a:p>
        <a:p>
          <a:r>
            <a:rPr lang="nl-NL" sz="1200" b="0" baseline="0">
              <a:latin typeface="Tahoma" panose="020B0604030504040204" pitchFamily="34" charset="0"/>
              <a:ea typeface="Tahoma" panose="020B0604030504040204" pitchFamily="34" charset="0"/>
              <a:cs typeface="Tahoma" panose="020B0604030504040204" pitchFamily="34" charset="0"/>
            </a:rPr>
            <a:t>C10-12:	Kies contractvorm, Aantal beurten onderhoud (zonder schoonmaakbeurt) </a:t>
          </a:r>
        </a:p>
        <a:p>
          <a:r>
            <a:rPr lang="nl-NL" sz="1200" b="0" baseline="0">
              <a:latin typeface="Tahoma" panose="020B0604030504040204" pitchFamily="34" charset="0"/>
              <a:ea typeface="Tahoma" panose="020B0604030504040204" pitchFamily="34" charset="0"/>
              <a:cs typeface="Tahoma" panose="020B0604030504040204" pitchFamily="34" charset="0"/>
            </a:rPr>
            <a:t>	en contractdekkingsvorm correctief onderhoud (bv € 500,00).</a:t>
          </a:r>
        </a:p>
        <a:p>
          <a:r>
            <a:rPr lang="nl-NL" sz="1200" b="0" baseline="0">
              <a:latin typeface="Tahoma" panose="020B0604030504040204" pitchFamily="34" charset="0"/>
              <a:ea typeface="Tahoma" panose="020B0604030504040204" pitchFamily="34" charset="0"/>
              <a:cs typeface="Tahoma" panose="020B0604030504040204" pitchFamily="34" charset="0"/>
            </a:rPr>
            <a:t>	Deze velden kunnen ook naar klantwens worden ingevuld.</a:t>
          </a:r>
        </a:p>
        <a:p>
          <a:r>
            <a:rPr lang="nl-NL" sz="1200" b="0" baseline="0">
              <a:latin typeface="Tahoma" panose="020B0604030504040204" pitchFamily="34" charset="0"/>
              <a:ea typeface="Tahoma" panose="020B0604030504040204" pitchFamily="34" charset="0"/>
              <a:cs typeface="Tahoma" panose="020B0604030504040204" pitchFamily="34" charset="0"/>
            </a:rPr>
            <a:t>C14-119:	Vul de locatiegevens van de te bouwen liften in.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Nadat bovenstaande gegevens zijn ingevuld, moet 'Prijzenblad nieuwe liften' worden geopend.</a:t>
          </a:r>
        </a:p>
        <a:p>
          <a:r>
            <a:rPr lang="nl-NL" sz="1200" b="0" baseline="0">
              <a:latin typeface="Tahoma" panose="020B0604030504040204" pitchFamily="34" charset="0"/>
              <a:ea typeface="Tahoma" panose="020B0604030504040204" pitchFamily="34" charset="0"/>
              <a:cs typeface="Tahoma" panose="020B0604030504040204" pitchFamily="34" charset="0"/>
            </a:rPr>
            <a:t>Controleer daar de genoemde posten in kolom C, met name de posten onder "Post B" dienen overeen te stemmen met de bouwkundige / niet-lifttechnische werkzaamheden uit het Programma van Eisen.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latin typeface="Tahoma" panose="020B0604030504040204" pitchFamily="34" charset="0"/>
              <a:ea typeface="Tahoma" panose="020B0604030504040204" pitchFamily="34" charset="0"/>
              <a:cs typeface="Tahoma" panose="020B0604030504040204" pitchFamily="34" charset="0"/>
            </a:rPr>
            <a:t>Het tabblad "Totalen" kun je na inschrijven bij de vergelijking van de offertes gebruiken.</a:t>
          </a:r>
        </a:p>
        <a:p>
          <a:endParaRPr lang="nl-NL" sz="1200" b="0" baseline="0">
            <a:latin typeface="Tahoma" panose="020B0604030504040204" pitchFamily="34" charset="0"/>
            <a:ea typeface="Tahoma" panose="020B0604030504040204" pitchFamily="34" charset="0"/>
            <a:cs typeface="Tahoma" panose="020B0604030504040204" pitchFamily="34" charset="0"/>
          </a:endParaRPr>
        </a:p>
        <a:p>
          <a:r>
            <a:rPr lang="nl-NL" sz="12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De tabbladen zijn niet beveiligd. Gebruik de knop "Beveilig alle tabbladen" en kies een sterk wachtwoord, wat te onthouden is, voor je het bestand naar de inschrijvers stuurt. Als je later toch nog iets moet aanpassen of als je het ingevulde bestand hebt terug gekregen, gebruik de knop beveiliging opheffen om de tabbladen te ontgrendelen.</a:t>
          </a:r>
        </a:p>
        <a:p>
          <a:endParaRPr lang="nl-NL" sz="1200">
            <a:effectLst/>
            <a:latin typeface="Tahoma" panose="020B0604030504040204" pitchFamily="34" charset="0"/>
            <a:ea typeface="Tahoma" panose="020B0604030504040204" pitchFamily="34" charset="0"/>
            <a:cs typeface="Tahoma" panose="020B0604030504040204" pitchFamily="34" charset="0"/>
          </a:endParaRPr>
        </a:p>
        <a:p>
          <a:r>
            <a:rPr lang="nl-NL" sz="1200" b="0" baseline="0">
              <a:solidFill>
                <a:schemeClr val="dk1"/>
              </a:solidFill>
              <a:effectLst/>
              <a:latin typeface="Tahoma" panose="020B0604030504040204" pitchFamily="34" charset="0"/>
              <a:ea typeface="Tahoma" panose="020B0604030504040204" pitchFamily="34" charset="0"/>
              <a:cs typeface="Tahoma" panose="020B0604030504040204" pitchFamily="34" charset="0"/>
            </a:rPr>
            <a:t>Verberg het tabblad "Samenvatting" en dit tabblad "Gegevensblad" voor je het bestand naar de inschrijvers stuurt.</a:t>
          </a:r>
          <a:endParaRPr lang="nl-NL" sz="1200">
            <a:effectLst/>
            <a:latin typeface="Tahoma" panose="020B0604030504040204" pitchFamily="34" charset="0"/>
            <a:ea typeface="Tahoma" panose="020B0604030504040204" pitchFamily="34" charset="0"/>
            <a:cs typeface="Tahoma" panose="020B0604030504040204" pitchFamily="34" charset="0"/>
          </a:endParaRPr>
        </a:p>
        <a:p>
          <a:endParaRPr lang="nl-NL" sz="1200" b="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123265</xdr:colOff>
      <xdr:row>0</xdr:row>
      <xdr:rowOff>121315</xdr:rowOff>
    </xdr:from>
    <xdr:ext cx="1956150" cy="358364"/>
    <xdr:pic>
      <xdr:nvPicPr>
        <xdr:cNvPr id="2" name="Afbeelding 1">
          <a:extLst>
            <a:ext uri="{FF2B5EF4-FFF2-40B4-BE49-F238E27FC236}">
              <a16:creationId xmlns:a16="http://schemas.microsoft.com/office/drawing/2014/main" id="{1AAE4E98-8754-4EC5-9EA2-E98D5208E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8105" y="121315"/>
          <a:ext cx="1956150" cy="35836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39220</xdr:colOff>
      <xdr:row>1</xdr:row>
      <xdr:rowOff>19209</xdr:rowOff>
    </xdr:from>
    <xdr:ext cx="2711751" cy="498599"/>
    <xdr:pic>
      <xdr:nvPicPr>
        <xdr:cNvPr id="2" name="Afbeelding 1">
          <a:extLst>
            <a:ext uri="{FF2B5EF4-FFF2-40B4-BE49-F238E27FC236}">
              <a16:creationId xmlns:a16="http://schemas.microsoft.com/office/drawing/2014/main" id="{C7A3627B-27C2-4598-AE7F-29B0D0B289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4060" y="202089"/>
          <a:ext cx="2711751" cy="498599"/>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D1FD-7D3E-4277-96AA-BEE2DCBFD524}">
  <dimension ref="B1:I35"/>
  <sheetViews>
    <sheetView tabSelected="1" zoomScale="85" zoomScaleNormal="85" workbookViewId="0">
      <selection activeCell="C13" sqref="C13"/>
    </sheetView>
  </sheetViews>
  <sheetFormatPr defaultColWidth="8.88671875" defaultRowHeight="14.4" x14ac:dyDescent="0.3"/>
  <cols>
    <col min="1" max="1" width="3.88671875" style="16" customWidth="1"/>
    <col min="2" max="2" width="57" style="16" bestFit="1" customWidth="1"/>
    <col min="3" max="3" width="12.33203125" style="202" customWidth="1"/>
    <col min="4" max="4" width="20" style="158" customWidth="1"/>
    <col min="5" max="5" width="112" style="16" bestFit="1" customWidth="1"/>
    <col min="6" max="6" width="5" style="16" customWidth="1"/>
    <col min="7" max="7" width="12.33203125" style="160" customWidth="1"/>
    <col min="8" max="16384" width="8.88671875" style="16"/>
  </cols>
  <sheetData>
    <row r="1" spans="2:9" ht="15" thickBot="1" x14ac:dyDescent="0.35"/>
    <row r="2" spans="2:9" ht="29.25" customHeight="1" x14ac:dyDescent="0.3">
      <c r="B2" s="255" t="s">
        <v>0</v>
      </c>
      <c r="C2" s="256"/>
      <c r="D2" s="256"/>
      <c r="E2" s="257"/>
    </row>
    <row r="3" spans="2:9" x14ac:dyDescent="0.3">
      <c r="B3" s="207" t="s">
        <v>1</v>
      </c>
      <c r="C3" s="218">
        <v>2</v>
      </c>
      <c r="D3" s="208" t="s">
        <v>2</v>
      </c>
      <c r="E3" s="209" t="str">
        <f>"Er worden altijd "&amp;C3&amp;" of meer beurten per jaar bij een lift uitgevoerd"</f>
        <v>Er worden altijd 2 of meer beurten per jaar bij een lift uitgevoerd</v>
      </c>
    </row>
    <row r="4" spans="2:9" x14ac:dyDescent="0.3">
      <c r="B4" s="207" t="s">
        <v>3</v>
      </c>
      <c r="C4" s="219">
        <v>20000</v>
      </c>
      <c r="D4" s="208" t="s">
        <v>4</v>
      </c>
      <c r="E4" s="209" t="str">
        <f>"Pas vanaf "&amp;C4&amp;" ritten per jaar worden meer dan "&amp;C3&amp;" beurten gedaan"</f>
        <v>Pas vanaf 20000 ritten per jaar worden meer dan 2 beurten gedaan</v>
      </c>
    </row>
    <row r="5" spans="2:9" x14ac:dyDescent="0.3">
      <c r="B5" s="207" t="s">
        <v>5</v>
      </c>
      <c r="C5" s="219">
        <v>40000</v>
      </c>
      <c r="D5" s="208" t="s">
        <v>4</v>
      </c>
      <c r="E5" s="209" t="str">
        <f>"Maakt een lift meer dan "&amp;C5&amp;" ritten per jaar, maar minder dan "&amp;C6&amp;", dan worden "&amp;" beurten per jaar uitgevoerd"</f>
        <v>Maakt een lift meer dan 40000 ritten per jaar, maar minder dan 90000, dan worden  beurten per jaar uitgevoerd</v>
      </c>
    </row>
    <row r="6" spans="2:9" x14ac:dyDescent="0.3">
      <c r="B6" s="207" t="s">
        <v>6</v>
      </c>
      <c r="C6" s="219">
        <v>90000</v>
      </c>
      <c r="D6" s="208" t="s">
        <v>4</v>
      </c>
      <c r="E6" s="209" t="str">
        <f>"Maakt een lift meer dan "&amp;C6&amp;" ritten per jaar, dan worden minimaal 5 beurten per jaar uitgevoerd"</f>
        <v>Maakt een lift meer dan 90000 ritten per jaar, dan worden minimaal 5 beurten per jaar uitgevoerd</v>
      </c>
    </row>
    <row r="7" spans="2:9" x14ac:dyDescent="0.3">
      <c r="B7" s="207" t="s">
        <v>7</v>
      </c>
      <c r="C7" s="219">
        <v>30000</v>
      </c>
      <c r="D7" s="208" t="s">
        <v>8</v>
      </c>
      <c r="E7" s="209" t="str">
        <f>"Bij elke "&amp;C7&amp;" ritten meer dan "&amp;C6&amp;", wordt een extra onderhoudsbeurt aan de berekening toegevoegd"</f>
        <v>Bij elke 30000 ritten meer dan 90000, wordt een extra onderhoudsbeurt aan de berekening toegevoegd</v>
      </c>
      <c r="G7" s="205"/>
    </row>
    <row r="8" spans="2:9" x14ac:dyDescent="0.3">
      <c r="B8" s="210" t="s">
        <v>9</v>
      </c>
      <c r="C8" s="215">
        <v>0.85</v>
      </c>
      <c r="D8" s="208"/>
      <c r="E8" s="211"/>
      <c r="G8" s="206"/>
    </row>
    <row r="9" spans="2:9" x14ac:dyDescent="0.3">
      <c r="B9" s="210" t="s">
        <v>10</v>
      </c>
      <c r="C9" s="215">
        <v>0.15</v>
      </c>
      <c r="D9" s="220">
        <v>1</v>
      </c>
      <c r="E9" s="211" t="s">
        <v>11</v>
      </c>
      <c r="G9" s="206"/>
      <c r="I9" s="181"/>
    </row>
    <row r="10" spans="2:9" ht="15" thickBot="1" x14ac:dyDescent="0.35">
      <c r="B10" s="212" t="s">
        <v>12</v>
      </c>
      <c r="C10" s="216">
        <v>0</v>
      </c>
      <c r="D10" s="213"/>
      <c r="E10" s="214"/>
      <c r="G10" s="206"/>
    </row>
    <row r="11" spans="2:9" ht="15" thickBot="1" x14ac:dyDescent="0.35">
      <c r="G11" s="205"/>
    </row>
    <row r="12" spans="2:9" s="181" customFormat="1" ht="28.8" x14ac:dyDescent="0.3">
      <c r="B12" s="217" t="s">
        <v>13</v>
      </c>
      <c r="C12" s="221" t="s">
        <v>14</v>
      </c>
      <c r="D12" s="222" t="s">
        <v>15</v>
      </c>
      <c r="E12" s="223" t="s">
        <v>16</v>
      </c>
      <c r="G12" s="200" t="s">
        <v>17</v>
      </c>
    </row>
    <row r="13" spans="2:9" x14ac:dyDescent="0.3">
      <c r="B13" s="210" t="s">
        <v>18</v>
      </c>
      <c r="C13" s="246"/>
      <c r="D13" s="208" t="s">
        <v>19</v>
      </c>
      <c r="E13" s="211" t="s">
        <v>20</v>
      </c>
      <c r="G13" s="161">
        <v>3</v>
      </c>
    </row>
    <row r="14" spans="2:9" ht="28.8" x14ac:dyDescent="0.3">
      <c r="B14" s="210" t="s">
        <v>21</v>
      </c>
      <c r="C14" s="246"/>
      <c r="D14" s="208" t="s">
        <v>22</v>
      </c>
      <c r="E14" s="211" t="s">
        <v>23</v>
      </c>
      <c r="G14" s="161">
        <v>1</v>
      </c>
    </row>
    <row r="15" spans="2:9" x14ac:dyDescent="0.3">
      <c r="B15" s="210" t="s">
        <v>24</v>
      </c>
      <c r="C15" s="246"/>
      <c r="D15" s="208" t="s">
        <v>25</v>
      </c>
      <c r="E15" s="211" t="s">
        <v>26</v>
      </c>
      <c r="G15" s="161">
        <v>60</v>
      </c>
    </row>
    <row r="16" spans="2:9" x14ac:dyDescent="0.3">
      <c r="B16" s="210" t="s">
        <v>27</v>
      </c>
      <c r="C16" s="246"/>
      <c r="D16" s="208" t="s">
        <v>25</v>
      </c>
      <c r="E16" s="211" t="s">
        <v>28</v>
      </c>
      <c r="G16" s="161">
        <v>7</v>
      </c>
    </row>
    <row r="17" spans="2:7" ht="28.8" x14ac:dyDescent="0.3">
      <c r="B17" s="210" t="s">
        <v>29</v>
      </c>
      <c r="C17" s="246"/>
      <c r="D17" s="208" t="s">
        <v>30</v>
      </c>
      <c r="E17" s="211" t="s">
        <v>31</v>
      </c>
      <c r="G17" s="161">
        <v>3</v>
      </c>
    </row>
    <row r="18" spans="2:7" x14ac:dyDescent="0.3">
      <c r="B18" s="210" t="s">
        <v>32</v>
      </c>
      <c r="C18" s="246"/>
      <c r="D18" s="208" t="s">
        <v>30</v>
      </c>
      <c r="E18" s="211" t="s">
        <v>33</v>
      </c>
      <c r="G18" s="161">
        <v>1.25</v>
      </c>
    </row>
    <row r="19" spans="2:7" x14ac:dyDescent="0.3">
      <c r="B19" s="210" t="s">
        <v>34</v>
      </c>
      <c r="C19" s="246"/>
      <c r="D19" s="208" t="s">
        <v>30</v>
      </c>
      <c r="E19" s="211" t="s">
        <v>35</v>
      </c>
      <c r="G19" s="161">
        <v>1.25</v>
      </c>
    </row>
    <row r="20" spans="2:7" ht="28.8" x14ac:dyDescent="0.3">
      <c r="B20" s="210" t="s">
        <v>36</v>
      </c>
      <c r="C20" s="246"/>
      <c r="D20" s="208" t="s">
        <v>37</v>
      </c>
      <c r="E20" s="211" t="s">
        <v>38</v>
      </c>
      <c r="G20" s="161">
        <v>4.5</v>
      </c>
    </row>
    <row r="21" spans="2:7" x14ac:dyDescent="0.3">
      <c r="B21" s="210" t="s">
        <v>39</v>
      </c>
      <c r="C21" s="246"/>
      <c r="D21" s="208" t="s">
        <v>40</v>
      </c>
      <c r="E21" s="211" t="s">
        <v>41</v>
      </c>
      <c r="G21" s="161">
        <v>8</v>
      </c>
    </row>
    <row r="22" spans="2:7" ht="28.8" x14ac:dyDescent="0.3">
      <c r="B22" s="210" t="s">
        <v>42</v>
      </c>
      <c r="C22" s="247"/>
      <c r="D22" s="208" t="s">
        <v>43</v>
      </c>
      <c r="E22" s="211" t="s">
        <v>44</v>
      </c>
      <c r="G22" s="162">
        <v>15</v>
      </c>
    </row>
    <row r="23" spans="2:7" x14ac:dyDescent="0.3">
      <c r="B23" s="210" t="s">
        <v>45</v>
      </c>
      <c r="C23" s="247"/>
      <c r="D23" s="208" t="s">
        <v>23</v>
      </c>
      <c r="E23" s="211" t="s">
        <v>46</v>
      </c>
      <c r="G23" s="162">
        <v>105</v>
      </c>
    </row>
    <row r="24" spans="2:7" x14ac:dyDescent="0.3">
      <c r="B24" s="210" t="s">
        <v>47</v>
      </c>
      <c r="C24" s="247"/>
      <c r="D24" s="208" t="s">
        <v>23</v>
      </c>
      <c r="E24" s="211" t="s">
        <v>46</v>
      </c>
      <c r="G24" s="162">
        <v>150</v>
      </c>
    </row>
    <row r="25" spans="2:7" x14ac:dyDescent="0.3">
      <c r="B25" s="210" t="s">
        <v>48</v>
      </c>
      <c r="C25" s="247"/>
      <c r="D25" s="208"/>
      <c r="E25" s="211" t="s">
        <v>46</v>
      </c>
      <c r="G25" s="162">
        <v>150</v>
      </c>
    </row>
    <row r="26" spans="2:7" ht="28.8" x14ac:dyDescent="0.3">
      <c r="B26" s="210" t="s">
        <v>49</v>
      </c>
      <c r="C26" s="247"/>
      <c r="D26" s="208" t="s">
        <v>23</v>
      </c>
      <c r="E26" s="211" t="s">
        <v>46</v>
      </c>
      <c r="G26" s="162">
        <v>200</v>
      </c>
    </row>
    <row r="27" spans="2:7" x14ac:dyDescent="0.3">
      <c r="B27" s="210" t="s">
        <v>50</v>
      </c>
      <c r="C27" s="246"/>
      <c r="D27" s="208" t="s">
        <v>51</v>
      </c>
      <c r="E27" s="211" t="s">
        <v>52</v>
      </c>
      <c r="G27" s="161">
        <v>1</v>
      </c>
    </row>
    <row r="28" spans="2:7" x14ac:dyDescent="0.3">
      <c r="B28" s="210" t="s">
        <v>53</v>
      </c>
      <c r="C28" s="246"/>
      <c r="D28" s="208" t="s">
        <v>23</v>
      </c>
      <c r="E28" s="211" t="s">
        <v>54</v>
      </c>
      <c r="G28" s="161">
        <v>1.5</v>
      </c>
    </row>
    <row r="29" spans="2:7" x14ac:dyDescent="0.3">
      <c r="B29" s="210" t="s">
        <v>55</v>
      </c>
      <c r="C29" s="247"/>
      <c r="D29" s="208" t="s">
        <v>23</v>
      </c>
      <c r="E29" s="211" t="s">
        <v>56</v>
      </c>
      <c r="G29" s="162">
        <v>150</v>
      </c>
    </row>
    <row r="30" spans="2:7" ht="43.8" thickBot="1" x14ac:dyDescent="0.35">
      <c r="B30" s="212" t="s">
        <v>57</v>
      </c>
      <c r="C30" s="248"/>
      <c r="D30" s="213" t="s">
        <v>23</v>
      </c>
      <c r="E30" s="214" t="s">
        <v>58</v>
      </c>
      <c r="G30" s="162">
        <v>250</v>
      </c>
    </row>
    <row r="31" spans="2:7" ht="15" thickBot="1" x14ac:dyDescent="0.35"/>
    <row r="32" spans="2:7" ht="18.600000000000001" thickBot="1" x14ac:dyDescent="0.4">
      <c r="B32" s="258" t="s">
        <v>59</v>
      </c>
      <c r="C32" s="259"/>
      <c r="D32" s="259"/>
      <c r="E32" s="260"/>
    </row>
    <row r="33" spans="2:7" s="181" customFormat="1" ht="28.8" x14ac:dyDescent="0.3">
      <c r="B33" s="178" t="s">
        <v>60</v>
      </c>
      <c r="C33" s="203">
        <f>Brongegevens!C27*(Brongegevens!C8*Brongegevens!C23+Brongegevens!C9*Brongegevens!C24+Brongegevens!C10*Brongegevens!C25)+Brongegevens!C26+Brongegevens!C30</f>
        <v>0</v>
      </c>
      <c r="D33" s="179" t="s">
        <v>61</v>
      </c>
      <c r="E33" s="180" t="s">
        <v>62</v>
      </c>
      <c r="G33" s="182"/>
    </row>
    <row r="34" spans="2:7" s="181" customFormat="1" x14ac:dyDescent="0.3">
      <c r="B34" s="183" t="s">
        <v>63</v>
      </c>
      <c r="C34" s="201">
        <f>Brongegevens!C7*(Brongegevens!C21-1)</f>
        <v>-30000</v>
      </c>
      <c r="D34" s="184" t="s">
        <v>4</v>
      </c>
      <c r="E34" s="185" t="s">
        <v>64</v>
      </c>
      <c r="G34" s="182"/>
    </row>
    <row r="35" spans="2:7" s="181" customFormat="1" ht="15" thickBot="1" x14ac:dyDescent="0.35">
      <c r="B35" s="186"/>
      <c r="C35" s="204"/>
      <c r="D35" s="187"/>
      <c r="E35" s="188"/>
      <c r="G35" s="182"/>
    </row>
  </sheetData>
  <sheetProtection sheet="1" objects="1" scenarios="1" selectLockedCells="1"/>
  <mergeCells count="2">
    <mergeCell ref="B2:E2"/>
    <mergeCell ref="B32:E32"/>
  </mergeCells>
  <conditionalFormatting sqref="C8:C10 C13:C30">
    <cfRule type="containsBlanks" dxfId="27" priority="3">
      <formula>LEN(TRIM(C8))=0</formula>
    </cfRule>
  </conditionalFormatting>
  <pageMargins left="0.7" right="0.7" top="0.75" bottom="0.75" header="0.3" footer="0.3"/>
  <pageSetup paperSize="9" scale="63" orientation="landscape"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73B0E-B853-4ED7-9569-F46A2BB77B02}">
  <dimension ref="A1:AJ25"/>
  <sheetViews>
    <sheetView view="pageBreakPreview" topLeftCell="D1" zoomScale="85" zoomScaleNormal="70" zoomScaleSheetLayoutView="85" workbookViewId="0">
      <selection activeCell="AD27" sqref="AD27"/>
    </sheetView>
  </sheetViews>
  <sheetFormatPr defaultColWidth="8.88671875" defaultRowHeight="14.4" x14ac:dyDescent="0.3"/>
  <cols>
    <col min="1" max="1" width="30" style="16" customWidth="1"/>
    <col min="2" max="2" width="15" style="16" customWidth="1"/>
    <col min="3" max="3" width="20" style="16" customWidth="1"/>
    <col min="4" max="4" width="12.88671875" style="16" bestFit="1" customWidth="1"/>
    <col min="5" max="5" width="15.6640625" style="16" bestFit="1" customWidth="1"/>
    <col min="6" max="7" width="20" style="16" customWidth="1"/>
    <col min="8" max="8" width="14.44140625" style="16" customWidth="1"/>
    <col min="9" max="9" width="27.44140625" style="16" bestFit="1" customWidth="1"/>
    <col min="10" max="16" width="10" style="16" hidden="1" customWidth="1"/>
    <col min="17" max="17" width="15" style="16" customWidth="1"/>
    <col min="18" max="21" width="10" style="16" customWidth="1"/>
    <col min="22" max="23" width="10" style="16" hidden="1" customWidth="1"/>
    <col min="24" max="35" width="10" style="16" customWidth="1"/>
    <col min="36" max="36" width="16.33203125" style="164" customWidth="1"/>
    <col min="37" max="16384" width="8.88671875" style="16"/>
  </cols>
  <sheetData>
    <row r="1" spans="1:36" ht="15" thickBot="1" x14ac:dyDescent="0.35"/>
    <row r="2" spans="1:36" ht="49.95" customHeight="1" thickBot="1" x14ac:dyDescent="0.35">
      <c r="A2" s="261" t="s">
        <v>65</v>
      </c>
      <c r="B2" s="262"/>
      <c r="C2" s="262"/>
      <c r="D2" s="262"/>
      <c r="E2" s="262"/>
      <c r="F2" s="262"/>
      <c r="G2" s="262"/>
      <c r="H2" s="262"/>
      <c r="I2" s="262"/>
      <c r="J2" s="262"/>
      <c r="K2" s="262"/>
      <c r="L2" s="262"/>
      <c r="M2" s="262"/>
      <c r="N2" s="262"/>
      <c r="O2" s="262"/>
      <c r="P2" s="263"/>
      <c r="Q2" s="21" t="s">
        <v>66</v>
      </c>
      <c r="R2" s="261" t="s">
        <v>67</v>
      </c>
      <c r="S2" s="262"/>
      <c r="T2" s="262"/>
      <c r="U2" s="262"/>
      <c r="V2" s="262"/>
      <c r="W2" s="262"/>
      <c r="X2" s="262"/>
      <c r="Y2" s="263"/>
      <c r="Z2" s="261" t="s">
        <v>68</v>
      </c>
      <c r="AA2" s="262"/>
      <c r="AB2" s="262"/>
      <c r="AC2" s="262"/>
      <c r="AD2" s="263"/>
      <c r="AE2" s="261" t="s">
        <v>69</v>
      </c>
      <c r="AF2" s="262"/>
      <c r="AG2" s="262"/>
      <c r="AH2" s="262"/>
      <c r="AI2" s="262"/>
      <c r="AJ2" s="263"/>
    </row>
    <row r="3" spans="1:36" ht="120" customHeight="1" x14ac:dyDescent="0.3">
      <c r="A3" s="20" t="s">
        <v>70</v>
      </c>
      <c r="B3" s="20" t="s">
        <v>71</v>
      </c>
      <c r="C3" s="20" t="s">
        <v>72</v>
      </c>
      <c r="D3" s="20" t="s">
        <v>73</v>
      </c>
      <c r="E3" s="20" t="s">
        <v>74</v>
      </c>
      <c r="F3" s="20" t="s">
        <v>75</v>
      </c>
      <c r="G3" s="20" t="s">
        <v>76</v>
      </c>
      <c r="H3" s="165" t="s">
        <v>77</v>
      </c>
      <c r="I3" s="20" t="s">
        <v>78</v>
      </c>
      <c r="J3" s="19" t="s">
        <v>79</v>
      </c>
      <c r="K3" s="19" t="s">
        <v>80</v>
      </c>
      <c r="L3" s="19" t="s">
        <v>81</v>
      </c>
      <c r="M3" s="19" t="s">
        <v>82</v>
      </c>
      <c r="N3" s="19" t="s">
        <v>83</v>
      </c>
      <c r="O3" s="19" t="s">
        <v>84</v>
      </c>
      <c r="P3" s="19" t="s">
        <v>85</v>
      </c>
      <c r="Q3" s="163" t="s">
        <v>86</v>
      </c>
      <c r="R3" s="19" t="s">
        <v>87</v>
      </c>
      <c r="S3" s="19" t="s">
        <v>88</v>
      </c>
      <c r="T3" s="19" t="s">
        <v>89</v>
      </c>
      <c r="U3" s="19" t="s">
        <v>90</v>
      </c>
      <c r="V3" s="19" t="s">
        <v>91</v>
      </c>
      <c r="W3" s="19" t="s">
        <v>92</v>
      </c>
      <c r="X3" s="19" t="s">
        <v>93</v>
      </c>
      <c r="Y3" s="163" t="s">
        <v>94</v>
      </c>
      <c r="Z3" s="19" t="s">
        <v>95</v>
      </c>
      <c r="AA3" s="19" t="s">
        <v>96</v>
      </c>
      <c r="AB3" s="19" t="s">
        <v>97</v>
      </c>
      <c r="AC3" s="19" t="s">
        <v>98</v>
      </c>
      <c r="AD3" s="163" t="s">
        <v>99</v>
      </c>
      <c r="AE3" s="19" t="s">
        <v>100</v>
      </c>
      <c r="AF3" s="19" t="s">
        <v>101</v>
      </c>
      <c r="AG3" s="19" t="s">
        <v>102</v>
      </c>
      <c r="AH3" s="19" t="s">
        <v>103</v>
      </c>
      <c r="AI3" s="19" t="s">
        <v>104</v>
      </c>
      <c r="AJ3" s="163" t="s">
        <v>102</v>
      </c>
    </row>
    <row r="4" spans="1:36" x14ac:dyDescent="0.3">
      <c r="A4" s="17" t="s">
        <v>105</v>
      </c>
      <c r="B4" s="17" t="s">
        <v>106</v>
      </c>
      <c r="C4" s="17" t="s">
        <v>107</v>
      </c>
      <c r="D4" s="166" t="s">
        <v>108</v>
      </c>
      <c r="E4" s="166" t="s">
        <v>109</v>
      </c>
      <c r="F4" s="166" t="s">
        <v>110</v>
      </c>
      <c r="G4" s="166" t="s">
        <v>111</v>
      </c>
      <c r="H4" s="167">
        <v>1832899</v>
      </c>
      <c r="I4" s="166" t="s">
        <v>112</v>
      </c>
      <c r="J4" s="168">
        <v>4</v>
      </c>
      <c r="K4" s="168">
        <v>28.9</v>
      </c>
      <c r="L4" s="168">
        <v>2</v>
      </c>
      <c r="M4" s="168">
        <v>10</v>
      </c>
      <c r="N4" s="169"/>
      <c r="O4" s="169"/>
      <c r="P4" s="169"/>
      <c r="Q4" s="170">
        <v>220000</v>
      </c>
      <c r="R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4" s="168">
        <f t="shared" ref="S4:U24" ca="1" si="0">IF(INDIRECT(ADDRESS(ROW(),COLUMN()-5))=TRUE,1,0)</f>
        <v>0</v>
      </c>
      <c r="T4" s="168">
        <f t="shared" ca="1" si="0"/>
        <v>0</v>
      </c>
      <c r="U4" s="168">
        <f t="shared" ca="1" si="0"/>
        <v>0</v>
      </c>
      <c r="V4" s="168"/>
      <c r="W4" s="169"/>
      <c r="X4" s="168">
        <v>4</v>
      </c>
      <c r="Y4" s="171">
        <f t="shared" ref="Y4:Y24" ca="1" si="1">SUM(INDIRECT(ADDRESS(ROW(),COLUMN()-7)&amp;":"&amp;ADDRESS(ROW(),COLUMN()-3)))</f>
        <v>0</v>
      </c>
      <c r="Z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4" s="168">
        <f ca="1">IF((INDIRECT(ADDRESS(ROW(),COLUMN()-14))-1)&lt;1,0,IF(INDIRECT(ADDRESS(ROW(),COLUMN()-16))/(INDIRECT(ADDRESS(ROW(),COLUMN()-14))-1)&gt;Brongegevens!C20,(Brongegevens!C19-1)*INDIRECT(ADDRESS(ROW(),COLUMN()-1)),0))</f>
        <v>-45</v>
      </c>
      <c r="AB4" s="168">
        <f ca="1">IF(INDIRECT(ADDRESS(ROW(),COLUMN()-12))=TRUE,(Brongegevens!C18-1)*INDIRECT(ADDRESS(ROW(),COLUMN()-2)),0)</f>
        <v>0</v>
      </c>
      <c r="AC4" s="168">
        <f t="shared" ref="AC4:AC24" ca="1" si="2">SUM(INDIRECT(ADDRESS(ROW(),COLUMN()-3)&amp;":"&amp;ADDRESS(ROW(),COLUMN()-1)))</f>
        <v>0</v>
      </c>
      <c r="AD4" s="171">
        <f t="shared" ref="AD4:AD24" ca="1" si="3">INDIRECT(ADDRESS(ROW(),COLUMN()-5))*INDIRECT(ADDRESS(ROW(),COLUMN()-1))</f>
        <v>0</v>
      </c>
      <c r="AE4" s="172">
        <f ca="1">Brongegevens!C26/MIN(4, INDIRECT(ADDRESS(ROW(),COLUMN()-21)))</f>
        <v>0</v>
      </c>
      <c r="AF4" s="172">
        <f ca="1">Brongegevens!C22+INDIRECT(ADDRESS(ROW(),COLUMN()-1))+Brongegevens!C23*(INDIRECT(ADDRESS(ROW(),COLUMN()-3))/60)</f>
        <v>0</v>
      </c>
      <c r="AG4" s="172">
        <f t="shared" ref="AG4:AG24" ca="1" si="4">INDIRECT(ADDRESS(ROW(),COLUMN()-8))*INDIRECT(ADDRESS(ROW(),COLUMN()-1))</f>
        <v>0</v>
      </c>
      <c r="AH4" s="172">
        <f>Brongegevens!C29</f>
        <v>0</v>
      </c>
      <c r="AI4" s="172">
        <f>Brongegevens!C28*Brongegevens!C33</f>
        <v>0</v>
      </c>
      <c r="AJ4" s="173">
        <f t="shared" ref="AJ4:AJ24" ca="1" si="5">SUM(INDIRECT(ADDRESS(ROW(),COLUMN()-3)&amp;":"&amp;ADDRESS(ROW(),COLUMN()-1)))</f>
        <v>0</v>
      </c>
    </row>
    <row r="5" spans="1:36" x14ac:dyDescent="0.3">
      <c r="A5" s="18" t="s">
        <v>105</v>
      </c>
      <c r="B5" s="18" t="s">
        <v>106</v>
      </c>
      <c r="C5" s="18" t="s">
        <v>107</v>
      </c>
      <c r="D5" s="174" t="s">
        <v>108</v>
      </c>
      <c r="E5" s="174" t="s">
        <v>109</v>
      </c>
      <c r="F5" s="174" t="s">
        <v>110</v>
      </c>
      <c r="G5" s="174" t="s">
        <v>113</v>
      </c>
      <c r="H5" s="174">
        <v>1832900</v>
      </c>
      <c r="I5" s="174" t="s">
        <v>114</v>
      </c>
      <c r="J5" s="175">
        <v>4</v>
      </c>
      <c r="K5" s="175">
        <v>28.9</v>
      </c>
      <c r="L5" s="175">
        <v>2</v>
      </c>
      <c r="M5" s="175">
        <v>10</v>
      </c>
      <c r="N5" s="176"/>
      <c r="O5" s="176"/>
      <c r="P5" s="176"/>
      <c r="Q5" s="170">
        <v>220000</v>
      </c>
      <c r="R5"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5" s="175">
        <f t="shared" ca="1" si="0"/>
        <v>0</v>
      </c>
      <c r="T5" s="175">
        <f t="shared" ca="1" si="0"/>
        <v>0</v>
      </c>
      <c r="U5" s="175">
        <f t="shared" ca="1" si="0"/>
        <v>0</v>
      </c>
      <c r="V5" s="175"/>
      <c r="W5" s="176"/>
      <c r="X5" s="175">
        <v>4</v>
      </c>
      <c r="Y5" s="171">
        <f t="shared" ca="1" si="1"/>
        <v>0</v>
      </c>
      <c r="Z5"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5" s="175">
        <f ca="1">IF((INDIRECT(ADDRESS(ROW(),COLUMN()-14))-1)&lt;1,0,IF(INDIRECT(ADDRESS(ROW(),COLUMN()-16))/(INDIRECT(ADDRESS(ROW(),COLUMN()-14))-1)&gt;Brongegevens!C20,(Brongegevens!C19-1)*INDIRECT(ADDRESS(ROW(),COLUMN()-1)),0))</f>
        <v>-45</v>
      </c>
      <c r="AB5" s="175">
        <f ca="1">IF(INDIRECT(ADDRESS(ROW(),COLUMN()-12))=TRUE,(Brongegevens!C18-1)*INDIRECT(ADDRESS(ROW(),COLUMN()-2)),0)</f>
        <v>0</v>
      </c>
      <c r="AC5" s="175">
        <f t="shared" ca="1" si="2"/>
        <v>0</v>
      </c>
      <c r="AD5" s="171">
        <f t="shared" ca="1" si="3"/>
        <v>0</v>
      </c>
      <c r="AE5" s="177">
        <f ca="1">Brongegevens!C26/MIN(4, INDIRECT(ADDRESS(ROW(),COLUMN()-21)))</f>
        <v>0</v>
      </c>
      <c r="AF5" s="177">
        <f ca="1">Brongegevens!C22+INDIRECT(ADDRESS(ROW(),COLUMN()-1))+Brongegevens!C23*(INDIRECT(ADDRESS(ROW(),COLUMN()-3))/60)</f>
        <v>0</v>
      </c>
      <c r="AG5" s="177">
        <f t="shared" ca="1" si="4"/>
        <v>0</v>
      </c>
      <c r="AH5" s="177">
        <f>Brongegevens!C29</f>
        <v>0</v>
      </c>
      <c r="AI5" s="177">
        <f>Brongegevens!C28*Brongegevens!C33</f>
        <v>0</v>
      </c>
      <c r="AJ5" s="173">
        <f t="shared" ca="1" si="5"/>
        <v>0</v>
      </c>
    </row>
    <row r="6" spans="1:36" x14ac:dyDescent="0.3">
      <c r="A6" s="17" t="s">
        <v>105</v>
      </c>
      <c r="B6" s="17" t="s">
        <v>106</v>
      </c>
      <c r="C6" s="17" t="s">
        <v>107</v>
      </c>
      <c r="D6" s="166" t="s">
        <v>108</v>
      </c>
      <c r="E6" s="166" t="s">
        <v>109</v>
      </c>
      <c r="F6" s="166" t="s">
        <v>110</v>
      </c>
      <c r="G6" s="166" t="s">
        <v>115</v>
      </c>
      <c r="H6" s="166">
        <v>1832898</v>
      </c>
      <c r="I6" s="166" t="s">
        <v>116</v>
      </c>
      <c r="J6" s="168">
        <v>4</v>
      </c>
      <c r="K6" s="168">
        <v>0.55000000000000004</v>
      </c>
      <c r="L6" s="168">
        <v>2</v>
      </c>
      <c r="M6" s="168">
        <v>2</v>
      </c>
      <c r="N6" s="169"/>
      <c r="O6" s="169"/>
      <c r="P6" s="169"/>
      <c r="Q6" s="170">
        <v>5000</v>
      </c>
      <c r="R6"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6" s="168">
        <f t="shared" ca="1" si="0"/>
        <v>0</v>
      </c>
      <c r="T6" s="168">
        <f t="shared" ca="1" si="0"/>
        <v>0</v>
      </c>
      <c r="U6" s="168">
        <f t="shared" ca="1" si="0"/>
        <v>0</v>
      </c>
      <c r="V6" s="168"/>
      <c r="W6" s="169"/>
      <c r="X6" s="168">
        <v>2</v>
      </c>
      <c r="Y6" s="171">
        <f t="shared" ca="1" si="1"/>
        <v>0</v>
      </c>
      <c r="Z6"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6" s="168">
        <f ca="1">IF((INDIRECT(ADDRESS(ROW(),COLUMN()-14))-1)&lt;1,0,IF(INDIRECT(ADDRESS(ROW(),COLUMN()-16))/(INDIRECT(ADDRESS(ROW(),COLUMN()-14))-1)&gt;Brongegevens!C20,(Brongegevens!C19-1)*INDIRECT(ADDRESS(ROW(),COLUMN()-1)),0))</f>
        <v>-45</v>
      </c>
      <c r="AB6" s="168">
        <f ca="1">IF(INDIRECT(ADDRESS(ROW(),COLUMN()-12))=TRUE,(Brongegevens!C18-1)*INDIRECT(ADDRESS(ROW(),COLUMN()-2)),0)</f>
        <v>0</v>
      </c>
      <c r="AC6" s="168">
        <f t="shared" ca="1" si="2"/>
        <v>0</v>
      </c>
      <c r="AD6" s="171">
        <f t="shared" ca="1" si="3"/>
        <v>0</v>
      </c>
      <c r="AE6" s="172">
        <f ca="1">Brongegevens!C26/MIN(4, INDIRECT(ADDRESS(ROW(),COLUMN()-21)))</f>
        <v>0</v>
      </c>
      <c r="AF6" s="172">
        <f ca="1">Brongegevens!C22+INDIRECT(ADDRESS(ROW(),COLUMN()-1))+Brongegevens!C23*(INDIRECT(ADDRESS(ROW(),COLUMN()-3))/60)</f>
        <v>0</v>
      </c>
      <c r="AG6" s="172">
        <f t="shared" ca="1" si="4"/>
        <v>0</v>
      </c>
      <c r="AH6" s="172">
        <f>Brongegevens!C29</f>
        <v>0</v>
      </c>
      <c r="AI6" s="172">
        <f>Brongegevens!C28*Brongegevens!C33</f>
        <v>0</v>
      </c>
      <c r="AJ6" s="173">
        <f t="shared" ca="1" si="5"/>
        <v>0</v>
      </c>
    </row>
    <row r="7" spans="1:36" x14ac:dyDescent="0.3">
      <c r="A7" s="18" t="s">
        <v>105</v>
      </c>
      <c r="B7" s="18" t="s">
        <v>106</v>
      </c>
      <c r="C7" s="18" t="s">
        <v>107</v>
      </c>
      <c r="D7" s="174" t="s">
        <v>108</v>
      </c>
      <c r="E7" s="174" t="s">
        <v>109</v>
      </c>
      <c r="F7" s="174" t="s">
        <v>110</v>
      </c>
      <c r="G7" s="174" t="s">
        <v>117</v>
      </c>
      <c r="H7" s="174">
        <v>1832901</v>
      </c>
      <c r="I7" s="174" t="s">
        <v>118</v>
      </c>
      <c r="J7" s="175">
        <v>4</v>
      </c>
      <c r="K7" s="175">
        <v>21.9</v>
      </c>
      <c r="L7" s="175">
        <v>2</v>
      </c>
      <c r="M7" s="175">
        <v>8</v>
      </c>
      <c r="N7" s="176"/>
      <c r="O7" s="176"/>
      <c r="P7" s="176"/>
      <c r="Q7" s="170">
        <v>125000</v>
      </c>
      <c r="R7"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7" s="175">
        <f t="shared" ca="1" si="0"/>
        <v>0</v>
      </c>
      <c r="T7" s="175">
        <f t="shared" ca="1" si="0"/>
        <v>0</v>
      </c>
      <c r="U7" s="175">
        <f t="shared" ca="1" si="0"/>
        <v>0</v>
      </c>
      <c r="V7" s="175"/>
      <c r="W7" s="176"/>
      <c r="X7" s="175">
        <v>4</v>
      </c>
      <c r="Y7" s="171">
        <f t="shared" ca="1" si="1"/>
        <v>0</v>
      </c>
      <c r="Z7"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7" s="175">
        <f ca="1">IF((INDIRECT(ADDRESS(ROW(),COLUMN()-14))-1)&lt;1,0,IF(INDIRECT(ADDRESS(ROW(),COLUMN()-16))/(INDIRECT(ADDRESS(ROW(),COLUMN()-14))-1)&gt;Brongegevens!C20,(Brongegevens!C19-1)*INDIRECT(ADDRESS(ROW(),COLUMN()-1)),0))</f>
        <v>-45</v>
      </c>
      <c r="AB7" s="175">
        <f ca="1">IF(INDIRECT(ADDRESS(ROW(),COLUMN()-12))=TRUE,(Brongegevens!C18-1)*INDIRECT(ADDRESS(ROW(),COLUMN()-2)),0)</f>
        <v>0</v>
      </c>
      <c r="AC7" s="175">
        <f t="shared" ca="1" si="2"/>
        <v>0</v>
      </c>
      <c r="AD7" s="171">
        <f t="shared" ca="1" si="3"/>
        <v>0</v>
      </c>
      <c r="AE7" s="177">
        <f ca="1">Brongegevens!C26/MIN(4, INDIRECT(ADDRESS(ROW(),COLUMN()-21)))</f>
        <v>0</v>
      </c>
      <c r="AF7" s="177">
        <f ca="1">Brongegevens!C22+INDIRECT(ADDRESS(ROW(),COLUMN()-1))+Brongegevens!C23*(INDIRECT(ADDRESS(ROW(),COLUMN()-3))/60)</f>
        <v>0</v>
      </c>
      <c r="AG7" s="177">
        <f t="shared" ca="1" si="4"/>
        <v>0</v>
      </c>
      <c r="AH7" s="177">
        <f>Brongegevens!C29</f>
        <v>0</v>
      </c>
      <c r="AI7" s="177">
        <f>Brongegevens!C28*Brongegevens!C33</f>
        <v>0</v>
      </c>
      <c r="AJ7" s="173">
        <f t="shared" ca="1" si="5"/>
        <v>0</v>
      </c>
    </row>
    <row r="8" spans="1:36" x14ac:dyDescent="0.3">
      <c r="A8" s="17" t="s">
        <v>119</v>
      </c>
      <c r="B8" s="17" t="s">
        <v>120</v>
      </c>
      <c r="C8" s="17" t="s">
        <v>121</v>
      </c>
      <c r="D8" s="166" t="s">
        <v>108</v>
      </c>
      <c r="E8" s="166" t="s">
        <v>109</v>
      </c>
      <c r="F8" s="166" t="s">
        <v>110</v>
      </c>
      <c r="G8" s="166" t="s">
        <v>122</v>
      </c>
      <c r="H8" s="166">
        <v>1832903</v>
      </c>
      <c r="I8" s="166" t="s">
        <v>123</v>
      </c>
      <c r="J8" s="168">
        <v>4</v>
      </c>
      <c r="K8" s="168">
        <v>36</v>
      </c>
      <c r="L8" s="168">
        <v>1</v>
      </c>
      <c r="M8" s="168">
        <v>11</v>
      </c>
      <c r="N8" s="169"/>
      <c r="O8" s="169"/>
      <c r="P8" s="169"/>
      <c r="Q8" s="170">
        <v>250000</v>
      </c>
      <c r="R8"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8" s="168">
        <f t="shared" ca="1" si="0"/>
        <v>0</v>
      </c>
      <c r="T8" s="168">
        <f t="shared" ca="1" si="0"/>
        <v>0</v>
      </c>
      <c r="U8" s="168">
        <f t="shared" ca="1" si="0"/>
        <v>0</v>
      </c>
      <c r="V8" s="168"/>
      <c r="W8" s="169"/>
      <c r="X8" s="168">
        <v>6</v>
      </c>
      <c r="Y8" s="171">
        <f t="shared" ca="1" si="1"/>
        <v>0</v>
      </c>
      <c r="Z8"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8" s="168">
        <f ca="1">IF((INDIRECT(ADDRESS(ROW(),COLUMN()-14))-1)&lt;1,0,IF(INDIRECT(ADDRESS(ROW(),COLUMN()-16))/(INDIRECT(ADDRESS(ROW(),COLUMN()-14))-1)&gt;Brongegevens!C20,(Brongegevens!C19-1)*INDIRECT(ADDRESS(ROW(),COLUMN()-1)),0))</f>
        <v>-45</v>
      </c>
      <c r="AB8" s="168">
        <f ca="1">IF(INDIRECT(ADDRESS(ROW(),COLUMN()-12))=TRUE,(Brongegevens!C18-1)*INDIRECT(ADDRESS(ROW(),COLUMN()-2)),0)</f>
        <v>0</v>
      </c>
      <c r="AC8" s="168">
        <f t="shared" ca="1" si="2"/>
        <v>0</v>
      </c>
      <c r="AD8" s="171">
        <f t="shared" ca="1" si="3"/>
        <v>0</v>
      </c>
      <c r="AE8" s="172">
        <f ca="1">Brongegevens!C26/MIN(4, INDIRECT(ADDRESS(ROW(),COLUMN()-21)))</f>
        <v>0</v>
      </c>
      <c r="AF8" s="172">
        <f ca="1">Brongegevens!C22+INDIRECT(ADDRESS(ROW(),COLUMN()-1))+Brongegevens!C23*(INDIRECT(ADDRESS(ROW(),COLUMN()-3))/60)</f>
        <v>0</v>
      </c>
      <c r="AG8" s="172">
        <f t="shared" ca="1" si="4"/>
        <v>0</v>
      </c>
      <c r="AH8" s="172">
        <f>Brongegevens!C29</f>
        <v>0</v>
      </c>
      <c r="AI8" s="172">
        <f>Brongegevens!C28*Brongegevens!C33</f>
        <v>0</v>
      </c>
      <c r="AJ8" s="173">
        <f t="shared" ca="1" si="5"/>
        <v>0</v>
      </c>
    </row>
    <row r="9" spans="1:36" x14ac:dyDescent="0.3">
      <c r="A9" s="18" t="s">
        <v>119</v>
      </c>
      <c r="B9" s="18" t="s">
        <v>120</v>
      </c>
      <c r="C9" s="18" t="s">
        <v>121</v>
      </c>
      <c r="D9" s="174" t="s">
        <v>108</v>
      </c>
      <c r="E9" s="174" t="s">
        <v>109</v>
      </c>
      <c r="F9" s="174" t="s">
        <v>110</v>
      </c>
      <c r="G9" s="174" t="s">
        <v>124</v>
      </c>
      <c r="H9" s="174">
        <v>1832904</v>
      </c>
      <c r="I9" s="174" t="s">
        <v>125</v>
      </c>
      <c r="J9" s="175">
        <v>4</v>
      </c>
      <c r="K9" s="175">
        <v>37</v>
      </c>
      <c r="L9" s="175">
        <v>1</v>
      </c>
      <c r="M9" s="175">
        <v>11</v>
      </c>
      <c r="N9" s="176"/>
      <c r="O9" s="176"/>
      <c r="P9" s="176"/>
      <c r="Q9" s="170">
        <v>250000</v>
      </c>
      <c r="R9"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9" s="175">
        <f t="shared" ca="1" si="0"/>
        <v>0</v>
      </c>
      <c r="T9" s="175">
        <f t="shared" ca="1" si="0"/>
        <v>0</v>
      </c>
      <c r="U9" s="175">
        <f t="shared" ca="1" si="0"/>
        <v>0</v>
      </c>
      <c r="V9" s="175"/>
      <c r="W9" s="176"/>
      <c r="X9" s="175">
        <v>6</v>
      </c>
      <c r="Y9" s="171">
        <f t="shared" ca="1" si="1"/>
        <v>0</v>
      </c>
      <c r="Z9"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9" s="175">
        <f ca="1">IF((INDIRECT(ADDRESS(ROW(),COLUMN()-14))-1)&lt;1,0,IF(INDIRECT(ADDRESS(ROW(),COLUMN()-16))/(INDIRECT(ADDRESS(ROW(),COLUMN()-14))-1)&gt;Brongegevens!C20,(Brongegevens!C19-1)*INDIRECT(ADDRESS(ROW(),COLUMN()-1)),0))</f>
        <v>-45</v>
      </c>
      <c r="AB9" s="175">
        <f ca="1">IF(INDIRECT(ADDRESS(ROW(),COLUMN()-12))=TRUE,(Brongegevens!C18-1)*INDIRECT(ADDRESS(ROW(),COLUMN()-2)),0)</f>
        <v>0</v>
      </c>
      <c r="AC9" s="175">
        <f t="shared" ca="1" si="2"/>
        <v>0</v>
      </c>
      <c r="AD9" s="171">
        <f t="shared" ca="1" si="3"/>
        <v>0</v>
      </c>
      <c r="AE9" s="177">
        <f ca="1">Brongegevens!C26/MIN(4, INDIRECT(ADDRESS(ROW(),COLUMN()-21)))</f>
        <v>0</v>
      </c>
      <c r="AF9" s="177">
        <f ca="1">Brongegevens!C22+INDIRECT(ADDRESS(ROW(),COLUMN()-1))+Brongegevens!C23*(INDIRECT(ADDRESS(ROW(),COLUMN()-3))/60)</f>
        <v>0</v>
      </c>
      <c r="AG9" s="177">
        <f t="shared" ca="1" si="4"/>
        <v>0</v>
      </c>
      <c r="AH9" s="177">
        <f>Brongegevens!C29</f>
        <v>0</v>
      </c>
      <c r="AI9" s="177">
        <f>Brongegevens!C28*Brongegevens!C33</f>
        <v>0</v>
      </c>
      <c r="AJ9" s="173">
        <f t="shared" ca="1" si="5"/>
        <v>0</v>
      </c>
    </row>
    <row r="10" spans="1:36" x14ac:dyDescent="0.3">
      <c r="A10" s="17" t="s">
        <v>119</v>
      </c>
      <c r="B10" s="17" t="s">
        <v>120</v>
      </c>
      <c r="C10" s="17" t="s">
        <v>121</v>
      </c>
      <c r="D10" s="166" t="s">
        <v>108</v>
      </c>
      <c r="E10" s="166" t="s">
        <v>109</v>
      </c>
      <c r="F10" s="166" t="s">
        <v>110</v>
      </c>
      <c r="G10" s="166" t="s">
        <v>126</v>
      </c>
      <c r="H10" s="166">
        <v>1832905</v>
      </c>
      <c r="I10" s="166" t="s">
        <v>127</v>
      </c>
      <c r="J10" s="168">
        <v>4</v>
      </c>
      <c r="K10" s="168">
        <v>37</v>
      </c>
      <c r="L10" s="168">
        <v>1</v>
      </c>
      <c r="M10" s="168">
        <v>11</v>
      </c>
      <c r="N10" s="169"/>
      <c r="O10" s="169"/>
      <c r="P10" s="169"/>
      <c r="Q10" s="170">
        <v>250000</v>
      </c>
      <c r="R10"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0" s="168">
        <f t="shared" ca="1" si="0"/>
        <v>0</v>
      </c>
      <c r="T10" s="168">
        <f t="shared" ca="1" si="0"/>
        <v>0</v>
      </c>
      <c r="U10" s="168">
        <f t="shared" ca="1" si="0"/>
        <v>0</v>
      </c>
      <c r="V10" s="168"/>
      <c r="W10" s="169"/>
      <c r="X10" s="168">
        <v>6</v>
      </c>
      <c r="Y10" s="171">
        <f t="shared" ca="1" si="1"/>
        <v>0</v>
      </c>
      <c r="Z10"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0" s="168">
        <f ca="1">IF((INDIRECT(ADDRESS(ROW(),COLUMN()-14))-1)&lt;1,0,IF(INDIRECT(ADDRESS(ROW(),COLUMN()-16))/(INDIRECT(ADDRESS(ROW(),COLUMN()-14))-1)&gt;Brongegevens!C20,(Brongegevens!C19-1)*INDIRECT(ADDRESS(ROW(),COLUMN()-1)),0))</f>
        <v>-45</v>
      </c>
      <c r="AB10" s="168">
        <f ca="1">IF(INDIRECT(ADDRESS(ROW(),COLUMN()-12))=TRUE,(Brongegevens!C18-1)*INDIRECT(ADDRESS(ROW(),COLUMN()-2)),0)</f>
        <v>0</v>
      </c>
      <c r="AC10" s="168">
        <f t="shared" ca="1" si="2"/>
        <v>0</v>
      </c>
      <c r="AD10" s="171">
        <f t="shared" ca="1" si="3"/>
        <v>0</v>
      </c>
      <c r="AE10" s="172">
        <f ca="1">Brongegevens!C26/MIN(4, INDIRECT(ADDRESS(ROW(),COLUMN()-21)))</f>
        <v>0</v>
      </c>
      <c r="AF10" s="172">
        <f ca="1">Brongegevens!C22+INDIRECT(ADDRESS(ROW(),COLUMN()-1))+Brongegevens!C23*(INDIRECT(ADDRESS(ROW(),COLUMN()-3))/60)</f>
        <v>0</v>
      </c>
      <c r="AG10" s="172">
        <f t="shared" ca="1" si="4"/>
        <v>0</v>
      </c>
      <c r="AH10" s="172">
        <f>Brongegevens!C29</f>
        <v>0</v>
      </c>
      <c r="AI10" s="172">
        <f>Brongegevens!C28*Brongegevens!C33</f>
        <v>0</v>
      </c>
      <c r="AJ10" s="173">
        <f t="shared" ca="1" si="5"/>
        <v>0</v>
      </c>
    </row>
    <row r="11" spans="1:36" x14ac:dyDescent="0.3">
      <c r="A11" s="18" t="s">
        <v>119</v>
      </c>
      <c r="B11" s="18" t="s">
        <v>120</v>
      </c>
      <c r="C11" s="18" t="s">
        <v>121</v>
      </c>
      <c r="D11" s="174" t="s">
        <v>108</v>
      </c>
      <c r="E11" s="174" t="s">
        <v>109</v>
      </c>
      <c r="F11" s="174" t="s">
        <v>110</v>
      </c>
      <c r="G11" s="174" t="s">
        <v>128</v>
      </c>
      <c r="H11" s="174">
        <v>1832902</v>
      </c>
      <c r="I11" s="174" t="s">
        <v>129</v>
      </c>
      <c r="J11" s="175">
        <v>4</v>
      </c>
      <c r="K11" s="175">
        <v>16.5</v>
      </c>
      <c r="L11" s="175">
        <v>2</v>
      </c>
      <c r="M11" s="175">
        <v>6</v>
      </c>
      <c r="N11" s="176"/>
      <c r="O11" s="176"/>
      <c r="P11" s="176"/>
      <c r="Q11" s="170">
        <v>50000</v>
      </c>
      <c r="R11"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1" s="175">
        <f t="shared" ca="1" si="0"/>
        <v>0</v>
      </c>
      <c r="T11" s="175">
        <f t="shared" ca="1" si="0"/>
        <v>0</v>
      </c>
      <c r="U11" s="175">
        <f t="shared" ca="1" si="0"/>
        <v>0</v>
      </c>
      <c r="V11" s="175"/>
      <c r="W11" s="176"/>
      <c r="X11" s="175">
        <v>4</v>
      </c>
      <c r="Y11" s="171">
        <f t="shared" ca="1" si="1"/>
        <v>0</v>
      </c>
      <c r="Z11"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1" s="175">
        <f ca="1">IF((INDIRECT(ADDRESS(ROW(),COLUMN()-14))-1)&lt;1,0,IF(INDIRECT(ADDRESS(ROW(),COLUMN()-16))/(INDIRECT(ADDRESS(ROW(),COLUMN()-14))-1)&gt;Brongegevens!C20,(Brongegevens!C19-1)*INDIRECT(ADDRESS(ROW(),COLUMN()-1)),0))</f>
        <v>-45</v>
      </c>
      <c r="AB11" s="175">
        <f ca="1">IF(INDIRECT(ADDRESS(ROW(),COLUMN()-12))=TRUE,(Brongegevens!C18-1)*INDIRECT(ADDRESS(ROW(),COLUMN()-2)),0)</f>
        <v>0</v>
      </c>
      <c r="AC11" s="175">
        <f t="shared" ca="1" si="2"/>
        <v>0</v>
      </c>
      <c r="AD11" s="171">
        <f t="shared" ca="1" si="3"/>
        <v>0</v>
      </c>
      <c r="AE11" s="177">
        <f ca="1">Brongegevens!C26/MIN(4, INDIRECT(ADDRESS(ROW(),COLUMN()-21)))</f>
        <v>0</v>
      </c>
      <c r="AF11" s="177">
        <f ca="1">Brongegevens!C22+INDIRECT(ADDRESS(ROW(),COLUMN()-1))+Brongegevens!C23*(INDIRECT(ADDRESS(ROW(),COLUMN()-3))/60)</f>
        <v>0</v>
      </c>
      <c r="AG11" s="177">
        <f t="shared" ca="1" si="4"/>
        <v>0</v>
      </c>
      <c r="AH11" s="177">
        <f>Brongegevens!C29</f>
        <v>0</v>
      </c>
      <c r="AI11" s="177">
        <f>Brongegevens!C28*Brongegevens!C33</f>
        <v>0</v>
      </c>
      <c r="AJ11" s="173">
        <f t="shared" ca="1" si="5"/>
        <v>0</v>
      </c>
    </row>
    <row r="12" spans="1:36" x14ac:dyDescent="0.3">
      <c r="A12" s="17" t="s">
        <v>130</v>
      </c>
      <c r="B12" s="17" t="s">
        <v>131</v>
      </c>
      <c r="C12" s="17" t="s">
        <v>132</v>
      </c>
      <c r="D12" s="166" t="s">
        <v>108</v>
      </c>
      <c r="E12" s="166" t="s">
        <v>109</v>
      </c>
      <c r="F12" s="166" t="s">
        <v>110</v>
      </c>
      <c r="G12" s="166" t="s">
        <v>133</v>
      </c>
      <c r="H12" s="166">
        <v>1832895</v>
      </c>
      <c r="I12" s="166" t="s">
        <v>134</v>
      </c>
      <c r="J12" s="168">
        <v>3</v>
      </c>
      <c r="K12" s="168">
        <v>0.6</v>
      </c>
      <c r="L12" s="168">
        <v>2</v>
      </c>
      <c r="M12" s="168">
        <v>2</v>
      </c>
      <c r="N12" s="169"/>
      <c r="O12" s="169"/>
      <c r="P12" s="169"/>
      <c r="Q12" s="170">
        <v>1000</v>
      </c>
      <c r="R12"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2" s="168">
        <f t="shared" ca="1" si="0"/>
        <v>0</v>
      </c>
      <c r="T12" s="168">
        <f t="shared" ca="1" si="0"/>
        <v>0</v>
      </c>
      <c r="U12" s="168">
        <f t="shared" ca="1" si="0"/>
        <v>0</v>
      </c>
      <c r="V12" s="168"/>
      <c r="W12" s="169"/>
      <c r="X12" s="168">
        <v>2</v>
      </c>
      <c r="Y12" s="171">
        <f t="shared" ca="1" si="1"/>
        <v>0</v>
      </c>
      <c r="Z12"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2" s="168">
        <f ca="1">IF((INDIRECT(ADDRESS(ROW(),COLUMN()-14))-1)&lt;1,0,IF(INDIRECT(ADDRESS(ROW(),COLUMN()-16))/(INDIRECT(ADDRESS(ROW(),COLUMN()-14))-1)&gt;Brongegevens!C20,(Brongegevens!C19-1)*INDIRECT(ADDRESS(ROW(),COLUMN()-1)),0))</f>
        <v>-45</v>
      </c>
      <c r="AB12" s="168">
        <f ca="1">IF(INDIRECT(ADDRESS(ROW(),COLUMN()-12))=TRUE,(Brongegevens!C18-1)*INDIRECT(ADDRESS(ROW(),COLUMN()-2)),0)</f>
        <v>0</v>
      </c>
      <c r="AC12" s="168">
        <f t="shared" ca="1" si="2"/>
        <v>0</v>
      </c>
      <c r="AD12" s="171">
        <f t="shared" ca="1" si="3"/>
        <v>0</v>
      </c>
      <c r="AE12" s="172">
        <f ca="1">Brongegevens!C26/MIN(4, INDIRECT(ADDRESS(ROW(),COLUMN()-21)))</f>
        <v>0</v>
      </c>
      <c r="AF12" s="172">
        <f ca="1">Brongegevens!C22+INDIRECT(ADDRESS(ROW(),COLUMN()-1))+Brongegevens!C23*(INDIRECT(ADDRESS(ROW(),COLUMN()-3))/60)</f>
        <v>0</v>
      </c>
      <c r="AG12" s="172">
        <f t="shared" ca="1" si="4"/>
        <v>0</v>
      </c>
      <c r="AH12" s="172">
        <f>Brongegevens!C29</f>
        <v>0</v>
      </c>
      <c r="AI12" s="172">
        <f>Brongegevens!C28*Brongegevens!C33</f>
        <v>0</v>
      </c>
      <c r="AJ12" s="173">
        <f t="shared" ca="1" si="5"/>
        <v>0</v>
      </c>
    </row>
    <row r="13" spans="1:36" x14ac:dyDescent="0.3">
      <c r="A13" s="18" t="s">
        <v>130</v>
      </c>
      <c r="B13" s="18" t="s">
        <v>131</v>
      </c>
      <c r="C13" s="18" t="s">
        <v>132</v>
      </c>
      <c r="D13" s="174" t="s">
        <v>108</v>
      </c>
      <c r="E13" s="174" t="s">
        <v>109</v>
      </c>
      <c r="F13" s="174" t="s">
        <v>110</v>
      </c>
      <c r="G13" s="174" t="s">
        <v>135</v>
      </c>
      <c r="H13" s="174">
        <v>1832897</v>
      </c>
      <c r="I13" s="174" t="s">
        <v>136</v>
      </c>
      <c r="J13" s="175">
        <v>3</v>
      </c>
      <c r="K13" s="175">
        <v>10</v>
      </c>
      <c r="L13" s="175">
        <v>2</v>
      </c>
      <c r="M13" s="175">
        <v>5</v>
      </c>
      <c r="N13" s="176" t="s">
        <v>137</v>
      </c>
      <c r="O13" s="176"/>
      <c r="P13" s="176" t="b">
        <v>1</v>
      </c>
      <c r="Q13" s="170">
        <v>20000</v>
      </c>
      <c r="R13"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3" s="175">
        <f t="shared" ca="1" si="0"/>
        <v>0</v>
      </c>
      <c r="T13" s="175">
        <f t="shared" ca="1" si="0"/>
        <v>0</v>
      </c>
      <c r="U13" s="175">
        <f t="shared" ca="1" si="0"/>
        <v>1</v>
      </c>
      <c r="V13" s="175"/>
      <c r="W13" s="176"/>
      <c r="X13" s="175">
        <v>3</v>
      </c>
      <c r="Y13" s="171">
        <f t="shared" ca="1" si="1"/>
        <v>1</v>
      </c>
      <c r="Z13"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3" s="175">
        <f ca="1">IF((INDIRECT(ADDRESS(ROW(),COLUMN()-14))-1)&lt;1,0,IF(INDIRECT(ADDRESS(ROW(),COLUMN()-16))/(INDIRECT(ADDRESS(ROW(),COLUMN()-14))-1)&gt;Brongegevens!C20,(Brongegevens!C19-1)*INDIRECT(ADDRESS(ROW(),COLUMN()-1)),0))</f>
        <v>-45</v>
      </c>
      <c r="AB13" s="175">
        <f ca="1">IF(INDIRECT(ADDRESS(ROW(),COLUMN()-12))=TRUE,(Brongegevens!C18-1)*INDIRECT(ADDRESS(ROW(),COLUMN()-2)),0)</f>
        <v>-45</v>
      </c>
      <c r="AC13" s="175">
        <f t="shared" ca="1" si="2"/>
        <v>-45</v>
      </c>
      <c r="AD13" s="171">
        <f t="shared" ca="1" si="3"/>
        <v>-45</v>
      </c>
      <c r="AE13" s="177">
        <f ca="1">Brongegevens!C26/MIN(4, INDIRECT(ADDRESS(ROW(),COLUMN()-21)))</f>
        <v>0</v>
      </c>
      <c r="AF13" s="177">
        <f ca="1">Brongegevens!C22+INDIRECT(ADDRESS(ROW(),COLUMN()-1))+Brongegevens!C23*(INDIRECT(ADDRESS(ROW(),COLUMN()-3))/60)</f>
        <v>0</v>
      </c>
      <c r="AG13" s="177">
        <f t="shared" ca="1" si="4"/>
        <v>0</v>
      </c>
      <c r="AH13" s="177">
        <f>Brongegevens!C29</f>
        <v>0</v>
      </c>
      <c r="AI13" s="177">
        <f>Brongegevens!C28*Brongegevens!C33</f>
        <v>0</v>
      </c>
      <c r="AJ13" s="173">
        <f t="shared" ca="1" si="5"/>
        <v>0</v>
      </c>
    </row>
    <row r="14" spans="1:36" x14ac:dyDescent="0.3">
      <c r="A14" s="17" t="s">
        <v>130</v>
      </c>
      <c r="B14" s="17" t="s">
        <v>131</v>
      </c>
      <c r="C14" s="17" t="s">
        <v>132</v>
      </c>
      <c r="D14" s="166" t="s">
        <v>108</v>
      </c>
      <c r="E14" s="166" t="s">
        <v>109</v>
      </c>
      <c r="F14" s="166" t="s">
        <v>110</v>
      </c>
      <c r="G14" s="166" t="s">
        <v>138</v>
      </c>
      <c r="H14" s="166">
        <v>1832896</v>
      </c>
      <c r="I14" s="166" t="s">
        <v>139</v>
      </c>
      <c r="J14" s="168">
        <v>3</v>
      </c>
      <c r="K14" s="168">
        <v>3</v>
      </c>
      <c r="L14" s="168">
        <v>2</v>
      </c>
      <c r="M14" s="168">
        <v>3</v>
      </c>
      <c r="N14" s="169"/>
      <c r="O14" s="169"/>
      <c r="P14" s="169"/>
      <c r="Q14" s="170">
        <v>5000</v>
      </c>
      <c r="R1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4" s="168">
        <f t="shared" ca="1" si="0"/>
        <v>0</v>
      </c>
      <c r="T14" s="168">
        <f t="shared" ca="1" si="0"/>
        <v>0</v>
      </c>
      <c r="U14" s="168">
        <f t="shared" ca="1" si="0"/>
        <v>0</v>
      </c>
      <c r="V14" s="168"/>
      <c r="W14" s="169"/>
      <c r="X14" s="168">
        <v>3</v>
      </c>
      <c r="Y14" s="171">
        <f t="shared" ca="1" si="1"/>
        <v>0</v>
      </c>
      <c r="Z1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4" s="168">
        <f ca="1">IF((INDIRECT(ADDRESS(ROW(),COLUMN()-14))-1)&lt;1,0,IF(INDIRECT(ADDRESS(ROW(),COLUMN()-16))/(INDIRECT(ADDRESS(ROW(),COLUMN()-14))-1)&gt;Brongegevens!C20,(Brongegevens!C19-1)*INDIRECT(ADDRESS(ROW(),COLUMN()-1)),0))</f>
        <v>-45</v>
      </c>
      <c r="AB14" s="168">
        <f ca="1">IF(INDIRECT(ADDRESS(ROW(),COLUMN()-12))=TRUE,(Brongegevens!C18-1)*INDIRECT(ADDRESS(ROW(),COLUMN()-2)),0)</f>
        <v>0</v>
      </c>
      <c r="AC14" s="168">
        <f t="shared" ca="1" si="2"/>
        <v>0</v>
      </c>
      <c r="AD14" s="171">
        <f t="shared" ca="1" si="3"/>
        <v>0</v>
      </c>
      <c r="AE14" s="172">
        <f ca="1">Brongegevens!C26/MIN(4, INDIRECT(ADDRESS(ROW(),COLUMN()-21)))</f>
        <v>0</v>
      </c>
      <c r="AF14" s="172">
        <f ca="1">Brongegevens!C22+INDIRECT(ADDRESS(ROW(),COLUMN()-1))+Brongegevens!C23*(INDIRECT(ADDRESS(ROW(),COLUMN()-3))/60)</f>
        <v>0</v>
      </c>
      <c r="AG14" s="172">
        <f t="shared" ca="1" si="4"/>
        <v>0</v>
      </c>
      <c r="AH14" s="172">
        <f>Brongegevens!C29</f>
        <v>0</v>
      </c>
      <c r="AI14" s="172">
        <f>Brongegevens!C28*Brongegevens!C33</f>
        <v>0</v>
      </c>
      <c r="AJ14" s="173">
        <f t="shared" ca="1" si="5"/>
        <v>0</v>
      </c>
    </row>
    <row r="15" spans="1:36" x14ac:dyDescent="0.3">
      <c r="A15" s="18" t="s">
        <v>140</v>
      </c>
      <c r="B15" s="18" t="s">
        <v>141</v>
      </c>
      <c r="C15" s="18" t="s">
        <v>142</v>
      </c>
      <c r="D15" s="174" t="s">
        <v>143</v>
      </c>
      <c r="E15" s="174" t="s">
        <v>109</v>
      </c>
      <c r="F15" s="174" t="s">
        <v>110</v>
      </c>
      <c r="G15" s="174" t="s">
        <v>144</v>
      </c>
      <c r="H15" s="174">
        <v>1832894</v>
      </c>
      <c r="I15" s="174" t="s">
        <v>145</v>
      </c>
      <c r="J15" s="175">
        <v>1</v>
      </c>
      <c r="K15" s="175">
        <v>11</v>
      </c>
      <c r="L15" s="175">
        <v>2</v>
      </c>
      <c r="M15" s="175">
        <v>5</v>
      </c>
      <c r="N15" s="176" t="s">
        <v>137</v>
      </c>
      <c r="O15" s="176"/>
      <c r="P15" s="176"/>
      <c r="Q15" s="170">
        <v>100000</v>
      </c>
      <c r="R15"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5" s="175">
        <f t="shared" ca="1" si="0"/>
        <v>0</v>
      </c>
      <c r="T15" s="175">
        <f t="shared" ca="1" si="0"/>
        <v>0</v>
      </c>
      <c r="U15" s="175">
        <f t="shared" ca="1" si="0"/>
        <v>0</v>
      </c>
      <c r="V15" s="175"/>
      <c r="W15" s="176"/>
      <c r="X15" s="175">
        <v>3</v>
      </c>
      <c r="Y15" s="171">
        <f t="shared" ca="1" si="1"/>
        <v>0</v>
      </c>
      <c r="Z15"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5" s="175">
        <f ca="1">IF((INDIRECT(ADDRESS(ROW(),COLUMN()-14))-1)&lt;1,0,IF(INDIRECT(ADDRESS(ROW(),COLUMN()-16))/(INDIRECT(ADDRESS(ROW(),COLUMN()-14))-1)&gt;Brongegevens!C20,(Brongegevens!C19-1)*INDIRECT(ADDRESS(ROW(),COLUMN()-1)),0))</f>
        <v>-45</v>
      </c>
      <c r="AB15" s="175">
        <f ca="1">IF(INDIRECT(ADDRESS(ROW(),COLUMN()-12))=TRUE,(Brongegevens!C18-1)*INDIRECT(ADDRESS(ROW(),COLUMN()-2)),0)</f>
        <v>0</v>
      </c>
      <c r="AC15" s="175">
        <f t="shared" ca="1" si="2"/>
        <v>0</v>
      </c>
      <c r="AD15" s="171">
        <f t="shared" ca="1" si="3"/>
        <v>0</v>
      </c>
      <c r="AE15" s="177">
        <f ca="1">Brongegevens!C26/MIN(4, INDIRECT(ADDRESS(ROW(),COLUMN()-21)))</f>
        <v>0</v>
      </c>
      <c r="AF15" s="177">
        <f ca="1">Brongegevens!C22+INDIRECT(ADDRESS(ROW(),COLUMN()-1))+Brongegevens!C23*(INDIRECT(ADDRESS(ROW(),COLUMN()-3))/60)</f>
        <v>0</v>
      </c>
      <c r="AG15" s="177">
        <f t="shared" ca="1" si="4"/>
        <v>0</v>
      </c>
      <c r="AH15" s="177">
        <f>Brongegevens!C29</f>
        <v>0</v>
      </c>
      <c r="AI15" s="177">
        <f>Brongegevens!C28*Brongegevens!C33</f>
        <v>0</v>
      </c>
      <c r="AJ15" s="173">
        <f t="shared" ca="1" si="5"/>
        <v>0</v>
      </c>
    </row>
    <row r="16" spans="1:36" x14ac:dyDescent="0.3">
      <c r="A16" s="17" t="s">
        <v>146</v>
      </c>
      <c r="B16" s="17" t="s">
        <v>147</v>
      </c>
      <c r="C16" s="17" t="s">
        <v>148</v>
      </c>
      <c r="D16" s="166" t="s">
        <v>108</v>
      </c>
      <c r="E16" s="166" t="s">
        <v>109</v>
      </c>
      <c r="F16" s="166" t="s">
        <v>110</v>
      </c>
      <c r="G16" s="166" t="s">
        <v>149</v>
      </c>
      <c r="H16" s="166">
        <v>1832892</v>
      </c>
      <c r="I16" s="166" t="s">
        <v>150</v>
      </c>
      <c r="J16" s="168">
        <v>2</v>
      </c>
      <c r="K16" s="168">
        <v>9</v>
      </c>
      <c r="L16" s="168">
        <v>1</v>
      </c>
      <c r="M16" s="168">
        <v>4</v>
      </c>
      <c r="N16" s="169"/>
      <c r="O16" s="169"/>
      <c r="P16" s="169"/>
      <c r="Q16" s="170">
        <v>100000</v>
      </c>
      <c r="R16"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6" s="168">
        <f t="shared" ca="1" si="0"/>
        <v>0</v>
      </c>
      <c r="T16" s="168">
        <f t="shared" ca="1" si="0"/>
        <v>0</v>
      </c>
      <c r="U16" s="168">
        <f t="shared" ca="1" si="0"/>
        <v>0</v>
      </c>
      <c r="V16" s="168"/>
      <c r="W16" s="169"/>
      <c r="X16" s="168">
        <v>3</v>
      </c>
      <c r="Y16" s="171">
        <f t="shared" ca="1" si="1"/>
        <v>0</v>
      </c>
      <c r="Z16"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6" s="168">
        <f ca="1">IF((INDIRECT(ADDRESS(ROW(),COLUMN()-14))-1)&lt;1,0,IF(INDIRECT(ADDRESS(ROW(),COLUMN()-16))/(INDIRECT(ADDRESS(ROW(),COLUMN()-14))-1)&gt;Brongegevens!C20,(Brongegevens!C19-1)*INDIRECT(ADDRESS(ROW(),COLUMN()-1)),0))</f>
        <v>-45</v>
      </c>
      <c r="AB16" s="168">
        <f ca="1">IF(INDIRECT(ADDRESS(ROW(),COLUMN()-12))=TRUE,(Brongegevens!C18-1)*INDIRECT(ADDRESS(ROW(),COLUMN()-2)),0)</f>
        <v>0</v>
      </c>
      <c r="AC16" s="168">
        <f t="shared" ca="1" si="2"/>
        <v>0</v>
      </c>
      <c r="AD16" s="171">
        <f t="shared" ca="1" si="3"/>
        <v>0</v>
      </c>
      <c r="AE16" s="172">
        <f ca="1">Brongegevens!C26/MIN(4, INDIRECT(ADDRESS(ROW(),COLUMN()-21)))</f>
        <v>0</v>
      </c>
      <c r="AF16" s="172">
        <f ca="1">Brongegevens!C22+INDIRECT(ADDRESS(ROW(),COLUMN()-1))+Brongegevens!C23*(INDIRECT(ADDRESS(ROW(),COLUMN()-3))/60)</f>
        <v>0</v>
      </c>
      <c r="AG16" s="172">
        <f t="shared" ca="1" si="4"/>
        <v>0</v>
      </c>
      <c r="AH16" s="172">
        <f>Brongegevens!C29</f>
        <v>0</v>
      </c>
      <c r="AI16" s="172">
        <f>Brongegevens!C28*Brongegevens!C33</f>
        <v>0</v>
      </c>
      <c r="AJ16" s="173">
        <f t="shared" ca="1" si="5"/>
        <v>0</v>
      </c>
    </row>
    <row r="17" spans="1:36" x14ac:dyDescent="0.3">
      <c r="A17" s="18" t="s">
        <v>146</v>
      </c>
      <c r="B17" s="18" t="s">
        <v>147</v>
      </c>
      <c r="C17" s="18" t="s">
        <v>148</v>
      </c>
      <c r="D17" s="174" t="s">
        <v>108</v>
      </c>
      <c r="E17" s="174" t="s">
        <v>109</v>
      </c>
      <c r="F17" s="174" t="s">
        <v>110</v>
      </c>
      <c r="G17" s="174" t="s">
        <v>151</v>
      </c>
      <c r="H17" s="174">
        <v>1832893</v>
      </c>
      <c r="I17" s="174" t="s">
        <v>152</v>
      </c>
      <c r="J17" s="175">
        <v>2</v>
      </c>
      <c r="K17" s="175">
        <v>3.4</v>
      </c>
      <c r="L17" s="175">
        <v>1</v>
      </c>
      <c r="M17" s="175">
        <v>2</v>
      </c>
      <c r="N17" s="176" t="s">
        <v>137</v>
      </c>
      <c r="O17" s="176"/>
      <c r="P17" s="176"/>
      <c r="Q17" s="170">
        <v>20000</v>
      </c>
      <c r="R17"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7" s="175">
        <f t="shared" ca="1" si="0"/>
        <v>0</v>
      </c>
      <c r="T17" s="175">
        <f t="shared" ca="1" si="0"/>
        <v>0</v>
      </c>
      <c r="U17" s="175">
        <f t="shared" ca="1" si="0"/>
        <v>0</v>
      </c>
      <c r="V17" s="175"/>
      <c r="W17" s="176"/>
      <c r="X17" s="175">
        <v>3</v>
      </c>
      <c r="Y17" s="171">
        <f t="shared" ca="1" si="1"/>
        <v>0</v>
      </c>
      <c r="Z17"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7" s="175">
        <f ca="1">IF((INDIRECT(ADDRESS(ROW(),COLUMN()-14))-1)&lt;1,0,IF(INDIRECT(ADDRESS(ROW(),COLUMN()-16))/(INDIRECT(ADDRESS(ROW(),COLUMN()-14))-1)&gt;Brongegevens!C20,(Brongegevens!C19-1)*INDIRECT(ADDRESS(ROW(),COLUMN()-1)),0))</f>
        <v>-45</v>
      </c>
      <c r="AB17" s="175">
        <f ca="1">IF(INDIRECT(ADDRESS(ROW(),COLUMN()-12))=TRUE,(Brongegevens!C18-1)*INDIRECT(ADDRESS(ROW(),COLUMN()-2)),0)</f>
        <v>0</v>
      </c>
      <c r="AC17" s="175">
        <f t="shared" ca="1" si="2"/>
        <v>0</v>
      </c>
      <c r="AD17" s="171">
        <f t="shared" ca="1" si="3"/>
        <v>0</v>
      </c>
      <c r="AE17" s="177">
        <f ca="1">Brongegevens!C26/MIN(4, INDIRECT(ADDRESS(ROW(),COLUMN()-21)))</f>
        <v>0</v>
      </c>
      <c r="AF17" s="177">
        <f ca="1">Brongegevens!C22+INDIRECT(ADDRESS(ROW(),COLUMN()-1))+Brongegevens!C23*(INDIRECT(ADDRESS(ROW(),COLUMN()-3))/60)</f>
        <v>0</v>
      </c>
      <c r="AG17" s="177">
        <f t="shared" ca="1" si="4"/>
        <v>0</v>
      </c>
      <c r="AH17" s="177">
        <f>Brongegevens!C29</f>
        <v>0</v>
      </c>
      <c r="AI17" s="177">
        <f>Brongegevens!C28*Brongegevens!C33</f>
        <v>0</v>
      </c>
      <c r="AJ17" s="173">
        <f t="shared" ca="1" si="5"/>
        <v>0</v>
      </c>
    </row>
    <row r="18" spans="1:36" x14ac:dyDescent="0.3">
      <c r="A18" s="17" t="s">
        <v>153</v>
      </c>
      <c r="B18" s="17" t="s">
        <v>154</v>
      </c>
      <c r="C18" s="17" t="s">
        <v>155</v>
      </c>
      <c r="D18" s="166" t="s">
        <v>156</v>
      </c>
      <c r="E18" s="166" t="s">
        <v>109</v>
      </c>
      <c r="F18" s="166" t="s">
        <v>110</v>
      </c>
      <c r="G18" s="166" t="s">
        <v>157</v>
      </c>
      <c r="H18" s="166">
        <v>1832891</v>
      </c>
      <c r="I18" s="166" t="s">
        <v>145</v>
      </c>
      <c r="J18" s="168">
        <v>1</v>
      </c>
      <c r="K18" s="168">
        <v>13</v>
      </c>
      <c r="L18" s="168">
        <v>1</v>
      </c>
      <c r="M18" s="168">
        <v>4</v>
      </c>
      <c r="N18" s="169"/>
      <c r="O18" s="169"/>
      <c r="P18" s="169"/>
      <c r="Q18" s="170">
        <v>100000</v>
      </c>
      <c r="R18"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8" s="168">
        <f t="shared" ca="1" si="0"/>
        <v>0</v>
      </c>
      <c r="T18" s="168">
        <f t="shared" ca="1" si="0"/>
        <v>0</v>
      </c>
      <c r="U18" s="168">
        <f t="shared" ca="1" si="0"/>
        <v>0</v>
      </c>
      <c r="V18" s="168"/>
      <c r="W18" s="169"/>
      <c r="X18" s="168">
        <v>3</v>
      </c>
      <c r="Y18" s="171">
        <f t="shared" ca="1" si="1"/>
        <v>0</v>
      </c>
      <c r="Z18"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8" s="168">
        <f ca="1">IF((INDIRECT(ADDRESS(ROW(),COLUMN()-14))-1)&lt;1,0,IF(INDIRECT(ADDRESS(ROW(),COLUMN()-16))/(INDIRECT(ADDRESS(ROW(),COLUMN()-14))-1)&gt;Brongegevens!C20,(Brongegevens!C19-1)*INDIRECT(ADDRESS(ROW(),COLUMN()-1)),0))</f>
        <v>-45</v>
      </c>
      <c r="AB18" s="168">
        <f ca="1">IF(INDIRECT(ADDRESS(ROW(),COLUMN()-12))=TRUE,(Brongegevens!C18-1)*INDIRECT(ADDRESS(ROW(),COLUMN()-2)),0)</f>
        <v>0</v>
      </c>
      <c r="AC18" s="168">
        <f t="shared" ca="1" si="2"/>
        <v>0</v>
      </c>
      <c r="AD18" s="171">
        <f t="shared" ca="1" si="3"/>
        <v>0</v>
      </c>
      <c r="AE18" s="172">
        <f ca="1">Brongegevens!C26/MIN(4, INDIRECT(ADDRESS(ROW(),COLUMN()-21)))</f>
        <v>0</v>
      </c>
      <c r="AF18" s="172">
        <f ca="1">Brongegevens!C22+INDIRECT(ADDRESS(ROW(),COLUMN()-1))+Brongegevens!C23*(INDIRECT(ADDRESS(ROW(),COLUMN()-3))/60)</f>
        <v>0</v>
      </c>
      <c r="AG18" s="172">
        <f t="shared" ca="1" si="4"/>
        <v>0</v>
      </c>
      <c r="AH18" s="172">
        <f>Brongegevens!C29</f>
        <v>0</v>
      </c>
      <c r="AI18" s="172">
        <f>Brongegevens!C28*Brongegevens!C33</f>
        <v>0</v>
      </c>
      <c r="AJ18" s="173">
        <f t="shared" ca="1" si="5"/>
        <v>0</v>
      </c>
    </row>
    <row r="19" spans="1:36" x14ac:dyDescent="0.3">
      <c r="A19" s="18" t="s">
        <v>158</v>
      </c>
      <c r="B19" s="18" t="s">
        <v>159</v>
      </c>
      <c r="C19" s="18" t="s">
        <v>160</v>
      </c>
      <c r="D19" s="174" t="s">
        <v>108</v>
      </c>
      <c r="E19" s="174" t="s">
        <v>109</v>
      </c>
      <c r="F19" s="174" t="s">
        <v>110</v>
      </c>
      <c r="G19" s="174" t="s">
        <v>161</v>
      </c>
      <c r="H19" s="174">
        <v>1832890</v>
      </c>
      <c r="I19" s="174" t="s">
        <v>145</v>
      </c>
      <c r="J19" s="175">
        <v>1</v>
      </c>
      <c r="K19" s="175">
        <v>7</v>
      </c>
      <c r="L19" s="175">
        <v>1</v>
      </c>
      <c r="M19" s="175">
        <v>3</v>
      </c>
      <c r="N19" s="176"/>
      <c r="O19" s="176"/>
      <c r="P19" s="176"/>
      <c r="Q19" s="170">
        <v>50000</v>
      </c>
      <c r="R19"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19" s="175">
        <f t="shared" ca="1" si="0"/>
        <v>0</v>
      </c>
      <c r="T19" s="175">
        <f t="shared" ca="1" si="0"/>
        <v>0</v>
      </c>
      <c r="U19" s="175">
        <f t="shared" ca="1" si="0"/>
        <v>0</v>
      </c>
      <c r="V19" s="175"/>
      <c r="W19" s="176"/>
      <c r="X19" s="175">
        <v>3</v>
      </c>
      <c r="Y19" s="171">
        <f t="shared" ca="1" si="1"/>
        <v>0</v>
      </c>
      <c r="Z19"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19" s="175">
        <f ca="1">IF((INDIRECT(ADDRESS(ROW(),COLUMN()-14))-1)&lt;1,0,IF(INDIRECT(ADDRESS(ROW(),COLUMN()-16))/(INDIRECT(ADDRESS(ROW(),COLUMN()-14))-1)&gt;Brongegevens!C20,(Brongegevens!C19-1)*INDIRECT(ADDRESS(ROW(),COLUMN()-1)),0))</f>
        <v>-45</v>
      </c>
      <c r="AB19" s="175">
        <f ca="1">IF(INDIRECT(ADDRESS(ROW(),COLUMN()-12))=TRUE,(Brongegevens!C18-1)*INDIRECT(ADDRESS(ROW(),COLUMN()-2)),0)</f>
        <v>0</v>
      </c>
      <c r="AC19" s="175">
        <f t="shared" ca="1" si="2"/>
        <v>0</v>
      </c>
      <c r="AD19" s="171">
        <f t="shared" ca="1" si="3"/>
        <v>0</v>
      </c>
      <c r="AE19" s="177">
        <f ca="1">Brongegevens!C26/MIN(4, INDIRECT(ADDRESS(ROW(),COLUMN()-21)))</f>
        <v>0</v>
      </c>
      <c r="AF19" s="177">
        <f ca="1">Brongegevens!C22+INDIRECT(ADDRESS(ROW(),COLUMN()-1))+Brongegevens!C23*(INDIRECT(ADDRESS(ROW(),COLUMN()-3))/60)</f>
        <v>0</v>
      </c>
      <c r="AG19" s="177">
        <f t="shared" ca="1" si="4"/>
        <v>0</v>
      </c>
      <c r="AH19" s="177">
        <f>Brongegevens!C29</f>
        <v>0</v>
      </c>
      <c r="AI19" s="177">
        <f>Brongegevens!C28*Brongegevens!C33</f>
        <v>0</v>
      </c>
      <c r="AJ19" s="173">
        <f t="shared" ca="1" si="5"/>
        <v>0</v>
      </c>
    </row>
    <row r="20" spans="1:36" x14ac:dyDescent="0.3">
      <c r="A20" s="17" t="s">
        <v>162</v>
      </c>
      <c r="B20" s="17" t="s">
        <v>163</v>
      </c>
      <c r="C20" s="17" t="s">
        <v>164</v>
      </c>
      <c r="D20" s="166" t="s">
        <v>108</v>
      </c>
      <c r="E20" s="166" t="s">
        <v>109</v>
      </c>
      <c r="F20" s="166" t="s">
        <v>110</v>
      </c>
      <c r="G20" s="166" t="s">
        <v>165</v>
      </c>
      <c r="H20" s="166">
        <v>1832887</v>
      </c>
      <c r="I20" s="166" t="s">
        <v>166</v>
      </c>
      <c r="J20" s="168">
        <v>3</v>
      </c>
      <c r="K20" s="168">
        <v>11</v>
      </c>
      <c r="L20" s="168">
        <v>1</v>
      </c>
      <c r="M20" s="168">
        <v>4</v>
      </c>
      <c r="N20" s="169"/>
      <c r="O20" s="169"/>
      <c r="P20" s="169"/>
      <c r="Q20" s="170">
        <v>75000</v>
      </c>
      <c r="R20"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0" s="168">
        <f t="shared" ca="1" si="0"/>
        <v>0</v>
      </c>
      <c r="T20" s="168">
        <f t="shared" ca="1" si="0"/>
        <v>0</v>
      </c>
      <c r="U20" s="168">
        <f t="shared" ca="1" si="0"/>
        <v>0</v>
      </c>
      <c r="V20" s="168"/>
      <c r="W20" s="169"/>
      <c r="X20" s="168">
        <v>3</v>
      </c>
      <c r="Y20" s="171">
        <f t="shared" ca="1" si="1"/>
        <v>0</v>
      </c>
      <c r="Z20"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0" s="168">
        <f ca="1">IF((INDIRECT(ADDRESS(ROW(),COLUMN()-14))-1)&lt;1,0,IF(INDIRECT(ADDRESS(ROW(),COLUMN()-16))/(INDIRECT(ADDRESS(ROW(),COLUMN()-14))-1)&gt;Brongegevens!C20,(Brongegevens!C19-1)*INDIRECT(ADDRESS(ROW(),COLUMN()-1)),0))</f>
        <v>-45</v>
      </c>
      <c r="AB20" s="168">
        <f ca="1">IF(INDIRECT(ADDRESS(ROW(),COLUMN()-12))=TRUE,(Brongegevens!C18-1)*INDIRECT(ADDRESS(ROW(),COLUMN()-2)),0)</f>
        <v>0</v>
      </c>
      <c r="AC20" s="168">
        <f t="shared" ca="1" si="2"/>
        <v>0</v>
      </c>
      <c r="AD20" s="171">
        <f t="shared" ca="1" si="3"/>
        <v>0</v>
      </c>
      <c r="AE20" s="172">
        <f ca="1">Brongegevens!C26/MIN(4, INDIRECT(ADDRESS(ROW(),COLUMN()-21)))</f>
        <v>0</v>
      </c>
      <c r="AF20" s="172">
        <f ca="1">Brongegevens!C22+INDIRECT(ADDRESS(ROW(),COLUMN()-1))+Brongegevens!C23*(INDIRECT(ADDRESS(ROW(),COLUMN()-3))/60)</f>
        <v>0</v>
      </c>
      <c r="AG20" s="172">
        <f t="shared" ca="1" si="4"/>
        <v>0</v>
      </c>
      <c r="AH20" s="172">
        <f>Brongegevens!C29</f>
        <v>0</v>
      </c>
      <c r="AI20" s="172">
        <f>Brongegevens!C28*Brongegevens!C33</f>
        <v>0</v>
      </c>
      <c r="AJ20" s="173">
        <f t="shared" ca="1" si="5"/>
        <v>0</v>
      </c>
    </row>
    <row r="21" spans="1:36" x14ac:dyDescent="0.3">
      <c r="A21" s="18" t="s">
        <v>162</v>
      </c>
      <c r="B21" s="18" t="s">
        <v>163</v>
      </c>
      <c r="C21" s="18" t="s">
        <v>164</v>
      </c>
      <c r="D21" s="174" t="s">
        <v>108</v>
      </c>
      <c r="E21" s="174" t="s">
        <v>109</v>
      </c>
      <c r="F21" s="174" t="s">
        <v>110</v>
      </c>
      <c r="G21" s="174" t="s">
        <v>167</v>
      </c>
      <c r="H21" s="174">
        <v>1832889</v>
      </c>
      <c r="I21" s="174" t="s">
        <v>116</v>
      </c>
      <c r="J21" s="175">
        <v>3</v>
      </c>
      <c r="K21" s="175">
        <v>1</v>
      </c>
      <c r="L21" s="175">
        <v>2</v>
      </c>
      <c r="M21" s="175">
        <v>2</v>
      </c>
      <c r="N21" s="176"/>
      <c r="O21" s="176"/>
      <c r="P21" s="176"/>
      <c r="Q21" s="170">
        <v>3000</v>
      </c>
      <c r="R21"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1" s="175">
        <f t="shared" ca="1" si="0"/>
        <v>0</v>
      </c>
      <c r="T21" s="175">
        <f t="shared" ca="1" si="0"/>
        <v>0</v>
      </c>
      <c r="U21" s="175">
        <f t="shared" ca="1" si="0"/>
        <v>0</v>
      </c>
      <c r="V21" s="175"/>
      <c r="W21" s="176"/>
      <c r="X21" s="175">
        <v>2</v>
      </c>
      <c r="Y21" s="171">
        <f t="shared" ca="1" si="1"/>
        <v>0</v>
      </c>
      <c r="Z21"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1" s="175">
        <f ca="1">IF((INDIRECT(ADDRESS(ROW(),COLUMN()-14))-1)&lt;1,0,IF(INDIRECT(ADDRESS(ROW(),COLUMN()-16))/(INDIRECT(ADDRESS(ROW(),COLUMN()-14))-1)&gt;Brongegevens!C20,(Brongegevens!C19-1)*INDIRECT(ADDRESS(ROW(),COLUMN()-1)),0))</f>
        <v>-45</v>
      </c>
      <c r="AB21" s="175">
        <f ca="1">IF(INDIRECT(ADDRESS(ROW(),COLUMN()-12))=TRUE,(Brongegevens!C18-1)*INDIRECT(ADDRESS(ROW(),COLUMN()-2)),0)</f>
        <v>0</v>
      </c>
      <c r="AC21" s="175">
        <f t="shared" ca="1" si="2"/>
        <v>0</v>
      </c>
      <c r="AD21" s="171">
        <f t="shared" ca="1" si="3"/>
        <v>0</v>
      </c>
      <c r="AE21" s="177">
        <f ca="1">Brongegevens!C26/MIN(4, INDIRECT(ADDRESS(ROW(),COLUMN()-21)))</f>
        <v>0</v>
      </c>
      <c r="AF21" s="177">
        <f ca="1">Brongegevens!C22+INDIRECT(ADDRESS(ROW(),COLUMN()-1))+Brongegevens!C23*(INDIRECT(ADDRESS(ROW(),COLUMN()-3))/60)</f>
        <v>0</v>
      </c>
      <c r="AG21" s="177">
        <f t="shared" ca="1" si="4"/>
        <v>0</v>
      </c>
      <c r="AH21" s="177">
        <f>Brongegevens!C29</f>
        <v>0</v>
      </c>
      <c r="AI21" s="177">
        <f>Brongegevens!C28*Brongegevens!C33</f>
        <v>0</v>
      </c>
      <c r="AJ21" s="173">
        <f t="shared" ca="1" si="5"/>
        <v>0</v>
      </c>
    </row>
    <row r="22" spans="1:36" x14ac:dyDescent="0.3">
      <c r="A22" s="17" t="s">
        <v>162</v>
      </c>
      <c r="B22" s="17" t="s">
        <v>163</v>
      </c>
      <c r="C22" s="17" t="s">
        <v>164</v>
      </c>
      <c r="D22" s="166" t="s">
        <v>108</v>
      </c>
      <c r="E22" s="166" t="s">
        <v>109</v>
      </c>
      <c r="F22" s="166" t="s">
        <v>110</v>
      </c>
      <c r="G22" s="166" t="s">
        <v>168</v>
      </c>
      <c r="H22" s="166">
        <v>1832888</v>
      </c>
      <c r="I22" s="166" t="s">
        <v>169</v>
      </c>
      <c r="J22" s="168">
        <v>3</v>
      </c>
      <c r="K22" s="168">
        <v>8.6999999999999993</v>
      </c>
      <c r="L22" s="168">
        <v>1</v>
      </c>
      <c r="M22" s="168">
        <v>3</v>
      </c>
      <c r="N22" s="169"/>
      <c r="O22" s="169"/>
      <c r="P22" s="169"/>
      <c r="Q22" s="170">
        <v>75000</v>
      </c>
      <c r="R22"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2" s="168">
        <f t="shared" ca="1" si="0"/>
        <v>0</v>
      </c>
      <c r="T22" s="168">
        <f t="shared" ca="1" si="0"/>
        <v>0</v>
      </c>
      <c r="U22" s="168">
        <f t="shared" ca="1" si="0"/>
        <v>0</v>
      </c>
      <c r="V22" s="168"/>
      <c r="W22" s="169"/>
      <c r="X22" s="168">
        <v>3</v>
      </c>
      <c r="Y22" s="171">
        <f t="shared" ca="1" si="1"/>
        <v>0</v>
      </c>
      <c r="Z22"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2" s="168">
        <f ca="1">IF((INDIRECT(ADDRESS(ROW(),COLUMN()-14))-1)&lt;1,0,IF(INDIRECT(ADDRESS(ROW(),COLUMN()-16))/(INDIRECT(ADDRESS(ROW(),COLUMN()-14))-1)&gt;Brongegevens!C20,(Brongegevens!C19-1)*INDIRECT(ADDRESS(ROW(),COLUMN()-1)),0))</f>
        <v>-45</v>
      </c>
      <c r="AB22" s="168">
        <f ca="1">IF(INDIRECT(ADDRESS(ROW(),COLUMN()-12))=TRUE,(Brongegevens!C18-1)*INDIRECT(ADDRESS(ROW(),COLUMN()-2)),0)</f>
        <v>0</v>
      </c>
      <c r="AC22" s="168">
        <f t="shared" ca="1" si="2"/>
        <v>0</v>
      </c>
      <c r="AD22" s="171">
        <f t="shared" ca="1" si="3"/>
        <v>0</v>
      </c>
      <c r="AE22" s="172">
        <f ca="1">Brongegevens!C26/MIN(4, INDIRECT(ADDRESS(ROW(),COLUMN()-21)))</f>
        <v>0</v>
      </c>
      <c r="AF22" s="172">
        <f ca="1">Brongegevens!C22+INDIRECT(ADDRESS(ROW(),COLUMN()-1))+Brongegevens!C23*(INDIRECT(ADDRESS(ROW(),COLUMN()-3))/60)</f>
        <v>0</v>
      </c>
      <c r="AG22" s="172">
        <f t="shared" ca="1" si="4"/>
        <v>0</v>
      </c>
      <c r="AH22" s="172">
        <f>Brongegevens!C29</f>
        <v>0</v>
      </c>
      <c r="AI22" s="172">
        <f>Brongegevens!C28*Brongegevens!C33</f>
        <v>0</v>
      </c>
      <c r="AJ22" s="173">
        <f t="shared" ca="1" si="5"/>
        <v>0</v>
      </c>
    </row>
    <row r="23" spans="1:36" x14ac:dyDescent="0.3">
      <c r="A23" s="18" t="s">
        <v>170</v>
      </c>
      <c r="B23" s="18" t="s">
        <v>171</v>
      </c>
      <c r="C23" s="18" t="s">
        <v>172</v>
      </c>
      <c r="D23" s="174" t="s">
        <v>108</v>
      </c>
      <c r="E23" s="174" t="s">
        <v>109</v>
      </c>
      <c r="F23" s="174" t="s">
        <v>110</v>
      </c>
      <c r="G23" s="174" t="s">
        <v>173</v>
      </c>
      <c r="H23" s="174">
        <v>1832886</v>
      </c>
      <c r="I23" s="174" t="s">
        <v>145</v>
      </c>
      <c r="J23" s="175">
        <v>1</v>
      </c>
      <c r="K23" s="175">
        <v>10.51</v>
      </c>
      <c r="L23" s="175">
        <v>1</v>
      </c>
      <c r="M23" s="175">
        <v>4</v>
      </c>
      <c r="N23" s="176"/>
      <c r="O23" s="176"/>
      <c r="P23" s="176"/>
      <c r="Q23" s="170">
        <v>50000</v>
      </c>
      <c r="R23" s="175">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3" s="175">
        <f t="shared" ca="1" si="0"/>
        <v>0</v>
      </c>
      <c r="T23" s="175">
        <f t="shared" ca="1" si="0"/>
        <v>0</v>
      </c>
      <c r="U23" s="175">
        <f t="shared" ca="1" si="0"/>
        <v>0</v>
      </c>
      <c r="V23" s="175"/>
      <c r="W23" s="176"/>
      <c r="X23" s="175">
        <v>3</v>
      </c>
      <c r="Y23" s="171">
        <f t="shared" ca="1" si="1"/>
        <v>0</v>
      </c>
      <c r="Z23" s="175">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3" s="175">
        <f ca="1">IF((INDIRECT(ADDRESS(ROW(),COLUMN()-14))-1)&lt;1,0,IF(INDIRECT(ADDRESS(ROW(),COLUMN()-16))/(INDIRECT(ADDRESS(ROW(),COLUMN()-14))-1)&gt;Brongegevens!C20,(Brongegevens!C19-1)*INDIRECT(ADDRESS(ROW(),COLUMN()-1)),0))</f>
        <v>-45</v>
      </c>
      <c r="AB23" s="175">
        <f ca="1">IF(INDIRECT(ADDRESS(ROW(),COLUMN()-12))=TRUE,(Brongegevens!C18-1)*INDIRECT(ADDRESS(ROW(),COLUMN()-2)),0)</f>
        <v>0</v>
      </c>
      <c r="AC23" s="175">
        <f t="shared" ca="1" si="2"/>
        <v>0</v>
      </c>
      <c r="AD23" s="171">
        <f t="shared" ca="1" si="3"/>
        <v>0</v>
      </c>
      <c r="AE23" s="177">
        <f ca="1">Brongegevens!C26/MIN(4, INDIRECT(ADDRESS(ROW(),COLUMN()-21)))</f>
        <v>0</v>
      </c>
      <c r="AF23" s="177">
        <f ca="1">Brongegevens!C22+INDIRECT(ADDRESS(ROW(),COLUMN()-1))+Brongegevens!C23*(INDIRECT(ADDRESS(ROW(),COLUMN()-3))/60)</f>
        <v>0</v>
      </c>
      <c r="AG23" s="177">
        <f t="shared" ca="1" si="4"/>
        <v>0</v>
      </c>
      <c r="AH23" s="177">
        <f>Brongegevens!C29</f>
        <v>0</v>
      </c>
      <c r="AI23" s="177">
        <f>Brongegevens!C28*Brongegevens!C33</f>
        <v>0</v>
      </c>
      <c r="AJ23" s="173">
        <f t="shared" ca="1" si="5"/>
        <v>0</v>
      </c>
    </row>
    <row r="24" spans="1:36" x14ac:dyDescent="0.3">
      <c r="A24" s="17">
        <v>161</v>
      </c>
      <c r="B24" s="17" t="s">
        <v>174</v>
      </c>
      <c r="C24" s="17" t="s">
        <v>175</v>
      </c>
      <c r="D24" s="166" t="s">
        <v>108</v>
      </c>
      <c r="E24" s="166" t="s">
        <v>109</v>
      </c>
      <c r="F24" s="166" t="s">
        <v>110</v>
      </c>
      <c r="G24" s="166" t="s">
        <v>176</v>
      </c>
      <c r="H24" s="166" t="s">
        <v>177</v>
      </c>
      <c r="I24" s="166" t="s">
        <v>178</v>
      </c>
      <c r="J24" s="168">
        <v>1</v>
      </c>
      <c r="K24" s="168">
        <v>10.8</v>
      </c>
      <c r="L24" s="168">
        <v>1</v>
      </c>
      <c r="M24" s="168">
        <v>4</v>
      </c>
      <c r="N24" s="169"/>
      <c r="O24" s="169"/>
      <c r="P24" s="169"/>
      <c r="Q24" s="170">
        <v>40000</v>
      </c>
      <c r="R24" s="168">
        <f ca="1">IF(INDIRECT(ADDRESS(ROW(),COLUMN()-1))="",2,IF(INDIRECT(ADDRESS(ROW(),COLUMN()-1))&gt;Brongegevens!C34,Brongegevens!C21,IF(INDIRECT(ADDRESS(ROW(),COLUMN()-1))&lt;Brongegevens!C4,Brongegevens!C3,IF(INDIRECT(ADDRESS(ROW(),COLUMN()-1))&lt;Brongegevens!C5,3,IF(INDIRECT(ADDRESS(ROW(),COLUMN()-1))&lt;Brongegevens!C6,4,5+_xlfn.FLOOR.MATH((INDIRECT(ADDRESS(ROW(),COLUMN()-1))-Brongegevens!C6)/Brongegevens!C7))))))</f>
        <v>0</v>
      </c>
      <c r="S24" s="168">
        <f t="shared" ca="1" si="0"/>
        <v>0</v>
      </c>
      <c r="T24" s="168">
        <f t="shared" ca="1" si="0"/>
        <v>0</v>
      </c>
      <c r="U24" s="168">
        <f t="shared" ca="1" si="0"/>
        <v>0</v>
      </c>
      <c r="V24" s="168"/>
      <c r="W24" s="169"/>
      <c r="X24" s="168">
        <v>3</v>
      </c>
      <c r="Y24" s="171">
        <f t="shared" ca="1" si="1"/>
        <v>0</v>
      </c>
      <c r="Z24" s="168">
        <f ca="1">IF(Brongegevens!C15+Brongegevens!C16*(Brongegevens!C17*INDIRECT(ADDRESS(ROW(),COLUMN()-14))-Brongegevens!C17*Brongegevens!C14+INDIRECT(ADDRESS(ROW(),COLUMN()-13))-Brongegevens!C13)&lt;45,45,Brongegevens!C15+Brongegevens!C16*(Brongegevens!C17*INDIRECT(ADDRESS(ROW(),COLUMN()-14))-Brongegevens!C17*Brongegevens!C14+INDIRECT(ADDRESS(ROW(),COLUMN()-13))-Brongegevens!C13))</f>
        <v>45</v>
      </c>
      <c r="AA24" s="168">
        <f ca="1">IF((INDIRECT(ADDRESS(ROW(),COLUMN()-14))-1)&lt;1,0,IF(INDIRECT(ADDRESS(ROW(),COLUMN()-16))/(INDIRECT(ADDRESS(ROW(),COLUMN()-14))-1)&gt;Brongegevens!C20,(Brongegevens!C19-1)*INDIRECT(ADDRESS(ROW(),COLUMN()-1)),0))</f>
        <v>-45</v>
      </c>
      <c r="AB24" s="168">
        <f ca="1">IF(INDIRECT(ADDRESS(ROW(),COLUMN()-12))=TRUE,(Brongegevens!C18-1)*INDIRECT(ADDRESS(ROW(),COLUMN()-2)),0)</f>
        <v>0</v>
      </c>
      <c r="AC24" s="168">
        <f t="shared" ca="1" si="2"/>
        <v>0</v>
      </c>
      <c r="AD24" s="171">
        <f t="shared" ca="1" si="3"/>
        <v>0</v>
      </c>
      <c r="AE24" s="172">
        <f ca="1">Brongegevens!C26/MIN(4, INDIRECT(ADDRESS(ROW(),COLUMN()-21)))</f>
        <v>0</v>
      </c>
      <c r="AF24" s="172">
        <f ca="1">Brongegevens!C22+INDIRECT(ADDRESS(ROW(),COLUMN()-1))+Brongegevens!C23*(INDIRECT(ADDRESS(ROW(),COLUMN()-3))/60)</f>
        <v>0</v>
      </c>
      <c r="AG24" s="172">
        <f t="shared" ca="1" si="4"/>
        <v>0</v>
      </c>
      <c r="AH24" s="172">
        <f>Brongegevens!C29</f>
        <v>0</v>
      </c>
      <c r="AI24" s="172">
        <f>Brongegevens!C28*Brongegevens!C33</f>
        <v>0</v>
      </c>
      <c r="AJ24" s="173">
        <f t="shared" ca="1" si="5"/>
        <v>0</v>
      </c>
    </row>
    <row r="25" spans="1:36" s="181" customFormat="1" ht="30" customHeight="1" x14ac:dyDescent="0.3">
      <c r="AI25" s="181" t="s">
        <v>179</v>
      </c>
      <c r="AJ25" s="254">
        <f ca="1">SUM(AJ4:AJ24)</f>
        <v>0</v>
      </c>
    </row>
  </sheetData>
  <mergeCells count="4">
    <mergeCell ref="A2:P2"/>
    <mergeCell ref="R2:Y2"/>
    <mergeCell ref="Z2:AD2"/>
    <mergeCell ref="AE2:AJ2"/>
  </mergeCells>
  <conditionalFormatting sqref="Y4:Y24">
    <cfRule type="cellIs" dxfId="26" priority="2" operator="greaterThan">
      <formula>-1</formula>
    </cfRule>
  </conditionalFormatting>
  <conditionalFormatting sqref="AD4:AD24">
    <cfRule type="cellIs" dxfId="25" priority="3" operator="greaterThan">
      <formula>-1</formula>
    </cfRule>
  </conditionalFormatting>
  <conditionalFormatting sqref="AJ4:AJ24">
    <cfRule type="cellIs" dxfId="24" priority="4" operator="greaterThan">
      <formula>-1</formula>
    </cfRule>
  </conditionalFormatting>
  <pageMargins left="0.7" right="0.7" top="0.75" bottom="0.75" header="0.3" footer="0.3"/>
  <pageSetup paperSize="9" scale="3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E44E-066A-490F-9C08-4014326628CB}">
  <sheetPr>
    <pageSetUpPr fitToPage="1"/>
  </sheetPr>
  <dimension ref="A1:F18"/>
  <sheetViews>
    <sheetView zoomScale="90" zoomScaleNormal="90" workbookViewId="0">
      <selection activeCell="B3" sqref="B3"/>
    </sheetView>
  </sheetViews>
  <sheetFormatPr defaultColWidth="36.44140625" defaultRowHeight="14.4" x14ac:dyDescent="0.3"/>
  <cols>
    <col min="1" max="1" width="53.88671875" bestFit="1" customWidth="1"/>
    <col min="2" max="2" width="57" bestFit="1" customWidth="1"/>
    <col min="3" max="3" width="36" bestFit="1" customWidth="1"/>
    <col min="4" max="4" width="24.33203125" customWidth="1"/>
    <col min="5" max="5" width="15" bestFit="1" customWidth="1"/>
    <col min="6" max="6" width="15.88671875" bestFit="1" customWidth="1"/>
    <col min="7" max="9" width="15.33203125" bestFit="1" customWidth="1"/>
    <col min="10" max="10" width="57" bestFit="1" customWidth="1"/>
    <col min="11" max="11" width="36" bestFit="1" customWidth="1"/>
    <col min="12" max="12" width="18.44140625" bestFit="1" customWidth="1"/>
    <col min="13" max="13" width="32.5546875" bestFit="1" customWidth="1"/>
    <col min="14" max="14" width="14.33203125" bestFit="1" customWidth="1"/>
    <col min="15" max="16380" width="36.44140625" customWidth="1"/>
  </cols>
  <sheetData>
    <row r="1" spans="1:6" s="15" customFormat="1" ht="15" thickBot="1" x14ac:dyDescent="0.35">
      <c r="A1" s="14"/>
      <c r="B1" s="14"/>
      <c r="C1" s="14"/>
      <c r="D1" s="14"/>
      <c r="E1" s="14"/>
      <c r="F1" s="14"/>
    </row>
    <row r="2" spans="1:6" s="15" customFormat="1" x14ac:dyDescent="0.3">
      <c r="A2" s="236" t="s">
        <v>180</v>
      </c>
      <c r="B2" s="237" t="s">
        <v>181</v>
      </c>
    </row>
    <row r="3" spans="1:6" s="15" customFormat="1" x14ac:dyDescent="0.3">
      <c r="A3" s="238" t="s">
        <v>182</v>
      </c>
      <c r="B3" s="240"/>
    </row>
    <row r="4" spans="1:6" s="15" customFormat="1" x14ac:dyDescent="0.3">
      <c r="A4" s="238" t="s">
        <v>183</v>
      </c>
      <c r="B4" s="240"/>
    </row>
    <row r="5" spans="1:6" s="15" customFormat="1" ht="15" thickBot="1" x14ac:dyDescent="0.35">
      <c r="A5" s="239" t="s">
        <v>184</v>
      </c>
      <c r="B5" s="241"/>
    </row>
    <row r="6" spans="1:6" s="15" customFormat="1" x14ac:dyDescent="0.3">
      <c r="A6" s="14"/>
      <c r="B6" s="14"/>
    </row>
    <row r="7" spans="1:6" s="15" customFormat="1" ht="15" thickBot="1" x14ac:dyDescent="0.35"/>
    <row r="8" spans="1:6" ht="37.5" customHeight="1" x14ac:dyDescent="0.3">
      <c r="A8" s="224" t="s">
        <v>185</v>
      </c>
      <c r="B8" s="225"/>
      <c r="C8" s="225"/>
      <c r="D8" s="226" t="s">
        <v>186</v>
      </c>
      <c r="E8" s="227"/>
    </row>
    <row r="9" spans="1:6" ht="34.200000000000003" x14ac:dyDescent="0.3">
      <c r="A9" s="228" t="s">
        <v>187</v>
      </c>
      <c r="B9" s="229" t="s">
        <v>188</v>
      </c>
      <c r="C9" s="229" t="s">
        <v>189</v>
      </c>
      <c r="D9" s="230" t="s">
        <v>190</v>
      </c>
      <c r="E9" s="231" t="s">
        <v>191</v>
      </c>
    </row>
    <row r="10" spans="1:6" x14ac:dyDescent="0.3">
      <c r="A10" s="232" t="s">
        <v>192</v>
      </c>
      <c r="B10" s="233" t="s">
        <v>193</v>
      </c>
      <c r="C10" s="233" t="s">
        <v>194</v>
      </c>
      <c r="D10" s="242"/>
      <c r="E10" s="243"/>
    </row>
    <row r="11" spans="1:6" x14ac:dyDescent="0.3">
      <c r="A11" s="232" t="s">
        <v>195</v>
      </c>
      <c r="B11" s="233" t="s">
        <v>196</v>
      </c>
      <c r="C11" s="233" t="s">
        <v>197</v>
      </c>
      <c r="D11" s="242"/>
      <c r="E11" s="243"/>
    </row>
    <row r="12" spans="1:6" x14ac:dyDescent="0.3">
      <c r="A12" s="232" t="s">
        <v>195</v>
      </c>
      <c r="B12" s="233" t="s">
        <v>198</v>
      </c>
      <c r="C12" s="233" t="s">
        <v>199</v>
      </c>
      <c r="D12" s="242"/>
      <c r="E12" s="243"/>
    </row>
    <row r="13" spans="1:6" x14ac:dyDescent="0.3">
      <c r="A13" s="232" t="s">
        <v>200</v>
      </c>
      <c r="B13" s="233" t="s">
        <v>201</v>
      </c>
      <c r="C13" s="233" t="s">
        <v>199</v>
      </c>
      <c r="D13" s="242"/>
      <c r="E13" s="243"/>
    </row>
    <row r="14" spans="1:6" x14ac:dyDescent="0.3">
      <c r="A14" s="232" t="s">
        <v>200</v>
      </c>
      <c r="B14" s="233" t="s">
        <v>202</v>
      </c>
      <c r="C14" s="233" t="s">
        <v>199</v>
      </c>
      <c r="D14" s="242"/>
      <c r="E14" s="243"/>
    </row>
    <row r="15" spans="1:6" x14ac:dyDescent="0.3">
      <c r="A15" s="232" t="s">
        <v>200</v>
      </c>
      <c r="B15" s="233" t="s">
        <v>203</v>
      </c>
      <c r="C15" s="233"/>
      <c r="D15" s="242"/>
      <c r="E15" s="243"/>
    </row>
    <row r="16" spans="1:6" x14ac:dyDescent="0.3">
      <c r="A16" s="232" t="s">
        <v>204</v>
      </c>
      <c r="B16" s="233" t="s">
        <v>205</v>
      </c>
      <c r="C16" s="233" t="s">
        <v>206</v>
      </c>
      <c r="D16" s="242"/>
      <c r="E16" s="243"/>
    </row>
    <row r="17" spans="1:5" x14ac:dyDescent="0.3">
      <c r="A17" s="232" t="s">
        <v>207</v>
      </c>
      <c r="B17" s="233" t="s">
        <v>208</v>
      </c>
      <c r="C17" s="233" t="s">
        <v>209</v>
      </c>
      <c r="D17" s="242"/>
      <c r="E17" s="243"/>
    </row>
    <row r="18" spans="1:5" ht="15" thickBot="1" x14ac:dyDescent="0.35">
      <c r="A18" s="234" t="s">
        <v>210</v>
      </c>
      <c r="B18" s="235" t="s">
        <v>211</v>
      </c>
      <c r="C18" s="235" t="s">
        <v>212</v>
      </c>
      <c r="D18" s="244"/>
      <c r="E18" s="245"/>
    </row>
  </sheetData>
  <sheetProtection sheet="1" selectLockedCells="1"/>
  <conditionalFormatting sqref="A10:C14 A15:B15 A16:C16">
    <cfRule type="containsBlanks" dxfId="23" priority="3">
      <formula>LEN(TRIM(A10))=0</formula>
    </cfRule>
  </conditionalFormatting>
  <conditionalFormatting sqref="B3:B5 D10:E18">
    <cfRule type="containsBlanks" dxfId="22" priority="5">
      <formula>LEN(TRIM(B3))=0</formula>
    </cfRule>
  </conditionalFormatting>
  <pageMargins left="0.70866141732283505" right="0.70866141732283505" top="0.74803149606299202" bottom="0.74803149606299202" header="0.31496062992126" footer="0.31496062992126"/>
  <pageSetup scale="55" orientation="landscape" r:id="rId1"/>
  <headerFooter>
    <oddHeader>&amp;C&amp;"Tahoma,Vet"&amp;A</oddHeader>
    <oddFooter>&amp;C&amp;"Tahoma,Standaard"&amp;9Bestand: &amp;F&amp;R&amp;"Calibritahoma,Standaard"&amp;9&amp;P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39F6-88E7-42E6-A3F4-A22E686A8E39}">
  <sheetPr codeName="Blad9">
    <tabColor rgb="FF00B0F0"/>
    <pageSetUpPr fitToPage="1"/>
  </sheetPr>
  <dimension ref="A1:XFC25"/>
  <sheetViews>
    <sheetView zoomScaleNormal="100" workbookViewId="0">
      <selection activeCell="C17" sqref="C17"/>
    </sheetView>
  </sheetViews>
  <sheetFormatPr defaultColWidth="0" defaultRowHeight="14.4" zeroHeight="1" x14ac:dyDescent="0.3"/>
  <cols>
    <col min="1" max="1" width="1.44140625" style="2" customWidth="1"/>
    <col min="2" max="2" width="16.44140625" style="2" customWidth="1"/>
    <col min="3" max="3" width="44" style="2" customWidth="1"/>
    <col min="4" max="7" width="11.44140625" style="2" customWidth="1"/>
    <col min="8" max="8" width="13.6640625" style="2" customWidth="1"/>
    <col min="9" max="9" width="0" style="2" hidden="1" customWidth="1"/>
    <col min="10" max="16383" width="9.109375" style="2" hidden="1"/>
    <col min="16384" max="16384" width="2.6640625" style="2" hidden="1" customWidth="1"/>
  </cols>
  <sheetData>
    <row r="1" spans="1:8" x14ac:dyDescent="0.3">
      <c r="A1" s="1"/>
      <c r="B1" s="1"/>
      <c r="C1" s="1"/>
      <c r="D1" s="1"/>
      <c r="E1" s="1"/>
      <c r="F1" s="1"/>
      <c r="G1" s="1"/>
      <c r="H1" s="1"/>
    </row>
    <row r="2" spans="1:8" x14ac:dyDescent="0.3">
      <c r="A2" s="1"/>
      <c r="B2" s="1"/>
      <c r="C2" s="1"/>
      <c r="D2" s="1"/>
      <c r="E2" s="1"/>
      <c r="F2" s="1"/>
      <c r="G2" s="1"/>
      <c r="H2" s="1"/>
    </row>
    <row r="3" spans="1:8" x14ac:dyDescent="0.3">
      <c r="A3" s="1"/>
      <c r="B3" s="1"/>
      <c r="C3" s="1"/>
      <c r="D3" s="1"/>
      <c r="E3" s="1"/>
      <c r="F3" s="1"/>
      <c r="G3" s="1"/>
      <c r="H3" s="1"/>
    </row>
    <row r="4" spans="1:8" x14ac:dyDescent="0.3">
      <c r="A4" s="1"/>
      <c r="B4" s="1"/>
      <c r="C4" s="1"/>
      <c r="D4" s="1"/>
      <c r="E4" s="1"/>
      <c r="F4" s="1"/>
      <c r="G4" s="1"/>
      <c r="H4" s="1"/>
    </row>
    <row r="5" spans="1:8" x14ac:dyDescent="0.3">
      <c r="A5" s="1"/>
      <c r="B5" s="1"/>
      <c r="C5" s="1"/>
      <c r="D5" s="1"/>
      <c r="E5" s="1"/>
      <c r="F5" s="1"/>
      <c r="G5" s="1"/>
      <c r="H5" s="1"/>
    </row>
    <row r="6" spans="1:8" x14ac:dyDescent="0.3">
      <c r="A6" s="1"/>
      <c r="B6" s="1"/>
      <c r="C6" s="1"/>
      <c r="D6" s="1"/>
      <c r="E6" s="1"/>
      <c r="F6" s="1"/>
      <c r="G6" s="1"/>
      <c r="H6" s="1"/>
    </row>
    <row r="7" spans="1:8" x14ac:dyDescent="0.3">
      <c r="A7" s="1"/>
      <c r="B7" s="1"/>
      <c r="C7" s="1"/>
      <c r="D7" s="1"/>
      <c r="E7" s="1"/>
      <c r="F7" s="1"/>
      <c r="G7" s="1"/>
      <c r="H7" s="1"/>
    </row>
    <row r="8" spans="1:8" x14ac:dyDescent="0.3">
      <c r="A8" s="1"/>
      <c r="B8" s="1"/>
      <c r="C8" s="1"/>
      <c r="D8" s="1"/>
      <c r="E8" s="1"/>
      <c r="F8" s="1"/>
      <c r="G8" s="1"/>
      <c r="H8" s="1"/>
    </row>
    <row r="9" spans="1:8" x14ac:dyDescent="0.3">
      <c r="A9" s="1"/>
      <c r="B9" s="1"/>
      <c r="C9" s="1"/>
      <c r="D9" s="1"/>
      <c r="E9" s="1"/>
      <c r="F9" s="1"/>
      <c r="G9" s="1"/>
      <c r="H9" s="1"/>
    </row>
    <row r="10" spans="1:8" x14ac:dyDescent="0.3">
      <c r="A10" s="1"/>
      <c r="B10" s="1"/>
      <c r="C10" s="1"/>
      <c r="D10" s="1"/>
      <c r="E10" s="1"/>
      <c r="F10" s="1"/>
      <c r="G10" s="1"/>
      <c r="H10" s="1"/>
    </row>
    <row r="11" spans="1:8" x14ac:dyDescent="0.3">
      <c r="A11" s="1"/>
      <c r="B11" s="1"/>
      <c r="C11" s="1"/>
      <c r="D11" s="1"/>
      <c r="E11" s="1"/>
      <c r="F11" s="1"/>
      <c r="G11" s="1"/>
      <c r="H11" s="1"/>
    </row>
    <row r="12" spans="1:8" x14ac:dyDescent="0.3">
      <c r="A12" s="1"/>
      <c r="B12" s="1"/>
      <c r="C12" s="1"/>
      <c r="D12" s="1"/>
      <c r="E12" s="1"/>
      <c r="F12" s="1"/>
      <c r="G12" s="1"/>
      <c r="H12" s="1"/>
    </row>
    <row r="13" spans="1:8" x14ac:dyDescent="0.3">
      <c r="A13" s="1"/>
      <c r="B13" s="1"/>
      <c r="C13" s="1"/>
      <c r="D13" s="1"/>
      <c r="E13" s="1"/>
      <c r="F13" s="1"/>
      <c r="G13" s="1"/>
      <c r="H13" s="1"/>
    </row>
    <row r="14" spans="1:8" x14ac:dyDescent="0.3">
      <c r="A14" s="1"/>
      <c r="B14" s="1"/>
      <c r="C14" s="1"/>
      <c r="D14" s="1"/>
      <c r="E14" s="1"/>
      <c r="F14" s="1"/>
      <c r="G14" s="1"/>
      <c r="H14" s="1"/>
    </row>
    <row r="15" spans="1:8" x14ac:dyDescent="0.3">
      <c r="A15" s="1"/>
      <c r="B15" s="1"/>
      <c r="C15" s="1"/>
      <c r="D15" s="1"/>
      <c r="E15" s="1"/>
      <c r="F15" s="1"/>
      <c r="G15" s="1"/>
      <c r="H15" s="1"/>
    </row>
    <row r="16" spans="1:8" x14ac:dyDescent="0.3">
      <c r="A16" s="1"/>
      <c r="B16" s="3" t="e">
        <f>CONCATENATE("Inschrijving onderhoud: ",#REF!)</f>
        <v>#REF!</v>
      </c>
      <c r="C16" s="1"/>
      <c r="D16" s="1"/>
      <c r="E16" s="1"/>
      <c r="F16" s="1"/>
      <c r="G16" s="1"/>
      <c r="H16" s="1"/>
    </row>
    <row r="17" spans="1:8" x14ac:dyDescent="0.3">
      <c r="A17" s="1"/>
      <c r="B17" s="4" t="s">
        <v>73</v>
      </c>
      <c r="C17" s="5"/>
      <c r="D17" s="6"/>
      <c r="E17" s="6"/>
      <c r="F17" s="6"/>
      <c r="G17" s="6"/>
      <c r="H17" s="6"/>
    </row>
    <row r="18" spans="1:8" x14ac:dyDescent="0.3">
      <c r="A18" s="1"/>
      <c r="B18" s="4" t="s">
        <v>213</v>
      </c>
      <c r="C18" s="5"/>
      <c r="D18" s="6"/>
      <c r="E18" s="6"/>
      <c r="F18" s="6"/>
      <c r="G18" s="6"/>
      <c r="H18" s="6"/>
    </row>
    <row r="19" spans="1:8" x14ac:dyDescent="0.3">
      <c r="A19" s="1"/>
      <c r="B19" s="4" t="s">
        <v>214</v>
      </c>
      <c r="C19" s="5"/>
      <c r="D19" s="6"/>
      <c r="E19" s="6"/>
      <c r="F19" s="6"/>
      <c r="G19" s="6"/>
      <c r="H19" s="6"/>
    </row>
    <row r="20" spans="1:8" x14ac:dyDescent="0.3">
      <c r="A20" s="1"/>
      <c r="B20" s="4" t="s">
        <v>215</v>
      </c>
      <c r="C20" s="5"/>
      <c r="D20" s="6"/>
      <c r="E20" s="6"/>
      <c r="F20" s="6"/>
      <c r="G20" s="6"/>
      <c r="H20" s="6"/>
    </row>
    <row r="21" spans="1:8" x14ac:dyDescent="0.3">
      <c r="A21" s="1"/>
      <c r="B21" s="7"/>
      <c r="C21" s="8"/>
      <c r="D21" s="6"/>
      <c r="E21" s="6"/>
      <c r="F21" s="6"/>
      <c r="G21" s="6"/>
      <c r="H21" s="6"/>
    </row>
    <row r="22" spans="1:8" x14ac:dyDescent="0.3">
      <c r="A22" s="1"/>
      <c r="B22" s="9" t="s">
        <v>216</v>
      </c>
      <c r="C22" s="10"/>
      <c r="D22" s="6"/>
      <c r="E22" s="6"/>
      <c r="F22" s="6"/>
      <c r="G22" s="6"/>
      <c r="H22" s="6"/>
    </row>
    <row r="23" spans="1:8" x14ac:dyDescent="0.3">
      <c r="A23" s="1"/>
      <c r="B23" s="9"/>
      <c r="C23" s="10"/>
      <c r="D23" s="6"/>
      <c r="E23" s="6"/>
      <c r="F23" s="6"/>
      <c r="G23" s="6"/>
      <c r="H23" s="6"/>
    </row>
    <row r="24" spans="1:8" x14ac:dyDescent="0.3">
      <c r="A24" s="1"/>
      <c r="B24" s="11"/>
      <c r="C24" s="12"/>
      <c r="D24" s="6"/>
      <c r="E24" s="6"/>
      <c r="F24" s="6"/>
      <c r="G24" s="6"/>
      <c r="H24" s="6"/>
    </row>
    <row r="25" spans="1:8" x14ac:dyDescent="0.3">
      <c r="A25" s="1"/>
      <c r="B25" s="6"/>
      <c r="C25" s="6"/>
      <c r="D25" s="6"/>
      <c r="E25" s="6"/>
      <c r="F25" s="6"/>
      <c r="G25" s="6"/>
      <c r="H25" s="6"/>
    </row>
  </sheetData>
  <conditionalFormatting sqref="C17:C20">
    <cfRule type="containsBlanks" dxfId="21" priority="1">
      <formula>LEN(TRIM(C17))=0</formula>
    </cfRule>
  </conditionalFormatting>
  <pageMargins left="0.7" right="0.7" top="0.75" bottom="0.75" header="0.3" footer="0.3"/>
  <pageSetup scale="75" orientation="portrait" r:id="rId1"/>
  <headerFooter>
    <oddHeader>&amp;C&amp;"Tahoma,Vet"&amp;A</oddHeader>
    <oddFooter>&amp;C&amp;"Tahoma,Standaard"&amp;9Bestand: &amp;F&amp;R&amp;"Tahoma,Standaard"&amp;9&amp;P van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BC457-1508-4E68-8102-6303E05BFA4D}">
  <sheetPr codeName="Blad10">
    <tabColor rgb="FF00B0F0"/>
    <pageSetUpPr fitToPage="1"/>
  </sheetPr>
  <dimension ref="A1:H54"/>
  <sheetViews>
    <sheetView topLeftCell="A31" zoomScaleNormal="100" workbookViewId="0">
      <selection activeCell="C38" sqref="C38"/>
    </sheetView>
  </sheetViews>
  <sheetFormatPr defaultColWidth="0" defaultRowHeight="14.4" zeroHeight="1" x14ac:dyDescent="0.3"/>
  <cols>
    <col min="1" max="1" width="2.44140625" style="2" customWidth="1"/>
    <col min="2" max="2" width="22.33203125" style="2" customWidth="1"/>
    <col min="3" max="3" width="44" style="2" customWidth="1"/>
    <col min="4" max="8" width="11.44140625" style="2" customWidth="1"/>
    <col min="9" max="16384" width="9.109375" style="2" hidden="1"/>
  </cols>
  <sheetData>
    <row r="1" spans="1:8" x14ac:dyDescent="0.3">
      <c r="A1" s="13"/>
      <c r="B1" s="13"/>
      <c r="C1" s="13"/>
      <c r="D1" s="13"/>
      <c r="E1" s="13"/>
      <c r="F1" s="13"/>
      <c r="G1" s="13"/>
      <c r="H1" s="13"/>
    </row>
    <row r="2" spans="1:8" x14ac:dyDescent="0.3">
      <c r="A2" s="13"/>
      <c r="B2" s="13"/>
      <c r="C2" s="13"/>
      <c r="D2" s="13"/>
      <c r="E2" s="13"/>
      <c r="F2" s="13"/>
      <c r="G2" s="13"/>
      <c r="H2" s="13"/>
    </row>
    <row r="3" spans="1:8" x14ac:dyDescent="0.3">
      <c r="A3" s="13"/>
      <c r="B3" s="13"/>
      <c r="C3" s="13"/>
      <c r="D3" s="13"/>
      <c r="E3" s="13"/>
      <c r="F3" s="13"/>
      <c r="G3" s="13"/>
      <c r="H3" s="13"/>
    </row>
    <row r="4" spans="1:8" x14ac:dyDescent="0.3">
      <c r="A4" s="13"/>
      <c r="B4" s="13"/>
      <c r="C4" s="13"/>
      <c r="D4" s="13"/>
      <c r="E4" s="13"/>
      <c r="F4" s="13"/>
      <c r="G4" s="13"/>
      <c r="H4" s="13"/>
    </row>
    <row r="5" spans="1:8" x14ac:dyDescent="0.3">
      <c r="A5" s="13"/>
      <c r="B5" s="13"/>
      <c r="C5" s="13"/>
      <c r="D5" s="13"/>
      <c r="E5" s="13"/>
      <c r="F5" s="13"/>
      <c r="G5" s="13"/>
      <c r="H5" s="13"/>
    </row>
    <row r="6" spans="1:8" x14ac:dyDescent="0.3">
      <c r="A6" s="13"/>
      <c r="B6" s="13"/>
      <c r="C6" s="13"/>
      <c r="D6" s="13"/>
      <c r="E6" s="13"/>
      <c r="F6" s="13"/>
      <c r="G6" s="13"/>
      <c r="H6" s="13"/>
    </row>
    <row r="7" spans="1:8" x14ac:dyDescent="0.3">
      <c r="A7" s="13"/>
      <c r="B7" s="13"/>
      <c r="C7" s="13"/>
      <c r="D7" s="13"/>
      <c r="E7" s="13"/>
      <c r="F7" s="13"/>
      <c r="G7" s="13"/>
      <c r="H7" s="13"/>
    </row>
    <row r="8" spans="1:8" x14ac:dyDescent="0.3">
      <c r="A8" s="13"/>
      <c r="B8" s="13"/>
      <c r="C8" s="13"/>
      <c r="D8" s="13"/>
      <c r="E8" s="13"/>
      <c r="F8" s="13"/>
      <c r="G8" s="13"/>
      <c r="H8" s="13"/>
    </row>
    <row r="9" spans="1:8" x14ac:dyDescent="0.3">
      <c r="A9" s="13"/>
      <c r="B9" s="13"/>
      <c r="C9" s="13"/>
      <c r="D9" s="13"/>
      <c r="E9" s="13"/>
      <c r="F9" s="13"/>
      <c r="G9" s="13"/>
      <c r="H9" s="13"/>
    </row>
    <row r="10" spans="1:8" x14ac:dyDescent="0.3">
      <c r="A10" s="13"/>
      <c r="B10" s="13"/>
      <c r="C10" s="13"/>
      <c r="D10" s="13"/>
      <c r="E10" s="13"/>
      <c r="F10" s="13"/>
      <c r="G10" s="13"/>
      <c r="H10" s="13"/>
    </row>
    <row r="11" spans="1:8" x14ac:dyDescent="0.3">
      <c r="A11" s="13"/>
      <c r="B11" s="13"/>
      <c r="C11" s="13"/>
      <c r="D11" s="13"/>
      <c r="E11" s="13"/>
      <c r="F11" s="13"/>
      <c r="G11" s="13"/>
      <c r="H11" s="13"/>
    </row>
    <row r="12" spans="1:8" x14ac:dyDescent="0.3">
      <c r="A12" s="13"/>
      <c r="B12" s="13"/>
      <c r="C12" s="13"/>
      <c r="D12" s="13"/>
      <c r="E12" s="13"/>
      <c r="F12" s="13"/>
      <c r="G12" s="13"/>
      <c r="H12" s="13"/>
    </row>
    <row r="13" spans="1:8" x14ac:dyDescent="0.3">
      <c r="A13" s="13"/>
      <c r="B13" s="13"/>
      <c r="C13" s="13"/>
      <c r="D13" s="13"/>
      <c r="E13" s="13"/>
      <c r="F13" s="13"/>
      <c r="G13" s="13"/>
      <c r="H13" s="13"/>
    </row>
    <row r="14" spans="1:8" x14ac:dyDescent="0.3">
      <c r="A14" s="13"/>
      <c r="B14" s="13"/>
      <c r="C14" s="13"/>
      <c r="D14" s="13"/>
      <c r="E14" s="13"/>
      <c r="F14" s="13"/>
      <c r="G14" s="13"/>
      <c r="H14" s="13"/>
    </row>
    <row r="15" spans="1:8" x14ac:dyDescent="0.3">
      <c r="A15" s="13"/>
      <c r="B15" s="13"/>
      <c r="C15" s="13"/>
      <c r="D15" s="13"/>
      <c r="E15" s="13"/>
      <c r="F15" s="13"/>
      <c r="G15" s="13"/>
      <c r="H15" s="13"/>
    </row>
    <row r="16" spans="1:8" x14ac:dyDescent="0.3">
      <c r="A16" s="13"/>
      <c r="B16" s="13"/>
      <c r="C16" s="13"/>
      <c r="D16" s="13"/>
      <c r="E16" s="13"/>
      <c r="F16" s="13"/>
      <c r="G16" s="13"/>
      <c r="H16" s="13"/>
    </row>
    <row r="17" spans="1:8" x14ac:dyDescent="0.3">
      <c r="A17" s="13"/>
      <c r="B17" s="13"/>
      <c r="C17" s="13"/>
      <c r="D17" s="13"/>
      <c r="E17" s="13"/>
      <c r="F17" s="13"/>
      <c r="G17" s="13"/>
      <c r="H17" s="13"/>
    </row>
    <row r="18" spans="1:8" x14ac:dyDescent="0.3">
      <c r="A18" s="13"/>
      <c r="B18" s="13"/>
      <c r="C18" s="13"/>
      <c r="D18" s="13"/>
      <c r="E18" s="13"/>
      <c r="F18" s="13"/>
      <c r="G18" s="13"/>
      <c r="H18" s="13"/>
    </row>
    <row r="19" spans="1:8" x14ac:dyDescent="0.3">
      <c r="A19" s="13"/>
      <c r="B19" s="13"/>
      <c r="C19" s="13"/>
      <c r="D19" s="13"/>
      <c r="E19" s="13"/>
      <c r="F19" s="13"/>
      <c r="G19" s="13"/>
      <c r="H19" s="13"/>
    </row>
    <row r="20" spans="1:8" x14ac:dyDescent="0.3">
      <c r="A20" s="13"/>
      <c r="B20" s="13"/>
      <c r="C20" s="13"/>
      <c r="D20" s="13"/>
      <c r="E20" s="13"/>
      <c r="F20" s="13"/>
      <c r="G20" s="13"/>
      <c r="H20" s="13"/>
    </row>
    <row r="21" spans="1:8" x14ac:dyDescent="0.3">
      <c r="A21" s="13"/>
      <c r="B21" s="13"/>
      <c r="C21" s="13"/>
      <c r="D21" s="13"/>
      <c r="E21" s="13"/>
      <c r="F21" s="13"/>
      <c r="G21" s="13"/>
      <c r="H21" s="13"/>
    </row>
    <row r="22" spans="1:8" x14ac:dyDescent="0.3">
      <c r="A22" s="13"/>
      <c r="B22" s="13"/>
      <c r="C22" s="13"/>
      <c r="D22" s="13"/>
      <c r="E22" s="13"/>
      <c r="F22" s="13"/>
      <c r="G22" s="13"/>
      <c r="H22" s="13"/>
    </row>
    <row r="23" spans="1:8" x14ac:dyDescent="0.3">
      <c r="A23" s="13"/>
      <c r="B23" s="13"/>
      <c r="C23" s="13"/>
      <c r="D23" s="13"/>
      <c r="E23" s="13"/>
      <c r="F23" s="13"/>
      <c r="G23" s="13"/>
      <c r="H23" s="13"/>
    </row>
    <row r="24" spans="1:8" x14ac:dyDescent="0.3">
      <c r="A24" s="13"/>
      <c r="B24" s="13"/>
      <c r="C24" s="13"/>
      <c r="D24" s="13"/>
      <c r="E24" s="13"/>
      <c r="F24" s="13"/>
      <c r="G24" s="13"/>
      <c r="H24" s="13"/>
    </row>
    <row r="25" spans="1:8" x14ac:dyDescent="0.3">
      <c r="A25" s="13"/>
      <c r="B25" s="13"/>
      <c r="C25" s="13"/>
      <c r="D25" s="13"/>
      <c r="E25" s="13"/>
      <c r="F25" s="13"/>
      <c r="G25" s="13"/>
      <c r="H25" s="13"/>
    </row>
    <row r="26" spans="1:8" x14ac:dyDescent="0.3">
      <c r="A26" s="13"/>
      <c r="B26" s="13"/>
      <c r="C26" s="13"/>
      <c r="D26" s="13"/>
      <c r="E26" s="13"/>
      <c r="F26" s="13"/>
      <c r="G26" s="13"/>
      <c r="H26" s="13"/>
    </row>
    <row r="27" spans="1:8" x14ac:dyDescent="0.3">
      <c r="A27" s="13"/>
      <c r="B27" s="13"/>
      <c r="C27" s="13"/>
      <c r="D27" s="13"/>
      <c r="E27" s="13"/>
      <c r="F27" s="13"/>
      <c r="G27" s="13"/>
      <c r="H27" s="13"/>
    </row>
    <row r="28" spans="1:8" x14ac:dyDescent="0.3">
      <c r="A28" s="13"/>
      <c r="B28" s="13"/>
      <c r="C28" s="13"/>
      <c r="D28" s="13"/>
      <c r="E28" s="13"/>
      <c r="F28" s="13"/>
      <c r="G28" s="13"/>
      <c r="H28" s="13"/>
    </row>
    <row r="29" spans="1:8" x14ac:dyDescent="0.3">
      <c r="A29" s="13"/>
      <c r="B29" s="13"/>
      <c r="C29" s="13"/>
      <c r="D29" s="13"/>
      <c r="E29" s="13"/>
      <c r="F29" s="13"/>
      <c r="G29" s="13"/>
      <c r="H29" s="13"/>
    </row>
    <row r="30" spans="1:8" x14ac:dyDescent="0.3">
      <c r="A30" s="13"/>
      <c r="B30" s="13"/>
      <c r="C30" s="13"/>
      <c r="D30" s="13"/>
      <c r="E30" s="13"/>
      <c r="F30" s="13"/>
      <c r="G30" s="13"/>
      <c r="H30" s="13"/>
    </row>
    <row r="31" spans="1:8" x14ac:dyDescent="0.3">
      <c r="A31" s="13"/>
      <c r="B31" s="13"/>
      <c r="C31" s="13"/>
      <c r="D31" s="13"/>
      <c r="E31" s="13"/>
      <c r="F31" s="13"/>
      <c r="G31" s="13"/>
      <c r="H31" s="13"/>
    </row>
    <row r="32" spans="1:8" x14ac:dyDescent="0.3">
      <c r="A32" s="13"/>
      <c r="B32" s="13"/>
      <c r="C32" s="13"/>
      <c r="D32" s="13"/>
      <c r="E32" s="13"/>
      <c r="F32" s="13"/>
      <c r="G32" s="13"/>
      <c r="H32" s="13"/>
    </row>
    <row r="33" spans="1:8" x14ac:dyDescent="0.3">
      <c r="A33" s="13"/>
      <c r="B33" s="13"/>
      <c r="C33" s="13"/>
      <c r="D33" s="13"/>
      <c r="E33" s="13"/>
      <c r="F33" s="13"/>
      <c r="G33" s="13"/>
      <c r="H33" s="13"/>
    </row>
    <row r="34" spans="1:8" x14ac:dyDescent="0.3">
      <c r="A34" s="13"/>
      <c r="B34" s="13"/>
      <c r="C34" s="13"/>
      <c r="D34" s="13"/>
      <c r="E34" s="13"/>
      <c r="F34" s="13"/>
      <c r="G34" s="13"/>
      <c r="H34" s="13"/>
    </row>
    <row r="35" spans="1:8" x14ac:dyDescent="0.3">
      <c r="A35" s="13"/>
      <c r="B35" s="13"/>
      <c r="C35" s="13"/>
      <c r="D35" s="13"/>
      <c r="E35" s="13"/>
      <c r="F35" s="13"/>
      <c r="G35" s="13"/>
      <c r="H35" s="13"/>
    </row>
    <row r="36" spans="1:8" x14ac:dyDescent="0.3">
      <c r="A36" s="13"/>
      <c r="B36" s="13"/>
      <c r="C36" s="13"/>
      <c r="D36" s="13"/>
      <c r="E36" s="13"/>
      <c r="F36" s="13"/>
      <c r="G36" s="13"/>
      <c r="H36" s="13"/>
    </row>
    <row r="37" spans="1:8" x14ac:dyDescent="0.3">
      <c r="A37" s="13"/>
      <c r="B37" s="3" t="e">
        <f>CONCATENATE("Inschrijving Onderhoud: ",#REF!)</f>
        <v>#REF!</v>
      </c>
      <c r="C37" s="13"/>
      <c r="D37" s="13"/>
      <c r="E37" s="13"/>
      <c r="F37" s="13"/>
      <c r="G37" s="13"/>
      <c r="H37" s="13"/>
    </row>
    <row r="38" spans="1:8" x14ac:dyDescent="0.3">
      <c r="A38" s="6"/>
      <c r="B38" s="4" t="s">
        <v>73</v>
      </c>
      <c r="C38" s="5"/>
      <c r="D38" s="6"/>
      <c r="E38" s="6"/>
      <c r="F38" s="6"/>
      <c r="G38" s="6"/>
      <c r="H38" s="6"/>
    </row>
    <row r="39" spans="1:8" x14ac:dyDescent="0.3">
      <c r="A39" s="6"/>
      <c r="B39" s="4" t="s">
        <v>213</v>
      </c>
      <c r="C39" s="5"/>
      <c r="D39" s="6"/>
      <c r="E39" s="6"/>
      <c r="F39" s="6"/>
      <c r="G39" s="6"/>
      <c r="H39" s="6"/>
    </row>
    <row r="40" spans="1:8" x14ac:dyDescent="0.3">
      <c r="A40" s="6"/>
      <c r="B40" s="4" t="s">
        <v>214</v>
      </c>
      <c r="C40" s="5"/>
      <c r="D40" s="6"/>
      <c r="E40" s="6"/>
      <c r="F40" s="6"/>
      <c r="G40" s="6"/>
      <c r="H40" s="6"/>
    </row>
    <row r="41" spans="1:8" x14ac:dyDescent="0.3">
      <c r="A41" s="6"/>
      <c r="B41" s="4" t="s">
        <v>215</v>
      </c>
      <c r="C41" s="5"/>
      <c r="D41" s="6"/>
      <c r="E41" s="6"/>
      <c r="F41" s="6"/>
      <c r="G41" s="6"/>
      <c r="H41" s="6"/>
    </row>
    <row r="42" spans="1:8" x14ac:dyDescent="0.3">
      <c r="A42" s="6"/>
      <c r="B42" s="7"/>
      <c r="C42" s="8"/>
      <c r="D42" s="6"/>
      <c r="E42" s="6"/>
      <c r="F42" s="6"/>
      <c r="G42" s="6"/>
      <c r="H42" s="6"/>
    </row>
    <row r="43" spans="1:8" x14ac:dyDescent="0.3">
      <c r="A43" s="6"/>
      <c r="B43" s="9" t="s">
        <v>216</v>
      </c>
      <c r="C43" s="10"/>
      <c r="D43" s="6"/>
      <c r="E43" s="6"/>
      <c r="F43" s="6"/>
      <c r="G43" s="6"/>
      <c r="H43" s="6"/>
    </row>
    <row r="44" spans="1:8" x14ac:dyDescent="0.3">
      <c r="A44" s="6"/>
      <c r="B44" s="11"/>
      <c r="C44" s="12"/>
      <c r="D44" s="6"/>
      <c r="E44" s="6"/>
      <c r="F44" s="6"/>
      <c r="G44" s="6"/>
      <c r="H44" s="6"/>
    </row>
    <row r="45" spans="1:8" x14ac:dyDescent="0.3">
      <c r="A45" s="6"/>
      <c r="B45" s="6"/>
      <c r="C45" s="6"/>
      <c r="D45" s="6"/>
      <c r="E45" s="6"/>
      <c r="F45" s="6"/>
      <c r="G45" s="6"/>
      <c r="H45" s="6"/>
    </row>
    <row r="46" spans="1:8" x14ac:dyDescent="0.3">
      <c r="A46" s="6"/>
      <c r="B46" s="4" t="s">
        <v>217</v>
      </c>
      <c r="C46" s="4" t="s">
        <v>218</v>
      </c>
      <c r="D46" s="6"/>
      <c r="E46" s="6"/>
      <c r="F46" s="6"/>
      <c r="G46" s="6"/>
      <c r="H46" s="6"/>
    </row>
    <row r="47" spans="1:8" x14ac:dyDescent="0.3">
      <c r="A47" s="6"/>
      <c r="B47" s="5"/>
      <c r="C47" s="5"/>
      <c r="D47" s="6"/>
      <c r="E47" s="6"/>
      <c r="F47" s="6"/>
      <c r="G47" s="6"/>
      <c r="H47" s="6"/>
    </row>
    <row r="48" spans="1:8" x14ac:dyDescent="0.3">
      <c r="A48" s="6"/>
      <c r="B48" s="5"/>
      <c r="C48" s="5"/>
      <c r="D48" s="6"/>
      <c r="E48" s="6"/>
      <c r="F48" s="6"/>
      <c r="G48" s="6"/>
      <c r="H48" s="6"/>
    </row>
    <row r="49" spans="1:8" x14ac:dyDescent="0.3">
      <c r="A49" s="6"/>
      <c r="B49" s="5"/>
      <c r="C49" s="5"/>
      <c r="D49" s="6"/>
      <c r="E49" s="6"/>
      <c r="F49" s="6"/>
      <c r="G49" s="6"/>
      <c r="H49" s="6"/>
    </row>
    <row r="50" spans="1:8" x14ac:dyDescent="0.3">
      <c r="A50" s="6"/>
      <c r="B50" s="5"/>
      <c r="C50" s="5"/>
      <c r="D50" s="6"/>
      <c r="E50" s="6"/>
      <c r="F50" s="6"/>
      <c r="G50" s="6"/>
      <c r="H50" s="6"/>
    </row>
    <row r="51" spans="1:8" x14ac:dyDescent="0.3">
      <c r="A51" s="13"/>
      <c r="B51" s="13"/>
      <c r="C51" s="13"/>
      <c r="D51" s="13"/>
      <c r="E51" s="13"/>
      <c r="F51" s="13"/>
      <c r="G51" s="13"/>
      <c r="H51" s="13"/>
    </row>
    <row r="52" spans="1:8" x14ac:dyDescent="0.3">
      <c r="A52" s="13"/>
      <c r="B52" s="13"/>
      <c r="C52" s="13"/>
      <c r="D52" s="13"/>
      <c r="E52" s="13"/>
      <c r="F52" s="13"/>
      <c r="G52" s="13"/>
      <c r="H52" s="13"/>
    </row>
    <row r="53" spans="1:8" x14ac:dyDescent="0.3">
      <c r="A53" s="13"/>
      <c r="B53" s="13"/>
      <c r="C53" s="13"/>
      <c r="D53" s="13"/>
      <c r="E53" s="13"/>
      <c r="F53" s="13"/>
      <c r="G53" s="13"/>
      <c r="H53" s="13"/>
    </row>
    <row r="54" spans="1:8" x14ac:dyDescent="0.3">
      <c r="A54" s="13"/>
      <c r="B54" s="13"/>
      <c r="C54" s="13"/>
      <c r="D54" s="13"/>
      <c r="E54" s="13"/>
      <c r="F54" s="13"/>
      <c r="G54" s="13"/>
      <c r="H54" s="13"/>
    </row>
  </sheetData>
  <conditionalFormatting sqref="C38:C41 B47:C50">
    <cfRule type="containsBlanks" dxfId="20" priority="1">
      <formula>LEN(TRIM(B38))=0</formula>
    </cfRule>
  </conditionalFormatting>
  <pageMargins left="0.7" right="0.7" top="0.75" bottom="0.75" header="0.3" footer="0.3"/>
  <pageSetup paperSize="9" scale="69" orientation="portrait" r:id="rId1"/>
  <headerFooter>
    <oddHeader>&amp;C&amp;"Tahoma,Vet"&amp;A</oddHeader>
    <oddFooter>&amp;C&amp;"Tahoma,Standaard"&amp;9Bestand: &amp;F&amp;R&amp;"Tahoma,Standaard"&amp;9&amp;P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04F-3D1F-4241-AD17-8673875FC311}">
  <sheetPr codeName="Blad1">
    <pageSetUpPr fitToPage="1"/>
  </sheetPr>
  <dimension ref="A1:D53"/>
  <sheetViews>
    <sheetView zoomScale="90" zoomScaleNormal="90" workbookViewId="0">
      <selection activeCell="H45" sqref="H45"/>
    </sheetView>
  </sheetViews>
  <sheetFormatPr defaultColWidth="9.109375" defaultRowHeight="13.8" x14ac:dyDescent="0.25"/>
  <cols>
    <col min="1" max="1" width="44.6640625" style="24" customWidth="1"/>
    <col min="2" max="2" width="41.44140625" style="22" customWidth="1"/>
    <col min="3" max="3" width="48.88671875" style="22" customWidth="1"/>
    <col min="4" max="8" width="9.109375" style="22" customWidth="1"/>
    <col min="9" max="16384" width="9.109375" style="22"/>
  </cols>
  <sheetData>
    <row r="1" spans="1:4" ht="63" customHeight="1" x14ac:dyDescent="0.25">
      <c r="B1" s="265" t="s">
        <v>219</v>
      </c>
      <c r="C1" s="266"/>
    </row>
    <row r="2" spans="1:4" ht="39" customHeight="1" x14ac:dyDescent="0.25">
      <c r="A2" s="267" t="s">
        <v>220</v>
      </c>
      <c r="B2" s="267"/>
      <c r="C2" s="267"/>
    </row>
    <row r="3" spans="1:4" s="27" customFormat="1" x14ac:dyDescent="0.25">
      <c r="B3" s="22"/>
      <c r="C3" s="22"/>
    </row>
    <row r="4" spans="1:4" s="27" customFormat="1" ht="20.399999999999999" x14ac:dyDescent="0.25">
      <c r="B4" s="28"/>
      <c r="C4" s="28"/>
    </row>
    <row r="5" spans="1:4" s="27" customFormat="1" ht="13.2" x14ac:dyDescent="0.25">
      <c r="B5" s="25"/>
      <c r="C5" s="25"/>
    </row>
    <row r="6" spans="1:4" x14ac:dyDescent="0.25">
      <c r="B6" s="25"/>
      <c r="C6" s="25"/>
    </row>
    <row r="7" spans="1:4" x14ac:dyDescent="0.25">
      <c r="B7" s="25"/>
      <c r="C7" s="25"/>
    </row>
    <row r="8" spans="1:4" x14ac:dyDescent="0.25">
      <c r="B8" s="25"/>
      <c r="C8" s="25"/>
    </row>
    <row r="9" spans="1:4" s="23" customFormat="1" ht="38.25" customHeight="1" x14ac:dyDescent="0.25">
      <c r="A9" s="24"/>
      <c r="B9" s="25"/>
      <c r="C9" s="25"/>
    </row>
    <row r="11" spans="1:4" s="27" customFormat="1" ht="19.5" customHeight="1" x14ac:dyDescent="0.25">
      <c r="B11" s="22"/>
      <c r="C11" s="22"/>
      <c r="D11" s="159"/>
    </row>
    <row r="12" spans="1:4" s="27" customFormat="1" x14ac:dyDescent="0.25">
      <c r="A12" s="26"/>
      <c r="B12" s="22"/>
      <c r="C12" s="22"/>
    </row>
    <row r="13" spans="1:4" x14ac:dyDescent="0.25">
      <c r="A13" s="26"/>
    </row>
    <row r="14" spans="1:4" x14ac:dyDescent="0.25">
      <c r="A14" s="26"/>
    </row>
    <row r="15" spans="1:4" x14ac:dyDescent="0.25">
      <c r="A15" s="26"/>
    </row>
    <row r="16" spans="1:4" x14ac:dyDescent="0.25">
      <c r="A16" s="26"/>
    </row>
    <row r="43" spans="1:3" ht="36" customHeight="1" x14ac:dyDescent="0.25"/>
    <row r="44" spans="1:3" x14ac:dyDescent="0.25">
      <c r="A44" s="264" t="s">
        <v>221</v>
      </c>
      <c r="B44" s="264"/>
      <c r="C44" s="264"/>
    </row>
    <row r="45" spans="1:3" x14ac:dyDescent="0.25">
      <c r="A45" s="264"/>
      <c r="B45" s="264"/>
      <c r="C45" s="264"/>
    </row>
    <row r="46" spans="1:3" x14ac:dyDescent="0.25">
      <c r="A46" s="264"/>
      <c r="B46" s="264"/>
      <c r="C46" s="264"/>
    </row>
    <row r="47" spans="1:3" x14ac:dyDescent="0.25">
      <c r="A47" s="264"/>
      <c r="B47" s="264"/>
      <c r="C47" s="264"/>
    </row>
    <row r="48" spans="1:3" x14ac:dyDescent="0.25">
      <c r="A48" s="264"/>
      <c r="B48" s="264"/>
      <c r="C48" s="264"/>
    </row>
    <row r="49" spans="1:3" x14ac:dyDescent="0.25">
      <c r="A49" s="264"/>
      <c r="B49" s="264"/>
      <c r="C49" s="264"/>
    </row>
    <row r="50" spans="1:3" x14ac:dyDescent="0.25">
      <c r="A50" s="264"/>
      <c r="B50" s="264"/>
      <c r="C50" s="264"/>
    </row>
    <row r="51" spans="1:3" x14ac:dyDescent="0.25">
      <c r="A51" s="264"/>
      <c r="B51" s="264"/>
      <c r="C51" s="264"/>
    </row>
    <row r="52" spans="1:3" x14ac:dyDescent="0.25">
      <c r="A52" s="264"/>
      <c r="B52" s="264"/>
      <c r="C52" s="264"/>
    </row>
    <row r="53" spans="1:3" x14ac:dyDescent="0.25">
      <c r="A53" s="264"/>
      <c r="B53" s="264"/>
      <c r="C53" s="264"/>
    </row>
  </sheetData>
  <sheetProtection sheet="1" selectLockedCells="1" selectUnlockedCells="1"/>
  <mergeCells count="3">
    <mergeCell ref="A44:C53"/>
    <mergeCell ref="B1:C1"/>
    <mergeCell ref="A2:C2"/>
  </mergeCells>
  <pageMargins left="0.70866141732283472" right="0.70866141732283472" top="0.70866141732283472" bottom="0.70866141732283472" header="0.31496062992125984" footer="0.31496062992125984"/>
  <pageSetup paperSize="9" scale="51" orientation="portrait" r:id="rId1"/>
  <rowBreaks count="1" manualBreakCount="1">
    <brk id="10" max="16383"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8C29-2325-4F1F-AC92-A4EC3BD74EF0}">
  <sheetPr codeName="Blad3"/>
  <dimension ref="A1:P117"/>
  <sheetViews>
    <sheetView zoomScale="85" zoomScaleNormal="85" workbookViewId="0">
      <selection activeCell="C19" sqref="C19"/>
    </sheetView>
  </sheetViews>
  <sheetFormatPr defaultColWidth="8.6640625" defaultRowHeight="14.4" x14ac:dyDescent="0.3"/>
  <cols>
    <col min="1" max="1" width="3.5546875" customWidth="1"/>
    <col min="2" max="2" width="33.6640625" customWidth="1"/>
    <col min="3" max="3" width="73.33203125" customWidth="1"/>
    <col min="9" max="9" width="12" bestFit="1" customWidth="1"/>
    <col min="15" max="15" width="25.6640625" customWidth="1"/>
    <col min="16" max="16" width="1.88671875" customWidth="1"/>
  </cols>
  <sheetData>
    <row r="1" spans="1:16" ht="99" customHeight="1" thickBot="1" x14ac:dyDescent="0.35">
      <c r="A1" s="268" t="s">
        <v>222</v>
      </c>
      <c r="B1" s="269"/>
      <c r="C1" s="269"/>
      <c r="D1" s="269"/>
      <c r="E1" s="269"/>
      <c r="F1" s="269"/>
      <c r="G1" s="269"/>
      <c r="H1" s="269"/>
      <c r="I1" s="269"/>
      <c r="J1" s="269"/>
      <c r="K1" s="269"/>
      <c r="L1" s="269"/>
      <c r="M1" s="269"/>
      <c r="N1" s="269"/>
      <c r="O1" s="269"/>
      <c r="P1" s="269"/>
    </row>
    <row r="2" spans="1:16" x14ac:dyDescent="0.3">
      <c r="B2" s="270" t="s">
        <v>223</v>
      </c>
      <c r="C2" s="271"/>
      <c r="D2" s="22"/>
      <c r="E2" s="22"/>
      <c r="F2" s="22"/>
      <c r="G2" s="22"/>
      <c r="H2" s="22"/>
      <c r="I2" s="22"/>
      <c r="J2" s="22"/>
      <c r="K2" s="22"/>
      <c r="O2" s="44"/>
      <c r="P2" s="22"/>
    </row>
    <row r="3" spans="1:16" x14ac:dyDescent="0.3">
      <c r="B3" s="55" t="s">
        <v>224</v>
      </c>
      <c r="C3" s="51" t="s">
        <v>225</v>
      </c>
      <c r="D3" s="22"/>
      <c r="E3" s="22"/>
      <c r="F3" s="22"/>
      <c r="G3" s="22"/>
      <c r="H3" s="22"/>
      <c r="I3" s="22"/>
      <c r="J3" s="22"/>
      <c r="K3" s="22"/>
      <c r="O3" s="22"/>
      <c r="P3" s="53"/>
    </row>
    <row r="4" spans="1:16" x14ac:dyDescent="0.3">
      <c r="B4" s="36" t="s">
        <v>226</v>
      </c>
      <c r="C4" s="51"/>
      <c r="D4" s="22"/>
      <c r="E4" s="22"/>
      <c r="F4" s="22"/>
      <c r="G4" s="22"/>
      <c r="H4" s="22"/>
      <c r="I4" s="22"/>
      <c r="J4" s="22"/>
      <c r="K4" s="22"/>
      <c r="O4" s="22"/>
      <c r="P4" s="53"/>
    </row>
    <row r="5" spans="1:16" x14ac:dyDescent="0.3">
      <c r="B5" s="36" t="s">
        <v>227</v>
      </c>
      <c r="C5" s="51" t="s">
        <v>109</v>
      </c>
      <c r="D5" s="22"/>
      <c r="E5" s="22"/>
      <c r="F5" s="22"/>
      <c r="G5" s="22"/>
      <c r="H5" s="22"/>
      <c r="I5" s="22"/>
      <c r="J5" s="22"/>
      <c r="K5" s="22"/>
      <c r="O5" s="22"/>
      <c r="P5" s="53"/>
    </row>
    <row r="6" spans="1:16" x14ac:dyDescent="0.3">
      <c r="B6" s="52" t="s">
        <v>228</v>
      </c>
      <c r="C6" s="54" t="s">
        <v>229</v>
      </c>
      <c r="D6" s="22"/>
      <c r="E6" s="22"/>
      <c r="F6" s="22"/>
      <c r="G6" s="22"/>
      <c r="H6" s="22"/>
      <c r="I6" s="22"/>
      <c r="J6" s="22"/>
      <c r="K6" s="22"/>
      <c r="O6" s="22"/>
      <c r="P6" s="53"/>
    </row>
    <row r="7" spans="1:16" ht="15" thickBot="1" x14ac:dyDescent="0.35">
      <c r="B7" s="52" t="s">
        <v>230</v>
      </c>
      <c r="C7" s="51" t="s">
        <v>231</v>
      </c>
      <c r="D7" s="22"/>
      <c r="E7" s="22"/>
      <c r="F7" s="22"/>
      <c r="G7" s="22"/>
      <c r="H7" s="22"/>
      <c r="I7" s="22"/>
      <c r="J7" s="22"/>
      <c r="K7" s="22"/>
    </row>
    <row r="8" spans="1:16" ht="15" thickBot="1" x14ac:dyDescent="0.35">
      <c r="B8" s="46"/>
      <c r="C8" s="50"/>
      <c r="D8" s="22"/>
      <c r="E8" s="22"/>
      <c r="F8" s="22"/>
      <c r="G8" s="22"/>
      <c r="H8" s="22"/>
      <c r="I8" s="22"/>
      <c r="J8" s="22"/>
      <c r="K8" s="22"/>
    </row>
    <row r="9" spans="1:16" x14ac:dyDescent="0.3">
      <c r="B9" s="270" t="s">
        <v>232</v>
      </c>
      <c r="C9" s="271"/>
      <c r="D9" s="22"/>
      <c r="E9" s="22"/>
      <c r="F9" s="22"/>
      <c r="G9" s="22"/>
      <c r="H9" s="22"/>
      <c r="I9" s="22"/>
      <c r="J9" s="22"/>
      <c r="K9" s="22"/>
    </row>
    <row r="10" spans="1:16" x14ac:dyDescent="0.3">
      <c r="B10" s="49" t="s">
        <v>233</v>
      </c>
      <c r="C10" s="48" t="s">
        <v>229</v>
      </c>
      <c r="D10" s="22"/>
      <c r="E10" s="22"/>
      <c r="F10" s="22"/>
      <c r="G10" s="22"/>
      <c r="H10" s="22"/>
      <c r="I10" s="22"/>
      <c r="J10" s="22"/>
      <c r="K10" s="22"/>
    </row>
    <row r="11" spans="1:16" x14ac:dyDescent="0.3">
      <c r="B11" s="36" t="s">
        <v>234</v>
      </c>
      <c r="C11" s="48"/>
      <c r="D11" s="22"/>
      <c r="E11" s="22"/>
      <c r="F11" s="22"/>
      <c r="G11" s="22"/>
      <c r="H11" s="22"/>
      <c r="I11" s="22"/>
      <c r="J11" s="22"/>
      <c r="K11" s="22"/>
    </row>
    <row r="12" spans="1:16" ht="15" thickBot="1" x14ac:dyDescent="0.35">
      <c r="B12" s="33" t="s">
        <v>235</v>
      </c>
      <c r="C12" s="47"/>
      <c r="D12" s="22"/>
      <c r="E12" s="22"/>
      <c r="F12" s="22"/>
      <c r="G12" s="22"/>
      <c r="H12" s="22"/>
      <c r="I12" s="22"/>
      <c r="J12" s="22"/>
      <c r="K12" s="22"/>
    </row>
    <row r="13" spans="1:16" ht="15" thickBot="1" x14ac:dyDescent="0.35">
      <c r="B13" s="46"/>
      <c r="C13" s="45"/>
      <c r="D13" s="22"/>
      <c r="E13" s="22"/>
      <c r="F13" s="22"/>
      <c r="G13" s="22"/>
      <c r="H13" s="22"/>
      <c r="I13" s="22"/>
      <c r="J13" s="22"/>
      <c r="K13" s="22"/>
    </row>
    <row r="14" spans="1:16" x14ac:dyDescent="0.3">
      <c r="B14" s="270" t="s">
        <v>236</v>
      </c>
      <c r="C14" s="271"/>
      <c r="D14" s="22"/>
      <c r="E14" s="22"/>
      <c r="F14" s="22"/>
      <c r="G14" s="22"/>
      <c r="H14" s="22"/>
      <c r="I14" s="22"/>
      <c r="J14" s="22"/>
      <c r="K14" s="22"/>
      <c r="O14" s="44"/>
    </row>
    <row r="15" spans="1:16" x14ac:dyDescent="0.3">
      <c r="B15" s="43" t="s">
        <v>237</v>
      </c>
      <c r="C15" s="42"/>
      <c r="D15" s="22"/>
      <c r="E15" s="22"/>
      <c r="F15" s="22"/>
      <c r="G15" s="22"/>
      <c r="H15" s="22"/>
      <c r="I15" s="22"/>
      <c r="J15" s="22"/>
      <c r="K15" s="22"/>
      <c r="O15" s="37"/>
      <c r="P15" s="30"/>
    </row>
    <row r="16" spans="1:16" x14ac:dyDescent="0.3">
      <c r="B16" s="38" t="s">
        <v>78</v>
      </c>
      <c r="C16" s="35" t="s">
        <v>238</v>
      </c>
      <c r="D16" s="22"/>
      <c r="E16" s="22"/>
      <c r="F16" s="22"/>
      <c r="G16" s="22"/>
      <c r="H16" s="22"/>
      <c r="I16" s="22"/>
      <c r="J16" s="22"/>
      <c r="K16" s="22"/>
      <c r="O16" s="37"/>
      <c r="P16" s="30"/>
    </row>
    <row r="17" spans="1:16" x14ac:dyDescent="0.3">
      <c r="B17" s="36" t="s">
        <v>71</v>
      </c>
      <c r="C17" s="35" t="s">
        <v>239</v>
      </c>
      <c r="D17" s="22"/>
      <c r="E17" s="22"/>
      <c r="F17" s="22"/>
      <c r="G17" s="22"/>
      <c r="H17" s="22"/>
      <c r="I17" s="22"/>
      <c r="J17" s="22"/>
      <c r="K17" s="22"/>
      <c r="O17" s="31"/>
      <c r="P17" s="30"/>
    </row>
    <row r="18" spans="1:16" x14ac:dyDescent="0.3">
      <c r="B18" s="36" t="s">
        <v>73</v>
      </c>
      <c r="C18" s="35" t="s">
        <v>108</v>
      </c>
      <c r="D18" s="22"/>
      <c r="E18" s="22"/>
      <c r="F18" s="22"/>
      <c r="G18" s="22"/>
      <c r="H18" s="22"/>
      <c r="I18" s="22"/>
      <c r="J18" s="22"/>
      <c r="K18" s="22"/>
      <c r="O18" s="31"/>
      <c r="P18" s="30"/>
    </row>
    <row r="19" spans="1:16" ht="15" thickBot="1" x14ac:dyDescent="0.35">
      <c r="B19" s="33" t="s">
        <v>240</v>
      </c>
      <c r="C19" s="32" t="s">
        <v>241</v>
      </c>
      <c r="D19" s="22"/>
      <c r="E19" s="22"/>
      <c r="F19" s="22"/>
      <c r="G19" s="22"/>
      <c r="H19" s="22"/>
      <c r="I19" s="22"/>
      <c r="J19" s="22"/>
      <c r="K19" s="22"/>
      <c r="O19" s="31"/>
      <c r="P19" s="30"/>
    </row>
    <row r="20" spans="1:16" x14ac:dyDescent="0.3">
      <c r="A20" s="34" t="str">
        <f>IF($C$6&gt;1,"X","")</f>
        <v>X</v>
      </c>
      <c r="B20" s="41" t="s">
        <v>242</v>
      </c>
      <c r="C20" s="40"/>
      <c r="D20" s="22"/>
      <c r="E20" s="22"/>
      <c r="F20" s="22"/>
      <c r="G20" s="22"/>
      <c r="H20" s="22"/>
      <c r="I20" s="22"/>
      <c r="J20" s="22"/>
      <c r="K20" s="22"/>
      <c r="O20" s="39"/>
      <c r="P20" s="30"/>
    </row>
    <row r="21" spans="1:16" x14ac:dyDescent="0.3">
      <c r="A21" s="34" t="str">
        <f>IF($C$6&gt;1,"X","")</f>
        <v>X</v>
      </c>
      <c r="B21" s="38" t="s">
        <v>78</v>
      </c>
      <c r="C21" s="35"/>
      <c r="D21" s="22"/>
      <c r="E21" s="22"/>
      <c r="F21" s="22"/>
      <c r="G21" s="22"/>
      <c r="H21" s="22"/>
      <c r="I21" s="22"/>
      <c r="J21" s="22"/>
      <c r="K21" s="22"/>
      <c r="O21" s="37"/>
      <c r="P21" s="30"/>
    </row>
    <row r="22" spans="1:16" x14ac:dyDescent="0.3">
      <c r="A22" s="34" t="str">
        <f>IF($C$6&gt;1,"X","")</f>
        <v>X</v>
      </c>
      <c r="B22" s="36" t="s">
        <v>71</v>
      </c>
      <c r="C22" s="35"/>
      <c r="D22" s="22"/>
      <c r="E22" s="22"/>
      <c r="F22" s="22"/>
      <c r="G22" s="22"/>
      <c r="H22" s="22"/>
      <c r="I22" s="22"/>
      <c r="J22" s="22"/>
      <c r="K22" s="22"/>
      <c r="O22" s="31"/>
      <c r="P22" s="30"/>
    </row>
    <row r="23" spans="1:16" x14ac:dyDescent="0.3">
      <c r="A23" s="34" t="str">
        <f>IF($C$6&gt;1,"X","")</f>
        <v>X</v>
      </c>
      <c r="B23" s="36" t="s">
        <v>73</v>
      </c>
      <c r="C23" s="35"/>
      <c r="D23" s="22"/>
      <c r="E23" s="22"/>
      <c r="F23" s="22"/>
      <c r="G23" s="22"/>
      <c r="H23" s="22"/>
      <c r="I23" s="22"/>
      <c r="J23" s="22"/>
      <c r="K23" s="22"/>
      <c r="O23" s="31"/>
      <c r="P23" s="30"/>
    </row>
    <row r="24" spans="1:16" ht="15" thickBot="1" x14ac:dyDescent="0.35">
      <c r="A24" s="34" t="str">
        <f>IF($C$6&gt;1,"X","")</f>
        <v>X</v>
      </c>
      <c r="B24" s="33" t="s">
        <v>240</v>
      </c>
      <c r="C24" s="32"/>
      <c r="D24" s="22"/>
      <c r="E24" s="22"/>
      <c r="F24" s="22"/>
      <c r="G24" s="22"/>
      <c r="H24" s="22"/>
      <c r="I24" s="22"/>
      <c r="J24" s="22"/>
      <c r="K24" s="22"/>
      <c r="O24" s="31"/>
      <c r="P24" s="30"/>
    </row>
    <row r="25" spans="1:16" x14ac:dyDescent="0.3">
      <c r="A25" s="34" t="str">
        <f>IF($C$6&gt;2,"X","")</f>
        <v>X</v>
      </c>
      <c r="B25" s="41" t="s">
        <v>118</v>
      </c>
      <c r="C25" s="40"/>
      <c r="D25" s="22"/>
      <c r="E25" s="22"/>
      <c r="F25" s="22"/>
      <c r="G25" s="22"/>
      <c r="H25" s="22"/>
      <c r="I25" s="22"/>
      <c r="J25" s="22"/>
      <c r="K25" s="22"/>
      <c r="O25" s="39"/>
      <c r="P25" s="30"/>
    </row>
    <row r="26" spans="1:16" x14ac:dyDescent="0.3">
      <c r="A26" s="34" t="str">
        <f>IF($C$6&gt;2,"X","")</f>
        <v>X</v>
      </c>
      <c r="B26" s="38" t="s">
        <v>78</v>
      </c>
      <c r="C26" s="35"/>
      <c r="D26" s="22"/>
      <c r="E26" s="22"/>
      <c r="F26" s="22"/>
      <c r="G26" s="22"/>
      <c r="H26" s="22"/>
      <c r="I26" s="22"/>
      <c r="J26" s="22"/>
      <c r="K26" s="22"/>
      <c r="O26" s="37"/>
      <c r="P26" s="30"/>
    </row>
    <row r="27" spans="1:16" x14ac:dyDescent="0.3">
      <c r="A27" s="34" t="str">
        <f>IF($C$6&gt;2,"X","")</f>
        <v>X</v>
      </c>
      <c r="B27" s="36" t="s">
        <v>71</v>
      </c>
      <c r="C27" s="35"/>
      <c r="D27" s="22"/>
      <c r="E27" s="22"/>
      <c r="F27" s="22"/>
      <c r="G27" s="22"/>
      <c r="H27" s="22"/>
      <c r="I27" s="22"/>
      <c r="J27" s="22"/>
      <c r="K27" s="22"/>
      <c r="O27" s="31"/>
      <c r="P27" s="30"/>
    </row>
    <row r="28" spans="1:16" x14ac:dyDescent="0.3">
      <c r="A28" s="34" t="str">
        <f>IF($C$6&gt;2,"X","")</f>
        <v>X</v>
      </c>
      <c r="B28" s="36" t="s">
        <v>73</v>
      </c>
      <c r="C28" s="35"/>
      <c r="D28" s="22"/>
      <c r="E28" s="22"/>
      <c r="F28" s="22"/>
      <c r="G28" s="22"/>
      <c r="H28" s="22"/>
      <c r="I28" s="22"/>
      <c r="J28" s="22"/>
      <c r="K28" s="22"/>
      <c r="O28" s="31"/>
      <c r="P28" s="30"/>
    </row>
    <row r="29" spans="1:16" ht="15" thickBot="1" x14ac:dyDescent="0.35">
      <c r="A29" s="34" t="str">
        <f>IF($C$6&gt;2,"X","")</f>
        <v>X</v>
      </c>
      <c r="B29" s="33" t="s">
        <v>240</v>
      </c>
      <c r="C29" s="32"/>
      <c r="D29" s="22"/>
      <c r="E29" s="22"/>
      <c r="F29" s="22"/>
      <c r="G29" s="22"/>
      <c r="H29" s="22"/>
      <c r="I29" s="22"/>
      <c r="J29" s="22"/>
      <c r="K29" s="22"/>
      <c r="O29" s="31"/>
      <c r="P29" s="30"/>
    </row>
    <row r="30" spans="1:16" x14ac:dyDescent="0.3">
      <c r="A30" s="34" t="str">
        <f>IF($C$6&gt;3,"X","")</f>
        <v>X</v>
      </c>
      <c r="B30" s="41" t="s">
        <v>243</v>
      </c>
      <c r="C30" s="40"/>
      <c r="D30" s="22"/>
      <c r="E30" s="22"/>
      <c r="F30" s="22"/>
      <c r="G30" s="22"/>
      <c r="H30" s="22"/>
      <c r="I30" s="22"/>
      <c r="J30" s="22"/>
      <c r="K30" s="22"/>
      <c r="O30" s="39"/>
      <c r="P30" s="30"/>
    </row>
    <row r="31" spans="1:16" x14ac:dyDescent="0.3">
      <c r="A31" s="34" t="str">
        <f>IF($C$6&gt;3,"X","")</f>
        <v>X</v>
      </c>
      <c r="B31" s="38" t="s">
        <v>78</v>
      </c>
      <c r="C31" s="35"/>
      <c r="D31" s="22"/>
      <c r="E31" s="22"/>
      <c r="F31" s="22"/>
      <c r="G31" s="22"/>
      <c r="H31" s="22"/>
      <c r="I31" s="22"/>
      <c r="J31" s="22"/>
      <c r="K31" s="22"/>
      <c r="O31" s="37"/>
      <c r="P31" s="30"/>
    </row>
    <row r="32" spans="1:16" x14ac:dyDescent="0.3">
      <c r="A32" s="34" t="str">
        <f>IF($C$6&gt;3,"X","")</f>
        <v>X</v>
      </c>
      <c r="B32" s="36" t="s">
        <v>71</v>
      </c>
      <c r="C32" s="35"/>
      <c r="D32" s="22"/>
      <c r="E32" s="22"/>
      <c r="F32" s="22"/>
      <c r="G32" s="22"/>
      <c r="H32" s="22"/>
      <c r="I32" s="22"/>
      <c r="J32" s="22"/>
      <c r="K32" s="22"/>
      <c r="O32" s="31"/>
      <c r="P32" s="30"/>
    </row>
    <row r="33" spans="1:16" x14ac:dyDescent="0.3">
      <c r="A33" s="34" t="str">
        <f>IF($C$6&gt;3,"X","")</f>
        <v>X</v>
      </c>
      <c r="B33" s="36" t="s">
        <v>73</v>
      </c>
      <c r="C33" s="35"/>
      <c r="D33" s="22"/>
      <c r="E33" s="22"/>
      <c r="F33" s="22"/>
      <c r="G33" s="22"/>
      <c r="H33" s="22"/>
      <c r="I33" s="22"/>
      <c r="J33" s="22"/>
      <c r="K33" s="22"/>
      <c r="O33" s="31"/>
      <c r="P33" s="30"/>
    </row>
    <row r="34" spans="1:16" ht="15" thickBot="1" x14ac:dyDescent="0.35">
      <c r="A34" s="34" t="str">
        <f>IF($C$6&gt;3,"X","")</f>
        <v>X</v>
      </c>
      <c r="B34" s="33" t="s">
        <v>240</v>
      </c>
      <c r="C34" s="32"/>
      <c r="D34" s="22"/>
      <c r="E34" s="22"/>
      <c r="F34" s="22"/>
      <c r="G34" s="22"/>
      <c r="H34" s="22"/>
      <c r="I34" s="22"/>
      <c r="J34" s="22"/>
      <c r="K34" s="22"/>
      <c r="O34" s="31"/>
      <c r="P34" s="30"/>
    </row>
    <row r="35" spans="1:16" x14ac:dyDescent="0.3">
      <c r="A35" s="34" t="str">
        <f>IF($C$6&gt;4,"X","")</f>
        <v>X</v>
      </c>
      <c r="B35" s="41" t="s">
        <v>244</v>
      </c>
      <c r="C35" s="40"/>
      <c r="D35" s="22"/>
      <c r="E35" s="22"/>
      <c r="F35" s="22"/>
      <c r="G35" s="22"/>
      <c r="H35" s="22"/>
      <c r="I35" s="22"/>
      <c r="J35" s="22"/>
      <c r="K35" s="22"/>
      <c r="O35" s="39"/>
      <c r="P35" s="30"/>
    </row>
    <row r="36" spans="1:16" x14ac:dyDescent="0.3">
      <c r="A36" s="34" t="str">
        <f>IF($C$6&gt;4,"X","")</f>
        <v>X</v>
      </c>
      <c r="B36" s="38" t="s">
        <v>78</v>
      </c>
      <c r="C36" s="35"/>
      <c r="D36" s="22"/>
      <c r="E36" s="22"/>
      <c r="F36" s="22"/>
      <c r="G36" s="22"/>
      <c r="H36" s="22"/>
      <c r="I36" s="22"/>
      <c r="J36" s="22"/>
      <c r="K36" s="22"/>
      <c r="O36" s="37"/>
      <c r="P36" s="30"/>
    </row>
    <row r="37" spans="1:16" x14ac:dyDescent="0.3">
      <c r="A37" s="34" t="str">
        <f>IF($C$6&gt;4,"X","")</f>
        <v>X</v>
      </c>
      <c r="B37" s="36" t="s">
        <v>71</v>
      </c>
      <c r="C37" s="35"/>
      <c r="D37" s="22"/>
      <c r="E37" s="22"/>
      <c r="F37" s="22"/>
      <c r="G37" s="22"/>
      <c r="H37" s="22"/>
      <c r="I37" s="22"/>
      <c r="J37" s="22"/>
      <c r="K37" s="22"/>
      <c r="O37" s="31"/>
      <c r="P37" s="30"/>
    </row>
    <row r="38" spans="1:16" x14ac:dyDescent="0.3">
      <c r="A38" s="34" t="str">
        <f>IF($C$6&gt;4,"X","")</f>
        <v>X</v>
      </c>
      <c r="B38" s="36" t="s">
        <v>73</v>
      </c>
      <c r="C38" s="35"/>
      <c r="D38" s="22"/>
      <c r="E38" s="22"/>
      <c r="F38" s="22"/>
      <c r="G38" s="22"/>
      <c r="H38" s="22"/>
      <c r="I38" s="22"/>
      <c r="J38" s="22"/>
      <c r="K38" s="22"/>
      <c r="O38" s="31"/>
      <c r="P38" s="30"/>
    </row>
    <row r="39" spans="1:16" ht="15" thickBot="1" x14ac:dyDescent="0.35">
      <c r="A39" s="34" t="str">
        <f>IF($C$6&gt;4,"X","")</f>
        <v>X</v>
      </c>
      <c r="B39" s="33" t="s">
        <v>240</v>
      </c>
      <c r="C39" s="32"/>
      <c r="D39" s="22"/>
      <c r="E39" s="22"/>
      <c r="F39" s="22"/>
      <c r="G39" s="22"/>
      <c r="H39" s="22"/>
      <c r="I39" s="22"/>
      <c r="J39" s="22"/>
      <c r="K39" s="22"/>
      <c r="O39" s="31"/>
      <c r="P39" s="30"/>
    </row>
    <row r="40" spans="1:16" x14ac:dyDescent="0.3">
      <c r="A40" s="34" t="str">
        <f>IF($C$6&gt;5,"X","")</f>
        <v>X</v>
      </c>
      <c r="B40" s="41" t="s">
        <v>245</v>
      </c>
      <c r="C40" s="40"/>
      <c r="D40" s="22"/>
      <c r="E40" s="22"/>
      <c r="F40" s="22"/>
      <c r="G40" s="22"/>
      <c r="H40" s="22"/>
      <c r="I40" s="22"/>
      <c r="J40" s="22"/>
      <c r="K40" s="22"/>
      <c r="O40" s="39"/>
      <c r="P40" s="30"/>
    </row>
    <row r="41" spans="1:16" x14ac:dyDescent="0.3">
      <c r="A41" s="34" t="str">
        <f>IF($C$6&gt;5,"X","")</f>
        <v>X</v>
      </c>
      <c r="B41" s="38" t="s">
        <v>78</v>
      </c>
      <c r="C41" s="35"/>
      <c r="D41" s="22"/>
      <c r="E41" s="22"/>
      <c r="F41" s="22"/>
      <c r="G41" s="22"/>
      <c r="H41" s="22"/>
      <c r="I41" s="22"/>
      <c r="J41" s="22"/>
      <c r="K41" s="22"/>
      <c r="O41" s="37"/>
      <c r="P41" s="30"/>
    </row>
    <row r="42" spans="1:16" x14ac:dyDescent="0.3">
      <c r="A42" s="34" t="str">
        <f>IF($C$6&gt;5,"X","")</f>
        <v>X</v>
      </c>
      <c r="B42" s="36" t="s">
        <v>71</v>
      </c>
      <c r="C42" s="35"/>
      <c r="D42" s="22"/>
      <c r="E42" s="22"/>
      <c r="F42" s="22"/>
      <c r="G42" s="22"/>
      <c r="H42" s="22"/>
      <c r="I42" s="22"/>
      <c r="J42" s="22"/>
      <c r="K42" s="22"/>
      <c r="O42" s="31"/>
      <c r="P42" s="30"/>
    </row>
    <row r="43" spans="1:16" x14ac:dyDescent="0.3">
      <c r="A43" s="34" t="str">
        <f>IF($C$6&gt;5,"X","")</f>
        <v>X</v>
      </c>
      <c r="B43" s="36" t="s">
        <v>73</v>
      </c>
      <c r="C43" s="35"/>
      <c r="D43" s="22"/>
      <c r="E43" s="22"/>
      <c r="F43" s="22"/>
      <c r="G43" s="22"/>
      <c r="H43" s="22"/>
      <c r="I43" s="22"/>
      <c r="J43" s="22"/>
      <c r="K43" s="22"/>
      <c r="O43" s="31"/>
      <c r="P43" s="30"/>
    </row>
    <row r="44" spans="1:16" ht="15" thickBot="1" x14ac:dyDescent="0.35">
      <c r="A44" s="34" t="str">
        <f>IF($C$6&gt;5,"X","")</f>
        <v>X</v>
      </c>
      <c r="B44" s="33" t="s">
        <v>240</v>
      </c>
      <c r="C44" s="32"/>
      <c r="D44" s="22"/>
      <c r="E44" s="22"/>
      <c r="F44" s="22"/>
      <c r="G44" s="22"/>
      <c r="H44" s="22"/>
      <c r="I44" s="22"/>
      <c r="J44" s="22"/>
      <c r="K44" s="22"/>
      <c r="O44" s="31"/>
      <c r="P44" s="30"/>
    </row>
    <row r="45" spans="1:16" x14ac:dyDescent="0.3">
      <c r="A45" s="34" t="str">
        <f>IF($C$6&gt;6,"X","")</f>
        <v>X</v>
      </c>
      <c r="B45" s="41" t="s">
        <v>246</v>
      </c>
      <c r="C45" s="40"/>
      <c r="D45" s="22"/>
      <c r="E45" s="22"/>
      <c r="F45" s="22"/>
      <c r="G45" s="22"/>
      <c r="H45" s="22"/>
      <c r="I45" s="22"/>
      <c r="J45" s="22"/>
      <c r="K45" s="22"/>
      <c r="O45" s="39"/>
      <c r="P45" s="30"/>
    </row>
    <row r="46" spans="1:16" x14ac:dyDescent="0.3">
      <c r="A46" s="34" t="str">
        <f>IF($C$6&gt;6,"X","")</f>
        <v>X</v>
      </c>
      <c r="B46" s="38" t="s">
        <v>78</v>
      </c>
      <c r="C46" s="35"/>
      <c r="D46" s="22"/>
      <c r="E46" s="22"/>
      <c r="F46" s="22"/>
      <c r="G46" s="22"/>
      <c r="H46" s="22"/>
      <c r="I46" s="22"/>
      <c r="J46" s="22"/>
      <c r="K46" s="22"/>
      <c r="O46" s="37"/>
      <c r="P46" s="30"/>
    </row>
    <row r="47" spans="1:16" x14ac:dyDescent="0.3">
      <c r="A47" s="34" t="str">
        <f>IF($C$6&gt;6,"X","")</f>
        <v>X</v>
      </c>
      <c r="B47" s="36" t="s">
        <v>71</v>
      </c>
      <c r="C47" s="35"/>
      <c r="D47" s="22"/>
      <c r="E47" s="22"/>
      <c r="F47" s="22"/>
      <c r="G47" s="22"/>
      <c r="H47" s="22"/>
      <c r="I47" s="22"/>
      <c r="J47" s="22"/>
      <c r="K47" s="22"/>
      <c r="O47" s="31"/>
      <c r="P47" s="30"/>
    </row>
    <row r="48" spans="1:16" x14ac:dyDescent="0.3">
      <c r="A48" s="34" t="str">
        <f>IF($C$6&gt;6,"X","")</f>
        <v>X</v>
      </c>
      <c r="B48" s="36" t="s">
        <v>73</v>
      </c>
      <c r="C48" s="35"/>
      <c r="D48" s="22"/>
      <c r="E48" s="22"/>
      <c r="F48" s="22"/>
      <c r="G48" s="22"/>
      <c r="H48" s="22"/>
      <c r="I48" s="22"/>
      <c r="J48" s="22"/>
      <c r="K48" s="22"/>
      <c r="O48" s="31"/>
      <c r="P48" s="30"/>
    </row>
    <row r="49" spans="1:16" ht="15" thickBot="1" x14ac:dyDescent="0.35">
      <c r="A49" s="34" t="str">
        <f>IF($C$6&gt;6,"X","")</f>
        <v>X</v>
      </c>
      <c r="B49" s="33" t="s">
        <v>240</v>
      </c>
      <c r="C49" s="32"/>
      <c r="D49" s="22"/>
      <c r="E49" s="22"/>
      <c r="F49" s="22"/>
      <c r="G49" s="22"/>
      <c r="H49" s="22"/>
      <c r="I49" s="22"/>
      <c r="J49" s="22"/>
      <c r="K49" s="22"/>
      <c r="O49" s="31"/>
      <c r="P49" s="30"/>
    </row>
    <row r="50" spans="1:16" x14ac:dyDescent="0.3">
      <c r="A50" s="34" t="str">
        <f>IF($C$6&gt;7,"X","")</f>
        <v>X</v>
      </c>
      <c r="B50" s="41" t="s">
        <v>247</v>
      </c>
      <c r="C50" s="40"/>
      <c r="D50" s="22"/>
      <c r="E50" s="22"/>
      <c r="F50" s="22"/>
      <c r="G50" s="22"/>
      <c r="H50" s="22"/>
      <c r="I50" s="22"/>
      <c r="J50" s="22"/>
      <c r="K50" s="22"/>
      <c r="O50" s="39"/>
      <c r="P50" s="30"/>
    </row>
    <row r="51" spans="1:16" x14ac:dyDescent="0.3">
      <c r="A51" s="34" t="str">
        <f>IF($C$6&gt;7,"X","")</f>
        <v>X</v>
      </c>
      <c r="B51" s="38" t="s">
        <v>78</v>
      </c>
      <c r="C51" s="35"/>
      <c r="D51" s="22"/>
      <c r="E51" s="22"/>
      <c r="F51" s="22"/>
      <c r="G51" s="22"/>
      <c r="H51" s="22"/>
      <c r="I51" s="22"/>
      <c r="J51" s="22"/>
      <c r="K51" s="22"/>
      <c r="O51" s="37"/>
      <c r="P51" s="30"/>
    </row>
    <row r="52" spans="1:16" x14ac:dyDescent="0.3">
      <c r="A52" s="34" t="str">
        <f>IF($C$6&gt;7,"X","")</f>
        <v>X</v>
      </c>
      <c r="B52" s="36" t="s">
        <v>71</v>
      </c>
      <c r="C52" s="35"/>
      <c r="D52" s="22"/>
      <c r="E52" s="22"/>
      <c r="F52" s="22"/>
      <c r="G52" s="22"/>
      <c r="H52" s="22"/>
      <c r="I52" s="22"/>
      <c r="J52" s="22"/>
      <c r="K52" s="22"/>
      <c r="O52" s="31"/>
      <c r="P52" s="30"/>
    </row>
    <row r="53" spans="1:16" x14ac:dyDescent="0.3">
      <c r="A53" s="34" t="str">
        <f>IF($C$6&gt;7,"X","")</f>
        <v>X</v>
      </c>
      <c r="B53" s="36" t="s">
        <v>73</v>
      </c>
      <c r="C53" s="35"/>
      <c r="D53" s="22"/>
      <c r="E53" s="22"/>
      <c r="F53" s="22"/>
      <c r="G53" s="22"/>
      <c r="H53" s="22"/>
      <c r="I53" s="22"/>
      <c r="J53" s="22"/>
      <c r="K53" s="22"/>
      <c r="O53" s="31"/>
      <c r="P53" s="30"/>
    </row>
    <row r="54" spans="1:16" ht="15" thickBot="1" x14ac:dyDescent="0.35">
      <c r="A54" s="34" t="str">
        <f>IF($C$6&gt;7,"X","")</f>
        <v>X</v>
      </c>
      <c r="B54" s="33" t="s">
        <v>240</v>
      </c>
      <c r="C54" s="32"/>
      <c r="D54" s="22"/>
      <c r="E54" s="22"/>
      <c r="F54" s="22"/>
      <c r="G54" s="22"/>
      <c r="H54" s="22"/>
      <c r="I54" s="22"/>
      <c r="J54" s="22"/>
      <c r="K54" s="22"/>
      <c r="O54" s="31"/>
      <c r="P54" s="30"/>
    </row>
    <row r="55" spans="1:16" x14ac:dyDescent="0.3">
      <c r="A55" s="34" t="str">
        <f>IF($C$6&gt;8,"X","")</f>
        <v>X</v>
      </c>
      <c r="B55" s="41" t="s">
        <v>248</v>
      </c>
      <c r="C55" s="40"/>
      <c r="D55" s="22"/>
      <c r="E55" s="22"/>
      <c r="F55" s="22"/>
      <c r="G55" s="22"/>
      <c r="H55" s="22"/>
      <c r="I55" s="22"/>
      <c r="J55" s="22"/>
      <c r="K55" s="22"/>
      <c r="O55" s="39"/>
      <c r="P55" s="30"/>
    </row>
    <row r="56" spans="1:16" x14ac:dyDescent="0.3">
      <c r="A56" s="34" t="str">
        <f>IF($C$6&gt;8,"X","")</f>
        <v>X</v>
      </c>
      <c r="B56" s="38" t="s">
        <v>78</v>
      </c>
      <c r="C56" s="35"/>
      <c r="D56" s="22"/>
      <c r="E56" s="22"/>
      <c r="F56" s="22"/>
      <c r="G56" s="22"/>
      <c r="H56" s="22"/>
      <c r="I56" s="22"/>
      <c r="J56" s="22"/>
      <c r="K56" s="22"/>
      <c r="O56" s="37"/>
      <c r="P56" s="30"/>
    </row>
    <row r="57" spans="1:16" x14ac:dyDescent="0.3">
      <c r="A57" s="34" t="str">
        <f>IF($C$6&gt;8,"X","")</f>
        <v>X</v>
      </c>
      <c r="B57" s="36" t="s">
        <v>71</v>
      </c>
      <c r="C57" s="35"/>
      <c r="D57" s="22"/>
      <c r="E57" s="22"/>
      <c r="F57" s="22"/>
      <c r="G57" s="22"/>
      <c r="H57" s="22"/>
      <c r="I57" s="22"/>
      <c r="J57" s="22"/>
      <c r="K57" s="22"/>
      <c r="O57" s="31"/>
      <c r="P57" s="30"/>
    </row>
    <row r="58" spans="1:16" x14ac:dyDescent="0.3">
      <c r="A58" s="34" t="str">
        <f>IF($C$6&gt;8,"X","")</f>
        <v>X</v>
      </c>
      <c r="B58" s="36" t="s">
        <v>73</v>
      </c>
      <c r="C58" s="35"/>
      <c r="D58" s="22"/>
      <c r="E58" s="22"/>
      <c r="F58" s="22"/>
      <c r="G58" s="22"/>
      <c r="H58" s="22"/>
      <c r="I58" s="22"/>
      <c r="J58" s="22"/>
      <c r="K58" s="22"/>
      <c r="O58" s="31"/>
      <c r="P58" s="30"/>
    </row>
    <row r="59" spans="1:16" ht="15" thickBot="1" x14ac:dyDescent="0.35">
      <c r="A59" s="34" t="str">
        <f>IF($C$6&gt;8,"X","")</f>
        <v>X</v>
      </c>
      <c r="B59" s="33" t="s">
        <v>240</v>
      </c>
      <c r="C59" s="32"/>
      <c r="D59" s="22"/>
      <c r="E59" s="22"/>
      <c r="F59" s="22"/>
      <c r="G59" s="22"/>
      <c r="H59" s="22"/>
      <c r="I59" s="22"/>
      <c r="J59" s="22"/>
      <c r="K59" s="22"/>
      <c r="O59" s="31"/>
      <c r="P59" s="30"/>
    </row>
    <row r="60" spans="1:16" x14ac:dyDescent="0.3">
      <c r="A60" s="34" t="str">
        <f>IF($C$6&gt;9,"X","")</f>
        <v>X</v>
      </c>
      <c r="B60" s="41" t="s">
        <v>249</v>
      </c>
      <c r="C60" s="40"/>
      <c r="D60" s="22"/>
      <c r="E60" s="22"/>
      <c r="F60" s="22"/>
      <c r="G60" s="22"/>
      <c r="H60" s="22"/>
      <c r="I60" s="22"/>
      <c r="J60" s="22"/>
      <c r="K60" s="22"/>
      <c r="O60" s="39"/>
      <c r="P60" s="30"/>
    </row>
    <row r="61" spans="1:16" x14ac:dyDescent="0.3">
      <c r="A61" s="34" t="str">
        <f>IF($C$6&gt;9,"X","")</f>
        <v>X</v>
      </c>
      <c r="B61" s="38" t="s">
        <v>78</v>
      </c>
      <c r="C61" s="35"/>
      <c r="D61" s="22"/>
      <c r="E61" s="22"/>
      <c r="F61" s="22"/>
      <c r="G61" s="22"/>
      <c r="H61" s="22"/>
      <c r="I61" s="22"/>
      <c r="J61" s="22"/>
      <c r="K61" s="22"/>
      <c r="O61" s="37"/>
      <c r="P61" s="30"/>
    </row>
    <row r="62" spans="1:16" x14ac:dyDescent="0.3">
      <c r="A62" s="34" t="str">
        <f>IF($C$6&gt;9,"X","")</f>
        <v>X</v>
      </c>
      <c r="B62" s="36" t="s">
        <v>71</v>
      </c>
      <c r="C62" s="35"/>
      <c r="D62" s="22"/>
      <c r="E62" s="22"/>
      <c r="F62" s="22"/>
      <c r="G62" s="22"/>
      <c r="H62" s="22"/>
      <c r="I62" s="22"/>
      <c r="J62" s="22"/>
      <c r="K62" s="22"/>
      <c r="O62" s="31"/>
      <c r="P62" s="30"/>
    </row>
    <row r="63" spans="1:16" x14ac:dyDescent="0.3">
      <c r="A63" s="34" t="str">
        <f>IF($C$6&gt;9,"X","")</f>
        <v>X</v>
      </c>
      <c r="B63" s="36" t="s">
        <v>73</v>
      </c>
      <c r="C63" s="35"/>
      <c r="D63" s="22"/>
      <c r="E63" s="22"/>
      <c r="F63" s="22"/>
      <c r="G63" s="22"/>
      <c r="H63" s="22"/>
      <c r="I63" s="22"/>
      <c r="J63" s="22"/>
      <c r="K63" s="22"/>
      <c r="O63" s="31"/>
      <c r="P63" s="30"/>
    </row>
    <row r="64" spans="1:16" ht="15" thickBot="1" x14ac:dyDescent="0.35">
      <c r="A64" s="34" t="str">
        <f>IF($C$6&gt;9,"X","")</f>
        <v>X</v>
      </c>
      <c r="B64" s="33" t="s">
        <v>240</v>
      </c>
      <c r="C64" s="32"/>
      <c r="D64" s="22"/>
      <c r="E64" s="22"/>
      <c r="F64" s="22"/>
      <c r="G64" s="22"/>
      <c r="H64" s="22"/>
      <c r="I64" s="22"/>
      <c r="J64" s="22"/>
      <c r="K64" s="22"/>
      <c r="O64" s="31"/>
      <c r="P64" s="30"/>
    </row>
    <row r="65" spans="1:16" x14ac:dyDescent="0.3">
      <c r="A65" s="34" t="str">
        <f>IF($C$6&gt;10,"X","")</f>
        <v>X</v>
      </c>
      <c r="B65" s="41" t="s">
        <v>250</v>
      </c>
      <c r="C65" s="40"/>
      <c r="D65" s="22"/>
      <c r="E65" s="22"/>
      <c r="F65" s="22"/>
      <c r="G65" s="22"/>
      <c r="H65" s="22"/>
      <c r="I65" s="22"/>
      <c r="J65" s="22"/>
      <c r="K65" s="22"/>
      <c r="O65" s="39"/>
      <c r="P65" s="30"/>
    </row>
    <row r="66" spans="1:16" x14ac:dyDescent="0.3">
      <c r="A66" s="34" t="str">
        <f>IF($C$6&gt;10,"X","")</f>
        <v>X</v>
      </c>
      <c r="B66" s="38" t="s">
        <v>78</v>
      </c>
      <c r="C66" s="35"/>
      <c r="D66" s="22"/>
      <c r="E66" s="22"/>
      <c r="F66" s="22"/>
      <c r="G66" s="22"/>
      <c r="H66" s="22"/>
      <c r="I66" s="22"/>
      <c r="J66" s="22"/>
      <c r="K66" s="22"/>
      <c r="O66" s="37"/>
      <c r="P66" s="30"/>
    </row>
    <row r="67" spans="1:16" x14ac:dyDescent="0.3">
      <c r="A67" s="34" t="str">
        <f>IF($C$6&gt;10,"X","")</f>
        <v>X</v>
      </c>
      <c r="B67" s="36" t="s">
        <v>71</v>
      </c>
      <c r="C67" s="35"/>
      <c r="D67" s="22"/>
      <c r="E67" s="22"/>
      <c r="F67" s="22"/>
      <c r="G67" s="22"/>
      <c r="H67" s="22"/>
      <c r="I67" s="22"/>
      <c r="J67" s="22"/>
      <c r="K67" s="22"/>
      <c r="O67" s="31"/>
      <c r="P67" s="30"/>
    </row>
    <row r="68" spans="1:16" x14ac:dyDescent="0.3">
      <c r="A68" s="34" t="str">
        <f>IF($C$6&gt;10,"X","")</f>
        <v>X</v>
      </c>
      <c r="B68" s="36" t="s">
        <v>73</v>
      </c>
      <c r="C68" s="35"/>
      <c r="D68" s="22"/>
      <c r="E68" s="22"/>
      <c r="F68" s="22"/>
      <c r="G68" s="22"/>
      <c r="H68" s="22"/>
      <c r="I68" s="22"/>
      <c r="J68" s="22"/>
      <c r="K68" s="22"/>
      <c r="O68" s="31"/>
      <c r="P68" s="30"/>
    </row>
    <row r="69" spans="1:16" ht="15" thickBot="1" x14ac:dyDescent="0.35">
      <c r="A69" s="34" t="str">
        <f>IF($C$6&gt;10,"X","")</f>
        <v>X</v>
      </c>
      <c r="B69" s="33" t="s">
        <v>240</v>
      </c>
      <c r="C69" s="32"/>
      <c r="D69" s="22"/>
      <c r="E69" s="22"/>
      <c r="F69" s="22"/>
      <c r="G69" s="22"/>
      <c r="H69" s="22"/>
      <c r="I69" s="22"/>
      <c r="J69" s="22"/>
      <c r="K69" s="22"/>
      <c r="O69" s="31"/>
      <c r="P69" s="30"/>
    </row>
    <row r="70" spans="1:16" x14ac:dyDescent="0.3">
      <c r="A70" s="34" t="str">
        <f>IF($C$6&gt;11,"X","")</f>
        <v>X</v>
      </c>
      <c r="B70" s="41" t="s">
        <v>251</v>
      </c>
      <c r="C70" s="40"/>
      <c r="D70" s="22"/>
      <c r="E70" s="22"/>
      <c r="F70" s="22"/>
      <c r="G70" s="22"/>
      <c r="H70" s="22"/>
      <c r="I70" s="22"/>
      <c r="J70" s="22"/>
      <c r="K70" s="22"/>
      <c r="O70" s="39"/>
      <c r="P70" s="30"/>
    </row>
    <row r="71" spans="1:16" x14ac:dyDescent="0.3">
      <c r="A71" s="34" t="str">
        <f>IF($C$6&gt;11,"X","")</f>
        <v>X</v>
      </c>
      <c r="B71" s="38" t="s">
        <v>78</v>
      </c>
      <c r="C71" s="35"/>
      <c r="D71" s="22"/>
      <c r="E71" s="22"/>
      <c r="F71" s="22"/>
      <c r="G71" s="22"/>
      <c r="H71" s="22"/>
      <c r="I71" s="22"/>
      <c r="J71" s="22"/>
      <c r="K71" s="22"/>
      <c r="O71" s="37"/>
      <c r="P71" s="30"/>
    </row>
    <row r="72" spans="1:16" x14ac:dyDescent="0.3">
      <c r="A72" s="34" t="str">
        <f>IF($C$6&gt;11,"X","")</f>
        <v>X</v>
      </c>
      <c r="B72" s="36" t="s">
        <v>71</v>
      </c>
      <c r="C72" s="35"/>
      <c r="D72" s="22"/>
      <c r="E72" s="22"/>
      <c r="F72" s="22"/>
      <c r="G72" s="22"/>
      <c r="H72" s="22"/>
      <c r="I72" s="22"/>
      <c r="J72" s="22"/>
      <c r="K72" s="22"/>
      <c r="O72" s="31"/>
      <c r="P72" s="30"/>
    </row>
    <row r="73" spans="1:16" x14ac:dyDescent="0.3">
      <c r="A73" s="34" t="str">
        <f>IF($C$6&gt;11,"X","")</f>
        <v>X</v>
      </c>
      <c r="B73" s="36" t="s">
        <v>73</v>
      </c>
      <c r="C73" s="35"/>
      <c r="D73" s="22"/>
      <c r="E73" s="22"/>
      <c r="F73" s="22"/>
      <c r="G73" s="22"/>
      <c r="H73" s="22"/>
      <c r="I73" s="22"/>
      <c r="J73" s="22"/>
      <c r="K73" s="22"/>
      <c r="O73" s="31"/>
      <c r="P73" s="30"/>
    </row>
    <row r="74" spans="1:16" ht="15" thickBot="1" x14ac:dyDescent="0.35">
      <c r="A74" s="34" t="str">
        <f>IF($C$6&gt;11,"X","")</f>
        <v>X</v>
      </c>
      <c r="B74" s="33" t="s">
        <v>240</v>
      </c>
      <c r="C74" s="32"/>
      <c r="D74" s="22"/>
      <c r="E74" s="22"/>
      <c r="F74" s="22"/>
      <c r="G74" s="22"/>
      <c r="H74" s="22"/>
      <c r="I74" s="22"/>
      <c r="J74" s="22"/>
      <c r="K74" s="22"/>
      <c r="O74" s="31"/>
      <c r="P74" s="30"/>
    </row>
    <row r="75" spans="1:16" x14ac:dyDescent="0.3">
      <c r="A75" s="34" t="str">
        <f>IF($C$6&gt;12,"X","")</f>
        <v>X</v>
      </c>
      <c r="B75" s="41" t="s">
        <v>252</v>
      </c>
      <c r="C75" s="40"/>
      <c r="D75" s="22"/>
      <c r="E75" s="22"/>
      <c r="F75" s="22"/>
      <c r="G75" s="22"/>
      <c r="H75" s="22"/>
      <c r="I75" s="22"/>
      <c r="J75" s="22"/>
      <c r="K75" s="22"/>
      <c r="O75" s="39"/>
      <c r="P75" s="30"/>
    </row>
    <row r="76" spans="1:16" x14ac:dyDescent="0.3">
      <c r="A76" s="34" t="str">
        <f>IF($C$6&gt;12,"X","")</f>
        <v>X</v>
      </c>
      <c r="B76" s="38" t="s">
        <v>78</v>
      </c>
      <c r="C76" s="35"/>
      <c r="D76" s="22"/>
      <c r="E76" s="22"/>
      <c r="F76" s="22"/>
      <c r="G76" s="22"/>
      <c r="H76" s="22"/>
      <c r="I76" s="22"/>
      <c r="J76" s="22"/>
      <c r="K76" s="22"/>
      <c r="O76" s="37"/>
      <c r="P76" s="30"/>
    </row>
    <row r="77" spans="1:16" x14ac:dyDescent="0.3">
      <c r="A77" s="34" t="str">
        <f>IF($C$6&gt;12,"X","")</f>
        <v>X</v>
      </c>
      <c r="B77" s="36" t="s">
        <v>71</v>
      </c>
      <c r="C77" s="35"/>
      <c r="D77" s="22"/>
      <c r="E77" s="22"/>
      <c r="F77" s="22"/>
      <c r="G77" s="22"/>
      <c r="H77" s="22"/>
      <c r="I77" s="22"/>
      <c r="J77" s="22"/>
      <c r="K77" s="22"/>
      <c r="O77" s="31"/>
      <c r="P77" s="30"/>
    </row>
    <row r="78" spans="1:16" x14ac:dyDescent="0.3">
      <c r="A78" s="34" t="str">
        <f>IF($C$6&gt;12,"X","")</f>
        <v>X</v>
      </c>
      <c r="B78" s="36" t="s">
        <v>73</v>
      </c>
      <c r="C78" s="35"/>
      <c r="D78" s="22"/>
      <c r="E78" s="22"/>
      <c r="F78" s="22"/>
      <c r="G78" s="22"/>
      <c r="H78" s="22"/>
      <c r="I78" s="22"/>
      <c r="J78" s="22"/>
      <c r="K78" s="22"/>
      <c r="O78" s="31"/>
      <c r="P78" s="30"/>
    </row>
    <row r="79" spans="1:16" ht="15" thickBot="1" x14ac:dyDescent="0.35">
      <c r="A79" s="34" t="str">
        <f>IF($C$6&gt;12,"X","")</f>
        <v>X</v>
      </c>
      <c r="B79" s="33" t="s">
        <v>240</v>
      </c>
      <c r="C79" s="32"/>
      <c r="D79" s="22"/>
      <c r="E79" s="22"/>
      <c r="F79" s="22"/>
      <c r="G79" s="22"/>
      <c r="H79" s="22"/>
      <c r="I79" s="22"/>
      <c r="J79" s="22"/>
      <c r="K79" s="22"/>
      <c r="O79" s="31"/>
      <c r="P79" s="30"/>
    </row>
    <row r="80" spans="1:16" x14ac:dyDescent="0.3">
      <c r="A80" s="34" t="str">
        <f>IF($C$6&gt;13,"X","")</f>
        <v>X</v>
      </c>
      <c r="B80" s="41" t="s">
        <v>253</v>
      </c>
      <c r="C80" s="40"/>
      <c r="D80" s="22"/>
      <c r="E80" s="22"/>
      <c r="F80" s="22"/>
      <c r="G80" s="22"/>
      <c r="H80" s="22"/>
      <c r="I80" s="22"/>
      <c r="J80" s="22"/>
      <c r="K80" s="22"/>
      <c r="O80" s="39"/>
      <c r="P80" s="30"/>
    </row>
    <row r="81" spans="1:16" x14ac:dyDescent="0.3">
      <c r="A81" s="34" t="str">
        <f>IF($C$6&gt;13,"X","")</f>
        <v>X</v>
      </c>
      <c r="B81" s="38" t="s">
        <v>78</v>
      </c>
      <c r="C81" s="35"/>
      <c r="D81" s="22"/>
      <c r="E81" s="22"/>
      <c r="F81" s="22"/>
      <c r="G81" s="22"/>
      <c r="H81" s="22"/>
      <c r="I81" s="22"/>
      <c r="J81" s="22"/>
      <c r="K81" s="22"/>
      <c r="O81" s="37"/>
      <c r="P81" s="30"/>
    </row>
    <row r="82" spans="1:16" x14ac:dyDescent="0.3">
      <c r="A82" s="34" t="str">
        <f>IF($C$6&gt;13,"X","")</f>
        <v>X</v>
      </c>
      <c r="B82" s="36" t="s">
        <v>71</v>
      </c>
      <c r="C82" s="35"/>
      <c r="D82" s="22"/>
      <c r="E82" s="22"/>
      <c r="F82" s="22"/>
      <c r="G82" s="22"/>
      <c r="H82" s="22"/>
      <c r="I82" s="22"/>
      <c r="J82" s="22"/>
      <c r="K82" s="22"/>
      <c r="O82" s="31"/>
      <c r="P82" s="30"/>
    </row>
    <row r="83" spans="1:16" x14ac:dyDescent="0.3">
      <c r="A83" s="34" t="str">
        <f>IF($C$6&gt;13,"X","")</f>
        <v>X</v>
      </c>
      <c r="B83" s="36" t="s">
        <v>73</v>
      </c>
      <c r="C83" s="35"/>
      <c r="D83" s="22"/>
      <c r="E83" s="22"/>
      <c r="F83" s="22"/>
      <c r="G83" s="22"/>
      <c r="H83" s="22"/>
      <c r="I83" s="22"/>
      <c r="J83" s="22"/>
      <c r="K83" s="22"/>
      <c r="O83" s="31"/>
      <c r="P83" s="30"/>
    </row>
    <row r="84" spans="1:16" ht="15" thickBot="1" x14ac:dyDescent="0.35">
      <c r="A84" s="34" t="str">
        <f>IF($C$6&gt;13,"X","")</f>
        <v>X</v>
      </c>
      <c r="B84" s="33" t="s">
        <v>240</v>
      </c>
      <c r="C84" s="32"/>
      <c r="D84" s="22"/>
      <c r="E84" s="22"/>
      <c r="F84" s="22"/>
      <c r="G84" s="22"/>
      <c r="H84" s="22"/>
      <c r="I84" s="22"/>
      <c r="J84" s="22"/>
      <c r="K84" s="22"/>
      <c r="O84" s="31"/>
      <c r="P84" s="30"/>
    </row>
    <row r="85" spans="1:16" x14ac:dyDescent="0.3">
      <c r="A85" s="34" t="str">
        <f>IF($C$6&gt;14,"X","")</f>
        <v>X</v>
      </c>
      <c r="B85" s="41" t="s">
        <v>254</v>
      </c>
      <c r="C85" s="40"/>
      <c r="D85" s="22"/>
      <c r="E85" s="22"/>
      <c r="F85" s="22"/>
      <c r="G85" s="22"/>
      <c r="H85" s="22"/>
      <c r="I85" s="22"/>
      <c r="J85" s="22"/>
      <c r="K85" s="22"/>
      <c r="O85" s="39"/>
      <c r="P85" s="30"/>
    </row>
    <row r="86" spans="1:16" x14ac:dyDescent="0.3">
      <c r="A86" s="34" t="str">
        <f>IF($C$6&gt;14,"X","")</f>
        <v>X</v>
      </c>
      <c r="B86" s="38" t="s">
        <v>78</v>
      </c>
      <c r="C86" s="35"/>
      <c r="D86" s="22"/>
      <c r="E86" s="22"/>
      <c r="F86" s="22"/>
      <c r="G86" s="22"/>
      <c r="H86" s="22"/>
      <c r="I86" s="22"/>
      <c r="J86" s="22"/>
      <c r="K86" s="22"/>
      <c r="O86" s="37"/>
      <c r="P86" s="30"/>
    </row>
    <row r="87" spans="1:16" x14ac:dyDescent="0.3">
      <c r="A87" s="34" t="str">
        <f>IF($C$6&gt;14,"X","")</f>
        <v>X</v>
      </c>
      <c r="B87" s="36" t="s">
        <v>71</v>
      </c>
      <c r="C87" s="35"/>
      <c r="D87" s="22"/>
      <c r="E87" s="22"/>
      <c r="F87" s="22"/>
      <c r="G87" s="22"/>
      <c r="H87" s="22"/>
      <c r="I87" s="22"/>
      <c r="J87" s="22"/>
      <c r="K87" s="22"/>
      <c r="O87" s="31"/>
      <c r="P87" s="30"/>
    </row>
    <row r="88" spans="1:16" x14ac:dyDescent="0.3">
      <c r="A88" s="34" t="str">
        <f>IF($C$6&gt;14,"X","")</f>
        <v>X</v>
      </c>
      <c r="B88" s="36" t="s">
        <v>73</v>
      </c>
      <c r="C88" s="35"/>
      <c r="D88" s="22"/>
      <c r="E88" s="22"/>
      <c r="F88" s="22"/>
      <c r="G88" s="22"/>
      <c r="H88" s="22"/>
      <c r="I88" s="22"/>
      <c r="J88" s="22"/>
      <c r="K88" s="22"/>
      <c r="O88" s="31"/>
      <c r="P88" s="30"/>
    </row>
    <row r="89" spans="1:16" ht="15" thickBot="1" x14ac:dyDescent="0.35">
      <c r="A89" s="34" t="str">
        <f>IF($C$6&gt;14,"X","")</f>
        <v>X</v>
      </c>
      <c r="B89" s="33" t="s">
        <v>240</v>
      </c>
      <c r="C89" s="32"/>
      <c r="D89" s="22"/>
      <c r="E89" s="22"/>
      <c r="F89" s="22"/>
      <c r="G89" s="22"/>
      <c r="H89" s="22"/>
      <c r="I89" s="22"/>
      <c r="J89" s="22"/>
      <c r="K89" s="22"/>
      <c r="O89" s="31"/>
      <c r="P89" s="30"/>
    </row>
    <row r="90" spans="1:16" x14ac:dyDescent="0.3">
      <c r="A90" s="34" t="str">
        <f>IF($C$6&gt;15,"X","")</f>
        <v>X</v>
      </c>
      <c r="B90" s="41" t="s">
        <v>255</v>
      </c>
      <c r="C90" s="40"/>
      <c r="D90" s="22"/>
      <c r="E90" s="22"/>
      <c r="F90" s="22"/>
      <c r="G90" s="22"/>
      <c r="H90" s="22"/>
      <c r="I90" s="22"/>
      <c r="J90" s="22"/>
      <c r="K90" s="22"/>
      <c r="O90" s="39"/>
      <c r="P90" s="30"/>
    </row>
    <row r="91" spans="1:16" x14ac:dyDescent="0.3">
      <c r="A91" s="34" t="str">
        <f>IF($C$6&gt;15,"X","")</f>
        <v>X</v>
      </c>
      <c r="B91" s="38" t="s">
        <v>78</v>
      </c>
      <c r="C91" s="35"/>
      <c r="D91" s="22"/>
      <c r="E91" s="22"/>
      <c r="F91" s="22"/>
      <c r="G91" s="22"/>
      <c r="H91" s="22"/>
      <c r="I91" s="22"/>
      <c r="J91" s="22"/>
      <c r="K91" s="22"/>
      <c r="O91" s="37"/>
      <c r="P91" s="30"/>
    </row>
    <row r="92" spans="1:16" x14ac:dyDescent="0.3">
      <c r="A92" s="34" t="str">
        <f>IF($C$6&gt;15,"X","")</f>
        <v>X</v>
      </c>
      <c r="B92" s="36" t="s">
        <v>71</v>
      </c>
      <c r="C92" s="35"/>
      <c r="D92" s="22"/>
      <c r="E92" s="22"/>
      <c r="F92" s="22"/>
      <c r="G92" s="22"/>
      <c r="H92" s="22"/>
      <c r="I92" s="22"/>
      <c r="J92" s="22"/>
      <c r="K92" s="22"/>
      <c r="O92" s="31"/>
      <c r="P92" s="30"/>
    </row>
    <row r="93" spans="1:16" x14ac:dyDescent="0.3">
      <c r="A93" s="34" t="str">
        <f>IF($C$6&gt;15,"X","")</f>
        <v>X</v>
      </c>
      <c r="B93" s="36" t="s">
        <v>73</v>
      </c>
      <c r="C93" s="35"/>
      <c r="D93" s="22"/>
      <c r="E93" s="22"/>
      <c r="F93" s="22"/>
      <c r="G93" s="22"/>
      <c r="H93" s="22"/>
      <c r="I93" s="22"/>
      <c r="J93" s="22"/>
      <c r="K93" s="22"/>
      <c r="O93" s="31"/>
      <c r="P93" s="30"/>
    </row>
    <row r="94" spans="1:16" ht="15" thickBot="1" x14ac:dyDescent="0.35">
      <c r="A94" s="34" t="str">
        <f>IF($C$6&gt;15,"X","")</f>
        <v>X</v>
      </c>
      <c r="B94" s="33" t="s">
        <v>240</v>
      </c>
      <c r="C94" s="32"/>
      <c r="D94" s="22"/>
      <c r="E94" s="22"/>
      <c r="F94" s="22"/>
      <c r="G94" s="22"/>
      <c r="H94" s="22"/>
      <c r="I94" s="22"/>
      <c r="J94" s="22"/>
      <c r="K94" s="22"/>
      <c r="O94" s="31"/>
      <c r="P94" s="30"/>
    </row>
    <row r="95" spans="1:16" x14ac:dyDescent="0.3">
      <c r="A95" s="34" t="str">
        <f>IF($C$6&gt;16,"X","")</f>
        <v>X</v>
      </c>
      <c r="B95" s="41" t="s">
        <v>256</v>
      </c>
      <c r="C95" s="40"/>
      <c r="D95" s="22"/>
      <c r="E95" s="22"/>
      <c r="F95" s="22"/>
      <c r="G95" s="22"/>
      <c r="H95" s="22"/>
      <c r="I95" s="22"/>
      <c r="J95" s="22"/>
      <c r="K95" s="22"/>
      <c r="O95" s="39"/>
      <c r="P95" s="30"/>
    </row>
    <row r="96" spans="1:16" x14ac:dyDescent="0.3">
      <c r="A96" s="34" t="str">
        <f>IF($C$6&gt;16,"X","")</f>
        <v>X</v>
      </c>
      <c r="B96" s="38" t="s">
        <v>78</v>
      </c>
      <c r="C96" s="35"/>
      <c r="D96" s="22"/>
      <c r="E96" s="22"/>
      <c r="F96" s="22"/>
      <c r="G96" s="22"/>
      <c r="H96" s="22"/>
      <c r="I96" s="22"/>
      <c r="J96" s="22"/>
      <c r="K96" s="22"/>
      <c r="O96" s="37"/>
      <c r="P96" s="30"/>
    </row>
    <row r="97" spans="1:16" x14ac:dyDescent="0.3">
      <c r="A97" s="34" t="str">
        <f>IF($C$6&gt;16,"X","")</f>
        <v>X</v>
      </c>
      <c r="B97" s="36" t="s">
        <v>71</v>
      </c>
      <c r="C97" s="35"/>
      <c r="D97" s="22"/>
      <c r="E97" s="22"/>
      <c r="F97" s="22"/>
      <c r="G97" s="22"/>
      <c r="H97" s="22"/>
      <c r="I97" s="22"/>
      <c r="J97" s="22"/>
      <c r="K97" s="22"/>
      <c r="O97" s="31"/>
      <c r="P97" s="30"/>
    </row>
    <row r="98" spans="1:16" x14ac:dyDescent="0.3">
      <c r="A98" s="34" t="str">
        <f>IF($C$6&gt;16,"X","")</f>
        <v>X</v>
      </c>
      <c r="B98" s="36" t="s">
        <v>73</v>
      </c>
      <c r="C98" s="35"/>
      <c r="D98" s="22"/>
      <c r="E98" s="22"/>
      <c r="F98" s="22"/>
      <c r="G98" s="22"/>
      <c r="H98" s="22"/>
      <c r="I98" s="22"/>
      <c r="J98" s="22"/>
      <c r="K98" s="22"/>
      <c r="O98" s="31"/>
      <c r="P98" s="30"/>
    </row>
    <row r="99" spans="1:16" ht="15" thickBot="1" x14ac:dyDescent="0.35">
      <c r="A99" s="34" t="str">
        <f>IF($C$6&gt;16,"X","")</f>
        <v>X</v>
      </c>
      <c r="B99" s="33" t="s">
        <v>240</v>
      </c>
      <c r="C99" s="32"/>
      <c r="D99" s="22"/>
      <c r="E99" s="22"/>
      <c r="F99" s="22"/>
      <c r="G99" s="22"/>
      <c r="H99" s="22"/>
      <c r="I99" s="22"/>
      <c r="J99" s="22"/>
      <c r="K99" s="22"/>
      <c r="O99" s="31"/>
      <c r="P99" s="30"/>
    </row>
    <row r="100" spans="1:16" x14ac:dyDescent="0.3">
      <c r="A100" s="34" t="str">
        <f>IF($C$6&gt;17,"X","")</f>
        <v>X</v>
      </c>
      <c r="B100" s="41" t="s">
        <v>257</v>
      </c>
      <c r="C100" s="40"/>
      <c r="D100" s="22"/>
      <c r="E100" s="22"/>
      <c r="F100" s="22"/>
      <c r="G100" s="22"/>
      <c r="H100" s="22"/>
      <c r="I100" s="22"/>
      <c r="J100" s="22"/>
      <c r="K100" s="22"/>
      <c r="O100" s="39"/>
      <c r="P100" s="30"/>
    </row>
    <row r="101" spans="1:16" x14ac:dyDescent="0.3">
      <c r="A101" s="34" t="str">
        <f>IF($C$6&gt;17,"X","")</f>
        <v>X</v>
      </c>
      <c r="B101" s="38" t="s">
        <v>78</v>
      </c>
      <c r="C101" s="35"/>
      <c r="D101" s="22"/>
      <c r="E101" s="22"/>
      <c r="F101" s="22"/>
      <c r="G101" s="22"/>
      <c r="H101" s="22"/>
      <c r="I101" s="22"/>
      <c r="J101" s="22"/>
      <c r="K101" s="22"/>
      <c r="O101" s="37"/>
      <c r="P101" s="30"/>
    </row>
    <row r="102" spans="1:16" x14ac:dyDescent="0.3">
      <c r="A102" s="34" t="str">
        <f>IF($C$6&gt;17,"X","")</f>
        <v>X</v>
      </c>
      <c r="B102" s="36" t="s">
        <v>71</v>
      </c>
      <c r="C102" s="35"/>
      <c r="D102" s="22"/>
      <c r="E102" s="22"/>
      <c r="F102" s="22"/>
      <c r="G102" s="22"/>
      <c r="H102" s="22"/>
      <c r="I102" s="22"/>
      <c r="J102" s="22"/>
      <c r="K102" s="22"/>
      <c r="O102" s="31"/>
      <c r="P102" s="30"/>
    </row>
    <row r="103" spans="1:16" x14ac:dyDescent="0.3">
      <c r="A103" s="34" t="str">
        <f>IF($C$6&gt;17,"X","")</f>
        <v>X</v>
      </c>
      <c r="B103" s="36" t="s">
        <v>73</v>
      </c>
      <c r="C103" s="35"/>
      <c r="D103" s="22"/>
      <c r="E103" s="22"/>
      <c r="F103" s="22"/>
      <c r="G103" s="22"/>
      <c r="H103" s="22"/>
      <c r="I103" s="22"/>
      <c r="J103" s="22"/>
      <c r="K103" s="22"/>
      <c r="O103" s="31"/>
      <c r="P103" s="30"/>
    </row>
    <row r="104" spans="1:16" ht="15" thickBot="1" x14ac:dyDescent="0.35">
      <c r="A104" s="34" t="str">
        <f>IF($C$6&gt;17,"X","")</f>
        <v>X</v>
      </c>
      <c r="B104" s="33" t="s">
        <v>240</v>
      </c>
      <c r="C104" s="32"/>
      <c r="D104" s="22"/>
      <c r="E104" s="22"/>
      <c r="F104" s="22"/>
      <c r="G104" s="22"/>
      <c r="H104" s="22"/>
      <c r="I104" s="22"/>
      <c r="J104" s="22"/>
      <c r="K104" s="22"/>
      <c r="O104" s="31"/>
      <c r="P104" s="30"/>
    </row>
    <row r="105" spans="1:16" x14ac:dyDescent="0.3">
      <c r="A105" s="34" t="str">
        <f>IF($C$6&gt;18,"X","")</f>
        <v>X</v>
      </c>
      <c r="B105" s="41" t="s">
        <v>258</v>
      </c>
      <c r="C105" s="40"/>
      <c r="D105" s="22"/>
      <c r="E105" s="22"/>
      <c r="F105" s="22"/>
      <c r="G105" s="22"/>
      <c r="H105" s="22"/>
      <c r="I105" s="22"/>
      <c r="J105" s="22"/>
      <c r="K105" s="22"/>
      <c r="O105" s="39"/>
      <c r="P105" s="30"/>
    </row>
    <row r="106" spans="1:16" x14ac:dyDescent="0.3">
      <c r="A106" s="34" t="str">
        <f>IF($C$6&gt;18,"X","")</f>
        <v>X</v>
      </c>
      <c r="B106" s="38" t="s">
        <v>78</v>
      </c>
      <c r="C106" s="35"/>
      <c r="D106" s="22"/>
      <c r="E106" s="22"/>
      <c r="F106" s="22"/>
      <c r="G106" s="22"/>
      <c r="H106" s="22"/>
      <c r="I106" s="22"/>
      <c r="J106" s="22"/>
      <c r="K106" s="22"/>
      <c r="O106" s="37"/>
      <c r="P106" s="30"/>
    </row>
    <row r="107" spans="1:16" x14ac:dyDescent="0.3">
      <c r="A107" s="34" t="str">
        <f>IF($C$6&gt;18,"X","")</f>
        <v>X</v>
      </c>
      <c r="B107" s="36" t="s">
        <v>71</v>
      </c>
      <c r="C107" s="35"/>
      <c r="D107" s="22"/>
      <c r="E107" s="22"/>
      <c r="F107" s="22"/>
      <c r="G107" s="22"/>
      <c r="H107" s="22"/>
      <c r="I107" s="22"/>
      <c r="J107" s="22"/>
      <c r="K107" s="22"/>
      <c r="O107" s="31"/>
      <c r="P107" s="30"/>
    </row>
    <row r="108" spans="1:16" x14ac:dyDescent="0.3">
      <c r="A108" s="34" t="str">
        <f>IF($C$6&gt;18,"X","")</f>
        <v>X</v>
      </c>
      <c r="B108" s="36" t="s">
        <v>73</v>
      </c>
      <c r="C108" s="35"/>
      <c r="D108" s="22"/>
      <c r="E108" s="22"/>
      <c r="F108" s="22"/>
      <c r="G108" s="22"/>
      <c r="H108" s="22"/>
      <c r="I108" s="22"/>
      <c r="J108" s="22"/>
      <c r="K108" s="22"/>
      <c r="O108" s="31"/>
      <c r="P108" s="30"/>
    </row>
    <row r="109" spans="1:16" ht="15" thickBot="1" x14ac:dyDescent="0.35">
      <c r="A109" s="34" t="str">
        <f>IF($C$6&gt;18,"X","")</f>
        <v>X</v>
      </c>
      <c r="B109" s="33" t="s">
        <v>240</v>
      </c>
      <c r="C109" s="32"/>
      <c r="D109" s="22"/>
      <c r="E109" s="22"/>
      <c r="F109" s="22"/>
      <c r="G109" s="22"/>
      <c r="H109" s="22"/>
      <c r="I109" s="22"/>
      <c r="J109" s="22"/>
      <c r="K109" s="22"/>
      <c r="O109" s="31"/>
      <c r="P109" s="30"/>
    </row>
    <row r="110" spans="1:16" x14ac:dyDescent="0.3">
      <c r="A110" s="34" t="str">
        <f>IF($C$6&gt;19,"X","")</f>
        <v>X</v>
      </c>
      <c r="B110" s="41" t="s">
        <v>259</v>
      </c>
      <c r="C110" s="40"/>
      <c r="D110" s="22"/>
      <c r="E110" s="22"/>
      <c r="F110" s="22"/>
      <c r="G110" s="22"/>
      <c r="H110" s="22"/>
      <c r="I110" s="22"/>
      <c r="J110" s="22"/>
      <c r="K110" s="22"/>
      <c r="O110" s="39"/>
      <c r="P110" s="30"/>
    </row>
    <row r="111" spans="1:16" x14ac:dyDescent="0.3">
      <c r="A111" s="34" t="str">
        <f>IF($C$6&gt;19,"X","")</f>
        <v>X</v>
      </c>
      <c r="B111" s="38" t="s">
        <v>78</v>
      </c>
      <c r="C111" s="35"/>
      <c r="D111" s="22"/>
      <c r="E111" s="22"/>
      <c r="F111" s="22"/>
      <c r="G111" s="22"/>
      <c r="H111" s="22"/>
      <c r="I111" s="22"/>
      <c r="J111" s="22"/>
      <c r="K111" s="22"/>
      <c r="O111" s="37"/>
      <c r="P111" s="30"/>
    </row>
    <row r="112" spans="1:16" x14ac:dyDescent="0.3">
      <c r="A112" s="34" t="str">
        <f>IF($C$6&gt;19,"X","")</f>
        <v>X</v>
      </c>
      <c r="B112" s="36" t="s">
        <v>71</v>
      </c>
      <c r="C112" s="35"/>
      <c r="D112" s="22"/>
      <c r="E112" s="22"/>
      <c r="F112" s="22"/>
      <c r="G112" s="22"/>
      <c r="H112" s="22"/>
      <c r="I112" s="22"/>
      <c r="J112" s="22"/>
      <c r="K112" s="22"/>
      <c r="O112" s="31"/>
      <c r="P112" s="30"/>
    </row>
    <row r="113" spans="1:16" x14ac:dyDescent="0.3">
      <c r="A113" s="34" t="str">
        <f>IF($C$6&gt;19,"X","")</f>
        <v>X</v>
      </c>
      <c r="B113" s="36" t="s">
        <v>73</v>
      </c>
      <c r="C113" s="35"/>
      <c r="D113" s="22"/>
      <c r="E113" s="22"/>
      <c r="F113" s="22"/>
      <c r="G113" s="22"/>
      <c r="H113" s="22"/>
      <c r="I113" s="22"/>
      <c r="J113" s="22"/>
      <c r="K113" s="22"/>
      <c r="O113" s="31"/>
      <c r="P113" s="30"/>
    </row>
    <row r="114" spans="1:16" ht="15" thickBot="1" x14ac:dyDescent="0.35">
      <c r="A114" s="34" t="str">
        <f>IF($C$6&gt;19,"X","")</f>
        <v>X</v>
      </c>
      <c r="B114" s="33" t="s">
        <v>240</v>
      </c>
      <c r="C114" s="32"/>
      <c r="D114" s="22"/>
      <c r="E114" s="22"/>
      <c r="F114" s="22"/>
      <c r="G114" s="22"/>
      <c r="H114" s="22"/>
      <c r="I114" s="22"/>
      <c r="J114" s="22"/>
      <c r="K114" s="22"/>
      <c r="O114" s="31"/>
      <c r="P114" s="30"/>
    </row>
    <row r="115" spans="1:16" x14ac:dyDescent="0.3">
      <c r="B115" s="22"/>
      <c r="C115" s="22"/>
      <c r="D115" s="22"/>
      <c r="E115" s="22"/>
      <c r="F115" s="22"/>
      <c r="G115" s="22"/>
      <c r="H115" s="22"/>
      <c r="I115" s="22"/>
      <c r="J115" s="22"/>
      <c r="K115" s="22"/>
    </row>
    <row r="116" spans="1:16" x14ac:dyDescent="0.3">
      <c r="B116" s="22"/>
      <c r="C116" s="22"/>
      <c r="D116" s="22"/>
      <c r="E116" s="22"/>
      <c r="F116" s="22"/>
      <c r="G116" s="22"/>
      <c r="H116" s="22"/>
      <c r="I116" s="22"/>
      <c r="J116" s="22"/>
      <c r="K116" s="22"/>
    </row>
    <row r="117" spans="1:16" x14ac:dyDescent="0.3">
      <c r="B117" s="22"/>
      <c r="C117" s="22"/>
      <c r="D117" s="22"/>
      <c r="E117" s="22"/>
      <c r="F117" s="22"/>
      <c r="G117" s="22"/>
      <c r="H117" s="22"/>
      <c r="I117" s="22"/>
      <c r="J117" s="22"/>
      <c r="K117" s="22"/>
    </row>
  </sheetData>
  <sheetProtection formatCells="0" formatColumns="0" formatRows="0" insertColumns="0" insertRows="0" insertHyperlinks="0" deleteColumns="0" deleteRows="0" selectLockedCells="1" sort="0" autoFilter="0" pivotTables="0"/>
  <mergeCells count="4">
    <mergeCell ref="A1:P1"/>
    <mergeCell ref="B14:C14"/>
    <mergeCell ref="B9:C9"/>
    <mergeCell ref="B2:C2"/>
  </mergeCells>
  <conditionalFormatting sqref="C3:C7">
    <cfRule type="containsBlanks" dxfId="19" priority="18">
      <formula>LEN(TRIM(C3))=0</formula>
    </cfRule>
  </conditionalFormatting>
  <conditionalFormatting sqref="C13">
    <cfRule type="containsText" dxfId="18" priority="19" operator="containsText" text="[Kies uit de lijst of voer handmatig in]">
      <formula>NOT(ISERROR(SEARCH("[Kies uit de lijst of voer handmatig in]",C13)))</formula>
    </cfRule>
  </conditionalFormatting>
  <conditionalFormatting sqref="C16:C19 C21:C24 C26:C29 C31:C34">
    <cfRule type="containsBlanks" dxfId="17" priority="17">
      <formula>LEN(TRIM(C16))=0</formula>
    </cfRule>
  </conditionalFormatting>
  <conditionalFormatting sqref="C36:C39">
    <cfRule type="containsBlanks" dxfId="16" priority="16">
      <formula>LEN(TRIM(C36))=0</formula>
    </cfRule>
  </conditionalFormatting>
  <conditionalFormatting sqref="C41:C44">
    <cfRule type="containsBlanks" dxfId="15" priority="15">
      <formula>LEN(TRIM(C41))=0</formula>
    </cfRule>
  </conditionalFormatting>
  <conditionalFormatting sqref="C46:C49">
    <cfRule type="containsBlanks" dxfId="14" priority="14">
      <formula>LEN(TRIM(C46))=0</formula>
    </cfRule>
  </conditionalFormatting>
  <conditionalFormatting sqref="C51:C54">
    <cfRule type="containsBlanks" dxfId="13" priority="13">
      <formula>LEN(TRIM(C51))=0</formula>
    </cfRule>
  </conditionalFormatting>
  <conditionalFormatting sqref="C56:C59">
    <cfRule type="containsBlanks" dxfId="12" priority="12">
      <formula>LEN(TRIM(C56))=0</formula>
    </cfRule>
  </conditionalFormatting>
  <conditionalFormatting sqref="C61:C64">
    <cfRule type="containsBlanks" dxfId="11" priority="11">
      <formula>LEN(TRIM(C61))=0</formula>
    </cfRule>
  </conditionalFormatting>
  <conditionalFormatting sqref="C66:C69">
    <cfRule type="containsBlanks" dxfId="10" priority="10">
      <formula>LEN(TRIM(C66))=0</formula>
    </cfRule>
  </conditionalFormatting>
  <conditionalFormatting sqref="C71:C74">
    <cfRule type="containsBlanks" dxfId="9" priority="9">
      <formula>LEN(TRIM(C71))=0</formula>
    </cfRule>
  </conditionalFormatting>
  <conditionalFormatting sqref="C76:C79">
    <cfRule type="containsBlanks" dxfId="8" priority="8">
      <formula>LEN(TRIM(C76))=0</formula>
    </cfRule>
  </conditionalFormatting>
  <conditionalFormatting sqref="C81:C84">
    <cfRule type="containsBlanks" dxfId="7" priority="7">
      <formula>LEN(TRIM(C81))=0</formula>
    </cfRule>
  </conditionalFormatting>
  <conditionalFormatting sqref="C86:C89">
    <cfRule type="containsBlanks" dxfId="6" priority="6">
      <formula>LEN(TRIM(C86))=0</formula>
    </cfRule>
  </conditionalFormatting>
  <conditionalFormatting sqref="C91:C94">
    <cfRule type="containsBlanks" dxfId="5" priority="5">
      <formula>LEN(TRIM(C91))=0</formula>
    </cfRule>
  </conditionalFormatting>
  <conditionalFormatting sqref="C96:C99">
    <cfRule type="containsBlanks" dxfId="4" priority="4">
      <formula>LEN(TRIM(C96))=0</formula>
    </cfRule>
  </conditionalFormatting>
  <conditionalFormatting sqref="C101:C104">
    <cfRule type="containsBlanks" dxfId="3" priority="3">
      <formula>LEN(TRIM(C101))=0</formula>
    </cfRule>
  </conditionalFormatting>
  <conditionalFormatting sqref="C106:C109">
    <cfRule type="containsBlanks" dxfId="2" priority="2">
      <formula>LEN(TRIM(C106))=0</formula>
    </cfRule>
  </conditionalFormatting>
  <conditionalFormatting sqref="C111:C114">
    <cfRule type="containsBlanks" dxfId="1" priority="1">
      <formula>LEN(TRIM(C111))=0</formula>
    </cfRule>
  </conditionalFormatting>
  <dataValidations count="1">
    <dataValidation type="list" allowBlank="1" showInputMessage="1" sqref="P3:P6" xr:uid="{BEFCA0AC-73C1-4A4C-9BE8-635D726249B5}">
      <formula1>#REF!</formula1>
    </dataValidation>
  </dataValidations>
  <pageMargins left="0.7" right="0.7" top="0.75" bottom="0.75" header="0.3" footer="0.3"/>
  <pageSetup paperSize="9" orientation="portrait" r:id="rId1"/>
  <headerFooter>
    <oddFoote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Button 1">
              <controlPr defaultSize="0" print="0" autoFill="0" autoPict="0" macro="[0]!Blad3.onbeveilig">
                <anchor moveWithCells="1" sizeWithCells="1">
                  <from>
                    <xdr:col>3</xdr:col>
                    <xdr:colOff>144780</xdr:colOff>
                    <xdr:row>0</xdr:row>
                    <xdr:rowOff>266700</xdr:rowOff>
                  </from>
                  <to>
                    <xdr:col>5</xdr:col>
                    <xdr:colOff>342900</xdr:colOff>
                    <xdr:row>0</xdr:row>
                    <xdr:rowOff>1013460</xdr:rowOff>
                  </to>
                </anchor>
              </controlPr>
            </control>
          </mc:Choice>
        </mc:AlternateContent>
        <mc:AlternateContent xmlns:mc="http://schemas.openxmlformats.org/markup-compatibility/2006">
          <mc:Choice Requires="x14">
            <control shapeId="10242" r:id="rId5" name="Button 2">
              <controlPr defaultSize="0" print="0" autoFill="0" autoPict="0" macro="[0]!Blad3.beveilig">
                <anchor moveWithCells="1" sizeWithCells="1">
                  <from>
                    <xdr:col>2</xdr:col>
                    <xdr:colOff>3535680</xdr:colOff>
                    <xdr:row>0</xdr:row>
                    <xdr:rowOff>289560</xdr:rowOff>
                  </from>
                  <to>
                    <xdr:col>3</xdr:col>
                    <xdr:colOff>7620</xdr:colOff>
                    <xdr:row>0</xdr:row>
                    <xdr:rowOff>1013460</xdr:rowOff>
                  </to>
                </anchor>
              </controlPr>
            </control>
          </mc:Choice>
        </mc:AlternateContent>
        <mc:AlternateContent xmlns:mc="http://schemas.openxmlformats.org/markup-compatibility/2006">
          <mc:Choice Requires="x14">
            <control shapeId="10243" r:id="rId6" name="Button 3">
              <controlPr defaultSize="0" print="0" autoFill="0" autoPict="0" macro="[0]!Gegevens_invullen">
                <anchor moveWithCells="1" sizeWithCells="1">
                  <from>
                    <xdr:col>2</xdr:col>
                    <xdr:colOff>632460</xdr:colOff>
                    <xdr:row>0</xdr:row>
                    <xdr:rowOff>304800</xdr:rowOff>
                  </from>
                  <to>
                    <xdr:col>2</xdr:col>
                    <xdr:colOff>1988820</xdr:colOff>
                    <xdr:row>0</xdr:row>
                    <xdr:rowOff>1028700</xdr:rowOff>
                  </to>
                </anchor>
              </controlPr>
            </control>
          </mc:Choice>
        </mc:AlternateContent>
        <mc:AlternateContent xmlns:mc="http://schemas.openxmlformats.org/markup-compatibility/2006">
          <mc:Choice Requires="x14">
            <control shapeId="10244" r:id="rId7" name="Button 4">
              <controlPr defaultSize="0" print="0" autoFill="0" autoPict="0" macro="[0]!Gegevens_wissen">
                <anchor moveWithCells="1" sizeWithCells="1">
                  <from>
                    <xdr:col>2</xdr:col>
                    <xdr:colOff>2080260</xdr:colOff>
                    <xdr:row>0</xdr:row>
                    <xdr:rowOff>289560</xdr:rowOff>
                  </from>
                  <to>
                    <xdr:col>2</xdr:col>
                    <xdr:colOff>3436620</xdr:colOff>
                    <xdr:row>0</xdr:row>
                    <xdr:rowOff>1028700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CA11C-D753-4090-883B-FACF79DCCBCA}">
  <sheetPr codeName="Blad41"/>
  <dimension ref="A1:P9"/>
  <sheetViews>
    <sheetView zoomScaleNormal="100" zoomScaleSheetLayoutView="100" workbookViewId="0">
      <selection activeCell="H17" sqref="H17"/>
    </sheetView>
  </sheetViews>
  <sheetFormatPr defaultColWidth="9.109375" defaultRowHeight="12.6" x14ac:dyDescent="0.2"/>
  <cols>
    <col min="1" max="1" width="2.6640625" style="56" customWidth="1"/>
    <col min="2" max="2" width="3.5546875" style="57" bestFit="1" customWidth="1"/>
    <col min="3" max="3" width="16.109375" style="56" customWidth="1"/>
    <col min="4" max="4" width="41.33203125" style="56" customWidth="1"/>
    <col min="5" max="5" width="25.88671875" style="56" customWidth="1"/>
    <col min="6" max="6" width="28.88671875" style="56" customWidth="1"/>
    <col min="7" max="9" width="16.33203125" style="56" customWidth="1"/>
    <col min="10" max="10" width="16.33203125" style="57" customWidth="1"/>
    <col min="11" max="12" width="11.5546875" style="56" customWidth="1"/>
    <col min="13" max="13" width="9.109375" style="56" bestFit="1" customWidth="1"/>
    <col min="14" max="14" width="10.109375" style="56" bestFit="1" customWidth="1"/>
    <col min="15" max="15" width="10.6640625" style="56" bestFit="1" customWidth="1"/>
    <col min="16" max="16" width="17.88671875" style="56" customWidth="1"/>
    <col min="17" max="16384" width="9.109375" style="56"/>
  </cols>
  <sheetData>
    <row r="1" spans="1:16" ht="48.75" customHeight="1" x14ac:dyDescent="0.2">
      <c r="B1" s="272" t="s">
        <v>260</v>
      </c>
      <c r="C1" s="273"/>
      <c r="D1" s="273"/>
      <c r="E1" s="273"/>
      <c r="F1" s="273"/>
      <c r="G1" s="273"/>
      <c r="H1" s="273"/>
      <c r="I1" s="273"/>
      <c r="J1" s="273"/>
      <c r="K1" s="273"/>
      <c r="L1" s="273"/>
      <c r="M1" s="273"/>
      <c r="N1" s="273"/>
      <c r="O1" s="273"/>
      <c r="P1" s="274"/>
    </row>
    <row r="2" spans="1:16" s="79" customFormat="1" ht="29.25" customHeight="1" x14ac:dyDescent="0.3">
      <c r="B2" s="275" t="s">
        <v>261</v>
      </c>
      <c r="C2" s="276"/>
      <c r="D2" s="276"/>
      <c r="E2" s="276"/>
      <c r="F2" s="277"/>
      <c r="G2" s="278" t="s">
        <v>262</v>
      </c>
      <c r="H2" s="278"/>
      <c r="I2" s="278"/>
      <c r="J2" s="278"/>
      <c r="K2" s="278"/>
      <c r="L2" s="278"/>
      <c r="M2" s="278" t="s">
        <v>263</v>
      </c>
      <c r="N2" s="278"/>
      <c r="O2" s="278"/>
      <c r="P2" s="279"/>
    </row>
    <row r="3" spans="1:16" ht="50.4" x14ac:dyDescent="0.2">
      <c r="B3" s="78" t="s">
        <v>264</v>
      </c>
      <c r="C3" s="77" t="s">
        <v>240</v>
      </c>
      <c r="D3" s="77" t="s">
        <v>71</v>
      </c>
      <c r="E3" s="77" t="s">
        <v>73</v>
      </c>
      <c r="F3" s="77" t="s">
        <v>78</v>
      </c>
      <c r="G3" s="76" t="s">
        <v>265</v>
      </c>
      <c r="H3" s="76" t="s">
        <v>266</v>
      </c>
      <c r="I3" s="76" t="s">
        <v>179</v>
      </c>
      <c r="J3" s="76" t="s">
        <v>267</v>
      </c>
      <c r="K3" s="76" t="s">
        <v>268</v>
      </c>
      <c r="L3" s="76" t="s">
        <v>269</v>
      </c>
      <c r="M3" s="76" t="s">
        <v>270</v>
      </c>
      <c r="N3" s="76" t="s">
        <v>68</v>
      </c>
      <c r="O3" s="76" t="s">
        <v>271</v>
      </c>
      <c r="P3" s="75" t="s">
        <v>272</v>
      </c>
    </row>
    <row r="4" spans="1:16" x14ac:dyDescent="0.2">
      <c r="A4" s="67" t="s">
        <v>273</v>
      </c>
      <c r="B4" s="74">
        <v>1</v>
      </c>
      <c r="C4" s="73" t="str">
        <f>Gegevensblad!C19</f>
        <v>School</v>
      </c>
      <c r="D4" s="73" t="str">
        <f>Gegevensblad!C17</f>
        <v>Haastrechstraat 5</v>
      </c>
      <c r="E4" s="73" t="str">
        <f>Gegevensblad!C18</f>
        <v>Rotterdam</v>
      </c>
      <c r="F4" s="73" t="str">
        <f>Gegevensblad!C16</f>
        <v>Lift sporthal</v>
      </c>
      <c r="G4" s="72">
        <f>'Inschrijving nieuwe lift'!H39</f>
        <v>0</v>
      </c>
      <c r="H4" s="72">
        <f>'Inschrijving nieuwe lift'!H40</f>
        <v>0</v>
      </c>
      <c r="I4" s="72">
        <f>'Inschrijving nieuwe lift'!H41</f>
        <v>0</v>
      </c>
      <c r="J4" s="72">
        <v>0</v>
      </c>
      <c r="K4" s="71">
        <v>0</v>
      </c>
      <c r="L4" s="71">
        <v>0</v>
      </c>
      <c r="M4" s="71">
        <v>0</v>
      </c>
      <c r="N4" s="70">
        <v>0</v>
      </c>
      <c r="O4" s="69">
        <f t="shared" ref="O4" si="0">HOUR(N4)+MINUTE(N4)/60</f>
        <v>0</v>
      </c>
      <c r="P4" s="68">
        <v>0</v>
      </c>
    </row>
    <row r="5" spans="1:16" x14ac:dyDescent="0.2">
      <c r="A5" s="67" t="str">
        <f>IF(Gegevensblad!$C$6&gt;1,"X","")</f>
        <v>X</v>
      </c>
      <c r="B5" s="66"/>
      <c r="C5" s="65"/>
      <c r="D5" s="64"/>
      <c r="E5" s="64"/>
      <c r="F5" s="64"/>
      <c r="G5" s="63">
        <f t="shared" ref="G5:M5" si="1">SUM(G4:G4)</f>
        <v>0</v>
      </c>
      <c r="H5" s="63">
        <f t="shared" si="1"/>
        <v>0</v>
      </c>
      <c r="I5" s="63">
        <f t="shared" si="1"/>
        <v>0</v>
      </c>
      <c r="J5" s="63">
        <f t="shared" si="1"/>
        <v>0</v>
      </c>
      <c r="K5" s="62">
        <f t="shared" si="1"/>
        <v>0</v>
      </c>
      <c r="L5" s="62">
        <f t="shared" si="1"/>
        <v>0</v>
      </c>
      <c r="M5" s="62">
        <f t="shared" si="1"/>
        <v>0</v>
      </c>
      <c r="N5" s="61" t="str">
        <f>TRUNC(O5)&amp;":"&amp;ROUND(IF((O5-TRUNC(O5))*60&lt;10,"0"&amp;(O5-TRUNC(O5))*60,(O5-TRUNC(O5))*60),0)</f>
        <v>0:0</v>
      </c>
      <c r="O5" s="60">
        <f>SUM(O4:O4)</f>
        <v>0</v>
      </c>
      <c r="P5" s="59">
        <f>SUM(P4:P4)</f>
        <v>0</v>
      </c>
    </row>
    <row r="9" spans="1:16" x14ac:dyDescent="0.2">
      <c r="M9" s="58"/>
    </row>
  </sheetData>
  <sheetProtection selectLockedCells="1" selectUnlockedCells="1"/>
  <mergeCells count="4">
    <mergeCell ref="B1:P1"/>
    <mergeCell ref="B2:F2"/>
    <mergeCell ref="G2:L2"/>
    <mergeCell ref="M2:P2"/>
  </mergeCells>
  <pageMargins left="0.7" right="0.7" top="0.75" bottom="0.75" header="0.3" footer="0.3"/>
  <pageSetup paperSize="9" scale="51" orientation="landscape" r:id="rId1"/>
  <headerFooter>
    <oddFooter>&amp;F</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CF718-6AF8-4545-A622-1726B52A863D}">
  <sheetPr codeName="Blad2">
    <pageSetUpPr fitToPage="1"/>
  </sheetPr>
  <dimension ref="B1:DA44"/>
  <sheetViews>
    <sheetView showGridLines="0" zoomScale="80" zoomScaleNormal="80" zoomScaleSheetLayoutView="25" workbookViewId="0">
      <selection activeCell="E7" sqref="E7"/>
    </sheetView>
  </sheetViews>
  <sheetFormatPr defaultColWidth="9.109375" defaultRowHeight="13.8" x14ac:dyDescent="0.3"/>
  <cols>
    <col min="1" max="1" width="1.6640625" style="31" customWidth="1"/>
    <col min="2" max="2" width="6.88671875" style="81" customWidth="1"/>
    <col min="3" max="3" width="63.6640625" style="81" customWidth="1"/>
    <col min="4" max="4" width="10.44140625" style="80" customWidth="1"/>
    <col min="5" max="5" width="45.44140625" style="31" bestFit="1" customWidth="1"/>
    <col min="6" max="6" width="20" style="31" bestFit="1" customWidth="1"/>
    <col min="7" max="7" width="19.33203125" style="31" bestFit="1" customWidth="1"/>
    <col min="8" max="8" width="23.109375" style="31" bestFit="1" customWidth="1"/>
    <col min="9" max="9" width="2.88671875" style="31" bestFit="1" customWidth="1"/>
    <col min="10" max="10" width="45.44140625" style="31" hidden="1" customWidth="1"/>
    <col min="11" max="11" width="20" style="31" hidden="1" customWidth="1"/>
    <col min="12" max="12" width="19.33203125" style="31" hidden="1" customWidth="1"/>
    <col min="13" max="13" width="23.109375" style="31" hidden="1" customWidth="1"/>
    <col min="14" max="14" width="2.88671875" style="31" hidden="1" customWidth="1"/>
    <col min="15" max="15" width="45.44140625" style="31" hidden="1" customWidth="1"/>
    <col min="16" max="16" width="20" style="31" hidden="1" customWidth="1"/>
    <col min="17" max="17" width="19.33203125" style="31" hidden="1" customWidth="1"/>
    <col min="18" max="18" width="23.109375" style="31" hidden="1" customWidth="1"/>
    <col min="19" max="19" width="2.88671875" style="31" hidden="1" customWidth="1"/>
    <col min="20" max="20" width="45.44140625" style="31" hidden="1" customWidth="1"/>
    <col min="21" max="21" width="20" style="31" hidden="1" customWidth="1"/>
    <col min="22" max="22" width="19.33203125" style="31" hidden="1" customWidth="1"/>
    <col min="23" max="23" width="23.109375" style="31" hidden="1" customWidth="1"/>
    <col min="24" max="24" width="2.88671875" style="31" hidden="1" customWidth="1"/>
    <col min="25" max="25" width="45.44140625" style="31" hidden="1" customWidth="1"/>
    <col min="26" max="26" width="20" style="31" hidden="1" customWidth="1"/>
    <col min="27" max="27" width="19.33203125" style="31" hidden="1" customWidth="1"/>
    <col min="28" max="28" width="23.109375" style="31" hidden="1" customWidth="1"/>
    <col min="29" max="29" width="2.88671875" style="31" hidden="1" customWidth="1"/>
    <col min="30" max="30" width="45.44140625" style="31" hidden="1" customWidth="1"/>
    <col min="31" max="31" width="20" style="31" hidden="1" customWidth="1"/>
    <col min="32" max="32" width="19.33203125" style="31" hidden="1" customWidth="1"/>
    <col min="33" max="33" width="23.109375" style="31" hidden="1" customWidth="1"/>
    <col min="34" max="34" width="2.88671875" style="31" hidden="1" customWidth="1"/>
    <col min="35" max="35" width="45.44140625" style="31" hidden="1" customWidth="1"/>
    <col min="36" max="36" width="20" style="31" hidden="1" customWidth="1"/>
    <col min="37" max="37" width="19.33203125" style="31" hidden="1" customWidth="1"/>
    <col min="38" max="38" width="23.109375" style="31" hidden="1" customWidth="1"/>
    <col min="39" max="39" width="2.88671875" style="31" hidden="1" customWidth="1"/>
    <col min="40" max="40" width="45.44140625" style="31" hidden="1" customWidth="1"/>
    <col min="41" max="41" width="20" style="31" hidden="1" customWidth="1"/>
    <col min="42" max="42" width="19.33203125" style="31" hidden="1" customWidth="1"/>
    <col min="43" max="43" width="23.109375" style="31" hidden="1" customWidth="1"/>
    <col min="44" max="44" width="2.88671875" style="31" hidden="1" customWidth="1"/>
    <col min="45" max="45" width="45.44140625" style="31" hidden="1" customWidth="1"/>
    <col min="46" max="46" width="20" style="31" hidden="1" customWidth="1"/>
    <col min="47" max="47" width="19.33203125" style="31" hidden="1" customWidth="1"/>
    <col min="48" max="48" width="23.109375" style="31" hidden="1" customWidth="1"/>
    <col min="49" max="49" width="2.88671875" style="31" hidden="1" customWidth="1"/>
    <col min="50" max="50" width="45.44140625" style="31" hidden="1" customWidth="1"/>
    <col min="51" max="51" width="20" style="31" hidden="1" customWidth="1"/>
    <col min="52" max="52" width="19.33203125" style="31" hidden="1" customWidth="1"/>
    <col min="53" max="53" width="23.109375" style="31" hidden="1" customWidth="1"/>
    <col min="54" max="54" width="2.88671875" style="31" hidden="1" customWidth="1"/>
    <col min="55" max="55" width="45.44140625" style="31" hidden="1" customWidth="1"/>
    <col min="56" max="56" width="20" style="31" hidden="1" customWidth="1"/>
    <col min="57" max="57" width="19.33203125" style="31" hidden="1" customWidth="1"/>
    <col min="58" max="58" width="23.109375" style="31" hidden="1" customWidth="1"/>
    <col min="59" max="59" width="2.88671875" style="31" hidden="1" customWidth="1"/>
    <col min="60" max="60" width="45.44140625" style="31" hidden="1" customWidth="1"/>
    <col min="61" max="61" width="20" style="31" hidden="1" customWidth="1"/>
    <col min="62" max="62" width="19.33203125" style="31" hidden="1" customWidth="1"/>
    <col min="63" max="63" width="23.109375" style="31" hidden="1" customWidth="1"/>
    <col min="64" max="64" width="2.88671875" style="31" hidden="1" customWidth="1"/>
    <col min="65" max="65" width="45.44140625" style="31" hidden="1" customWidth="1"/>
    <col min="66" max="66" width="20" style="31" hidden="1" customWidth="1"/>
    <col min="67" max="67" width="19.33203125" style="31" hidden="1" customWidth="1"/>
    <col min="68" max="68" width="23.109375" style="31" hidden="1" customWidth="1"/>
    <col min="69" max="69" width="2.88671875" style="31" hidden="1" customWidth="1"/>
    <col min="70" max="70" width="45.44140625" style="31" hidden="1" customWidth="1"/>
    <col min="71" max="71" width="20" style="31" hidden="1" customWidth="1"/>
    <col min="72" max="72" width="19.33203125" style="31" hidden="1" customWidth="1"/>
    <col min="73" max="73" width="23.109375" style="31" hidden="1" customWidth="1"/>
    <col min="74" max="74" width="2.88671875" style="31" hidden="1" customWidth="1"/>
    <col min="75" max="75" width="45.44140625" style="31" hidden="1" customWidth="1"/>
    <col min="76" max="76" width="20" style="31" hidden="1" customWidth="1"/>
    <col min="77" max="77" width="19.33203125" style="31" hidden="1" customWidth="1"/>
    <col min="78" max="78" width="23.109375" style="31" hidden="1" customWidth="1"/>
    <col min="79" max="79" width="2.88671875" style="31" hidden="1" customWidth="1"/>
    <col min="80" max="80" width="45.44140625" style="31" hidden="1" customWidth="1"/>
    <col min="81" max="81" width="20" style="31" hidden="1" customWidth="1"/>
    <col min="82" max="82" width="19.33203125" style="31" hidden="1" customWidth="1"/>
    <col min="83" max="83" width="23.109375" style="31" hidden="1" customWidth="1"/>
    <col min="84" max="84" width="2.88671875" style="31" hidden="1" customWidth="1"/>
    <col min="85" max="85" width="45.44140625" style="31" hidden="1" customWidth="1"/>
    <col min="86" max="86" width="20" style="31" hidden="1" customWidth="1"/>
    <col min="87" max="87" width="19.33203125" style="31" hidden="1" customWidth="1"/>
    <col min="88" max="88" width="23.109375" style="31" hidden="1" customWidth="1"/>
    <col min="89" max="89" width="2.88671875" style="31" hidden="1" customWidth="1"/>
    <col min="90" max="90" width="45.44140625" style="31" hidden="1" customWidth="1"/>
    <col min="91" max="91" width="20" style="31" hidden="1" customWidth="1"/>
    <col min="92" max="92" width="19.33203125" style="31" hidden="1" customWidth="1"/>
    <col min="93" max="93" width="23.109375" style="31" hidden="1" customWidth="1"/>
    <col min="94" max="94" width="2.88671875" style="31" hidden="1" customWidth="1"/>
    <col min="95" max="95" width="45.44140625" style="31" hidden="1" customWidth="1"/>
    <col min="96" max="96" width="20" style="31" hidden="1" customWidth="1"/>
    <col min="97" max="97" width="19.33203125" style="31" hidden="1" customWidth="1"/>
    <col min="98" max="98" width="23.109375" style="31" hidden="1" customWidth="1"/>
    <col min="99" max="99" width="2.88671875" style="31" hidden="1" customWidth="1"/>
    <col min="100" max="100" width="45.44140625" style="31" hidden="1" customWidth="1"/>
    <col min="101" max="101" width="20" style="31" hidden="1" customWidth="1"/>
    <col min="102" max="102" width="19.33203125" style="31" hidden="1" customWidth="1"/>
    <col min="103" max="103" width="23.109375" style="31" hidden="1" customWidth="1"/>
    <col min="104" max="105" width="9.109375" style="31" hidden="1" customWidth="1"/>
    <col min="106" max="123" width="9.109375" style="31" customWidth="1"/>
    <col min="124" max="16384" width="9.109375" style="31"/>
  </cols>
  <sheetData>
    <row r="1" spans="2:104" ht="21.75" customHeight="1" thickBot="1" x14ac:dyDescent="0.35">
      <c r="B1" s="154"/>
      <c r="C1" s="154"/>
      <c r="D1" s="31"/>
      <c r="E1" s="157"/>
      <c r="F1" s="156"/>
      <c r="I1" s="155" t="s">
        <v>273</v>
      </c>
      <c r="J1" s="155" t="str">
        <f>IF(Gegevensblad!$C$6&gt;1,"X","")</f>
        <v>X</v>
      </c>
      <c r="K1" s="155" t="str">
        <f>IF(Gegevensblad!$C$6&gt;1,"X","")</f>
        <v>X</v>
      </c>
      <c r="L1" s="155" t="str">
        <f>IF(Gegevensblad!$C$6&gt;1,"X","")</f>
        <v>X</v>
      </c>
      <c r="M1" s="155" t="str">
        <f>IF(Gegevensblad!$C$6&gt;1,"X","")</f>
        <v>X</v>
      </c>
      <c r="N1" s="155" t="s">
        <v>273</v>
      </c>
      <c r="O1" s="155" t="str">
        <f>IF(Gegevensblad!$C$6&gt;2,"X","")</f>
        <v>X</v>
      </c>
      <c r="P1" s="155" t="str">
        <f>IF(Gegevensblad!$C$6&gt;2,"X","")</f>
        <v>X</v>
      </c>
      <c r="Q1" s="155" t="str">
        <f>IF(Gegevensblad!$C$6&gt;2,"X","")</f>
        <v>X</v>
      </c>
      <c r="R1" s="155" t="str">
        <f>IF(Gegevensblad!$C$6&gt;2,"X","")</f>
        <v>X</v>
      </c>
      <c r="S1" s="155" t="s">
        <v>273</v>
      </c>
      <c r="T1" s="155" t="str">
        <f>IF(Gegevensblad!$C$6&gt;3,"X","")</f>
        <v>X</v>
      </c>
      <c r="U1" s="155" t="str">
        <f>IF(Gegevensblad!$C$6&gt;3,"X","")</f>
        <v>X</v>
      </c>
      <c r="V1" s="155" t="str">
        <f>IF(Gegevensblad!$C$6&gt;3,"X","")</f>
        <v>X</v>
      </c>
      <c r="W1" s="155" t="str">
        <f>IF(Gegevensblad!$C$6&gt;3,"X","")</f>
        <v>X</v>
      </c>
      <c r="X1" s="155" t="s">
        <v>273</v>
      </c>
      <c r="Y1" s="155" t="str">
        <f>IF(Gegevensblad!$C$6&gt;4,"X","")</f>
        <v>X</v>
      </c>
      <c r="Z1" s="155" t="str">
        <f>IF(Gegevensblad!$C$6&gt;4,"X","")</f>
        <v>X</v>
      </c>
      <c r="AA1" s="155" t="str">
        <f>IF(Gegevensblad!$C$6&gt;4,"X","")</f>
        <v>X</v>
      </c>
      <c r="AB1" s="155" t="str">
        <f>IF(Gegevensblad!$C$6&gt;4,"X","")</f>
        <v>X</v>
      </c>
      <c r="AC1" s="155" t="s">
        <v>273</v>
      </c>
      <c r="AD1" s="155" t="str">
        <f>IF(Gegevensblad!$C$6&gt;5,"X","")</f>
        <v>X</v>
      </c>
      <c r="AE1" s="155" t="str">
        <f>IF(Gegevensblad!$C$6&gt;5,"X","")</f>
        <v>X</v>
      </c>
      <c r="AF1" s="155" t="str">
        <f>IF(Gegevensblad!$C$6&gt;5,"X","")</f>
        <v>X</v>
      </c>
      <c r="AG1" s="155" t="str">
        <f>IF(Gegevensblad!$C$6&gt;5,"X","")</f>
        <v>X</v>
      </c>
      <c r="AH1" s="155" t="s">
        <v>273</v>
      </c>
      <c r="AI1" s="155" t="str">
        <f>IF(Gegevensblad!$C$6&gt;6,"X","")</f>
        <v>X</v>
      </c>
      <c r="AJ1" s="155" t="str">
        <f>IF(Gegevensblad!$C$6&gt;6,"X","")</f>
        <v>X</v>
      </c>
      <c r="AK1" s="155" t="str">
        <f>IF(Gegevensblad!$C$6&gt;6,"X","")</f>
        <v>X</v>
      </c>
      <c r="AL1" s="155" t="str">
        <f>IF(Gegevensblad!$C$6&gt;6,"X","")</f>
        <v>X</v>
      </c>
      <c r="AM1" s="155" t="s">
        <v>273</v>
      </c>
      <c r="AN1" s="155" t="str">
        <f>IF(Gegevensblad!$C$6&gt;7,"X","")</f>
        <v>X</v>
      </c>
      <c r="AO1" s="155" t="str">
        <f>IF(Gegevensblad!$C$6&gt;7,"X","")</f>
        <v>X</v>
      </c>
      <c r="AP1" s="155" t="str">
        <f>IF(Gegevensblad!$C$6&gt;7,"X","")</f>
        <v>X</v>
      </c>
      <c r="AQ1" s="155" t="str">
        <f>IF(Gegevensblad!$C$6&gt;7,"X","")</f>
        <v>X</v>
      </c>
      <c r="AR1" s="155" t="s">
        <v>273</v>
      </c>
      <c r="AS1" s="155" t="str">
        <f>IF(Gegevensblad!$C$6&gt;8,"X","")</f>
        <v>X</v>
      </c>
      <c r="AT1" s="155" t="str">
        <f>IF(Gegevensblad!$C$6&gt;8,"X","")</f>
        <v>X</v>
      </c>
      <c r="AU1" s="155" t="str">
        <f>IF(Gegevensblad!$C$6&gt;8,"X","")</f>
        <v>X</v>
      </c>
      <c r="AV1" s="155" t="str">
        <f>IF(Gegevensblad!$C$6&gt;8,"X","")</f>
        <v>X</v>
      </c>
      <c r="AW1" s="155" t="s">
        <v>273</v>
      </c>
      <c r="AX1" s="155" t="str">
        <f>IF(Gegevensblad!$C$6&gt;9,"X","")</f>
        <v>X</v>
      </c>
      <c r="AY1" s="155" t="str">
        <f>IF(Gegevensblad!$C$6&gt;9,"X","")</f>
        <v>X</v>
      </c>
      <c r="AZ1" s="155" t="str">
        <f>IF(Gegevensblad!$C$6&gt;9,"X","")</f>
        <v>X</v>
      </c>
      <c r="BA1" s="155" t="str">
        <f>IF(Gegevensblad!$C$6&gt;9,"X","")</f>
        <v>X</v>
      </c>
      <c r="BB1" s="155" t="s">
        <v>273</v>
      </c>
      <c r="BC1" s="155" t="str">
        <f>IF(Gegevensblad!$C$6&gt;10,"X","")</f>
        <v>X</v>
      </c>
      <c r="BD1" s="155" t="str">
        <f>IF(Gegevensblad!$C$6&gt;10,"X","")</f>
        <v>X</v>
      </c>
      <c r="BE1" s="155" t="str">
        <f>IF(Gegevensblad!$C$6&gt;10,"X","")</f>
        <v>X</v>
      </c>
      <c r="BF1" s="155" t="str">
        <f>IF(Gegevensblad!$C$6&gt;10,"X","")</f>
        <v>X</v>
      </c>
      <c r="BG1" s="155" t="s">
        <v>273</v>
      </c>
      <c r="BH1" s="155" t="str">
        <f>IF(Gegevensblad!$C$6&gt;11,"X","")</f>
        <v>X</v>
      </c>
      <c r="BI1" s="155" t="str">
        <f>IF(Gegevensblad!$C$6&gt;11,"X","")</f>
        <v>X</v>
      </c>
      <c r="BJ1" s="155" t="str">
        <f>IF(Gegevensblad!$C$6&gt;11,"X","")</f>
        <v>X</v>
      </c>
      <c r="BK1" s="155" t="str">
        <f>IF(Gegevensblad!$C$6&gt;11,"X","")</f>
        <v>X</v>
      </c>
      <c r="BL1" s="155" t="s">
        <v>273</v>
      </c>
      <c r="BM1" s="155" t="str">
        <f>IF(Gegevensblad!$C$6&gt;13,"X","")</f>
        <v>X</v>
      </c>
      <c r="BN1" s="155" t="str">
        <f>IF(Gegevensblad!$C$6&gt;12,"X","")</f>
        <v>X</v>
      </c>
      <c r="BO1" s="155" t="str">
        <f>IF(Gegevensblad!$C$6&gt;12,"X","")</f>
        <v>X</v>
      </c>
      <c r="BP1" s="155" t="str">
        <f>IF(Gegevensblad!$C$6&gt;12,"X","")</f>
        <v>X</v>
      </c>
      <c r="BQ1" s="155" t="s">
        <v>273</v>
      </c>
      <c r="BR1" s="155" t="str">
        <f>IF(Gegevensblad!$C$6&gt;13,"X","")</f>
        <v>X</v>
      </c>
      <c r="BS1" s="155" t="str">
        <f>IF(Gegevensblad!$C$6&gt;13,"X","")</f>
        <v>X</v>
      </c>
      <c r="BT1" s="155" t="str">
        <f>IF(Gegevensblad!$C$6&gt;13,"X","")</f>
        <v>X</v>
      </c>
      <c r="BU1" s="155" t="str">
        <f>IF(Gegevensblad!$C$6&gt;13,"X","")</f>
        <v>X</v>
      </c>
      <c r="BV1" s="155" t="s">
        <v>273</v>
      </c>
      <c r="BW1" s="155" t="str">
        <f>IF(Gegevensblad!$C$6&gt;14,"X","")</f>
        <v>X</v>
      </c>
      <c r="BX1" s="155" t="str">
        <f>IF(Gegevensblad!$C$6&gt;14,"X","")</f>
        <v>X</v>
      </c>
      <c r="BY1" s="155" t="str">
        <f>IF(Gegevensblad!$C$6&gt;14,"X","")</f>
        <v>X</v>
      </c>
      <c r="BZ1" s="155" t="str">
        <f>IF(Gegevensblad!$C$6&gt;14,"X","")</f>
        <v>X</v>
      </c>
      <c r="CA1" s="155" t="s">
        <v>273</v>
      </c>
      <c r="CB1" s="155" t="str">
        <f>IF(Gegevensblad!$C$6&gt;15,"X","")</f>
        <v>X</v>
      </c>
      <c r="CC1" s="155" t="str">
        <f>IF(Gegevensblad!$C$6&gt;15,"X","")</f>
        <v>X</v>
      </c>
      <c r="CD1" s="155" t="str">
        <f>IF(Gegevensblad!$C$6&gt;15,"X","")</f>
        <v>X</v>
      </c>
      <c r="CE1" s="155" t="str">
        <f>IF(Gegevensblad!$C$6&gt;15,"X","")</f>
        <v>X</v>
      </c>
      <c r="CF1" s="155" t="s">
        <v>273</v>
      </c>
      <c r="CG1" s="155" t="str">
        <f>IF(Gegevensblad!$C$6&gt;16,"X","")</f>
        <v>X</v>
      </c>
      <c r="CH1" s="155" t="str">
        <f>IF(Gegevensblad!$C$6&gt;16,"X","")</f>
        <v>X</v>
      </c>
      <c r="CI1" s="155" t="str">
        <f>IF(Gegevensblad!$C$6&gt;16,"X","")</f>
        <v>X</v>
      </c>
      <c r="CJ1" s="155" t="str">
        <f>IF(Gegevensblad!$C$6&gt;16,"X","")</f>
        <v>X</v>
      </c>
      <c r="CK1" s="155" t="s">
        <v>273</v>
      </c>
      <c r="CL1" s="155" t="str">
        <f>IF(Gegevensblad!$C$6&gt;17,"X","")</f>
        <v>X</v>
      </c>
      <c r="CM1" s="155" t="str">
        <f>IF(Gegevensblad!$C$6&gt;17,"X","")</f>
        <v>X</v>
      </c>
      <c r="CN1" s="155" t="str">
        <f>IF(Gegevensblad!$C$6&gt;17,"X","")</f>
        <v>X</v>
      </c>
      <c r="CO1" s="155" t="str">
        <f>IF(Gegevensblad!$C$6&gt;17,"X","")</f>
        <v>X</v>
      </c>
      <c r="CP1" s="155" t="s">
        <v>273</v>
      </c>
      <c r="CQ1" s="155" t="str">
        <f>IF(Gegevensblad!$C$6&gt;18,"X","")</f>
        <v>X</v>
      </c>
      <c r="CR1" s="155" t="str">
        <f>IF(Gegevensblad!$C$6&gt;18,"X","")</f>
        <v>X</v>
      </c>
      <c r="CS1" s="155" t="str">
        <f>IF(Gegevensblad!$C$6&gt;18,"X","")</f>
        <v>X</v>
      </c>
      <c r="CT1" s="155" t="str">
        <f>IF(Gegevensblad!$C$6&gt;18,"X","")</f>
        <v>X</v>
      </c>
      <c r="CU1" s="155" t="s">
        <v>273</v>
      </c>
      <c r="CV1" s="155" t="str">
        <f>IF(Gegevensblad!$C$6&gt;19,"X","")</f>
        <v>X</v>
      </c>
      <c r="CW1" s="155" t="str">
        <f>IF(Gegevensblad!$C$6&gt;19,"X","")</f>
        <v>X</v>
      </c>
      <c r="CX1" s="155" t="str">
        <f>IF(Gegevensblad!$C$6&gt;19,"X","")</f>
        <v>X</v>
      </c>
      <c r="CY1" s="155" t="str">
        <f>IF(Gegevensblad!$C$6&gt;19,"X","")</f>
        <v>X</v>
      </c>
    </row>
    <row r="2" spans="2:104" s="153" customFormat="1" ht="29.25" customHeight="1" x14ac:dyDescent="0.3">
      <c r="B2" s="154"/>
      <c r="C2" s="154"/>
      <c r="E2" s="302" t="str">
        <f>Gegevensblad!B15&amp;":"&amp;Gegevensblad!C16</f>
        <v>Lift 1:Lift sporthal</v>
      </c>
      <c r="F2" s="303"/>
      <c r="G2" s="303"/>
      <c r="H2" s="304"/>
      <c r="I2" s="154"/>
      <c r="J2" s="298" t="str">
        <f>Gegevensblad!B20&amp;":"&amp;Gegevensblad!C21</f>
        <v>Lift 2:</v>
      </c>
      <c r="K2" s="299"/>
      <c r="L2" s="299"/>
      <c r="M2" s="300"/>
      <c r="N2" s="154"/>
      <c r="O2" s="298" t="str">
        <f>Gegevensblad!B25&amp;":"&amp;Gegevensblad!C26</f>
        <v>Lift 3:</v>
      </c>
      <c r="P2" s="299"/>
      <c r="Q2" s="299"/>
      <c r="R2" s="300"/>
      <c r="S2" s="154"/>
      <c r="T2" s="298" t="str">
        <f>Gegevensblad!B30&amp;":"&amp;Gegevensblad!C31</f>
        <v>Lift 4:</v>
      </c>
      <c r="U2" s="299"/>
      <c r="V2" s="299"/>
      <c r="W2" s="300"/>
      <c r="X2" s="154"/>
      <c r="Y2" s="298" t="str">
        <f>Gegevensblad!B35&amp;":"&amp;Gegevensblad!C36</f>
        <v>Lift 5:</v>
      </c>
      <c r="Z2" s="299"/>
      <c r="AA2" s="299"/>
      <c r="AB2" s="300"/>
      <c r="AC2" s="154"/>
      <c r="AD2" s="298" t="str">
        <f>Gegevensblad!B40&amp;":"&amp;Gegevensblad!C41</f>
        <v>Lift 6:</v>
      </c>
      <c r="AE2" s="299"/>
      <c r="AF2" s="299"/>
      <c r="AG2" s="300"/>
      <c r="AH2" s="154"/>
      <c r="AI2" s="298" t="str">
        <f>Gegevensblad!B45&amp;":"&amp;Gegevensblad!C46</f>
        <v>Lift 7:</v>
      </c>
      <c r="AJ2" s="299"/>
      <c r="AK2" s="299"/>
      <c r="AL2" s="300"/>
      <c r="AM2" s="154"/>
      <c r="AN2" s="298" t="str">
        <f>Gegevensblad!B50&amp;":"&amp;Gegevensblad!C51</f>
        <v>Lift 8:</v>
      </c>
      <c r="AO2" s="299"/>
      <c r="AP2" s="299"/>
      <c r="AQ2" s="300"/>
      <c r="AR2" s="154"/>
      <c r="AS2" s="298" t="str">
        <f>Gegevensblad!B55&amp;":"&amp;Gegevensblad!C56</f>
        <v>Lift 9:</v>
      </c>
      <c r="AT2" s="299"/>
      <c r="AU2" s="299"/>
      <c r="AV2" s="300"/>
      <c r="AW2" s="154"/>
      <c r="AX2" s="298" t="str">
        <f>Gegevensblad!B60&amp;":"&amp;Gegevensblad!C61</f>
        <v>Lift 10:</v>
      </c>
      <c r="AY2" s="299"/>
      <c r="AZ2" s="299"/>
      <c r="BA2" s="300"/>
      <c r="BB2" s="154"/>
      <c r="BC2" s="298" t="str">
        <f>Gegevensblad!B65&amp;":"&amp;Gegevensblad!C66</f>
        <v>Lift 11:</v>
      </c>
      <c r="BD2" s="299"/>
      <c r="BE2" s="299"/>
      <c r="BF2" s="300"/>
      <c r="BG2" s="154"/>
      <c r="BH2" s="298" t="str">
        <f>Gegevensblad!B70&amp;":"&amp;Gegevensblad!C71</f>
        <v>Lift 12:</v>
      </c>
      <c r="BI2" s="299"/>
      <c r="BJ2" s="299"/>
      <c r="BK2" s="300"/>
      <c r="BL2" s="154"/>
      <c r="BM2" s="298" t="str">
        <f>Gegevensblad!B75&amp;":"&amp;Gegevensblad!C76</f>
        <v>Lift 13:</v>
      </c>
      <c r="BN2" s="299"/>
      <c r="BO2" s="299"/>
      <c r="BP2" s="300"/>
      <c r="BQ2" s="154"/>
      <c r="BR2" s="298" t="str">
        <f>Gegevensblad!B80&amp;":"&amp;Gegevensblad!C81</f>
        <v>Lift 14:</v>
      </c>
      <c r="BS2" s="299"/>
      <c r="BT2" s="299"/>
      <c r="BU2" s="300"/>
      <c r="BV2" s="154"/>
      <c r="BW2" s="298" t="str">
        <f>Gegevensblad!B85&amp;":"&amp;Gegevensblad!C86</f>
        <v>Lift 15:</v>
      </c>
      <c r="BX2" s="299"/>
      <c r="BY2" s="299"/>
      <c r="BZ2" s="300"/>
      <c r="CA2" s="154"/>
      <c r="CB2" s="298" t="str">
        <f>Gegevensblad!B90&amp;":"&amp;Gegevensblad!C91</f>
        <v>Lift 16:</v>
      </c>
      <c r="CC2" s="299"/>
      <c r="CD2" s="299"/>
      <c r="CE2" s="300"/>
      <c r="CF2" s="154"/>
      <c r="CG2" s="298" t="str">
        <f>Gegevensblad!B95&amp;":"&amp;Gegevensblad!C96</f>
        <v>Lift 17:</v>
      </c>
      <c r="CH2" s="299"/>
      <c r="CI2" s="299"/>
      <c r="CJ2" s="300"/>
      <c r="CK2" s="154"/>
      <c r="CL2" s="298" t="str">
        <f>Gegevensblad!B100&amp;":"&amp;Gegevensblad!C101</f>
        <v>Lift 18:</v>
      </c>
      <c r="CM2" s="299"/>
      <c r="CN2" s="299"/>
      <c r="CO2" s="300"/>
      <c r="CP2" s="154"/>
      <c r="CQ2" s="298" t="str">
        <f>Gegevensblad!B105&amp;":"&amp;Gegevensblad!C106</f>
        <v>Lift 19:</v>
      </c>
      <c r="CR2" s="299"/>
      <c r="CS2" s="299"/>
      <c r="CT2" s="300"/>
      <c r="CU2" s="154"/>
      <c r="CV2" s="298" t="str">
        <f>Gegevensblad!B110&amp;":"&amp;Gegevensblad!C111</f>
        <v>Lift 20:</v>
      </c>
      <c r="CW2" s="299"/>
      <c r="CX2" s="299"/>
      <c r="CY2" s="300"/>
      <c r="CZ2" s="154"/>
    </row>
    <row r="3" spans="2:104" s="80" customFormat="1" ht="14.4" thickBot="1" x14ac:dyDescent="0.35">
      <c r="B3" s="152"/>
      <c r="C3" s="152"/>
      <c r="D3" s="29"/>
      <c r="E3" s="150" t="s">
        <v>274</v>
      </c>
      <c r="F3" s="151" t="s">
        <v>71</v>
      </c>
      <c r="G3" s="151" t="s">
        <v>73</v>
      </c>
      <c r="H3" s="84" t="s">
        <v>240</v>
      </c>
      <c r="I3" s="37"/>
      <c r="J3" s="150" t="s">
        <v>274</v>
      </c>
      <c r="K3" s="37" t="s">
        <v>71</v>
      </c>
      <c r="L3" s="37" t="s">
        <v>73</v>
      </c>
      <c r="M3" s="149" t="s">
        <v>240</v>
      </c>
      <c r="N3" s="37"/>
      <c r="O3" s="150" t="s">
        <v>274</v>
      </c>
      <c r="P3" s="37" t="s">
        <v>71</v>
      </c>
      <c r="Q3" s="37" t="s">
        <v>73</v>
      </c>
      <c r="R3" s="149" t="s">
        <v>240</v>
      </c>
      <c r="S3" s="37"/>
      <c r="T3" s="150" t="s">
        <v>274</v>
      </c>
      <c r="U3" s="37" t="s">
        <v>71</v>
      </c>
      <c r="V3" s="37" t="s">
        <v>73</v>
      </c>
      <c r="W3" s="149" t="s">
        <v>240</v>
      </c>
      <c r="X3" s="37"/>
      <c r="Y3" s="150" t="s">
        <v>274</v>
      </c>
      <c r="Z3" s="37" t="s">
        <v>71</v>
      </c>
      <c r="AA3" s="37" t="s">
        <v>73</v>
      </c>
      <c r="AB3" s="149" t="s">
        <v>240</v>
      </c>
      <c r="AC3" s="37"/>
      <c r="AD3" s="150" t="s">
        <v>274</v>
      </c>
      <c r="AE3" s="37" t="s">
        <v>71</v>
      </c>
      <c r="AF3" s="37" t="s">
        <v>73</v>
      </c>
      <c r="AG3" s="149" t="s">
        <v>240</v>
      </c>
      <c r="AH3" s="37"/>
      <c r="AI3" s="150" t="s">
        <v>274</v>
      </c>
      <c r="AJ3" s="37" t="s">
        <v>71</v>
      </c>
      <c r="AK3" s="37" t="s">
        <v>73</v>
      </c>
      <c r="AL3" s="149" t="s">
        <v>240</v>
      </c>
      <c r="AM3" s="37"/>
      <c r="AN3" s="150" t="s">
        <v>274</v>
      </c>
      <c r="AO3" s="37" t="s">
        <v>71</v>
      </c>
      <c r="AP3" s="37" t="s">
        <v>73</v>
      </c>
      <c r="AQ3" s="149" t="s">
        <v>240</v>
      </c>
      <c r="AR3" s="37"/>
      <c r="AS3" s="150" t="s">
        <v>274</v>
      </c>
      <c r="AT3" s="37" t="s">
        <v>71</v>
      </c>
      <c r="AU3" s="37" t="s">
        <v>73</v>
      </c>
      <c r="AV3" s="149" t="s">
        <v>240</v>
      </c>
      <c r="AW3" s="37"/>
      <c r="AX3" s="150" t="s">
        <v>274</v>
      </c>
      <c r="AY3" s="37" t="s">
        <v>71</v>
      </c>
      <c r="AZ3" s="37" t="s">
        <v>73</v>
      </c>
      <c r="BA3" s="149" t="s">
        <v>240</v>
      </c>
      <c r="BB3" s="37"/>
      <c r="BC3" s="150" t="s">
        <v>274</v>
      </c>
      <c r="BD3" s="37" t="s">
        <v>71</v>
      </c>
      <c r="BE3" s="37" t="s">
        <v>73</v>
      </c>
      <c r="BF3" s="149" t="s">
        <v>240</v>
      </c>
      <c r="BG3" s="37"/>
      <c r="BH3" s="150" t="s">
        <v>274</v>
      </c>
      <c r="BI3" s="37" t="s">
        <v>71</v>
      </c>
      <c r="BJ3" s="37" t="s">
        <v>73</v>
      </c>
      <c r="BK3" s="149" t="s">
        <v>240</v>
      </c>
      <c r="BL3" s="37"/>
      <c r="BM3" s="150" t="s">
        <v>274</v>
      </c>
      <c r="BN3" s="37" t="s">
        <v>71</v>
      </c>
      <c r="BO3" s="37" t="s">
        <v>73</v>
      </c>
      <c r="BP3" s="149" t="s">
        <v>240</v>
      </c>
      <c r="BQ3" s="37"/>
      <c r="BR3" s="150" t="s">
        <v>274</v>
      </c>
      <c r="BS3" s="37" t="s">
        <v>71</v>
      </c>
      <c r="BT3" s="37" t="s">
        <v>73</v>
      </c>
      <c r="BU3" s="149" t="s">
        <v>240</v>
      </c>
      <c r="BV3" s="37"/>
      <c r="BW3" s="150" t="s">
        <v>274</v>
      </c>
      <c r="BX3" s="37" t="s">
        <v>71</v>
      </c>
      <c r="BY3" s="37" t="s">
        <v>73</v>
      </c>
      <c r="BZ3" s="149" t="s">
        <v>240</v>
      </c>
      <c r="CA3" s="37"/>
      <c r="CB3" s="150" t="s">
        <v>274</v>
      </c>
      <c r="CC3" s="37" t="s">
        <v>71</v>
      </c>
      <c r="CD3" s="37" t="s">
        <v>73</v>
      </c>
      <c r="CE3" s="149" t="s">
        <v>240</v>
      </c>
      <c r="CF3" s="37"/>
      <c r="CG3" s="150" t="s">
        <v>274</v>
      </c>
      <c r="CH3" s="37" t="s">
        <v>71</v>
      </c>
      <c r="CI3" s="37" t="s">
        <v>73</v>
      </c>
      <c r="CJ3" s="149" t="s">
        <v>240</v>
      </c>
      <c r="CK3" s="37"/>
      <c r="CL3" s="150" t="s">
        <v>274</v>
      </c>
      <c r="CM3" s="37" t="s">
        <v>71</v>
      </c>
      <c r="CN3" s="37" t="s">
        <v>73</v>
      </c>
      <c r="CO3" s="149" t="s">
        <v>240</v>
      </c>
      <c r="CP3" s="37"/>
      <c r="CQ3" s="150" t="s">
        <v>274</v>
      </c>
      <c r="CR3" s="37" t="s">
        <v>71</v>
      </c>
      <c r="CS3" s="37" t="s">
        <v>73</v>
      </c>
      <c r="CT3" s="149" t="s">
        <v>240</v>
      </c>
      <c r="CU3" s="37"/>
      <c r="CV3" s="150" t="s">
        <v>274</v>
      </c>
      <c r="CW3" s="37" t="s">
        <v>71</v>
      </c>
      <c r="CX3" s="37" t="s">
        <v>73</v>
      </c>
      <c r="CY3" s="149" t="s">
        <v>240</v>
      </c>
      <c r="CZ3" s="37"/>
    </row>
    <row r="4" spans="2:104" s="102" customFormat="1" ht="14.4" thickBot="1" x14ac:dyDescent="0.35">
      <c r="B4" s="301"/>
      <c r="C4" s="301"/>
      <c r="D4" s="301"/>
      <c r="E4" s="146"/>
      <c r="F4" s="148" t="str">
        <f>Gegevensblad!C17</f>
        <v>Haastrechstraat 5</v>
      </c>
      <c r="G4" s="148" t="str">
        <f>Gegevensblad!C18</f>
        <v>Rotterdam</v>
      </c>
      <c r="H4" s="147" t="str">
        <f>Gegevensblad!C19</f>
        <v>School</v>
      </c>
      <c r="I4" s="143"/>
      <c r="J4" s="146"/>
      <c r="K4" s="145">
        <f>Gegevensblad!C22</f>
        <v>0</v>
      </c>
      <c r="L4" s="145">
        <f>Gegevensblad!C23</f>
        <v>0</v>
      </c>
      <c r="M4" s="144">
        <f>Gegevensblad!C24</f>
        <v>0</v>
      </c>
      <c r="N4" s="143"/>
      <c r="O4" s="146"/>
      <c r="P4" s="145">
        <f>Gegevensblad!C27</f>
        <v>0</v>
      </c>
      <c r="Q4" s="145">
        <f>Gegevensblad!C28</f>
        <v>0</v>
      </c>
      <c r="R4" s="144">
        <f>Gegevensblad!C29</f>
        <v>0</v>
      </c>
      <c r="S4" s="143"/>
      <c r="T4" s="146"/>
      <c r="U4" s="145">
        <f>Gegevensblad!C32</f>
        <v>0</v>
      </c>
      <c r="V4" s="145">
        <f>Gegevensblad!C33</f>
        <v>0</v>
      </c>
      <c r="W4" s="144">
        <f>Gegevensblad!C34</f>
        <v>0</v>
      </c>
      <c r="X4" s="143"/>
      <c r="Y4" s="146"/>
      <c r="Z4" s="145">
        <f>Gegevensblad!C37</f>
        <v>0</v>
      </c>
      <c r="AA4" s="145">
        <f>Gegevensblad!C38</f>
        <v>0</v>
      </c>
      <c r="AB4" s="144">
        <f>Gegevensblad!C39</f>
        <v>0</v>
      </c>
      <c r="AC4" s="143"/>
      <c r="AD4" s="146"/>
      <c r="AE4" s="145">
        <f>Gegevensblad!C42</f>
        <v>0</v>
      </c>
      <c r="AF4" s="145">
        <f>Gegevensblad!C43</f>
        <v>0</v>
      </c>
      <c r="AG4" s="144">
        <f>Gegevensblad!C44</f>
        <v>0</v>
      </c>
      <c r="AH4" s="143"/>
      <c r="AI4" s="146"/>
      <c r="AJ4" s="145">
        <f>Gegevensblad!C47</f>
        <v>0</v>
      </c>
      <c r="AK4" s="145">
        <f>Gegevensblad!C48</f>
        <v>0</v>
      </c>
      <c r="AL4" s="144">
        <f>Gegevensblad!C49</f>
        <v>0</v>
      </c>
      <c r="AM4" s="143"/>
      <c r="AN4" s="146"/>
      <c r="AO4" s="145">
        <f>Gegevensblad!C52</f>
        <v>0</v>
      </c>
      <c r="AP4" s="145">
        <f>Gegevensblad!C53</f>
        <v>0</v>
      </c>
      <c r="AQ4" s="144">
        <f>Gegevensblad!C54</f>
        <v>0</v>
      </c>
      <c r="AR4" s="143"/>
      <c r="AS4" s="146"/>
      <c r="AT4" s="145">
        <f>Gegevensblad!C57</f>
        <v>0</v>
      </c>
      <c r="AU4" s="145">
        <f>Gegevensblad!C58</f>
        <v>0</v>
      </c>
      <c r="AV4" s="144">
        <f>Gegevensblad!C59</f>
        <v>0</v>
      </c>
      <c r="AW4" s="143"/>
      <c r="AX4" s="146"/>
      <c r="AY4" s="145">
        <f>Gegevensblad!C62</f>
        <v>0</v>
      </c>
      <c r="AZ4" s="145">
        <f>Gegevensblad!C63</f>
        <v>0</v>
      </c>
      <c r="BA4" s="144">
        <f>Gegevensblad!C64</f>
        <v>0</v>
      </c>
      <c r="BB4" s="143"/>
      <c r="BC4" s="146"/>
      <c r="BD4" s="145">
        <f>Gegevensblad!C67</f>
        <v>0</v>
      </c>
      <c r="BE4" s="145">
        <f>Gegevensblad!C68</f>
        <v>0</v>
      </c>
      <c r="BF4" s="144">
        <f>Gegevensblad!C69</f>
        <v>0</v>
      </c>
      <c r="BG4" s="143"/>
      <c r="BH4" s="146"/>
      <c r="BI4" s="145">
        <f>Gegevensblad!C72</f>
        <v>0</v>
      </c>
      <c r="BJ4" s="145">
        <f>Gegevensblad!C73</f>
        <v>0</v>
      </c>
      <c r="BK4" s="144">
        <f>Gegevensblad!C74</f>
        <v>0</v>
      </c>
      <c r="BL4" s="143"/>
      <c r="BM4" s="146"/>
      <c r="BN4" s="145">
        <f>Gegevensblad!C77</f>
        <v>0</v>
      </c>
      <c r="BO4" s="145">
        <f>Gegevensblad!C78</f>
        <v>0</v>
      </c>
      <c r="BP4" s="144">
        <f>Gegevensblad!C79</f>
        <v>0</v>
      </c>
      <c r="BQ4" s="143"/>
      <c r="BR4" s="146"/>
      <c r="BS4" s="145">
        <f>Gegevensblad!C82</f>
        <v>0</v>
      </c>
      <c r="BT4" s="145">
        <f>Gegevensblad!C83</f>
        <v>0</v>
      </c>
      <c r="BU4" s="144">
        <f>Gegevensblad!C84</f>
        <v>0</v>
      </c>
      <c r="BV4" s="143"/>
      <c r="BW4" s="146"/>
      <c r="BX4" s="145">
        <f>Gegevensblad!C87</f>
        <v>0</v>
      </c>
      <c r="BY4" s="145">
        <f>Gegevensblad!C88</f>
        <v>0</v>
      </c>
      <c r="BZ4" s="144">
        <f>Gegevensblad!C89</f>
        <v>0</v>
      </c>
      <c r="CA4" s="143"/>
      <c r="CB4" s="146"/>
      <c r="CC4" s="145">
        <f>Gegevensblad!C92</f>
        <v>0</v>
      </c>
      <c r="CD4" s="145">
        <f>Gegevensblad!C93</f>
        <v>0</v>
      </c>
      <c r="CE4" s="144">
        <f>Gegevensblad!C94</f>
        <v>0</v>
      </c>
      <c r="CF4" s="143"/>
      <c r="CG4" s="146"/>
      <c r="CH4" s="145">
        <f>Gegevensblad!C97</f>
        <v>0</v>
      </c>
      <c r="CI4" s="145">
        <f>Gegevensblad!C98</f>
        <v>0</v>
      </c>
      <c r="CJ4" s="144">
        <f>Gegevensblad!C99</f>
        <v>0</v>
      </c>
      <c r="CK4" s="143"/>
      <c r="CL4" s="146"/>
      <c r="CM4" s="145">
        <f>Gegevensblad!C102</f>
        <v>0</v>
      </c>
      <c r="CN4" s="145">
        <f>Gegevensblad!C103</f>
        <v>0</v>
      </c>
      <c r="CO4" s="144">
        <f>Gegevensblad!C104</f>
        <v>0</v>
      </c>
      <c r="CP4" s="143"/>
      <c r="CQ4" s="146"/>
      <c r="CR4" s="145">
        <f>Gegevensblad!C107</f>
        <v>0</v>
      </c>
      <c r="CS4" s="145">
        <f>Gegevensblad!C108</f>
        <v>0</v>
      </c>
      <c r="CT4" s="144">
        <f>Gegevensblad!C109</f>
        <v>0</v>
      </c>
      <c r="CU4" s="143"/>
      <c r="CV4" s="146"/>
      <c r="CW4" s="145">
        <f>Gegevensblad!C112</f>
        <v>0</v>
      </c>
      <c r="CX4" s="145">
        <f>Gegevensblad!C113</f>
        <v>0</v>
      </c>
      <c r="CY4" s="144">
        <f>Gegevensblad!C114</f>
        <v>0</v>
      </c>
      <c r="CZ4" s="143"/>
    </row>
    <row r="5" spans="2:104" s="136" customFormat="1" ht="20.25" customHeight="1" x14ac:dyDescent="0.3">
      <c r="B5" s="142" t="s">
        <v>275</v>
      </c>
      <c r="C5" s="284" t="s">
        <v>276</v>
      </c>
      <c r="D5" s="285"/>
      <c r="E5" s="141" t="s">
        <v>277</v>
      </c>
      <c r="F5" s="139" t="s">
        <v>278</v>
      </c>
      <c r="G5" s="138" t="s">
        <v>279</v>
      </c>
      <c r="H5" s="140" t="s">
        <v>280</v>
      </c>
      <c r="J5" s="139" t="s">
        <v>277</v>
      </c>
      <c r="K5" s="139" t="s">
        <v>278</v>
      </c>
      <c r="L5" s="138" t="s">
        <v>279</v>
      </c>
      <c r="M5" s="137" t="s">
        <v>280</v>
      </c>
      <c r="O5" s="139" t="s">
        <v>277</v>
      </c>
      <c r="P5" s="139" t="s">
        <v>278</v>
      </c>
      <c r="Q5" s="138" t="s">
        <v>279</v>
      </c>
      <c r="R5" s="137" t="s">
        <v>280</v>
      </c>
      <c r="T5" s="139" t="s">
        <v>277</v>
      </c>
      <c r="U5" s="139" t="s">
        <v>278</v>
      </c>
      <c r="V5" s="138" t="s">
        <v>279</v>
      </c>
      <c r="W5" s="137" t="s">
        <v>280</v>
      </c>
      <c r="Y5" s="139" t="s">
        <v>277</v>
      </c>
      <c r="Z5" s="139" t="s">
        <v>278</v>
      </c>
      <c r="AA5" s="138" t="s">
        <v>279</v>
      </c>
      <c r="AB5" s="137" t="s">
        <v>280</v>
      </c>
      <c r="AD5" s="139" t="s">
        <v>277</v>
      </c>
      <c r="AE5" s="139" t="s">
        <v>278</v>
      </c>
      <c r="AF5" s="138" t="s">
        <v>279</v>
      </c>
      <c r="AG5" s="137" t="s">
        <v>280</v>
      </c>
      <c r="AI5" s="139" t="s">
        <v>277</v>
      </c>
      <c r="AJ5" s="139" t="s">
        <v>278</v>
      </c>
      <c r="AK5" s="138" t="s">
        <v>279</v>
      </c>
      <c r="AL5" s="137" t="s">
        <v>280</v>
      </c>
      <c r="AN5" s="139" t="s">
        <v>277</v>
      </c>
      <c r="AO5" s="139" t="s">
        <v>278</v>
      </c>
      <c r="AP5" s="138" t="s">
        <v>279</v>
      </c>
      <c r="AQ5" s="137" t="s">
        <v>280</v>
      </c>
      <c r="AS5" s="139" t="s">
        <v>277</v>
      </c>
      <c r="AT5" s="139" t="s">
        <v>278</v>
      </c>
      <c r="AU5" s="138" t="s">
        <v>279</v>
      </c>
      <c r="AV5" s="137" t="s">
        <v>280</v>
      </c>
      <c r="AX5" s="139" t="s">
        <v>277</v>
      </c>
      <c r="AY5" s="139" t="s">
        <v>278</v>
      </c>
      <c r="AZ5" s="138" t="s">
        <v>279</v>
      </c>
      <c r="BA5" s="137" t="s">
        <v>280</v>
      </c>
      <c r="BC5" s="139" t="s">
        <v>277</v>
      </c>
      <c r="BD5" s="139" t="s">
        <v>278</v>
      </c>
      <c r="BE5" s="138" t="s">
        <v>279</v>
      </c>
      <c r="BF5" s="137" t="s">
        <v>280</v>
      </c>
      <c r="BH5" s="139" t="s">
        <v>277</v>
      </c>
      <c r="BI5" s="139" t="s">
        <v>278</v>
      </c>
      <c r="BJ5" s="138" t="s">
        <v>279</v>
      </c>
      <c r="BK5" s="137" t="s">
        <v>280</v>
      </c>
      <c r="BM5" s="139" t="s">
        <v>277</v>
      </c>
      <c r="BN5" s="139" t="s">
        <v>278</v>
      </c>
      <c r="BO5" s="138" t="s">
        <v>279</v>
      </c>
      <c r="BP5" s="137" t="s">
        <v>280</v>
      </c>
      <c r="BR5" s="139" t="s">
        <v>277</v>
      </c>
      <c r="BS5" s="139" t="s">
        <v>278</v>
      </c>
      <c r="BT5" s="138" t="s">
        <v>279</v>
      </c>
      <c r="BU5" s="137" t="s">
        <v>280</v>
      </c>
      <c r="BW5" s="139" t="s">
        <v>277</v>
      </c>
      <c r="BX5" s="139" t="s">
        <v>278</v>
      </c>
      <c r="BY5" s="138" t="s">
        <v>279</v>
      </c>
      <c r="BZ5" s="137" t="s">
        <v>280</v>
      </c>
      <c r="CB5" s="139" t="s">
        <v>277</v>
      </c>
      <c r="CC5" s="139" t="s">
        <v>278</v>
      </c>
      <c r="CD5" s="138" t="s">
        <v>279</v>
      </c>
      <c r="CE5" s="137" t="s">
        <v>280</v>
      </c>
      <c r="CG5" s="139" t="s">
        <v>277</v>
      </c>
      <c r="CH5" s="139" t="s">
        <v>278</v>
      </c>
      <c r="CI5" s="138" t="s">
        <v>279</v>
      </c>
      <c r="CJ5" s="137" t="s">
        <v>280</v>
      </c>
      <c r="CL5" s="139" t="s">
        <v>277</v>
      </c>
      <c r="CM5" s="139" t="s">
        <v>278</v>
      </c>
      <c r="CN5" s="138" t="s">
        <v>279</v>
      </c>
      <c r="CO5" s="137" t="s">
        <v>280</v>
      </c>
      <c r="CQ5" s="139" t="s">
        <v>277</v>
      </c>
      <c r="CR5" s="139" t="s">
        <v>278</v>
      </c>
      <c r="CS5" s="138" t="s">
        <v>279</v>
      </c>
      <c r="CT5" s="137" t="s">
        <v>280</v>
      </c>
      <c r="CV5" s="139" t="s">
        <v>277</v>
      </c>
      <c r="CW5" s="139" t="s">
        <v>278</v>
      </c>
      <c r="CX5" s="138" t="s">
        <v>279</v>
      </c>
      <c r="CY5" s="137" t="s">
        <v>280</v>
      </c>
    </row>
    <row r="6" spans="2:104" s="102" customFormat="1" ht="20.25" customHeight="1" x14ac:dyDescent="0.3">
      <c r="B6" s="135" t="s">
        <v>281</v>
      </c>
      <c r="C6" s="292" t="s">
        <v>223</v>
      </c>
      <c r="D6" s="293"/>
      <c r="E6" s="134"/>
      <c r="F6" s="133"/>
      <c r="G6" s="133"/>
      <c r="H6" s="132"/>
      <c r="I6" s="124"/>
      <c r="J6" s="134"/>
      <c r="K6" s="133"/>
      <c r="L6" s="133"/>
      <c r="M6" s="132"/>
      <c r="N6" s="124"/>
      <c r="O6" s="134"/>
      <c r="P6" s="133"/>
      <c r="Q6" s="133"/>
      <c r="R6" s="132"/>
      <c r="S6" s="124"/>
      <c r="T6" s="134"/>
      <c r="U6" s="133"/>
      <c r="V6" s="133"/>
      <c r="W6" s="132"/>
      <c r="X6" s="124"/>
      <c r="Y6" s="134"/>
      <c r="Z6" s="133"/>
      <c r="AA6" s="133"/>
      <c r="AB6" s="132"/>
      <c r="AC6" s="124"/>
      <c r="AD6" s="134"/>
      <c r="AE6" s="133"/>
      <c r="AF6" s="133"/>
      <c r="AG6" s="132"/>
      <c r="AH6" s="124"/>
      <c r="AI6" s="134"/>
      <c r="AJ6" s="133"/>
      <c r="AK6" s="133"/>
      <c r="AL6" s="132"/>
      <c r="AM6" s="124"/>
      <c r="AN6" s="134"/>
      <c r="AO6" s="133"/>
      <c r="AP6" s="133"/>
      <c r="AQ6" s="132"/>
      <c r="AR6" s="124"/>
      <c r="AS6" s="134"/>
      <c r="AT6" s="133"/>
      <c r="AU6" s="133"/>
      <c r="AV6" s="132"/>
      <c r="AW6" s="124"/>
      <c r="AX6" s="134"/>
      <c r="AY6" s="133"/>
      <c r="AZ6" s="133"/>
      <c r="BA6" s="132"/>
      <c r="BB6" s="124"/>
      <c r="BC6" s="134"/>
      <c r="BD6" s="133"/>
      <c r="BE6" s="133"/>
      <c r="BF6" s="132"/>
      <c r="BG6" s="124"/>
      <c r="BH6" s="134"/>
      <c r="BI6" s="133"/>
      <c r="BJ6" s="133"/>
      <c r="BK6" s="132"/>
      <c r="BL6" s="124"/>
      <c r="BM6" s="134"/>
      <c r="BN6" s="133"/>
      <c r="BO6" s="133"/>
      <c r="BP6" s="132"/>
      <c r="BQ6" s="124"/>
      <c r="BR6" s="134"/>
      <c r="BS6" s="133"/>
      <c r="BT6" s="133"/>
      <c r="BU6" s="132"/>
      <c r="BV6" s="124"/>
      <c r="BW6" s="134"/>
      <c r="BX6" s="133"/>
      <c r="BY6" s="133"/>
      <c r="BZ6" s="132"/>
      <c r="CA6" s="124"/>
      <c r="CB6" s="134"/>
      <c r="CC6" s="133"/>
      <c r="CD6" s="133"/>
      <c r="CE6" s="132"/>
      <c r="CF6" s="124"/>
      <c r="CG6" s="134"/>
      <c r="CH6" s="133"/>
      <c r="CI6" s="133"/>
      <c r="CJ6" s="132"/>
      <c r="CK6" s="124"/>
      <c r="CL6" s="134"/>
      <c r="CM6" s="133"/>
      <c r="CN6" s="133"/>
      <c r="CO6" s="132"/>
      <c r="CP6" s="124"/>
      <c r="CQ6" s="134"/>
      <c r="CR6" s="133"/>
      <c r="CS6" s="133"/>
      <c r="CT6" s="132"/>
      <c r="CU6" s="124"/>
      <c r="CV6" s="134"/>
      <c r="CW6" s="133"/>
      <c r="CX6" s="133"/>
      <c r="CY6" s="132"/>
      <c r="CZ6" s="124"/>
    </row>
    <row r="7" spans="2:104" s="102" customFormat="1" ht="20.25" customHeight="1" x14ac:dyDescent="0.3">
      <c r="B7" s="117">
        <v>1</v>
      </c>
      <c r="C7" s="286" t="s">
        <v>282</v>
      </c>
      <c r="D7" s="287"/>
      <c r="E7" s="249"/>
      <c r="F7" s="250"/>
      <c r="G7" s="250"/>
      <c r="H7" s="109">
        <f t="shared" ref="H7:H16" si="0">SUM(F7:G7)</f>
        <v>0</v>
      </c>
      <c r="I7" s="103"/>
      <c r="J7" s="131"/>
      <c r="K7" s="129"/>
      <c r="L7" s="129"/>
      <c r="M7" s="109">
        <f t="shared" ref="M7:M16" si="1">SUM(K7:L7)</f>
        <v>0</v>
      </c>
      <c r="N7" s="103"/>
      <c r="O7" s="131"/>
      <c r="P7" s="129"/>
      <c r="Q7" s="129"/>
      <c r="R7" s="109">
        <f t="shared" ref="R7:R16" si="2">SUM(P7:Q7)</f>
        <v>0</v>
      </c>
      <c r="S7" s="103"/>
      <c r="T7" s="131"/>
      <c r="U7" s="129"/>
      <c r="V7" s="129"/>
      <c r="W7" s="109">
        <f t="shared" ref="W7:W16" si="3">SUM(U7:V7)</f>
        <v>0</v>
      </c>
      <c r="X7" s="103"/>
      <c r="Y7" s="131"/>
      <c r="Z7" s="129"/>
      <c r="AA7" s="129"/>
      <c r="AB7" s="109">
        <f t="shared" ref="AB7:AB16" si="4">SUM(Z7:AA7)</f>
        <v>0</v>
      </c>
      <c r="AC7" s="103"/>
      <c r="AD7" s="131"/>
      <c r="AE7" s="129"/>
      <c r="AF7" s="129"/>
      <c r="AG7" s="109">
        <f t="shared" ref="AG7:AG16" si="5">SUM(AE7:AF7)</f>
        <v>0</v>
      </c>
      <c r="AH7" s="103"/>
      <c r="AI7" s="131"/>
      <c r="AJ7" s="129"/>
      <c r="AK7" s="129"/>
      <c r="AL7" s="109">
        <f t="shared" ref="AL7:AL16" si="6">SUM(AJ7:AK7)</f>
        <v>0</v>
      </c>
      <c r="AM7" s="103"/>
      <c r="AN7" s="131"/>
      <c r="AO7" s="129"/>
      <c r="AP7" s="129"/>
      <c r="AQ7" s="109">
        <f t="shared" ref="AQ7:AQ16" si="7">SUM(AO7:AP7)</f>
        <v>0</v>
      </c>
      <c r="AR7" s="103"/>
      <c r="AS7" s="131"/>
      <c r="AT7" s="129"/>
      <c r="AU7" s="129"/>
      <c r="AV7" s="109">
        <f t="shared" ref="AV7:AV16" si="8">SUM(AT7:AU7)</f>
        <v>0</v>
      </c>
      <c r="AW7" s="103"/>
      <c r="AX7" s="131"/>
      <c r="AY7" s="129"/>
      <c r="AZ7" s="129"/>
      <c r="BA7" s="109">
        <f t="shared" ref="BA7:BA16" si="9">SUM(AY7:AZ7)</f>
        <v>0</v>
      </c>
      <c r="BB7" s="103"/>
      <c r="BC7" s="131"/>
      <c r="BD7" s="129"/>
      <c r="BE7" s="129"/>
      <c r="BF7" s="109">
        <f t="shared" ref="BF7:BF16" si="10">SUM(BD7:BE7)</f>
        <v>0</v>
      </c>
      <c r="BG7" s="103"/>
      <c r="BH7" s="131"/>
      <c r="BI7" s="129"/>
      <c r="BJ7" s="129"/>
      <c r="BK7" s="109">
        <f t="shared" ref="BK7:BK16" si="11">SUM(BI7:BJ7)</f>
        <v>0</v>
      </c>
      <c r="BL7" s="103"/>
      <c r="BM7" s="131"/>
      <c r="BN7" s="129"/>
      <c r="BO7" s="129"/>
      <c r="BP7" s="109">
        <f t="shared" ref="BP7:BP16" si="12">SUM(BN7:BO7)</f>
        <v>0</v>
      </c>
      <c r="BQ7" s="103"/>
      <c r="BR7" s="131"/>
      <c r="BS7" s="129"/>
      <c r="BT7" s="129"/>
      <c r="BU7" s="109">
        <f t="shared" ref="BU7:BU16" si="13">SUM(BS7:BT7)</f>
        <v>0</v>
      </c>
      <c r="BV7" s="103"/>
      <c r="BW7" s="131"/>
      <c r="BX7" s="129"/>
      <c r="BY7" s="129"/>
      <c r="BZ7" s="109">
        <f t="shared" ref="BZ7:BZ16" si="14">SUM(BX7:BY7)</f>
        <v>0</v>
      </c>
      <c r="CA7" s="103"/>
      <c r="CB7" s="131"/>
      <c r="CC7" s="129"/>
      <c r="CD7" s="129"/>
      <c r="CE7" s="109">
        <f t="shared" ref="CE7:CE16" si="15">SUM(CC7:CD7)</f>
        <v>0</v>
      </c>
      <c r="CF7" s="103"/>
      <c r="CG7" s="131"/>
      <c r="CH7" s="129"/>
      <c r="CI7" s="129"/>
      <c r="CJ7" s="109">
        <f t="shared" ref="CJ7:CJ16" si="16">SUM(CH7:CI7)</f>
        <v>0</v>
      </c>
      <c r="CK7" s="103"/>
      <c r="CL7" s="131"/>
      <c r="CM7" s="129"/>
      <c r="CN7" s="129"/>
      <c r="CO7" s="109">
        <f t="shared" ref="CO7:CO16" si="17">SUM(CM7:CN7)</f>
        <v>0</v>
      </c>
      <c r="CP7" s="103"/>
      <c r="CQ7" s="131"/>
      <c r="CR7" s="129"/>
      <c r="CS7" s="129"/>
      <c r="CT7" s="109">
        <f t="shared" ref="CT7:CT16" si="18">SUM(CR7:CS7)</f>
        <v>0</v>
      </c>
      <c r="CU7" s="103"/>
      <c r="CV7" s="131"/>
      <c r="CW7" s="129"/>
      <c r="CX7" s="129"/>
      <c r="CY7" s="109">
        <f t="shared" ref="CY7:CY16" si="19">SUM(CW7:CX7)</f>
        <v>0</v>
      </c>
      <c r="CZ7" s="103"/>
    </row>
    <row r="8" spans="2:104" s="102" customFormat="1" ht="20.25" customHeight="1" x14ac:dyDescent="0.3">
      <c r="B8" s="117">
        <v>2</v>
      </c>
      <c r="C8" s="286" t="s">
        <v>283</v>
      </c>
      <c r="D8" s="287"/>
      <c r="E8" s="249"/>
      <c r="F8" s="250"/>
      <c r="G8" s="250"/>
      <c r="H8" s="109">
        <f t="shared" si="0"/>
        <v>0</v>
      </c>
      <c r="I8" s="103"/>
      <c r="J8" s="131"/>
      <c r="K8" s="129"/>
      <c r="L8" s="129"/>
      <c r="M8" s="109">
        <f t="shared" si="1"/>
        <v>0</v>
      </c>
      <c r="N8" s="103"/>
      <c r="O8" s="131"/>
      <c r="P8" s="129"/>
      <c r="Q8" s="129"/>
      <c r="R8" s="109">
        <f t="shared" si="2"/>
        <v>0</v>
      </c>
      <c r="S8" s="103"/>
      <c r="T8" s="131"/>
      <c r="U8" s="129"/>
      <c r="V8" s="129"/>
      <c r="W8" s="109">
        <f t="shared" si="3"/>
        <v>0</v>
      </c>
      <c r="X8" s="103"/>
      <c r="Y8" s="131"/>
      <c r="Z8" s="129"/>
      <c r="AA8" s="129"/>
      <c r="AB8" s="109">
        <f t="shared" si="4"/>
        <v>0</v>
      </c>
      <c r="AC8" s="103"/>
      <c r="AD8" s="131"/>
      <c r="AE8" s="129"/>
      <c r="AF8" s="129"/>
      <c r="AG8" s="109">
        <f t="shared" si="5"/>
        <v>0</v>
      </c>
      <c r="AH8" s="103"/>
      <c r="AI8" s="131"/>
      <c r="AJ8" s="129"/>
      <c r="AK8" s="129"/>
      <c r="AL8" s="109">
        <f t="shared" si="6"/>
        <v>0</v>
      </c>
      <c r="AM8" s="103"/>
      <c r="AN8" s="131"/>
      <c r="AO8" s="129"/>
      <c r="AP8" s="129"/>
      <c r="AQ8" s="109">
        <f t="shared" si="7"/>
        <v>0</v>
      </c>
      <c r="AR8" s="103"/>
      <c r="AS8" s="131"/>
      <c r="AT8" s="129"/>
      <c r="AU8" s="129"/>
      <c r="AV8" s="109">
        <f t="shared" si="8"/>
        <v>0</v>
      </c>
      <c r="AW8" s="103"/>
      <c r="AX8" s="131"/>
      <c r="AY8" s="129"/>
      <c r="AZ8" s="129"/>
      <c r="BA8" s="109">
        <f t="shared" si="9"/>
        <v>0</v>
      </c>
      <c r="BB8" s="103"/>
      <c r="BC8" s="131"/>
      <c r="BD8" s="129"/>
      <c r="BE8" s="129"/>
      <c r="BF8" s="109">
        <f t="shared" si="10"/>
        <v>0</v>
      </c>
      <c r="BG8" s="103"/>
      <c r="BH8" s="131"/>
      <c r="BI8" s="129"/>
      <c r="BJ8" s="129"/>
      <c r="BK8" s="109">
        <f t="shared" si="11"/>
        <v>0</v>
      </c>
      <c r="BL8" s="103"/>
      <c r="BM8" s="131"/>
      <c r="BN8" s="129"/>
      <c r="BO8" s="129"/>
      <c r="BP8" s="109">
        <f t="shared" si="12"/>
        <v>0</v>
      </c>
      <c r="BQ8" s="103"/>
      <c r="BR8" s="131"/>
      <c r="BS8" s="129"/>
      <c r="BT8" s="129"/>
      <c r="BU8" s="109">
        <f t="shared" si="13"/>
        <v>0</v>
      </c>
      <c r="BV8" s="103"/>
      <c r="BW8" s="131"/>
      <c r="BX8" s="129"/>
      <c r="BY8" s="129"/>
      <c r="BZ8" s="109">
        <f t="shared" si="14"/>
        <v>0</v>
      </c>
      <c r="CA8" s="103"/>
      <c r="CB8" s="131"/>
      <c r="CC8" s="129"/>
      <c r="CD8" s="129"/>
      <c r="CE8" s="109">
        <f t="shared" si="15"/>
        <v>0</v>
      </c>
      <c r="CF8" s="103"/>
      <c r="CG8" s="131"/>
      <c r="CH8" s="129"/>
      <c r="CI8" s="129"/>
      <c r="CJ8" s="109">
        <f t="shared" si="16"/>
        <v>0</v>
      </c>
      <c r="CK8" s="103"/>
      <c r="CL8" s="131"/>
      <c r="CM8" s="129"/>
      <c r="CN8" s="129"/>
      <c r="CO8" s="109">
        <f t="shared" si="17"/>
        <v>0</v>
      </c>
      <c r="CP8" s="103"/>
      <c r="CQ8" s="131"/>
      <c r="CR8" s="129"/>
      <c r="CS8" s="129"/>
      <c r="CT8" s="109">
        <f t="shared" si="18"/>
        <v>0</v>
      </c>
      <c r="CU8" s="103"/>
      <c r="CV8" s="131"/>
      <c r="CW8" s="129"/>
      <c r="CX8" s="129"/>
      <c r="CY8" s="109">
        <f t="shared" si="19"/>
        <v>0</v>
      </c>
      <c r="CZ8" s="103"/>
    </row>
    <row r="9" spans="2:104" s="102" customFormat="1" ht="20.25" customHeight="1" x14ac:dyDescent="0.3">
      <c r="B9" s="117">
        <v>3</v>
      </c>
      <c r="C9" s="286" t="s">
        <v>284</v>
      </c>
      <c r="D9" s="287"/>
      <c r="E9" s="249"/>
      <c r="F9" s="250"/>
      <c r="G9" s="250"/>
      <c r="H9" s="109">
        <f t="shared" si="0"/>
        <v>0</v>
      </c>
      <c r="I9" s="103"/>
      <c r="J9" s="131"/>
      <c r="K9" s="129"/>
      <c r="L9" s="129"/>
      <c r="M9" s="109">
        <f t="shared" si="1"/>
        <v>0</v>
      </c>
      <c r="N9" s="103"/>
      <c r="O9" s="131"/>
      <c r="P9" s="129"/>
      <c r="Q9" s="129"/>
      <c r="R9" s="109">
        <f t="shared" si="2"/>
        <v>0</v>
      </c>
      <c r="S9" s="103"/>
      <c r="T9" s="131"/>
      <c r="U9" s="129"/>
      <c r="V9" s="129"/>
      <c r="W9" s="109">
        <f t="shared" si="3"/>
        <v>0</v>
      </c>
      <c r="X9" s="103"/>
      <c r="Y9" s="131"/>
      <c r="Z9" s="129"/>
      <c r="AA9" s="129"/>
      <c r="AB9" s="109">
        <f t="shared" si="4"/>
        <v>0</v>
      </c>
      <c r="AC9" s="103"/>
      <c r="AD9" s="131"/>
      <c r="AE9" s="129"/>
      <c r="AF9" s="129"/>
      <c r="AG9" s="109">
        <f t="shared" si="5"/>
        <v>0</v>
      </c>
      <c r="AH9" s="103"/>
      <c r="AI9" s="131"/>
      <c r="AJ9" s="129"/>
      <c r="AK9" s="129"/>
      <c r="AL9" s="109">
        <f t="shared" si="6"/>
        <v>0</v>
      </c>
      <c r="AM9" s="103"/>
      <c r="AN9" s="131"/>
      <c r="AO9" s="129"/>
      <c r="AP9" s="129"/>
      <c r="AQ9" s="109">
        <f t="shared" si="7"/>
        <v>0</v>
      </c>
      <c r="AR9" s="103"/>
      <c r="AS9" s="131"/>
      <c r="AT9" s="129"/>
      <c r="AU9" s="129"/>
      <c r="AV9" s="109">
        <f t="shared" si="8"/>
        <v>0</v>
      </c>
      <c r="AW9" s="103"/>
      <c r="AX9" s="131"/>
      <c r="AY9" s="129"/>
      <c r="AZ9" s="129"/>
      <c r="BA9" s="109">
        <f t="shared" si="9"/>
        <v>0</v>
      </c>
      <c r="BB9" s="103"/>
      <c r="BC9" s="131"/>
      <c r="BD9" s="129"/>
      <c r="BE9" s="129"/>
      <c r="BF9" s="109">
        <f t="shared" si="10"/>
        <v>0</v>
      </c>
      <c r="BG9" s="103"/>
      <c r="BH9" s="131"/>
      <c r="BI9" s="129"/>
      <c r="BJ9" s="129"/>
      <c r="BK9" s="109">
        <f t="shared" si="11"/>
        <v>0</v>
      </c>
      <c r="BL9" s="103"/>
      <c r="BM9" s="131"/>
      <c r="BN9" s="129"/>
      <c r="BO9" s="129"/>
      <c r="BP9" s="109">
        <f t="shared" si="12"/>
        <v>0</v>
      </c>
      <c r="BQ9" s="103"/>
      <c r="BR9" s="131"/>
      <c r="BS9" s="129"/>
      <c r="BT9" s="129"/>
      <c r="BU9" s="109">
        <f t="shared" si="13"/>
        <v>0</v>
      </c>
      <c r="BV9" s="103"/>
      <c r="BW9" s="131"/>
      <c r="BX9" s="129"/>
      <c r="BY9" s="129"/>
      <c r="BZ9" s="109">
        <f t="shared" si="14"/>
        <v>0</v>
      </c>
      <c r="CA9" s="103"/>
      <c r="CB9" s="131"/>
      <c r="CC9" s="129"/>
      <c r="CD9" s="129"/>
      <c r="CE9" s="109">
        <f t="shared" si="15"/>
        <v>0</v>
      </c>
      <c r="CF9" s="103"/>
      <c r="CG9" s="131"/>
      <c r="CH9" s="129"/>
      <c r="CI9" s="129"/>
      <c r="CJ9" s="109">
        <f t="shared" si="16"/>
        <v>0</v>
      </c>
      <c r="CK9" s="103"/>
      <c r="CL9" s="131"/>
      <c r="CM9" s="129"/>
      <c r="CN9" s="129"/>
      <c r="CO9" s="109">
        <f t="shared" si="17"/>
        <v>0</v>
      </c>
      <c r="CP9" s="103"/>
      <c r="CQ9" s="131"/>
      <c r="CR9" s="129"/>
      <c r="CS9" s="129"/>
      <c r="CT9" s="109">
        <f t="shared" si="18"/>
        <v>0</v>
      </c>
      <c r="CU9" s="103"/>
      <c r="CV9" s="131"/>
      <c r="CW9" s="129"/>
      <c r="CX9" s="129"/>
      <c r="CY9" s="109">
        <f t="shared" si="19"/>
        <v>0</v>
      </c>
      <c r="CZ9" s="103"/>
    </row>
    <row r="10" spans="2:104" s="102" customFormat="1" ht="20.25" customHeight="1" x14ac:dyDescent="0.3">
      <c r="B10" s="117">
        <v>4</v>
      </c>
      <c r="C10" s="286" t="s">
        <v>285</v>
      </c>
      <c r="D10" s="287"/>
      <c r="E10" s="249"/>
      <c r="F10" s="250"/>
      <c r="G10" s="250"/>
      <c r="H10" s="109">
        <f t="shared" si="0"/>
        <v>0</v>
      </c>
      <c r="I10" s="103"/>
      <c r="J10" s="131"/>
      <c r="K10" s="129"/>
      <c r="L10" s="129"/>
      <c r="M10" s="109">
        <f t="shared" si="1"/>
        <v>0</v>
      </c>
      <c r="N10" s="103"/>
      <c r="O10" s="131"/>
      <c r="P10" s="129"/>
      <c r="Q10" s="129"/>
      <c r="R10" s="109">
        <f t="shared" si="2"/>
        <v>0</v>
      </c>
      <c r="S10" s="103"/>
      <c r="T10" s="131"/>
      <c r="U10" s="129"/>
      <c r="V10" s="129"/>
      <c r="W10" s="109">
        <f t="shared" si="3"/>
        <v>0</v>
      </c>
      <c r="X10" s="103"/>
      <c r="Y10" s="131"/>
      <c r="Z10" s="129"/>
      <c r="AA10" s="129"/>
      <c r="AB10" s="109">
        <f t="shared" si="4"/>
        <v>0</v>
      </c>
      <c r="AC10" s="103"/>
      <c r="AD10" s="131"/>
      <c r="AE10" s="129"/>
      <c r="AF10" s="129"/>
      <c r="AG10" s="109">
        <f t="shared" si="5"/>
        <v>0</v>
      </c>
      <c r="AH10" s="103"/>
      <c r="AI10" s="131"/>
      <c r="AJ10" s="129"/>
      <c r="AK10" s="129"/>
      <c r="AL10" s="109">
        <f t="shared" si="6"/>
        <v>0</v>
      </c>
      <c r="AM10" s="103"/>
      <c r="AN10" s="131"/>
      <c r="AO10" s="129"/>
      <c r="AP10" s="129"/>
      <c r="AQ10" s="109">
        <f t="shared" si="7"/>
        <v>0</v>
      </c>
      <c r="AR10" s="103"/>
      <c r="AS10" s="131"/>
      <c r="AT10" s="129"/>
      <c r="AU10" s="129"/>
      <c r="AV10" s="109">
        <f t="shared" si="8"/>
        <v>0</v>
      </c>
      <c r="AW10" s="103"/>
      <c r="AX10" s="131"/>
      <c r="AY10" s="129"/>
      <c r="AZ10" s="129"/>
      <c r="BA10" s="109">
        <f t="shared" si="9"/>
        <v>0</v>
      </c>
      <c r="BB10" s="103"/>
      <c r="BC10" s="131"/>
      <c r="BD10" s="129"/>
      <c r="BE10" s="129"/>
      <c r="BF10" s="109">
        <f t="shared" si="10"/>
        <v>0</v>
      </c>
      <c r="BG10" s="103"/>
      <c r="BH10" s="131"/>
      <c r="BI10" s="129"/>
      <c r="BJ10" s="129"/>
      <c r="BK10" s="109">
        <f t="shared" si="11"/>
        <v>0</v>
      </c>
      <c r="BL10" s="103"/>
      <c r="BM10" s="131"/>
      <c r="BN10" s="129"/>
      <c r="BO10" s="129"/>
      <c r="BP10" s="109">
        <f t="shared" si="12"/>
        <v>0</v>
      </c>
      <c r="BQ10" s="103"/>
      <c r="BR10" s="131"/>
      <c r="BS10" s="129"/>
      <c r="BT10" s="129"/>
      <c r="BU10" s="109">
        <f t="shared" si="13"/>
        <v>0</v>
      </c>
      <c r="BV10" s="103"/>
      <c r="BW10" s="131"/>
      <c r="BX10" s="129"/>
      <c r="BY10" s="129"/>
      <c r="BZ10" s="109">
        <f t="shared" si="14"/>
        <v>0</v>
      </c>
      <c r="CA10" s="103"/>
      <c r="CB10" s="131"/>
      <c r="CC10" s="129"/>
      <c r="CD10" s="129"/>
      <c r="CE10" s="109">
        <f t="shared" si="15"/>
        <v>0</v>
      </c>
      <c r="CF10" s="103"/>
      <c r="CG10" s="131"/>
      <c r="CH10" s="129"/>
      <c r="CI10" s="129"/>
      <c r="CJ10" s="109">
        <f t="shared" si="16"/>
        <v>0</v>
      </c>
      <c r="CK10" s="103"/>
      <c r="CL10" s="131"/>
      <c r="CM10" s="129"/>
      <c r="CN10" s="129"/>
      <c r="CO10" s="109">
        <f t="shared" si="17"/>
        <v>0</v>
      </c>
      <c r="CP10" s="103"/>
      <c r="CQ10" s="131"/>
      <c r="CR10" s="129"/>
      <c r="CS10" s="129"/>
      <c r="CT10" s="109">
        <f t="shared" si="18"/>
        <v>0</v>
      </c>
      <c r="CU10" s="103"/>
      <c r="CV10" s="131"/>
      <c r="CW10" s="129"/>
      <c r="CX10" s="129"/>
      <c r="CY10" s="109">
        <f t="shared" si="19"/>
        <v>0</v>
      </c>
      <c r="CZ10" s="103"/>
    </row>
    <row r="11" spans="2:104" s="102" customFormat="1" ht="20.25" customHeight="1" x14ac:dyDescent="0.3">
      <c r="B11" s="117">
        <v>5</v>
      </c>
      <c r="C11" s="286" t="s">
        <v>286</v>
      </c>
      <c r="D11" s="287"/>
      <c r="E11" s="249"/>
      <c r="F11" s="250"/>
      <c r="G11" s="250"/>
      <c r="H11" s="109">
        <f t="shared" si="0"/>
        <v>0</v>
      </c>
      <c r="I11" s="103"/>
      <c r="J11" s="131"/>
      <c r="K11" s="129"/>
      <c r="L11" s="129"/>
      <c r="M11" s="109">
        <f t="shared" si="1"/>
        <v>0</v>
      </c>
      <c r="N11" s="103"/>
      <c r="O11" s="131"/>
      <c r="P11" s="129"/>
      <c r="Q11" s="129"/>
      <c r="R11" s="109">
        <f t="shared" si="2"/>
        <v>0</v>
      </c>
      <c r="S11" s="103"/>
      <c r="T11" s="131"/>
      <c r="U11" s="129"/>
      <c r="V11" s="129"/>
      <c r="W11" s="109">
        <f t="shared" si="3"/>
        <v>0</v>
      </c>
      <c r="X11" s="103"/>
      <c r="Y11" s="131"/>
      <c r="Z11" s="129"/>
      <c r="AA11" s="129"/>
      <c r="AB11" s="109">
        <f t="shared" si="4"/>
        <v>0</v>
      </c>
      <c r="AC11" s="103"/>
      <c r="AD11" s="131"/>
      <c r="AE11" s="129"/>
      <c r="AF11" s="129"/>
      <c r="AG11" s="109">
        <f t="shared" si="5"/>
        <v>0</v>
      </c>
      <c r="AH11" s="103"/>
      <c r="AI11" s="131"/>
      <c r="AJ11" s="129"/>
      <c r="AK11" s="129"/>
      <c r="AL11" s="109">
        <f t="shared" si="6"/>
        <v>0</v>
      </c>
      <c r="AM11" s="103"/>
      <c r="AN11" s="131"/>
      <c r="AO11" s="129"/>
      <c r="AP11" s="129"/>
      <c r="AQ11" s="109">
        <f t="shared" si="7"/>
        <v>0</v>
      </c>
      <c r="AR11" s="103"/>
      <c r="AS11" s="131"/>
      <c r="AT11" s="129"/>
      <c r="AU11" s="129"/>
      <c r="AV11" s="109">
        <f t="shared" si="8"/>
        <v>0</v>
      </c>
      <c r="AW11" s="103"/>
      <c r="AX11" s="131"/>
      <c r="AY11" s="129"/>
      <c r="AZ11" s="129"/>
      <c r="BA11" s="109">
        <f t="shared" si="9"/>
        <v>0</v>
      </c>
      <c r="BB11" s="103"/>
      <c r="BC11" s="131"/>
      <c r="BD11" s="129"/>
      <c r="BE11" s="129"/>
      <c r="BF11" s="109">
        <f t="shared" si="10"/>
        <v>0</v>
      </c>
      <c r="BG11" s="103"/>
      <c r="BH11" s="131"/>
      <c r="BI11" s="129"/>
      <c r="BJ11" s="129"/>
      <c r="BK11" s="109">
        <f t="shared" si="11"/>
        <v>0</v>
      </c>
      <c r="BL11" s="103"/>
      <c r="BM11" s="131"/>
      <c r="BN11" s="129"/>
      <c r="BO11" s="129"/>
      <c r="BP11" s="109">
        <f t="shared" si="12"/>
        <v>0</v>
      </c>
      <c r="BQ11" s="103"/>
      <c r="BR11" s="131"/>
      <c r="BS11" s="129"/>
      <c r="BT11" s="129"/>
      <c r="BU11" s="109">
        <f t="shared" si="13"/>
        <v>0</v>
      </c>
      <c r="BV11" s="103"/>
      <c r="BW11" s="131"/>
      <c r="BX11" s="129"/>
      <c r="BY11" s="129"/>
      <c r="BZ11" s="109">
        <f t="shared" si="14"/>
        <v>0</v>
      </c>
      <c r="CA11" s="103"/>
      <c r="CB11" s="131"/>
      <c r="CC11" s="129"/>
      <c r="CD11" s="129"/>
      <c r="CE11" s="109">
        <f t="shared" si="15"/>
        <v>0</v>
      </c>
      <c r="CF11" s="103"/>
      <c r="CG11" s="131"/>
      <c r="CH11" s="129"/>
      <c r="CI11" s="129"/>
      <c r="CJ11" s="109">
        <f t="shared" si="16"/>
        <v>0</v>
      </c>
      <c r="CK11" s="103"/>
      <c r="CL11" s="131"/>
      <c r="CM11" s="129"/>
      <c r="CN11" s="129"/>
      <c r="CO11" s="109">
        <f t="shared" si="17"/>
        <v>0</v>
      </c>
      <c r="CP11" s="103"/>
      <c r="CQ11" s="131"/>
      <c r="CR11" s="129"/>
      <c r="CS11" s="129"/>
      <c r="CT11" s="109">
        <f t="shared" si="18"/>
        <v>0</v>
      </c>
      <c r="CU11" s="103"/>
      <c r="CV11" s="131"/>
      <c r="CW11" s="129"/>
      <c r="CX11" s="129"/>
      <c r="CY11" s="109">
        <f t="shared" si="19"/>
        <v>0</v>
      </c>
      <c r="CZ11" s="103"/>
    </row>
    <row r="12" spans="2:104" s="102" customFormat="1" ht="20.25" customHeight="1" x14ac:dyDescent="0.3">
      <c r="B12" s="117">
        <v>6</v>
      </c>
      <c r="C12" s="286" t="s">
        <v>287</v>
      </c>
      <c r="D12" s="287"/>
      <c r="E12" s="249"/>
      <c r="F12" s="250"/>
      <c r="G12" s="250"/>
      <c r="H12" s="109">
        <f t="shared" si="0"/>
        <v>0</v>
      </c>
      <c r="I12" s="103"/>
      <c r="J12" s="131"/>
      <c r="K12" s="129"/>
      <c r="L12" s="129"/>
      <c r="M12" s="109">
        <f t="shared" si="1"/>
        <v>0</v>
      </c>
      <c r="N12" s="103"/>
      <c r="O12" s="131"/>
      <c r="P12" s="129"/>
      <c r="Q12" s="129"/>
      <c r="R12" s="109">
        <f t="shared" si="2"/>
        <v>0</v>
      </c>
      <c r="S12" s="103"/>
      <c r="T12" s="131"/>
      <c r="U12" s="129"/>
      <c r="V12" s="129"/>
      <c r="W12" s="109">
        <f t="shared" si="3"/>
        <v>0</v>
      </c>
      <c r="X12" s="103"/>
      <c r="Y12" s="131"/>
      <c r="Z12" s="129"/>
      <c r="AA12" s="129"/>
      <c r="AB12" s="109">
        <f t="shared" si="4"/>
        <v>0</v>
      </c>
      <c r="AC12" s="103"/>
      <c r="AD12" s="131"/>
      <c r="AE12" s="129"/>
      <c r="AF12" s="129"/>
      <c r="AG12" s="109">
        <f t="shared" si="5"/>
        <v>0</v>
      </c>
      <c r="AH12" s="103"/>
      <c r="AI12" s="131"/>
      <c r="AJ12" s="129"/>
      <c r="AK12" s="129"/>
      <c r="AL12" s="109">
        <f t="shared" si="6"/>
        <v>0</v>
      </c>
      <c r="AM12" s="103"/>
      <c r="AN12" s="131"/>
      <c r="AO12" s="129"/>
      <c r="AP12" s="129"/>
      <c r="AQ12" s="109">
        <f t="shared" si="7"/>
        <v>0</v>
      </c>
      <c r="AR12" s="103"/>
      <c r="AS12" s="131"/>
      <c r="AT12" s="129"/>
      <c r="AU12" s="129"/>
      <c r="AV12" s="109">
        <f t="shared" si="8"/>
        <v>0</v>
      </c>
      <c r="AW12" s="103"/>
      <c r="AX12" s="131"/>
      <c r="AY12" s="129"/>
      <c r="AZ12" s="129"/>
      <c r="BA12" s="109">
        <f t="shared" si="9"/>
        <v>0</v>
      </c>
      <c r="BB12" s="103"/>
      <c r="BC12" s="131"/>
      <c r="BD12" s="129"/>
      <c r="BE12" s="129"/>
      <c r="BF12" s="109">
        <f t="shared" si="10"/>
        <v>0</v>
      </c>
      <c r="BG12" s="103"/>
      <c r="BH12" s="131"/>
      <c r="BI12" s="129"/>
      <c r="BJ12" s="129"/>
      <c r="BK12" s="109">
        <f t="shared" si="11"/>
        <v>0</v>
      </c>
      <c r="BL12" s="103"/>
      <c r="BM12" s="131"/>
      <c r="BN12" s="129"/>
      <c r="BO12" s="129"/>
      <c r="BP12" s="109">
        <f t="shared" si="12"/>
        <v>0</v>
      </c>
      <c r="BQ12" s="103"/>
      <c r="BR12" s="131"/>
      <c r="BS12" s="129"/>
      <c r="BT12" s="129"/>
      <c r="BU12" s="109">
        <f t="shared" si="13"/>
        <v>0</v>
      </c>
      <c r="BV12" s="103"/>
      <c r="BW12" s="131"/>
      <c r="BX12" s="129"/>
      <c r="BY12" s="129"/>
      <c r="BZ12" s="109">
        <f t="shared" si="14"/>
        <v>0</v>
      </c>
      <c r="CA12" s="103"/>
      <c r="CB12" s="131"/>
      <c r="CC12" s="129"/>
      <c r="CD12" s="129"/>
      <c r="CE12" s="109">
        <f t="shared" si="15"/>
        <v>0</v>
      </c>
      <c r="CF12" s="103"/>
      <c r="CG12" s="131"/>
      <c r="CH12" s="129"/>
      <c r="CI12" s="129"/>
      <c r="CJ12" s="109">
        <f t="shared" si="16"/>
        <v>0</v>
      </c>
      <c r="CK12" s="103"/>
      <c r="CL12" s="131"/>
      <c r="CM12" s="129"/>
      <c r="CN12" s="129"/>
      <c r="CO12" s="109">
        <f t="shared" si="17"/>
        <v>0</v>
      </c>
      <c r="CP12" s="103"/>
      <c r="CQ12" s="131"/>
      <c r="CR12" s="129"/>
      <c r="CS12" s="129"/>
      <c r="CT12" s="109">
        <f t="shared" si="18"/>
        <v>0</v>
      </c>
      <c r="CU12" s="103"/>
      <c r="CV12" s="131"/>
      <c r="CW12" s="129"/>
      <c r="CX12" s="129"/>
      <c r="CY12" s="109">
        <f t="shared" si="19"/>
        <v>0</v>
      </c>
      <c r="CZ12" s="103"/>
    </row>
    <row r="13" spans="2:104" s="102" customFormat="1" ht="20.25" customHeight="1" x14ac:dyDescent="0.3">
      <c r="B13" s="117">
        <v>7</v>
      </c>
      <c r="C13" s="286" t="s">
        <v>288</v>
      </c>
      <c r="D13" s="287"/>
      <c r="E13" s="249"/>
      <c r="F13" s="250"/>
      <c r="G13" s="250"/>
      <c r="H13" s="109">
        <f t="shared" si="0"/>
        <v>0</v>
      </c>
      <c r="I13" s="103"/>
      <c r="J13" s="131"/>
      <c r="K13" s="129"/>
      <c r="L13" s="129"/>
      <c r="M13" s="109">
        <f t="shared" si="1"/>
        <v>0</v>
      </c>
      <c r="N13" s="103"/>
      <c r="O13" s="131"/>
      <c r="P13" s="129"/>
      <c r="Q13" s="129"/>
      <c r="R13" s="109">
        <f t="shared" si="2"/>
        <v>0</v>
      </c>
      <c r="S13" s="103"/>
      <c r="T13" s="131"/>
      <c r="U13" s="129"/>
      <c r="V13" s="129"/>
      <c r="W13" s="109">
        <f t="shared" si="3"/>
        <v>0</v>
      </c>
      <c r="X13" s="103"/>
      <c r="Y13" s="131"/>
      <c r="Z13" s="129"/>
      <c r="AA13" s="129"/>
      <c r="AB13" s="109">
        <f t="shared" si="4"/>
        <v>0</v>
      </c>
      <c r="AC13" s="103"/>
      <c r="AD13" s="131"/>
      <c r="AE13" s="129"/>
      <c r="AF13" s="129"/>
      <c r="AG13" s="109">
        <f t="shared" si="5"/>
        <v>0</v>
      </c>
      <c r="AH13" s="103"/>
      <c r="AI13" s="131"/>
      <c r="AJ13" s="129"/>
      <c r="AK13" s="129"/>
      <c r="AL13" s="109">
        <f t="shared" si="6"/>
        <v>0</v>
      </c>
      <c r="AM13" s="103"/>
      <c r="AN13" s="131"/>
      <c r="AO13" s="129"/>
      <c r="AP13" s="129"/>
      <c r="AQ13" s="109">
        <f t="shared" si="7"/>
        <v>0</v>
      </c>
      <c r="AR13" s="103"/>
      <c r="AS13" s="131"/>
      <c r="AT13" s="129"/>
      <c r="AU13" s="129"/>
      <c r="AV13" s="109">
        <f t="shared" si="8"/>
        <v>0</v>
      </c>
      <c r="AW13" s="103"/>
      <c r="AX13" s="131"/>
      <c r="AY13" s="129"/>
      <c r="AZ13" s="129"/>
      <c r="BA13" s="109">
        <f t="shared" si="9"/>
        <v>0</v>
      </c>
      <c r="BB13" s="103"/>
      <c r="BC13" s="131"/>
      <c r="BD13" s="129"/>
      <c r="BE13" s="129"/>
      <c r="BF13" s="109">
        <f t="shared" si="10"/>
        <v>0</v>
      </c>
      <c r="BG13" s="103"/>
      <c r="BH13" s="131"/>
      <c r="BI13" s="129"/>
      <c r="BJ13" s="129"/>
      <c r="BK13" s="109">
        <f t="shared" si="11"/>
        <v>0</v>
      </c>
      <c r="BL13" s="103"/>
      <c r="BM13" s="131"/>
      <c r="BN13" s="129"/>
      <c r="BO13" s="129"/>
      <c r="BP13" s="109">
        <f t="shared" si="12"/>
        <v>0</v>
      </c>
      <c r="BQ13" s="103"/>
      <c r="BR13" s="131"/>
      <c r="BS13" s="129"/>
      <c r="BT13" s="129"/>
      <c r="BU13" s="109">
        <f t="shared" si="13"/>
        <v>0</v>
      </c>
      <c r="BV13" s="103"/>
      <c r="BW13" s="131"/>
      <c r="BX13" s="129"/>
      <c r="BY13" s="129"/>
      <c r="BZ13" s="109">
        <f t="shared" si="14"/>
        <v>0</v>
      </c>
      <c r="CA13" s="103"/>
      <c r="CB13" s="131"/>
      <c r="CC13" s="129"/>
      <c r="CD13" s="129"/>
      <c r="CE13" s="109">
        <f t="shared" si="15"/>
        <v>0</v>
      </c>
      <c r="CF13" s="103"/>
      <c r="CG13" s="131"/>
      <c r="CH13" s="129"/>
      <c r="CI13" s="129"/>
      <c r="CJ13" s="109">
        <f t="shared" si="16"/>
        <v>0</v>
      </c>
      <c r="CK13" s="103"/>
      <c r="CL13" s="131"/>
      <c r="CM13" s="129"/>
      <c r="CN13" s="129"/>
      <c r="CO13" s="109">
        <f t="shared" si="17"/>
        <v>0</v>
      </c>
      <c r="CP13" s="103"/>
      <c r="CQ13" s="131"/>
      <c r="CR13" s="129"/>
      <c r="CS13" s="129"/>
      <c r="CT13" s="109">
        <f t="shared" si="18"/>
        <v>0</v>
      </c>
      <c r="CU13" s="103"/>
      <c r="CV13" s="131"/>
      <c r="CW13" s="129"/>
      <c r="CX13" s="129"/>
      <c r="CY13" s="109">
        <f t="shared" si="19"/>
        <v>0</v>
      </c>
      <c r="CZ13" s="103"/>
    </row>
    <row r="14" spans="2:104" s="102" customFormat="1" ht="20.25" customHeight="1" x14ac:dyDescent="0.3">
      <c r="B14" s="117">
        <v>8</v>
      </c>
      <c r="C14" s="286" t="s">
        <v>289</v>
      </c>
      <c r="D14" s="287"/>
      <c r="E14" s="249"/>
      <c r="F14" s="250"/>
      <c r="G14" s="250"/>
      <c r="H14" s="109">
        <f t="shared" si="0"/>
        <v>0</v>
      </c>
      <c r="I14" s="103"/>
      <c r="J14" s="131"/>
      <c r="K14" s="129"/>
      <c r="L14" s="129"/>
      <c r="M14" s="109">
        <f t="shared" si="1"/>
        <v>0</v>
      </c>
      <c r="N14" s="103"/>
      <c r="O14" s="131"/>
      <c r="P14" s="129"/>
      <c r="Q14" s="129"/>
      <c r="R14" s="109">
        <f t="shared" si="2"/>
        <v>0</v>
      </c>
      <c r="S14" s="103"/>
      <c r="T14" s="131"/>
      <c r="U14" s="129"/>
      <c r="V14" s="129"/>
      <c r="W14" s="109">
        <f t="shared" si="3"/>
        <v>0</v>
      </c>
      <c r="X14" s="103"/>
      <c r="Y14" s="131"/>
      <c r="Z14" s="129"/>
      <c r="AA14" s="129"/>
      <c r="AB14" s="109">
        <f t="shared" si="4"/>
        <v>0</v>
      </c>
      <c r="AC14" s="103"/>
      <c r="AD14" s="131"/>
      <c r="AE14" s="129"/>
      <c r="AF14" s="129"/>
      <c r="AG14" s="109">
        <f t="shared" si="5"/>
        <v>0</v>
      </c>
      <c r="AH14" s="103"/>
      <c r="AI14" s="131"/>
      <c r="AJ14" s="129"/>
      <c r="AK14" s="129"/>
      <c r="AL14" s="109">
        <f t="shared" si="6"/>
        <v>0</v>
      </c>
      <c r="AM14" s="103"/>
      <c r="AN14" s="131"/>
      <c r="AO14" s="129"/>
      <c r="AP14" s="129"/>
      <c r="AQ14" s="109">
        <f t="shared" si="7"/>
        <v>0</v>
      </c>
      <c r="AR14" s="103"/>
      <c r="AS14" s="131"/>
      <c r="AT14" s="129"/>
      <c r="AU14" s="129"/>
      <c r="AV14" s="109">
        <f t="shared" si="8"/>
        <v>0</v>
      </c>
      <c r="AW14" s="103"/>
      <c r="AX14" s="131"/>
      <c r="AY14" s="129"/>
      <c r="AZ14" s="129"/>
      <c r="BA14" s="109">
        <f t="shared" si="9"/>
        <v>0</v>
      </c>
      <c r="BB14" s="103"/>
      <c r="BC14" s="131"/>
      <c r="BD14" s="129"/>
      <c r="BE14" s="129"/>
      <c r="BF14" s="109">
        <f t="shared" si="10"/>
        <v>0</v>
      </c>
      <c r="BG14" s="103"/>
      <c r="BH14" s="131"/>
      <c r="BI14" s="129"/>
      <c r="BJ14" s="129"/>
      <c r="BK14" s="109">
        <f t="shared" si="11"/>
        <v>0</v>
      </c>
      <c r="BL14" s="103"/>
      <c r="BM14" s="131"/>
      <c r="BN14" s="129"/>
      <c r="BO14" s="129"/>
      <c r="BP14" s="109">
        <f t="shared" si="12"/>
        <v>0</v>
      </c>
      <c r="BQ14" s="103"/>
      <c r="BR14" s="131"/>
      <c r="BS14" s="129"/>
      <c r="BT14" s="129"/>
      <c r="BU14" s="109">
        <f t="shared" si="13"/>
        <v>0</v>
      </c>
      <c r="BV14" s="103"/>
      <c r="BW14" s="131"/>
      <c r="BX14" s="129"/>
      <c r="BY14" s="129"/>
      <c r="BZ14" s="109">
        <f t="shared" si="14"/>
        <v>0</v>
      </c>
      <c r="CA14" s="103"/>
      <c r="CB14" s="131"/>
      <c r="CC14" s="129"/>
      <c r="CD14" s="129"/>
      <c r="CE14" s="109">
        <f t="shared" si="15"/>
        <v>0</v>
      </c>
      <c r="CF14" s="103"/>
      <c r="CG14" s="131"/>
      <c r="CH14" s="129"/>
      <c r="CI14" s="129"/>
      <c r="CJ14" s="109">
        <f t="shared" si="16"/>
        <v>0</v>
      </c>
      <c r="CK14" s="103"/>
      <c r="CL14" s="131"/>
      <c r="CM14" s="129"/>
      <c r="CN14" s="129"/>
      <c r="CO14" s="109">
        <f t="shared" si="17"/>
        <v>0</v>
      </c>
      <c r="CP14" s="103"/>
      <c r="CQ14" s="131"/>
      <c r="CR14" s="129"/>
      <c r="CS14" s="129"/>
      <c r="CT14" s="109">
        <f t="shared" si="18"/>
        <v>0</v>
      </c>
      <c r="CU14" s="103"/>
      <c r="CV14" s="131"/>
      <c r="CW14" s="129"/>
      <c r="CX14" s="129"/>
      <c r="CY14" s="109">
        <f t="shared" si="19"/>
        <v>0</v>
      </c>
      <c r="CZ14" s="103"/>
    </row>
    <row r="15" spans="2:104" s="102" customFormat="1" ht="20.25" customHeight="1" x14ac:dyDescent="0.3">
      <c r="B15" s="117">
        <v>9</v>
      </c>
      <c r="C15" s="286" t="s">
        <v>290</v>
      </c>
      <c r="D15" s="287"/>
      <c r="E15" s="249"/>
      <c r="F15" s="250"/>
      <c r="G15" s="250"/>
      <c r="H15" s="109">
        <f t="shared" si="0"/>
        <v>0</v>
      </c>
      <c r="I15" s="103"/>
      <c r="J15" s="131"/>
      <c r="K15" s="129"/>
      <c r="L15" s="129"/>
      <c r="M15" s="109">
        <f t="shared" si="1"/>
        <v>0</v>
      </c>
      <c r="N15" s="103"/>
      <c r="O15" s="131"/>
      <c r="P15" s="129"/>
      <c r="Q15" s="129"/>
      <c r="R15" s="109">
        <f t="shared" si="2"/>
        <v>0</v>
      </c>
      <c r="S15" s="103"/>
      <c r="T15" s="131"/>
      <c r="U15" s="129"/>
      <c r="V15" s="129"/>
      <c r="W15" s="109">
        <f t="shared" si="3"/>
        <v>0</v>
      </c>
      <c r="X15" s="103"/>
      <c r="Y15" s="131"/>
      <c r="Z15" s="129"/>
      <c r="AA15" s="129"/>
      <c r="AB15" s="109">
        <f t="shared" si="4"/>
        <v>0</v>
      </c>
      <c r="AC15" s="103"/>
      <c r="AD15" s="131"/>
      <c r="AE15" s="129"/>
      <c r="AF15" s="129"/>
      <c r="AG15" s="109">
        <f t="shared" si="5"/>
        <v>0</v>
      </c>
      <c r="AH15" s="103"/>
      <c r="AI15" s="131"/>
      <c r="AJ15" s="129"/>
      <c r="AK15" s="129"/>
      <c r="AL15" s="109">
        <f t="shared" si="6"/>
        <v>0</v>
      </c>
      <c r="AM15" s="103"/>
      <c r="AN15" s="131"/>
      <c r="AO15" s="129"/>
      <c r="AP15" s="129"/>
      <c r="AQ15" s="109">
        <f t="shared" si="7"/>
        <v>0</v>
      </c>
      <c r="AR15" s="103"/>
      <c r="AS15" s="131"/>
      <c r="AT15" s="129"/>
      <c r="AU15" s="129"/>
      <c r="AV15" s="109">
        <f t="shared" si="8"/>
        <v>0</v>
      </c>
      <c r="AW15" s="103"/>
      <c r="AX15" s="131"/>
      <c r="AY15" s="129"/>
      <c r="AZ15" s="129"/>
      <c r="BA15" s="109">
        <f t="shared" si="9"/>
        <v>0</v>
      </c>
      <c r="BB15" s="103"/>
      <c r="BC15" s="131"/>
      <c r="BD15" s="129"/>
      <c r="BE15" s="129"/>
      <c r="BF15" s="109">
        <f t="shared" si="10"/>
        <v>0</v>
      </c>
      <c r="BG15" s="103"/>
      <c r="BH15" s="131"/>
      <c r="BI15" s="129"/>
      <c r="BJ15" s="129"/>
      <c r="BK15" s="109">
        <f t="shared" si="11"/>
        <v>0</v>
      </c>
      <c r="BL15" s="103"/>
      <c r="BM15" s="131"/>
      <c r="BN15" s="129"/>
      <c r="BO15" s="129"/>
      <c r="BP15" s="109">
        <f t="shared" si="12"/>
        <v>0</v>
      </c>
      <c r="BQ15" s="103"/>
      <c r="BR15" s="131"/>
      <c r="BS15" s="129"/>
      <c r="BT15" s="129"/>
      <c r="BU15" s="109">
        <f t="shared" si="13"/>
        <v>0</v>
      </c>
      <c r="BV15" s="103"/>
      <c r="BW15" s="131"/>
      <c r="BX15" s="129"/>
      <c r="BY15" s="129"/>
      <c r="BZ15" s="109">
        <f t="shared" si="14"/>
        <v>0</v>
      </c>
      <c r="CA15" s="103"/>
      <c r="CB15" s="131"/>
      <c r="CC15" s="129"/>
      <c r="CD15" s="129"/>
      <c r="CE15" s="109">
        <f t="shared" si="15"/>
        <v>0</v>
      </c>
      <c r="CF15" s="103"/>
      <c r="CG15" s="131"/>
      <c r="CH15" s="129"/>
      <c r="CI15" s="129"/>
      <c r="CJ15" s="109">
        <f t="shared" si="16"/>
        <v>0</v>
      </c>
      <c r="CK15" s="103"/>
      <c r="CL15" s="131"/>
      <c r="CM15" s="129"/>
      <c r="CN15" s="129"/>
      <c r="CO15" s="109">
        <f t="shared" si="17"/>
        <v>0</v>
      </c>
      <c r="CP15" s="103"/>
      <c r="CQ15" s="131"/>
      <c r="CR15" s="129"/>
      <c r="CS15" s="129"/>
      <c r="CT15" s="109">
        <f t="shared" si="18"/>
        <v>0</v>
      </c>
      <c r="CU15" s="103"/>
      <c r="CV15" s="131"/>
      <c r="CW15" s="129"/>
      <c r="CX15" s="129"/>
      <c r="CY15" s="109">
        <f t="shared" si="19"/>
        <v>0</v>
      </c>
      <c r="CZ15" s="103"/>
    </row>
    <row r="16" spans="2:104" s="102" customFormat="1" ht="20.25" customHeight="1" thickBot="1" x14ac:dyDescent="0.35">
      <c r="B16" s="108">
        <v>10</v>
      </c>
      <c r="C16" s="288"/>
      <c r="D16" s="289"/>
      <c r="E16" s="251"/>
      <c r="F16" s="250"/>
      <c r="G16" s="250"/>
      <c r="H16" s="109">
        <f t="shared" si="0"/>
        <v>0</v>
      </c>
      <c r="I16" s="103"/>
      <c r="J16" s="130"/>
      <c r="K16" s="129"/>
      <c r="L16" s="129"/>
      <c r="M16" s="109">
        <f t="shared" si="1"/>
        <v>0</v>
      </c>
      <c r="N16" s="103"/>
      <c r="O16" s="130"/>
      <c r="P16" s="129"/>
      <c r="Q16" s="129"/>
      <c r="R16" s="109">
        <f t="shared" si="2"/>
        <v>0</v>
      </c>
      <c r="S16" s="103"/>
      <c r="T16" s="130"/>
      <c r="U16" s="129"/>
      <c r="V16" s="129"/>
      <c r="W16" s="109">
        <f t="shared" si="3"/>
        <v>0</v>
      </c>
      <c r="X16" s="103"/>
      <c r="Y16" s="130"/>
      <c r="Z16" s="129"/>
      <c r="AA16" s="129"/>
      <c r="AB16" s="109">
        <f t="shared" si="4"/>
        <v>0</v>
      </c>
      <c r="AC16" s="103"/>
      <c r="AD16" s="130"/>
      <c r="AE16" s="129"/>
      <c r="AF16" s="129"/>
      <c r="AG16" s="109">
        <f t="shared" si="5"/>
        <v>0</v>
      </c>
      <c r="AH16" s="103"/>
      <c r="AI16" s="130"/>
      <c r="AJ16" s="129"/>
      <c r="AK16" s="129"/>
      <c r="AL16" s="109">
        <f t="shared" si="6"/>
        <v>0</v>
      </c>
      <c r="AM16" s="103"/>
      <c r="AN16" s="130"/>
      <c r="AO16" s="129"/>
      <c r="AP16" s="129"/>
      <c r="AQ16" s="109">
        <f t="shared" si="7"/>
        <v>0</v>
      </c>
      <c r="AR16" s="103"/>
      <c r="AS16" s="130"/>
      <c r="AT16" s="129"/>
      <c r="AU16" s="129"/>
      <c r="AV16" s="109">
        <f t="shared" si="8"/>
        <v>0</v>
      </c>
      <c r="AW16" s="103"/>
      <c r="AX16" s="130"/>
      <c r="AY16" s="129"/>
      <c r="AZ16" s="129"/>
      <c r="BA16" s="109">
        <f t="shared" si="9"/>
        <v>0</v>
      </c>
      <c r="BB16" s="103"/>
      <c r="BC16" s="130"/>
      <c r="BD16" s="129"/>
      <c r="BE16" s="129"/>
      <c r="BF16" s="109">
        <f t="shared" si="10"/>
        <v>0</v>
      </c>
      <c r="BG16" s="103"/>
      <c r="BH16" s="130"/>
      <c r="BI16" s="129"/>
      <c r="BJ16" s="129"/>
      <c r="BK16" s="109">
        <f t="shared" si="11"/>
        <v>0</v>
      </c>
      <c r="BL16" s="103"/>
      <c r="BM16" s="130"/>
      <c r="BN16" s="129"/>
      <c r="BO16" s="129"/>
      <c r="BP16" s="109">
        <f t="shared" si="12"/>
        <v>0</v>
      </c>
      <c r="BQ16" s="103"/>
      <c r="BR16" s="130"/>
      <c r="BS16" s="129"/>
      <c r="BT16" s="129"/>
      <c r="BU16" s="109">
        <f t="shared" si="13"/>
        <v>0</v>
      </c>
      <c r="BV16" s="103"/>
      <c r="BW16" s="130"/>
      <c r="BX16" s="129"/>
      <c r="BY16" s="129"/>
      <c r="BZ16" s="109">
        <f t="shared" si="14"/>
        <v>0</v>
      </c>
      <c r="CA16" s="103"/>
      <c r="CB16" s="130"/>
      <c r="CC16" s="129"/>
      <c r="CD16" s="129"/>
      <c r="CE16" s="109">
        <f t="shared" si="15"/>
        <v>0</v>
      </c>
      <c r="CF16" s="103"/>
      <c r="CG16" s="130"/>
      <c r="CH16" s="129"/>
      <c r="CI16" s="129"/>
      <c r="CJ16" s="109">
        <f t="shared" si="16"/>
        <v>0</v>
      </c>
      <c r="CK16" s="103"/>
      <c r="CL16" s="130"/>
      <c r="CM16" s="129"/>
      <c r="CN16" s="129"/>
      <c r="CO16" s="109">
        <f t="shared" si="17"/>
        <v>0</v>
      </c>
      <c r="CP16" s="103"/>
      <c r="CQ16" s="130"/>
      <c r="CR16" s="129"/>
      <c r="CS16" s="129"/>
      <c r="CT16" s="109">
        <f t="shared" si="18"/>
        <v>0</v>
      </c>
      <c r="CU16" s="103"/>
      <c r="CV16" s="130"/>
      <c r="CW16" s="129"/>
      <c r="CX16" s="129"/>
      <c r="CY16" s="109">
        <f t="shared" si="19"/>
        <v>0</v>
      </c>
      <c r="CZ16" s="103"/>
    </row>
    <row r="17" spans="2:104" s="102" customFormat="1" ht="20.25" customHeight="1" x14ac:dyDescent="0.3">
      <c r="B17" s="121" t="s">
        <v>291</v>
      </c>
      <c r="C17" s="290" t="s">
        <v>292</v>
      </c>
      <c r="D17" s="291"/>
      <c r="E17" s="120"/>
      <c r="F17" s="128"/>
      <c r="G17" s="128"/>
      <c r="H17" s="118"/>
      <c r="I17" s="103"/>
      <c r="J17" s="120"/>
      <c r="K17" s="128"/>
      <c r="L17" s="128"/>
      <c r="M17" s="118"/>
      <c r="N17" s="103"/>
      <c r="O17" s="120"/>
      <c r="P17" s="128"/>
      <c r="Q17" s="128"/>
      <c r="R17" s="118"/>
      <c r="S17" s="103"/>
      <c r="T17" s="120"/>
      <c r="U17" s="128"/>
      <c r="V17" s="128"/>
      <c r="W17" s="118"/>
      <c r="X17" s="103"/>
      <c r="Y17" s="120"/>
      <c r="Z17" s="128"/>
      <c r="AA17" s="128"/>
      <c r="AB17" s="118"/>
      <c r="AC17" s="103"/>
      <c r="AD17" s="120"/>
      <c r="AE17" s="128"/>
      <c r="AF17" s="128"/>
      <c r="AG17" s="118"/>
      <c r="AH17" s="103"/>
      <c r="AI17" s="120"/>
      <c r="AJ17" s="128"/>
      <c r="AK17" s="128"/>
      <c r="AL17" s="118"/>
      <c r="AM17" s="103"/>
      <c r="AN17" s="120"/>
      <c r="AO17" s="128"/>
      <c r="AP17" s="128"/>
      <c r="AQ17" s="118"/>
      <c r="AR17" s="103"/>
      <c r="AS17" s="120"/>
      <c r="AT17" s="128"/>
      <c r="AU17" s="128"/>
      <c r="AV17" s="118"/>
      <c r="AW17" s="103"/>
      <c r="AX17" s="120"/>
      <c r="AY17" s="128"/>
      <c r="AZ17" s="128"/>
      <c r="BA17" s="118"/>
      <c r="BB17" s="103"/>
      <c r="BC17" s="120"/>
      <c r="BD17" s="128"/>
      <c r="BE17" s="128"/>
      <c r="BF17" s="118"/>
      <c r="BG17" s="103"/>
      <c r="BH17" s="120"/>
      <c r="BI17" s="128"/>
      <c r="BJ17" s="128"/>
      <c r="BK17" s="118"/>
      <c r="BL17" s="103"/>
      <c r="BM17" s="120"/>
      <c r="BN17" s="128"/>
      <c r="BO17" s="128"/>
      <c r="BP17" s="118"/>
      <c r="BQ17" s="103"/>
      <c r="BR17" s="120"/>
      <c r="BS17" s="128"/>
      <c r="BT17" s="128"/>
      <c r="BU17" s="118"/>
      <c r="BV17" s="103"/>
      <c r="BW17" s="120"/>
      <c r="BX17" s="128"/>
      <c r="BY17" s="128"/>
      <c r="BZ17" s="118"/>
      <c r="CA17" s="103"/>
      <c r="CB17" s="120"/>
      <c r="CC17" s="128"/>
      <c r="CD17" s="128"/>
      <c r="CE17" s="118"/>
      <c r="CF17" s="103"/>
      <c r="CG17" s="120"/>
      <c r="CH17" s="128"/>
      <c r="CI17" s="128"/>
      <c r="CJ17" s="118"/>
      <c r="CK17" s="103"/>
      <c r="CL17" s="120"/>
      <c r="CM17" s="128"/>
      <c r="CN17" s="128"/>
      <c r="CO17" s="118"/>
      <c r="CP17" s="103"/>
      <c r="CQ17" s="120"/>
      <c r="CR17" s="128"/>
      <c r="CS17" s="128"/>
      <c r="CT17" s="118"/>
      <c r="CU17" s="103"/>
      <c r="CV17" s="120"/>
      <c r="CW17" s="128"/>
      <c r="CX17" s="128"/>
      <c r="CY17" s="118"/>
      <c r="CZ17" s="103"/>
    </row>
    <row r="18" spans="2:104" s="102" customFormat="1" ht="20.25" customHeight="1" x14ac:dyDescent="0.3">
      <c r="B18" s="117">
        <v>1</v>
      </c>
      <c r="C18" s="286" t="s">
        <v>293</v>
      </c>
      <c r="D18" s="287"/>
      <c r="E18" s="191"/>
      <c r="F18" s="192"/>
      <c r="G18" s="193"/>
      <c r="H18" s="109">
        <f t="shared" ref="H18:H27" si="20">SUM(F18:G18)</f>
        <v>0</v>
      </c>
      <c r="I18" s="103"/>
      <c r="J18" s="116"/>
      <c r="K18" s="115"/>
      <c r="L18" s="114"/>
      <c r="M18" s="109">
        <f t="shared" ref="M18:M27" si="21">SUM(K18:L18)</f>
        <v>0</v>
      </c>
      <c r="N18" s="103"/>
      <c r="O18" s="116"/>
      <c r="P18" s="115"/>
      <c r="Q18" s="114"/>
      <c r="R18" s="109">
        <f t="shared" ref="R18:R27" si="22">SUM(P18:Q18)</f>
        <v>0</v>
      </c>
      <c r="S18" s="103"/>
      <c r="T18" s="116"/>
      <c r="U18" s="115"/>
      <c r="V18" s="114"/>
      <c r="W18" s="109">
        <f t="shared" ref="W18:W27" si="23">SUM(U18:V18)</f>
        <v>0</v>
      </c>
      <c r="X18" s="103"/>
      <c r="Y18" s="116"/>
      <c r="Z18" s="115"/>
      <c r="AA18" s="114"/>
      <c r="AB18" s="109">
        <f t="shared" ref="AB18:AB27" si="24">SUM(Z18:AA18)</f>
        <v>0</v>
      </c>
      <c r="AC18" s="103"/>
      <c r="AD18" s="116"/>
      <c r="AE18" s="115"/>
      <c r="AF18" s="114"/>
      <c r="AG18" s="109">
        <f t="shared" ref="AG18:AG27" si="25">SUM(AE18:AF18)</f>
        <v>0</v>
      </c>
      <c r="AH18" s="103"/>
      <c r="AI18" s="116"/>
      <c r="AJ18" s="115"/>
      <c r="AK18" s="114"/>
      <c r="AL18" s="109">
        <f t="shared" ref="AL18:AL27" si="26">SUM(AJ18:AK18)</f>
        <v>0</v>
      </c>
      <c r="AM18" s="103"/>
      <c r="AN18" s="116"/>
      <c r="AO18" s="115"/>
      <c r="AP18" s="114"/>
      <c r="AQ18" s="109">
        <f t="shared" ref="AQ18:AQ27" si="27">SUM(AO18:AP18)</f>
        <v>0</v>
      </c>
      <c r="AR18" s="103"/>
      <c r="AS18" s="116"/>
      <c r="AT18" s="115"/>
      <c r="AU18" s="114"/>
      <c r="AV18" s="109">
        <f t="shared" ref="AV18:AV27" si="28">SUM(AT18:AU18)</f>
        <v>0</v>
      </c>
      <c r="AW18" s="103"/>
      <c r="AX18" s="116"/>
      <c r="AY18" s="115"/>
      <c r="AZ18" s="114"/>
      <c r="BA18" s="109">
        <f t="shared" ref="BA18:BA27" si="29">SUM(AY18:AZ18)</f>
        <v>0</v>
      </c>
      <c r="BB18" s="103"/>
      <c r="BC18" s="116"/>
      <c r="BD18" s="115"/>
      <c r="BE18" s="114"/>
      <c r="BF18" s="109">
        <f t="shared" ref="BF18:BF27" si="30">SUM(BD18:BE18)</f>
        <v>0</v>
      </c>
      <c r="BG18" s="103"/>
      <c r="BH18" s="116"/>
      <c r="BI18" s="115"/>
      <c r="BJ18" s="114"/>
      <c r="BK18" s="109">
        <f t="shared" ref="BK18:BK27" si="31">SUM(BI18:BJ18)</f>
        <v>0</v>
      </c>
      <c r="BL18" s="103"/>
      <c r="BM18" s="116"/>
      <c r="BN18" s="115"/>
      <c r="BO18" s="114"/>
      <c r="BP18" s="109">
        <f t="shared" ref="BP18:BP27" si="32">SUM(BN18:BO18)</f>
        <v>0</v>
      </c>
      <c r="BQ18" s="103"/>
      <c r="BR18" s="116"/>
      <c r="BS18" s="115"/>
      <c r="BT18" s="114"/>
      <c r="BU18" s="109">
        <f t="shared" ref="BU18:BU27" si="33">SUM(BS18:BT18)</f>
        <v>0</v>
      </c>
      <c r="BV18" s="103"/>
      <c r="BW18" s="116"/>
      <c r="BX18" s="115"/>
      <c r="BY18" s="114"/>
      <c r="BZ18" s="109">
        <f t="shared" ref="BZ18:BZ27" si="34">SUM(BX18:BY18)</f>
        <v>0</v>
      </c>
      <c r="CA18" s="103"/>
      <c r="CB18" s="116"/>
      <c r="CC18" s="115"/>
      <c r="CD18" s="114"/>
      <c r="CE18" s="109">
        <f t="shared" ref="CE18:CE27" si="35">SUM(CC18:CD18)</f>
        <v>0</v>
      </c>
      <c r="CF18" s="103"/>
      <c r="CG18" s="116"/>
      <c r="CH18" s="115"/>
      <c r="CI18" s="114"/>
      <c r="CJ18" s="109">
        <f t="shared" ref="CJ18:CJ27" si="36">SUM(CH18:CI18)</f>
        <v>0</v>
      </c>
      <c r="CK18" s="103"/>
      <c r="CL18" s="116"/>
      <c r="CM18" s="115"/>
      <c r="CN18" s="114"/>
      <c r="CO18" s="109">
        <f t="shared" ref="CO18:CO27" si="37">SUM(CM18:CN18)</f>
        <v>0</v>
      </c>
      <c r="CP18" s="103"/>
      <c r="CQ18" s="116"/>
      <c r="CR18" s="115"/>
      <c r="CS18" s="114"/>
      <c r="CT18" s="109">
        <f t="shared" ref="CT18:CT27" si="38">SUM(CR18:CS18)</f>
        <v>0</v>
      </c>
      <c r="CU18" s="103"/>
      <c r="CV18" s="116"/>
      <c r="CW18" s="115"/>
      <c r="CX18" s="114"/>
      <c r="CY18" s="109">
        <f t="shared" ref="CY18:CY27" si="39">SUM(CW18:CX18)</f>
        <v>0</v>
      </c>
      <c r="CZ18" s="103"/>
    </row>
    <row r="19" spans="2:104" s="102" customFormat="1" ht="20.25" customHeight="1" x14ac:dyDescent="0.3">
      <c r="B19" s="117">
        <v>2</v>
      </c>
      <c r="C19" s="286" t="s">
        <v>294</v>
      </c>
      <c r="D19" s="287"/>
      <c r="E19" s="191"/>
      <c r="F19" s="192"/>
      <c r="G19" s="193"/>
      <c r="H19" s="109">
        <f t="shared" si="20"/>
        <v>0</v>
      </c>
      <c r="I19" s="103"/>
      <c r="J19" s="116"/>
      <c r="K19" s="115"/>
      <c r="L19" s="114"/>
      <c r="M19" s="109">
        <f t="shared" si="21"/>
        <v>0</v>
      </c>
      <c r="N19" s="103"/>
      <c r="O19" s="116"/>
      <c r="P19" s="115"/>
      <c r="Q19" s="114"/>
      <c r="R19" s="109">
        <f t="shared" si="22"/>
        <v>0</v>
      </c>
      <c r="S19" s="103"/>
      <c r="T19" s="116"/>
      <c r="U19" s="115"/>
      <c r="V19" s="114"/>
      <c r="W19" s="109">
        <f t="shared" si="23"/>
        <v>0</v>
      </c>
      <c r="X19" s="103"/>
      <c r="Y19" s="116"/>
      <c r="Z19" s="115"/>
      <c r="AA19" s="114"/>
      <c r="AB19" s="109">
        <f t="shared" si="24"/>
        <v>0</v>
      </c>
      <c r="AC19" s="103"/>
      <c r="AD19" s="116"/>
      <c r="AE19" s="115"/>
      <c r="AF19" s="114"/>
      <c r="AG19" s="109">
        <f t="shared" si="25"/>
        <v>0</v>
      </c>
      <c r="AH19" s="103"/>
      <c r="AI19" s="116"/>
      <c r="AJ19" s="115"/>
      <c r="AK19" s="114"/>
      <c r="AL19" s="109">
        <f t="shared" si="26"/>
        <v>0</v>
      </c>
      <c r="AM19" s="103"/>
      <c r="AN19" s="116"/>
      <c r="AO19" s="115"/>
      <c r="AP19" s="114"/>
      <c r="AQ19" s="109">
        <f t="shared" si="27"/>
        <v>0</v>
      </c>
      <c r="AR19" s="103"/>
      <c r="AS19" s="116"/>
      <c r="AT19" s="115"/>
      <c r="AU19" s="114"/>
      <c r="AV19" s="109">
        <f t="shared" si="28"/>
        <v>0</v>
      </c>
      <c r="AW19" s="103"/>
      <c r="AX19" s="116"/>
      <c r="AY19" s="115"/>
      <c r="AZ19" s="114"/>
      <c r="BA19" s="109">
        <f t="shared" si="29"/>
        <v>0</v>
      </c>
      <c r="BB19" s="103"/>
      <c r="BC19" s="116"/>
      <c r="BD19" s="115"/>
      <c r="BE19" s="114"/>
      <c r="BF19" s="109">
        <f t="shared" si="30"/>
        <v>0</v>
      </c>
      <c r="BG19" s="103"/>
      <c r="BH19" s="116"/>
      <c r="BI19" s="115"/>
      <c r="BJ19" s="114"/>
      <c r="BK19" s="109">
        <f t="shared" si="31"/>
        <v>0</v>
      </c>
      <c r="BL19" s="103"/>
      <c r="BM19" s="116"/>
      <c r="BN19" s="115"/>
      <c r="BO19" s="114"/>
      <c r="BP19" s="109">
        <f t="shared" si="32"/>
        <v>0</v>
      </c>
      <c r="BQ19" s="103"/>
      <c r="BR19" s="116"/>
      <c r="BS19" s="115"/>
      <c r="BT19" s="114"/>
      <c r="BU19" s="109">
        <f t="shared" si="33"/>
        <v>0</v>
      </c>
      <c r="BV19" s="103"/>
      <c r="BW19" s="116"/>
      <c r="BX19" s="115"/>
      <c r="BY19" s="114"/>
      <c r="BZ19" s="109">
        <f t="shared" si="34"/>
        <v>0</v>
      </c>
      <c r="CA19" s="103"/>
      <c r="CB19" s="116"/>
      <c r="CC19" s="115"/>
      <c r="CD19" s="114"/>
      <c r="CE19" s="109">
        <f t="shared" si="35"/>
        <v>0</v>
      </c>
      <c r="CF19" s="103"/>
      <c r="CG19" s="116"/>
      <c r="CH19" s="115"/>
      <c r="CI19" s="114"/>
      <c r="CJ19" s="109">
        <f t="shared" si="36"/>
        <v>0</v>
      </c>
      <c r="CK19" s="103"/>
      <c r="CL19" s="116"/>
      <c r="CM19" s="115"/>
      <c r="CN19" s="114"/>
      <c r="CO19" s="109">
        <f t="shared" si="37"/>
        <v>0</v>
      </c>
      <c r="CP19" s="103"/>
      <c r="CQ19" s="116"/>
      <c r="CR19" s="115"/>
      <c r="CS19" s="114"/>
      <c r="CT19" s="109">
        <f t="shared" si="38"/>
        <v>0</v>
      </c>
      <c r="CU19" s="103"/>
      <c r="CV19" s="116"/>
      <c r="CW19" s="115"/>
      <c r="CX19" s="114"/>
      <c r="CY19" s="109">
        <f t="shared" si="39"/>
        <v>0</v>
      </c>
      <c r="CZ19" s="103"/>
    </row>
    <row r="20" spans="2:104" s="102" customFormat="1" ht="20.25" customHeight="1" x14ac:dyDescent="0.3">
      <c r="B20" s="117">
        <v>3</v>
      </c>
      <c r="C20" s="286" t="s">
        <v>295</v>
      </c>
      <c r="D20" s="287"/>
      <c r="E20" s="191"/>
      <c r="F20" s="192"/>
      <c r="G20" s="193"/>
      <c r="H20" s="109">
        <f t="shared" si="20"/>
        <v>0</v>
      </c>
      <c r="I20" s="103"/>
      <c r="J20" s="116"/>
      <c r="K20" s="115"/>
      <c r="L20" s="114"/>
      <c r="M20" s="109">
        <f t="shared" si="21"/>
        <v>0</v>
      </c>
      <c r="N20" s="103"/>
      <c r="O20" s="116"/>
      <c r="P20" s="115"/>
      <c r="Q20" s="114"/>
      <c r="R20" s="109">
        <f t="shared" si="22"/>
        <v>0</v>
      </c>
      <c r="S20" s="103"/>
      <c r="T20" s="116"/>
      <c r="U20" s="115"/>
      <c r="V20" s="114"/>
      <c r="W20" s="109">
        <f t="shared" si="23"/>
        <v>0</v>
      </c>
      <c r="X20" s="103"/>
      <c r="Y20" s="116"/>
      <c r="Z20" s="115"/>
      <c r="AA20" s="114"/>
      <c r="AB20" s="109">
        <f t="shared" si="24"/>
        <v>0</v>
      </c>
      <c r="AC20" s="103"/>
      <c r="AD20" s="116"/>
      <c r="AE20" s="115"/>
      <c r="AF20" s="114"/>
      <c r="AG20" s="109">
        <f t="shared" si="25"/>
        <v>0</v>
      </c>
      <c r="AH20" s="103"/>
      <c r="AI20" s="116"/>
      <c r="AJ20" s="115"/>
      <c r="AK20" s="114"/>
      <c r="AL20" s="109">
        <f t="shared" si="26"/>
        <v>0</v>
      </c>
      <c r="AM20" s="103"/>
      <c r="AN20" s="116"/>
      <c r="AO20" s="115"/>
      <c r="AP20" s="114"/>
      <c r="AQ20" s="109">
        <f t="shared" si="27"/>
        <v>0</v>
      </c>
      <c r="AR20" s="103"/>
      <c r="AS20" s="116"/>
      <c r="AT20" s="115"/>
      <c r="AU20" s="114"/>
      <c r="AV20" s="109">
        <f t="shared" si="28"/>
        <v>0</v>
      </c>
      <c r="AW20" s="103"/>
      <c r="AX20" s="116"/>
      <c r="AY20" s="115"/>
      <c r="AZ20" s="114"/>
      <c r="BA20" s="109">
        <f t="shared" si="29"/>
        <v>0</v>
      </c>
      <c r="BB20" s="103"/>
      <c r="BC20" s="116"/>
      <c r="BD20" s="115"/>
      <c r="BE20" s="114"/>
      <c r="BF20" s="109">
        <f t="shared" si="30"/>
        <v>0</v>
      </c>
      <c r="BG20" s="103"/>
      <c r="BH20" s="116"/>
      <c r="BI20" s="115"/>
      <c r="BJ20" s="114"/>
      <c r="BK20" s="109">
        <f t="shared" si="31"/>
        <v>0</v>
      </c>
      <c r="BL20" s="103"/>
      <c r="BM20" s="116"/>
      <c r="BN20" s="115"/>
      <c r="BO20" s="114"/>
      <c r="BP20" s="109">
        <f t="shared" si="32"/>
        <v>0</v>
      </c>
      <c r="BQ20" s="103"/>
      <c r="BR20" s="116"/>
      <c r="BS20" s="115"/>
      <c r="BT20" s="114"/>
      <c r="BU20" s="109">
        <f t="shared" si="33"/>
        <v>0</v>
      </c>
      <c r="BV20" s="103"/>
      <c r="BW20" s="116"/>
      <c r="BX20" s="115"/>
      <c r="BY20" s="114"/>
      <c r="BZ20" s="109">
        <f t="shared" si="34"/>
        <v>0</v>
      </c>
      <c r="CA20" s="103"/>
      <c r="CB20" s="116"/>
      <c r="CC20" s="115"/>
      <c r="CD20" s="114"/>
      <c r="CE20" s="109">
        <f t="shared" si="35"/>
        <v>0</v>
      </c>
      <c r="CF20" s="103"/>
      <c r="CG20" s="116"/>
      <c r="CH20" s="115"/>
      <c r="CI20" s="114"/>
      <c r="CJ20" s="109">
        <f t="shared" si="36"/>
        <v>0</v>
      </c>
      <c r="CK20" s="103"/>
      <c r="CL20" s="116"/>
      <c r="CM20" s="115"/>
      <c r="CN20" s="114"/>
      <c r="CO20" s="109">
        <f t="shared" si="37"/>
        <v>0</v>
      </c>
      <c r="CP20" s="103"/>
      <c r="CQ20" s="116"/>
      <c r="CR20" s="115"/>
      <c r="CS20" s="114"/>
      <c r="CT20" s="109">
        <f t="shared" si="38"/>
        <v>0</v>
      </c>
      <c r="CU20" s="103"/>
      <c r="CV20" s="116"/>
      <c r="CW20" s="115"/>
      <c r="CX20" s="114"/>
      <c r="CY20" s="109">
        <f t="shared" si="39"/>
        <v>0</v>
      </c>
      <c r="CZ20" s="103"/>
    </row>
    <row r="21" spans="2:104" s="102" customFormat="1" ht="20.25" customHeight="1" x14ac:dyDescent="0.3">
      <c r="B21" s="117">
        <v>4</v>
      </c>
      <c r="C21" s="286" t="s">
        <v>296</v>
      </c>
      <c r="D21" s="287"/>
      <c r="E21" s="191"/>
      <c r="F21" s="192"/>
      <c r="G21" s="193"/>
      <c r="H21" s="109">
        <f t="shared" si="20"/>
        <v>0</v>
      </c>
      <c r="I21" s="103"/>
      <c r="J21" s="116"/>
      <c r="K21" s="115"/>
      <c r="L21" s="114"/>
      <c r="M21" s="109">
        <f t="shared" si="21"/>
        <v>0</v>
      </c>
      <c r="N21" s="103"/>
      <c r="O21" s="116"/>
      <c r="P21" s="115"/>
      <c r="Q21" s="114"/>
      <c r="R21" s="109">
        <f t="shared" si="22"/>
        <v>0</v>
      </c>
      <c r="S21" s="103"/>
      <c r="T21" s="116"/>
      <c r="U21" s="115"/>
      <c r="V21" s="114"/>
      <c r="W21" s="109">
        <f t="shared" si="23"/>
        <v>0</v>
      </c>
      <c r="X21" s="103"/>
      <c r="Y21" s="116"/>
      <c r="Z21" s="115"/>
      <c r="AA21" s="114"/>
      <c r="AB21" s="109">
        <f t="shared" si="24"/>
        <v>0</v>
      </c>
      <c r="AC21" s="103"/>
      <c r="AD21" s="116"/>
      <c r="AE21" s="115"/>
      <c r="AF21" s="114"/>
      <c r="AG21" s="109">
        <f t="shared" si="25"/>
        <v>0</v>
      </c>
      <c r="AH21" s="103"/>
      <c r="AI21" s="116"/>
      <c r="AJ21" s="115"/>
      <c r="AK21" s="114"/>
      <c r="AL21" s="109">
        <f t="shared" si="26"/>
        <v>0</v>
      </c>
      <c r="AM21" s="103"/>
      <c r="AN21" s="116"/>
      <c r="AO21" s="115"/>
      <c r="AP21" s="114"/>
      <c r="AQ21" s="109">
        <f t="shared" si="27"/>
        <v>0</v>
      </c>
      <c r="AR21" s="103"/>
      <c r="AS21" s="116"/>
      <c r="AT21" s="115"/>
      <c r="AU21" s="114"/>
      <c r="AV21" s="109">
        <f t="shared" si="28"/>
        <v>0</v>
      </c>
      <c r="AW21" s="103"/>
      <c r="AX21" s="116"/>
      <c r="AY21" s="115"/>
      <c r="AZ21" s="114"/>
      <c r="BA21" s="109">
        <f t="shared" si="29"/>
        <v>0</v>
      </c>
      <c r="BB21" s="103"/>
      <c r="BC21" s="116"/>
      <c r="BD21" s="115"/>
      <c r="BE21" s="114"/>
      <c r="BF21" s="109">
        <f t="shared" si="30"/>
        <v>0</v>
      </c>
      <c r="BG21" s="103"/>
      <c r="BH21" s="116"/>
      <c r="BI21" s="115"/>
      <c r="BJ21" s="114"/>
      <c r="BK21" s="109">
        <f t="shared" si="31"/>
        <v>0</v>
      </c>
      <c r="BL21" s="103"/>
      <c r="BM21" s="116"/>
      <c r="BN21" s="115"/>
      <c r="BO21" s="114"/>
      <c r="BP21" s="109">
        <f t="shared" si="32"/>
        <v>0</v>
      </c>
      <c r="BQ21" s="103"/>
      <c r="BR21" s="116"/>
      <c r="BS21" s="115"/>
      <c r="BT21" s="114"/>
      <c r="BU21" s="109">
        <f t="shared" si="33"/>
        <v>0</v>
      </c>
      <c r="BV21" s="103"/>
      <c r="BW21" s="116"/>
      <c r="BX21" s="115"/>
      <c r="BY21" s="114"/>
      <c r="BZ21" s="109">
        <f t="shared" si="34"/>
        <v>0</v>
      </c>
      <c r="CA21" s="103"/>
      <c r="CB21" s="116"/>
      <c r="CC21" s="115"/>
      <c r="CD21" s="114"/>
      <c r="CE21" s="109">
        <f t="shared" si="35"/>
        <v>0</v>
      </c>
      <c r="CF21" s="103"/>
      <c r="CG21" s="116"/>
      <c r="CH21" s="115"/>
      <c r="CI21" s="114"/>
      <c r="CJ21" s="109">
        <f t="shared" si="36"/>
        <v>0</v>
      </c>
      <c r="CK21" s="103"/>
      <c r="CL21" s="116"/>
      <c r="CM21" s="115"/>
      <c r="CN21" s="114"/>
      <c r="CO21" s="109">
        <f t="shared" si="37"/>
        <v>0</v>
      </c>
      <c r="CP21" s="103"/>
      <c r="CQ21" s="116"/>
      <c r="CR21" s="115"/>
      <c r="CS21" s="114"/>
      <c r="CT21" s="109">
        <f t="shared" si="38"/>
        <v>0</v>
      </c>
      <c r="CU21" s="103"/>
      <c r="CV21" s="116"/>
      <c r="CW21" s="115"/>
      <c r="CX21" s="114"/>
      <c r="CY21" s="109">
        <f t="shared" si="39"/>
        <v>0</v>
      </c>
      <c r="CZ21" s="103"/>
    </row>
    <row r="22" spans="2:104" s="102" customFormat="1" ht="20.25" customHeight="1" x14ac:dyDescent="0.3">
      <c r="B22" s="117">
        <v>5</v>
      </c>
      <c r="C22" s="286" t="s">
        <v>297</v>
      </c>
      <c r="D22" s="287"/>
      <c r="E22" s="191"/>
      <c r="F22" s="192"/>
      <c r="G22" s="193"/>
      <c r="H22" s="109">
        <f t="shared" si="20"/>
        <v>0</v>
      </c>
      <c r="I22" s="103"/>
      <c r="J22" s="116"/>
      <c r="K22" s="115"/>
      <c r="L22" s="114"/>
      <c r="M22" s="109">
        <f t="shared" si="21"/>
        <v>0</v>
      </c>
      <c r="N22" s="103"/>
      <c r="O22" s="116"/>
      <c r="P22" s="115"/>
      <c r="Q22" s="114"/>
      <c r="R22" s="109">
        <f t="shared" si="22"/>
        <v>0</v>
      </c>
      <c r="S22" s="103"/>
      <c r="T22" s="116"/>
      <c r="U22" s="115"/>
      <c r="V22" s="114"/>
      <c r="W22" s="109">
        <f t="shared" si="23"/>
        <v>0</v>
      </c>
      <c r="X22" s="103"/>
      <c r="Y22" s="116"/>
      <c r="Z22" s="115"/>
      <c r="AA22" s="114"/>
      <c r="AB22" s="109">
        <f t="shared" si="24"/>
        <v>0</v>
      </c>
      <c r="AC22" s="103"/>
      <c r="AD22" s="116"/>
      <c r="AE22" s="115"/>
      <c r="AF22" s="114"/>
      <c r="AG22" s="109">
        <f t="shared" si="25"/>
        <v>0</v>
      </c>
      <c r="AH22" s="103"/>
      <c r="AI22" s="116"/>
      <c r="AJ22" s="115"/>
      <c r="AK22" s="114"/>
      <c r="AL22" s="109">
        <f t="shared" si="26"/>
        <v>0</v>
      </c>
      <c r="AM22" s="103"/>
      <c r="AN22" s="116"/>
      <c r="AO22" s="115"/>
      <c r="AP22" s="114"/>
      <c r="AQ22" s="109">
        <f t="shared" si="27"/>
        <v>0</v>
      </c>
      <c r="AR22" s="103"/>
      <c r="AS22" s="116"/>
      <c r="AT22" s="115"/>
      <c r="AU22" s="114"/>
      <c r="AV22" s="109">
        <f t="shared" si="28"/>
        <v>0</v>
      </c>
      <c r="AW22" s="103"/>
      <c r="AX22" s="116"/>
      <c r="AY22" s="115"/>
      <c r="AZ22" s="114"/>
      <c r="BA22" s="109">
        <f t="shared" si="29"/>
        <v>0</v>
      </c>
      <c r="BB22" s="103"/>
      <c r="BC22" s="116"/>
      <c r="BD22" s="115"/>
      <c r="BE22" s="114"/>
      <c r="BF22" s="109">
        <f t="shared" si="30"/>
        <v>0</v>
      </c>
      <c r="BG22" s="103"/>
      <c r="BH22" s="116"/>
      <c r="BI22" s="115"/>
      <c r="BJ22" s="114"/>
      <c r="BK22" s="109">
        <f t="shared" si="31"/>
        <v>0</v>
      </c>
      <c r="BL22" s="103"/>
      <c r="BM22" s="116"/>
      <c r="BN22" s="115"/>
      <c r="BO22" s="114"/>
      <c r="BP22" s="109">
        <f t="shared" si="32"/>
        <v>0</v>
      </c>
      <c r="BQ22" s="103"/>
      <c r="BR22" s="116"/>
      <c r="BS22" s="115"/>
      <c r="BT22" s="114"/>
      <c r="BU22" s="109">
        <f t="shared" si="33"/>
        <v>0</v>
      </c>
      <c r="BV22" s="103"/>
      <c r="BW22" s="116"/>
      <c r="BX22" s="115"/>
      <c r="BY22" s="114"/>
      <c r="BZ22" s="109">
        <f t="shared" si="34"/>
        <v>0</v>
      </c>
      <c r="CA22" s="103"/>
      <c r="CB22" s="116"/>
      <c r="CC22" s="115"/>
      <c r="CD22" s="114"/>
      <c r="CE22" s="109">
        <f t="shared" si="35"/>
        <v>0</v>
      </c>
      <c r="CF22" s="103"/>
      <c r="CG22" s="116"/>
      <c r="CH22" s="115"/>
      <c r="CI22" s="114"/>
      <c r="CJ22" s="109">
        <f t="shared" si="36"/>
        <v>0</v>
      </c>
      <c r="CK22" s="103"/>
      <c r="CL22" s="116"/>
      <c r="CM22" s="115"/>
      <c r="CN22" s="114"/>
      <c r="CO22" s="109">
        <f t="shared" si="37"/>
        <v>0</v>
      </c>
      <c r="CP22" s="103"/>
      <c r="CQ22" s="116"/>
      <c r="CR22" s="115"/>
      <c r="CS22" s="114"/>
      <c r="CT22" s="109">
        <f t="shared" si="38"/>
        <v>0</v>
      </c>
      <c r="CU22" s="103"/>
      <c r="CV22" s="116"/>
      <c r="CW22" s="115"/>
      <c r="CX22" s="114"/>
      <c r="CY22" s="109">
        <f t="shared" si="39"/>
        <v>0</v>
      </c>
      <c r="CZ22" s="103"/>
    </row>
    <row r="23" spans="2:104" s="102" customFormat="1" ht="20.25" customHeight="1" x14ac:dyDescent="0.3">
      <c r="B23" s="117">
        <v>6</v>
      </c>
      <c r="C23" s="286" t="s">
        <v>298</v>
      </c>
      <c r="D23" s="287"/>
      <c r="E23" s="191"/>
      <c r="F23" s="192"/>
      <c r="G23" s="193"/>
      <c r="H23" s="109">
        <f t="shared" si="20"/>
        <v>0</v>
      </c>
      <c r="I23" s="103"/>
      <c r="J23" s="116"/>
      <c r="K23" s="115"/>
      <c r="L23" s="114"/>
      <c r="M23" s="109">
        <f t="shared" si="21"/>
        <v>0</v>
      </c>
      <c r="N23" s="103"/>
      <c r="O23" s="116"/>
      <c r="P23" s="115"/>
      <c r="Q23" s="114"/>
      <c r="R23" s="109">
        <f t="shared" si="22"/>
        <v>0</v>
      </c>
      <c r="S23" s="103"/>
      <c r="T23" s="116"/>
      <c r="U23" s="115"/>
      <c r="V23" s="114"/>
      <c r="W23" s="109">
        <f t="shared" si="23"/>
        <v>0</v>
      </c>
      <c r="X23" s="103"/>
      <c r="Y23" s="116"/>
      <c r="Z23" s="115"/>
      <c r="AA23" s="114"/>
      <c r="AB23" s="109">
        <f t="shared" si="24"/>
        <v>0</v>
      </c>
      <c r="AC23" s="103"/>
      <c r="AD23" s="116"/>
      <c r="AE23" s="115"/>
      <c r="AF23" s="114"/>
      <c r="AG23" s="109">
        <f t="shared" si="25"/>
        <v>0</v>
      </c>
      <c r="AH23" s="103"/>
      <c r="AI23" s="116"/>
      <c r="AJ23" s="115"/>
      <c r="AK23" s="114"/>
      <c r="AL23" s="109">
        <f t="shared" si="26"/>
        <v>0</v>
      </c>
      <c r="AM23" s="103"/>
      <c r="AN23" s="116"/>
      <c r="AO23" s="115"/>
      <c r="AP23" s="114"/>
      <c r="AQ23" s="109">
        <f t="shared" si="27"/>
        <v>0</v>
      </c>
      <c r="AR23" s="103"/>
      <c r="AS23" s="116"/>
      <c r="AT23" s="115"/>
      <c r="AU23" s="114"/>
      <c r="AV23" s="109">
        <f t="shared" si="28"/>
        <v>0</v>
      </c>
      <c r="AW23" s="103"/>
      <c r="AX23" s="116"/>
      <c r="AY23" s="115"/>
      <c r="AZ23" s="114"/>
      <c r="BA23" s="109">
        <f t="shared" si="29"/>
        <v>0</v>
      </c>
      <c r="BB23" s="103"/>
      <c r="BC23" s="116"/>
      <c r="BD23" s="115"/>
      <c r="BE23" s="114"/>
      <c r="BF23" s="109">
        <f t="shared" si="30"/>
        <v>0</v>
      </c>
      <c r="BG23" s="103"/>
      <c r="BH23" s="116"/>
      <c r="BI23" s="115"/>
      <c r="BJ23" s="114"/>
      <c r="BK23" s="109">
        <f t="shared" si="31"/>
        <v>0</v>
      </c>
      <c r="BL23" s="103"/>
      <c r="BM23" s="116"/>
      <c r="BN23" s="115"/>
      <c r="BO23" s="114"/>
      <c r="BP23" s="109">
        <f t="shared" si="32"/>
        <v>0</v>
      </c>
      <c r="BQ23" s="103"/>
      <c r="BR23" s="116"/>
      <c r="BS23" s="115"/>
      <c r="BT23" s="114"/>
      <c r="BU23" s="109">
        <f t="shared" si="33"/>
        <v>0</v>
      </c>
      <c r="BV23" s="103"/>
      <c r="BW23" s="116"/>
      <c r="BX23" s="115"/>
      <c r="BY23" s="114"/>
      <c r="BZ23" s="109">
        <f t="shared" si="34"/>
        <v>0</v>
      </c>
      <c r="CA23" s="103"/>
      <c r="CB23" s="116"/>
      <c r="CC23" s="115"/>
      <c r="CD23" s="114"/>
      <c r="CE23" s="109">
        <f t="shared" si="35"/>
        <v>0</v>
      </c>
      <c r="CF23" s="103"/>
      <c r="CG23" s="116"/>
      <c r="CH23" s="115"/>
      <c r="CI23" s="114"/>
      <c r="CJ23" s="109">
        <f t="shared" si="36"/>
        <v>0</v>
      </c>
      <c r="CK23" s="103"/>
      <c r="CL23" s="116"/>
      <c r="CM23" s="115"/>
      <c r="CN23" s="114"/>
      <c r="CO23" s="109">
        <f t="shared" si="37"/>
        <v>0</v>
      </c>
      <c r="CP23" s="103"/>
      <c r="CQ23" s="116"/>
      <c r="CR23" s="115"/>
      <c r="CS23" s="114"/>
      <c r="CT23" s="109">
        <f t="shared" si="38"/>
        <v>0</v>
      </c>
      <c r="CU23" s="103"/>
      <c r="CV23" s="116"/>
      <c r="CW23" s="115"/>
      <c r="CX23" s="114"/>
      <c r="CY23" s="109">
        <f t="shared" si="39"/>
        <v>0</v>
      </c>
      <c r="CZ23" s="103"/>
    </row>
    <row r="24" spans="2:104" s="102" customFormat="1" ht="20.25" customHeight="1" x14ac:dyDescent="0.3">
      <c r="B24" s="117">
        <v>7</v>
      </c>
      <c r="C24" s="286" t="s">
        <v>299</v>
      </c>
      <c r="D24" s="287"/>
      <c r="E24" s="191"/>
      <c r="F24" s="192"/>
      <c r="G24" s="193"/>
      <c r="H24" s="109">
        <f t="shared" si="20"/>
        <v>0</v>
      </c>
      <c r="I24" s="103"/>
      <c r="J24" s="116"/>
      <c r="K24" s="115"/>
      <c r="L24" s="114"/>
      <c r="M24" s="109">
        <f t="shared" si="21"/>
        <v>0</v>
      </c>
      <c r="N24" s="103"/>
      <c r="O24" s="116"/>
      <c r="P24" s="115"/>
      <c r="Q24" s="114"/>
      <c r="R24" s="109">
        <f t="shared" si="22"/>
        <v>0</v>
      </c>
      <c r="S24" s="103"/>
      <c r="T24" s="116"/>
      <c r="U24" s="115"/>
      <c r="V24" s="114"/>
      <c r="W24" s="109">
        <f t="shared" si="23"/>
        <v>0</v>
      </c>
      <c r="X24" s="103"/>
      <c r="Y24" s="116"/>
      <c r="Z24" s="115"/>
      <c r="AA24" s="114"/>
      <c r="AB24" s="109">
        <f t="shared" si="24"/>
        <v>0</v>
      </c>
      <c r="AC24" s="103"/>
      <c r="AD24" s="116"/>
      <c r="AE24" s="115"/>
      <c r="AF24" s="114"/>
      <c r="AG24" s="109">
        <f t="shared" si="25"/>
        <v>0</v>
      </c>
      <c r="AH24" s="103"/>
      <c r="AI24" s="116"/>
      <c r="AJ24" s="115"/>
      <c r="AK24" s="114"/>
      <c r="AL24" s="109">
        <f t="shared" si="26"/>
        <v>0</v>
      </c>
      <c r="AM24" s="103"/>
      <c r="AN24" s="116"/>
      <c r="AO24" s="115"/>
      <c r="AP24" s="114"/>
      <c r="AQ24" s="109">
        <f t="shared" si="27"/>
        <v>0</v>
      </c>
      <c r="AR24" s="103"/>
      <c r="AS24" s="116"/>
      <c r="AT24" s="115"/>
      <c r="AU24" s="114"/>
      <c r="AV24" s="109">
        <f t="shared" si="28"/>
        <v>0</v>
      </c>
      <c r="AW24" s="103"/>
      <c r="AX24" s="116"/>
      <c r="AY24" s="115"/>
      <c r="AZ24" s="114"/>
      <c r="BA24" s="109">
        <f t="shared" si="29"/>
        <v>0</v>
      </c>
      <c r="BB24" s="103"/>
      <c r="BC24" s="116"/>
      <c r="BD24" s="115"/>
      <c r="BE24" s="114"/>
      <c r="BF24" s="109">
        <f t="shared" si="30"/>
        <v>0</v>
      </c>
      <c r="BG24" s="103"/>
      <c r="BH24" s="116"/>
      <c r="BI24" s="115"/>
      <c r="BJ24" s="114"/>
      <c r="BK24" s="109">
        <f t="shared" si="31"/>
        <v>0</v>
      </c>
      <c r="BL24" s="103"/>
      <c r="BM24" s="116"/>
      <c r="BN24" s="115"/>
      <c r="BO24" s="114"/>
      <c r="BP24" s="109">
        <f t="shared" si="32"/>
        <v>0</v>
      </c>
      <c r="BQ24" s="103"/>
      <c r="BR24" s="116"/>
      <c r="BS24" s="115"/>
      <c r="BT24" s="114"/>
      <c r="BU24" s="109">
        <f t="shared" si="33"/>
        <v>0</v>
      </c>
      <c r="BV24" s="103"/>
      <c r="BW24" s="116"/>
      <c r="BX24" s="115"/>
      <c r="BY24" s="114"/>
      <c r="BZ24" s="109">
        <f t="shared" si="34"/>
        <v>0</v>
      </c>
      <c r="CA24" s="103"/>
      <c r="CB24" s="116"/>
      <c r="CC24" s="115"/>
      <c r="CD24" s="114"/>
      <c r="CE24" s="109">
        <f t="shared" si="35"/>
        <v>0</v>
      </c>
      <c r="CF24" s="103"/>
      <c r="CG24" s="116"/>
      <c r="CH24" s="115"/>
      <c r="CI24" s="114"/>
      <c r="CJ24" s="109">
        <f t="shared" si="36"/>
        <v>0</v>
      </c>
      <c r="CK24" s="103"/>
      <c r="CL24" s="116"/>
      <c r="CM24" s="115"/>
      <c r="CN24" s="114"/>
      <c r="CO24" s="109">
        <f t="shared" si="37"/>
        <v>0</v>
      </c>
      <c r="CP24" s="103"/>
      <c r="CQ24" s="116"/>
      <c r="CR24" s="115"/>
      <c r="CS24" s="114"/>
      <c r="CT24" s="109">
        <f t="shared" si="38"/>
        <v>0</v>
      </c>
      <c r="CU24" s="103"/>
      <c r="CV24" s="116"/>
      <c r="CW24" s="115"/>
      <c r="CX24" s="114"/>
      <c r="CY24" s="109">
        <f t="shared" si="39"/>
        <v>0</v>
      </c>
      <c r="CZ24" s="103"/>
    </row>
    <row r="25" spans="2:104" s="102" customFormat="1" ht="20.25" customHeight="1" x14ac:dyDescent="0.3">
      <c r="B25" s="117">
        <v>8</v>
      </c>
      <c r="C25" s="286" t="s">
        <v>300</v>
      </c>
      <c r="D25" s="287"/>
      <c r="E25" s="191"/>
      <c r="F25" s="192"/>
      <c r="G25" s="193"/>
      <c r="H25" s="109">
        <f t="shared" si="20"/>
        <v>0</v>
      </c>
      <c r="I25" s="103"/>
      <c r="J25" s="116"/>
      <c r="K25" s="115"/>
      <c r="L25" s="114"/>
      <c r="M25" s="109">
        <f t="shared" si="21"/>
        <v>0</v>
      </c>
      <c r="N25" s="103"/>
      <c r="O25" s="116"/>
      <c r="P25" s="115"/>
      <c r="Q25" s="114"/>
      <c r="R25" s="109">
        <f t="shared" si="22"/>
        <v>0</v>
      </c>
      <c r="S25" s="103"/>
      <c r="T25" s="116"/>
      <c r="U25" s="115"/>
      <c r="V25" s="114"/>
      <c r="W25" s="109">
        <f t="shared" si="23"/>
        <v>0</v>
      </c>
      <c r="X25" s="103"/>
      <c r="Y25" s="116"/>
      <c r="Z25" s="115"/>
      <c r="AA25" s="114"/>
      <c r="AB25" s="109">
        <f t="shared" si="24"/>
        <v>0</v>
      </c>
      <c r="AC25" s="103"/>
      <c r="AD25" s="116"/>
      <c r="AE25" s="115"/>
      <c r="AF25" s="114"/>
      <c r="AG25" s="109">
        <f t="shared" si="25"/>
        <v>0</v>
      </c>
      <c r="AH25" s="103"/>
      <c r="AI25" s="116"/>
      <c r="AJ25" s="115"/>
      <c r="AK25" s="114"/>
      <c r="AL25" s="109">
        <f t="shared" si="26"/>
        <v>0</v>
      </c>
      <c r="AM25" s="103"/>
      <c r="AN25" s="116"/>
      <c r="AO25" s="115"/>
      <c r="AP25" s="114"/>
      <c r="AQ25" s="109">
        <f t="shared" si="27"/>
        <v>0</v>
      </c>
      <c r="AR25" s="103"/>
      <c r="AS25" s="116"/>
      <c r="AT25" s="115"/>
      <c r="AU25" s="114"/>
      <c r="AV25" s="109">
        <f t="shared" si="28"/>
        <v>0</v>
      </c>
      <c r="AW25" s="103"/>
      <c r="AX25" s="116"/>
      <c r="AY25" s="115"/>
      <c r="AZ25" s="114"/>
      <c r="BA25" s="109">
        <f t="shared" si="29"/>
        <v>0</v>
      </c>
      <c r="BB25" s="103"/>
      <c r="BC25" s="116"/>
      <c r="BD25" s="115"/>
      <c r="BE25" s="114"/>
      <c r="BF25" s="109">
        <f t="shared" si="30"/>
        <v>0</v>
      </c>
      <c r="BG25" s="103"/>
      <c r="BH25" s="116"/>
      <c r="BI25" s="115"/>
      <c r="BJ25" s="114"/>
      <c r="BK25" s="109">
        <f t="shared" si="31"/>
        <v>0</v>
      </c>
      <c r="BL25" s="103"/>
      <c r="BM25" s="116"/>
      <c r="BN25" s="115"/>
      <c r="BO25" s="114"/>
      <c r="BP25" s="109">
        <f t="shared" si="32"/>
        <v>0</v>
      </c>
      <c r="BQ25" s="103"/>
      <c r="BR25" s="116"/>
      <c r="BS25" s="115"/>
      <c r="BT25" s="114"/>
      <c r="BU25" s="109">
        <f t="shared" si="33"/>
        <v>0</v>
      </c>
      <c r="BV25" s="103"/>
      <c r="BW25" s="116"/>
      <c r="BX25" s="115"/>
      <c r="BY25" s="114"/>
      <c r="BZ25" s="109">
        <f t="shared" si="34"/>
        <v>0</v>
      </c>
      <c r="CA25" s="103"/>
      <c r="CB25" s="116"/>
      <c r="CC25" s="115"/>
      <c r="CD25" s="114"/>
      <c r="CE25" s="109">
        <f t="shared" si="35"/>
        <v>0</v>
      </c>
      <c r="CF25" s="103"/>
      <c r="CG25" s="116"/>
      <c r="CH25" s="115"/>
      <c r="CI25" s="114"/>
      <c r="CJ25" s="109">
        <f t="shared" si="36"/>
        <v>0</v>
      </c>
      <c r="CK25" s="103"/>
      <c r="CL25" s="116"/>
      <c r="CM25" s="115"/>
      <c r="CN25" s="114"/>
      <c r="CO25" s="109">
        <f t="shared" si="37"/>
        <v>0</v>
      </c>
      <c r="CP25" s="103"/>
      <c r="CQ25" s="116"/>
      <c r="CR25" s="115"/>
      <c r="CS25" s="114"/>
      <c r="CT25" s="109">
        <f t="shared" si="38"/>
        <v>0</v>
      </c>
      <c r="CU25" s="103"/>
      <c r="CV25" s="116"/>
      <c r="CW25" s="115"/>
      <c r="CX25" s="114"/>
      <c r="CY25" s="109">
        <f t="shared" si="39"/>
        <v>0</v>
      </c>
      <c r="CZ25" s="103"/>
    </row>
    <row r="26" spans="2:104" s="102" customFormat="1" ht="20.25" customHeight="1" x14ac:dyDescent="0.3">
      <c r="B26" s="117">
        <v>9</v>
      </c>
      <c r="C26" s="305" t="s">
        <v>301</v>
      </c>
      <c r="D26" s="306"/>
      <c r="E26" s="191"/>
      <c r="F26" s="192"/>
      <c r="G26" s="193"/>
      <c r="H26" s="109">
        <f t="shared" si="20"/>
        <v>0</v>
      </c>
      <c r="I26" s="103"/>
      <c r="J26" s="116"/>
      <c r="K26" s="115"/>
      <c r="L26" s="114"/>
      <c r="M26" s="109">
        <f t="shared" si="21"/>
        <v>0</v>
      </c>
      <c r="N26" s="103"/>
      <c r="O26" s="116"/>
      <c r="P26" s="115"/>
      <c r="Q26" s="114"/>
      <c r="R26" s="109">
        <f t="shared" si="22"/>
        <v>0</v>
      </c>
      <c r="S26" s="103"/>
      <c r="T26" s="116"/>
      <c r="U26" s="115"/>
      <c r="V26" s="114"/>
      <c r="W26" s="109">
        <f t="shared" si="23"/>
        <v>0</v>
      </c>
      <c r="X26" s="103"/>
      <c r="Y26" s="116"/>
      <c r="Z26" s="115"/>
      <c r="AA26" s="114"/>
      <c r="AB26" s="109">
        <f t="shared" si="24"/>
        <v>0</v>
      </c>
      <c r="AC26" s="103"/>
      <c r="AD26" s="116"/>
      <c r="AE26" s="115"/>
      <c r="AF26" s="114"/>
      <c r="AG26" s="109">
        <f t="shared" si="25"/>
        <v>0</v>
      </c>
      <c r="AH26" s="103"/>
      <c r="AI26" s="116"/>
      <c r="AJ26" s="115"/>
      <c r="AK26" s="114"/>
      <c r="AL26" s="109">
        <f t="shared" si="26"/>
        <v>0</v>
      </c>
      <c r="AM26" s="103"/>
      <c r="AN26" s="116"/>
      <c r="AO26" s="115"/>
      <c r="AP26" s="114"/>
      <c r="AQ26" s="109">
        <f t="shared" si="27"/>
        <v>0</v>
      </c>
      <c r="AR26" s="103"/>
      <c r="AS26" s="116"/>
      <c r="AT26" s="115"/>
      <c r="AU26" s="114"/>
      <c r="AV26" s="109">
        <f t="shared" si="28"/>
        <v>0</v>
      </c>
      <c r="AW26" s="103"/>
      <c r="AX26" s="116"/>
      <c r="AY26" s="115"/>
      <c r="AZ26" s="114"/>
      <c r="BA26" s="109">
        <f t="shared" si="29"/>
        <v>0</v>
      </c>
      <c r="BB26" s="103"/>
      <c r="BC26" s="116"/>
      <c r="BD26" s="115"/>
      <c r="BE26" s="114"/>
      <c r="BF26" s="109">
        <f t="shared" si="30"/>
        <v>0</v>
      </c>
      <c r="BG26" s="103"/>
      <c r="BH26" s="116"/>
      <c r="BI26" s="115"/>
      <c r="BJ26" s="114"/>
      <c r="BK26" s="109">
        <f t="shared" si="31"/>
        <v>0</v>
      </c>
      <c r="BL26" s="103"/>
      <c r="BM26" s="116"/>
      <c r="BN26" s="115"/>
      <c r="BO26" s="114"/>
      <c r="BP26" s="109">
        <f t="shared" si="32"/>
        <v>0</v>
      </c>
      <c r="BQ26" s="103"/>
      <c r="BR26" s="116"/>
      <c r="BS26" s="115"/>
      <c r="BT26" s="114"/>
      <c r="BU26" s="109">
        <f t="shared" si="33"/>
        <v>0</v>
      </c>
      <c r="BV26" s="103"/>
      <c r="BW26" s="116"/>
      <c r="BX26" s="115"/>
      <c r="BY26" s="114"/>
      <c r="BZ26" s="109">
        <f t="shared" si="34"/>
        <v>0</v>
      </c>
      <c r="CA26" s="103"/>
      <c r="CB26" s="116"/>
      <c r="CC26" s="115"/>
      <c r="CD26" s="114"/>
      <c r="CE26" s="109">
        <f t="shared" si="35"/>
        <v>0</v>
      </c>
      <c r="CF26" s="103"/>
      <c r="CG26" s="116"/>
      <c r="CH26" s="115"/>
      <c r="CI26" s="114"/>
      <c r="CJ26" s="109">
        <f t="shared" si="36"/>
        <v>0</v>
      </c>
      <c r="CK26" s="103"/>
      <c r="CL26" s="116"/>
      <c r="CM26" s="115"/>
      <c r="CN26" s="114"/>
      <c r="CO26" s="109">
        <f t="shared" si="37"/>
        <v>0</v>
      </c>
      <c r="CP26" s="103"/>
      <c r="CQ26" s="116"/>
      <c r="CR26" s="115"/>
      <c r="CS26" s="114"/>
      <c r="CT26" s="109">
        <f t="shared" si="38"/>
        <v>0</v>
      </c>
      <c r="CU26" s="103"/>
      <c r="CV26" s="116"/>
      <c r="CW26" s="115"/>
      <c r="CX26" s="114"/>
      <c r="CY26" s="109">
        <f t="shared" si="39"/>
        <v>0</v>
      </c>
      <c r="CZ26" s="103"/>
    </row>
    <row r="27" spans="2:104" s="102" customFormat="1" ht="20.25" customHeight="1" thickBot="1" x14ac:dyDescent="0.35">
      <c r="B27" s="117">
        <v>10</v>
      </c>
      <c r="C27" s="307"/>
      <c r="D27" s="308"/>
      <c r="E27" s="191"/>
      <c r="F27" s="192"/>
      <c r="G27" s="193"/>
      <c r="H27" s="109">
        <f t="shared" si="20"/>
        <v>0</v>
      </c>
      <c r="I27" s="103"/>
      <c r="J27" s="116"/>
      <c r="K27" s="115"/>
      <c r="L27" s="114"/>
      <c r="M27" s="109">
        <f t="shared" si="21"/>
        <v>0</v>
      </c>
      <c r="N27" s="103"/>
      <c r="O27" s="116"/>
      <c r="P27" s="115"/>
      <c r="Q27" s="114"/>
      <c r="R27" s="109">
        <f t="shared" si="22"/>
        <v>0</v>
      </c>
      <c r="S27" s="103"/>
      <c r="T27" s="116"/>
      <c r="U27" s="115"/>
      <c r="V27" s="114"/>
      <c r="W27" s="109">
        <f t="shared" si="23"/>
        <v>0</v>
      </c>
      <c r="X27" s="103"/>
      <c r="Y27" s="116"/>
      <c r="Z27" s="115"/>
      <c r="AA27" s="114"/>
      <c r="AB27" s="109">
        <f t="shared" si="24"/>
        <v>0</v>
      </c>
      <c r="AC27" s="103"/>
      <c r="AD27" s="116"/>
      <c r="AE27" s="115"/>
      <c r="AF27" s="114"/>
      <c r="AG27" s="109">
        <f t="shared" si="25"/>
        <v>0</v>
      </c>
      <c r="AH27" s="103"/>
      <c r="AI27" s="116"/>
      <c r="AJ27" s="115"/>
      <c r="AK27" s="114"/>
      <c r="AL27" s="109">
        <f t="shared" si="26"/>
        <v>0</v>
      </c>
      <c r="AM27" s="103"/>
      <c r="AN27" s="116"/>
      <c r="AO27" s="115"/>
      <c r="AP27" s="114"/>
      <c r="AQ27" s="109">
        <f t="shared" si="27"/>
        <v>0</v>
      </c>
      <c r="AR27" s="103"/>
      <c r="AS27" s="116"/>
      <c r="AT27" s="115"/>
      <c r="AU27" s="114"/>
      <c r="AV27" s="109">
        <f t="shared" si="28"/>
        <v>0</v>
      </c>
      <c r="AW27" s="103"/>
      <c r="AX27" s="116"/>
      <c r="AY27" s="115"/>
      <c r="AZ27" s="114"/>
      <c r="BA27" s="109">
        <f t="shared" si="29"/>
        <v>0</v>
      </c>
      <c r="BB27" s="103"/>
      <c r="BC27" s="116"/>
      <c r="BD27" s="115"/>
      <c r="BE27" s="114"/>
      <c r="BF27" s="109">
        <f t="shared" si="30"/>
        <v>0</v>
      </c>
      <c r="BG27" s="103"/>
      <c r="BH27" s="116"/>
      <c r="BI27" s="115"/>
      <c r="BJ27" s="114"/>
      <c r="BK27" s="109">
        <f t="shared" si="31"/>
        <v>0</v>
      </c>
      <c r="BL27" s="103"/>
      <c r="BM27" s="116"/>
      <c r="BN27" s="115"/>
      <c r="BO27" s="114"/>
      <c r="BP27" s="109">
        <f t="shared" si="32"/>
        <v>0</v>
      </c>
      <c r="BQ27" s="103"/>
      <c r="BR27" s="116"/>
      <c r="BS27" s="115"/>
      <c r="BT27" s="114"/>
      <c r="BU27" s="109">
        <f t="shared" si="33"/>
        <v>0</v>
      </c>
      <c r="BV27" s="103"/>
      <c r="BW27" s="116"/>
      <c r="BX27" s="115"/>
      <c r="BY27" s="114"/>
      <c r="BZ27" s="109">
        <f t="shared" si="34"/>
        <v>0</v>
      </c>
      <c r="CA27" s="103"/>
      <c r="CB27" s="116"/>
      <c r="CC27" s="115"/>
      <c r="CD27" s="114"/>
      <c r="CE27" s="109">
        <f t="shared" si="35"/>
        <v>0</v>
      </c>
      <c r="CF27" s="103"/>
      <c r="CG27" s="116"/>
      <c r="CH27" s="115"/>
      <c r="CI27" s="114"/>
      <c r="CJ27" s="109">
        <f t="shared" si="36"/>
        <v>0</v>
      </c>
      <c r="CK27" s="103"/>
      <c r="CL27" s="116"/>
      <c r="CM27" s="115"/>
      <c r="CN27" s="114"/>
      <c r="CO27" s="109">
        <f t="shared" si="37"/>
        <v>0</v>
      </c>
      <c r="CP27" s="103"/>
      <c r="CQ27" s="116"/>
      <c r="CR27" s="115"/>
      <c r="CS27" s="114"/>
      <c r="CT27" s="109">
        <f t="shared" si="38"/>
        <v>0</v>
      </c>
      <c r="CU27" s="103"/>
      <c r="CV27" s="116"/>
      <c r="CW27" s="115"/>
      <c r="CX27" s="114"/>
      <c r="CY27" s="109">
        <f t="shared" si="39"/>
        <v>0</v>
      </c>
      <c r="CZ27" s="103"/>
    </row>
    <row r="28" spans="2:104" s="102" customFormat="1" ht="20.25" customHeight="1" x14ac:dyDescent="0.3">
      <c r="B28" s="121" t="s">
        <v>302</v>
      </c>
      <c r="C28" s="309" t="s">
        <v>266</v>
      </c>
      <c r="D28" s="310"/>
      <c r="E28" s="127"/>
      <c r="F28" s="126"/>
      <c r="G28" s="126"/>
      <c r="H28" s="125"/>
      <c r="I28" s="124"/>
      <c r="J28" s="127"/>
      <c r="K28" s="126"/>
      <c r="L28" s="126"/>
      <c r="M28" s="125"/>
      <c r="N28" s="124"/>
      <c r="O28" s="127"/>
      <c r="P28" s="126"/>
      <c r="Q28" s="126"/>
      <c r="R28" s="125"/>
      <c r="S28" s="124"/>
      <c r="T28" s="127"/>
      <c r="U28" s="126"/>
      <c r="V28" s="126"/>
      <c r="W28" s="125"/>
      <c r="X28" s="124"/>
      <c r="Y28" s="127"/>
      <c r="Z28" s="126"/>
      <c r="AA28" s="126"/>
      <c r="AB28" s="125"/>
      <c r="AC28" s="124"/>
      <c r="AD28" s="127"/>
      <c r="AE28" s="126"/>
      <c r="AF28" s="126"/>
      <c r="AG28" s="125"/>
      <c r="AH28" s="124"/>
      <c r="AI28" s="127"/>
      <c r="AJ28" s="126"/>
      <c r="AK28" s="126"/>
      <c r="AL28" s="125"/>
      <c r="AM28" s="124"/>
      <c r="AN28" s="127"/>
      <c r="AO28" s="126"/>
      <c r="AP28" s="126"/>
      <c r="AQ28" s="125"/>
      <c r="AR28" s="124"/>
      <c r="AS28" s="127"/>
      <c r="AT28" s="126"/>
      <c r="AU28" s="126"/>
      <c r="AV28" s="125"/>
      <c r="AW28" s="124"/>
      <c r="AX28" s="127"/>
      <c r="AY28" s="126"/>
      <c r="AZ28" s="126"/>
      <c r="BA28" s="125"/>
      <c r="BB28" s="124"/>
      <c r="BC28" s="127"/>
      <c r="BD28" s="126"/>
      <c r="BE28" s="126"/>
      <c r="BF28" s="125"/>
      <c r="BG28" s="124"/>
      <c r="BH28" s="127"/>
      <c r="BI28" s="126"/>
      <c r="BJ28" s="126"/>
      <c r="BK28" s="125"/>
      <c r="BL28" s="124"/>
      <c r="BM28" s="127"/>
      <c r="BN28" s="126"/>
      <c r="BO28" s="126"/>
      <c r="BP28" s="125"/>
      <c r="BQ28" s="124"/>
      <c r="BR28" s="127"/>
      <c r="BS28" s="126"/>
      <c r="BT28" s="126"/>
      <c r="BU28" s="125"/>
      <c r="BV28" s="124"/>
      <c r="BW28" s="127"/>
      <c r="BX28" s="126"/>
      <c r="BY28" s="126"/>
      <c r="BZ28" s="125"/>
      <c r="CA28" s="124"/>
      <c r="CB28" s="127"/>
      <c r="CC28" s="126"/>
      <c r="CD28" s="126"/>
      <c r="CE28" s="125"/>
      <c r="CF28" s="124"/>
      <c r="CG28" s="127"/>
      <c r="CH28" s="126"/>
      <c r="CI28" s="126"/>
      <c r="CJ28" s="125"/>
      <c r="CK28" s="124"/>
      <c r="CL28" s="127"/>
      <c r="CM28" s="126"/>
      <c r="CN28" s="126"/>
      <c r="CO28" s="125"/>
      <c r="CP28" s="124"/>
      <c r="CQ28" s="127"/>
      <c r="CR28" s="126"/>
      <c r="CS28" s="126"/>
      <c r="CT28" s="125"/>
      <c r="CU28" s="124"/>
      <c r="CV28" s="127"/>
      <c r="CW28" s="126"/>
      <c r="CX28" s="126"/>
      <c r="CY28" s="125"/>
      <c r="CZ28" s="124"/>
    </row>
    <row r="29" spans="2:104" s="102" customFormat="1" ht="20.25" customHeight="1" x14ac:dyDescent="0.3">
      <c r="B29" s="117">
        <v>1</v>
      </c>
      <c r="C29" s="286" t="s">
        <v>303</v>
      </c>
      <c r="D29" s="287"/>
      <c r="E29" s="191"/>
      <c r="F29" s="192"/>
      <c r="G29" s="193"/>
      <c r="H29" s="109">
        <f>SUM(F29:G29)</f>
        <v>0</v>
      </c>
      <c r="I29" s="103"/>
      <c r="J29" s="116"/>
      <c r="K29" s="115"/>
      <c r="L29" s="114"/>
      <c r="M29" s="109">
        <f>SUM(K29:L29)</f>
        <v>0</v>
      </c>
      <c r="N29" s="103"/>
      <c r="O29" s="116"/>
      <c r="P29" s="115"/>
      <c r="Q29" s="114"/>
      <c r="R29" s="109">
        <f>SUM(P29:Q29)</f>
        <v>0</v>
      </c>
      <c r="S29" s="103"/>
      <c r="T29" s="116"/>
      <c r="U29" s="115"/>
      <c r="V29" s="114"/>
      <c r="W29" s="109">
        <f>SUM(U29:V29)</f>
        <v>0</v>
      </c>
      <c r="X29" s="103"/>
      <c r="Y29" s="116"/>
      <c r="Z29" s="115"/>
      <c r="AA29" s="114"/>
      <c r="AB29" s="109">
        <f>SUM(Z29:AA29)</f>
        <v>0</v>
      </c>
      <c r="AC29" s="103"/>
      <c r="AD29" s="116"/>
      <c r="AE29" s="115"/>
      <c r="AF29" s="114"/>
      <c r="AG29" s="109">
        <f>SUM(AE29:AF29)</f>
        <v>0</v>
      </c>
      <c r="AH29" s="103"/>
      <c r="AI29" s="116"/>
      <c r="AJ29" s="115"/>
      <c r="AK29" s="114"/>
      <c r="AL29" s="109">
        <f>SUM(AJ29:AK29)</f>
        <v>0</v>
      </c>
      <c r="AM29" s="103"/>
      <c r="AN29" s="116"/>
      <c r="AO29" s="115"/>
      <c r="AP29" s="114"/>
      <c r="AQ29" s="109">
        <f>SUM(AO29:AP29)</f>
        <v>0</v>
      </c>
      <c r="AR29" s="103"/>
      <c r="AS29" s="116"/>
      <c r="AT29" s="115"/>
      <c r="AU29" s="114"/>
      <c r="AV29" s="109">
        <f>SUM(AT29:AU29)</f>
        <v>0</v>
      </c>
      <c r="AW29" s="103"/>
      <c r="AX29" s="116"/>
      <c r="AY29" s="115"/>
      <c r="AZ29" s="114"/>
      <c r="BA29" s="109">
        <f>SUM(AY29:AZ29)</f>
        <v>0</v>
      </c>
      <c r="BB29" s="103"/>
      <c r="BC29" s="116"/>
      <c r="BD29" s="115"/>
      <c r="BE29" s="114"/>
      <c r="BF29" s="109">
        <f>SUM(BD29:BE29)</f>
        <v>0</v>
      </c>
      <c r="BG29" s="103"/>
      <c r="BH29" s="116"/>
      <c r="BI29" s="115"/>
      <c r="BJ29" s="114"/>
      <c r="BK29" s="109">
        <f>SUM(BI29:BJ29)</f>
        <v>0</v>
      </c>
      <c r="BL29" s="103"/>
      <c r="BM29" s="116"/>
      <c r="BN29" s="115"/>
      <c r="BO29" s="114"/>
      <c r="BP29" s="109">
        <f>SUM(BN29:BO29)</f>
        <v>0</v>
      </c>
      <c r="BQ29" s="103"/>
      <c r="BR29" s="116"/>
      <c r="BS29" s="115"/>
      <c r="BT29" s="114"/>
      <c r="BU29" s="109">
        <f>SUM(BS29:BT29)</f>
        <v>0</v>
      </c>
      <c r="BV29" s="103"/>
      <c r="BW29" s="116"/>
      <c r="BX29" s="115"/>
      <c r="BY29" s="114"/>
      <c r="BZ29" s="109">
        <f>SUM(BX29:BY29)</f>
        <v>0</v>
      </c>
      <c r="CA29" s="103"/>
      <c r="CB29" s="116"/>
      <c r="CC29" s="115"/>
      <c r="CD29" s="114"/>
      <c r="CE29" s="109">
        <f>SUM(CC29:CD29)</f>
        <v>0</v>
      </c>
      <c r="CF29" s="103"/>
      <c r="CG29" s="116"/>
      <c r="CH29" s="115"/>
      <c r="CI29" s="114"/>
      <c r="CJ29" s="109">
        <f>SUM(CH29:CI29)</f>
        <v>0</v>
      </c>
      <c r="CK29" s="103"/>
      <c r="CL29" s="116"/>
      <c r="CM29" s="115"/>
      <c r="CN29" s="114"/>
      <c r="CO29" s="109">
        <f>SUM(CM29:CN29)</f>
        <v>0</v>
      </c>
      <c r="CP29" s="103"/>
      <c r="CQ29" s="116"/>
      <c r="CR29" s="115"/>
      <c r="CS29" s="114"/>
      <c r="CT29" s="109">
        <f>SUM(CR29:CS29)</f>
        <v>0</v>
      </c>
      <c r="CU29" s="103"/>
      <c r="CV29" s="116"/>
      <c r="CW29" s="115"/>
      <c r="CX29" s="114"/>
      <c r="CY29" s="109">
        <f>SUM(CW29:CX29)</f>
        <v>0</v>
      </c>
      <c r="CZ29" s="103"/>
    </row>
    <row r="30" spans="2:104" s="102" customFormat="1" ht="20.25" customHeight="1" thickBot="1" x14ac:dyDescent="0.35">
      <c r="B30" s="108">
        <v>2</v>
      </c>
      <c r="C30" s="307"/>
      <c r="D30" s="308"/>
      <c r="E30" s="191"/>
      <c r="F30" s="192"/>
      <c r="G30" s="193"/>
      <c r="H30" s="104">
        <f>SUM(F30:G30)</f>
        <v>0</v>
      </c>
      <c r="I30" s="103"/>
      <c r="J30" s="116"/>
      <c r="K30" s="115"/>
      <c r="L30" s="114"/>
      <c r="M30" s="104">
        <f>SUM(K30:L30)</f>
        <v>0</v>
      </c>
      <c r="N30" s="103"/>
      <c r="O30" s="116"/>
      <c r="P30" s="115"/>
      <c r="Q30" s="114"/>
      <c r="R30" s="104">
        <f>SUM(P30:Q30)</f>
        <v>0</v>
      </c>
      <c r="S30" s="103"/>
      <c r="T30" s="116"/>
      <c r="U30" s="115"/>
      <c r="V30" s="114"/>
      <c r="W30" s="104">
        <f>SUM(U30:V30)</f>
        <v>0</v>
      </c>
      <c r="X30" s="103"/>
      <c r="Y30" s="116"/>
      <c r="Z30" s="115"/>
      <c r="AA30" s="114"/>
      <c r="AB30" s="104">
        <f>SUM(Z30:AA30)</f>
        <v>0</v>
      </c>
      <c r="AC30" s="103"/>
      <c r="AD30" s="116"/>
      <c r="AE30" s="115"/>
      <c r="AF30" s="114"/>
      <c r="AG30" s="104">
        <f>SUM(AE30:AF30)</f>
        <v>0</v>
      </c>
      <c r="AH30" s="103"/>
      <c r="AI30" s="116"/>
      <c r="AJ30" s="115"/>
      <c r="AK30" s="114"/>
      <c r="AL30" s="104">
        <f>SUM(AJ30:AK30)</f>
        <v>0</v>
      </c>
      <c r="AM30" s="103"/>
      <c r="AN30" s="116"/>
      <c r="AO30" s="115"/>
      <c r="AP30" s="114"/>
      <c r="AQ30" s="104">
        <f>SUM(AO30:AP30)</f>
        <v>0</v>
      </c>
      <c r="AR30" s="103"/>
      <c r="AS30" s="116"/>
      <c r="AT30" s="115"/>
      <c r="AU30" s="114"/>
      <c r="AV30" s="104">
        <f>SUM(AT30:AU30)</f>
        <v>0</v>
      </c>
      <c r="AW30" s="103"/>
      <c r="AX30" s="116"/>
      <c r="AY30" s="115"/>
      <c r="AZ30" s="114"/>
      <c r="BA30" s="104">
        <f>SUM(AY30:AZ30)</f>
        <v>0</v>
      </c>
      <c r="BB30" s="103"/>
      <c r="BC30" s="116"/>
      <c r="BD30" s="115"/>
      <c r="BE30" s="114"/>
      <c r="BF30" s="104">
        <f>SUM(BD30:BE30)</f>
        <v>0</v>
      </c>
      <c r="BG30" s="103"/>
      <c r="BH30" s="116"/>
      <c r="BI30" s="115"/>
      <c r="BJ30" s="114"/>
      <c r="BK30" s="104">
        <f>SUM(BI30:BJ30)</f>
        <v>0</v>
      </c>
      <c r="BL30" s="103"/>
      <c r="BM30" s="116"/>
      <c r="BN30" s="115"/>
      <c r="BO30" s="114"/>
      <c r="BP30" s="104">
        <f>SUM(BN30:BO30)</f>
        <v>0</v>
      </c>
      <c r="BQ30" s="103"/>
      <c r="BR30" s="116"/>
      <c r="BS30" s="115"/>
      <c r="BT30" s="114"/>
      <c r="BU30" s="104">
        <f>SUM(BS30:BT30)</f>
        <v>0</v>
      </c>
      <c r="BV30" s="103"/>
      <c r="BW30" s="116"/>
      <c r="BX30" s="115"/>
      <c r="BY30" s="114"/>
      <c r="BZ30" s="104">
        <f>SUM(BX30:BY30)</f>
        <v>0</v>
      </c>
      <c r="CA30" s="103"/>
      <c r="CB30" s="116"/>
      <c r="CC30" s="115"/>
      <c r="CD30" s="114"/>
      <c r="CE30" s="104">
        <f>SUM(CC30:CD30)</f>
        <v>0</v>
      </c>
      <c r="CF30" s="103"/>
      <c r="CG30" s="116"/>
      <c r="CH30" s="115"/>
      <c r="CI30" s="114"/>
      <c r="CJ30" s="104">
        <f>SUM(CH30:CI30)</f>
        <v>0</v>
      </c>
      <c r="CK30" s="103"/>
      <c r="CL30" s="116"/>
      <c r="CM30" s="115"/>
      <c r="CN30" s="114"/>
      <c r="CO30" s="104">
        <f>SUM(CM30:CN30)</f>
        <v>0</v>
      </c>
      <c r="CP30" s="103"/>
      <c r="CQ30" s="116"/>
      <c r="CR30" s="115"/>
      <c r="CS30" s="114"/>
      <c r="CT30" s="104">
        <f>SUM(CR30:CS30)</f>
        <v>0</v>
      </c>
      <c r="CU30" s="103"/>
      <c r="CV30" s="116"/>
      <c r="CW30" s="115"/>
      <c r="CX30" s="114"/>
      <c r="CY30" s="104">
        <f>SUM(CW30:CX30)</f>
        <v>0</v>
      </c>
      <c r="CZ30" s="103"/>
    </row>
    <row r="31" spans="2:104" ht="42.75" customHeight="1" thickBot="1" x14ac:dyDescent="0.35">
      <c r="B31" s="101"/>
      <c r="C31" s="100"/>
      <c r="D31" s="123"/>
      <c r="E31" s="316" t="s">
        <v>304</v>
      </c>
      <c r="F31" s="280"/>
      <c r="G31" s="281"/>
      <c r="H31" s="83">
        <f>SUM(H7:H30)</f>
        <v>0</v>
      </c>
      <c r="I31" s="82"/>
      <c r="J31" s="280" t="s">
        <v>305</v>
      </c>
      <c r="K31" s="280"/>
      <c r="L31" s="281"/>
      <c r="M31" s="83">
        <f>SUM(M7:M30)</f>
        <v>0</v>
      </c>
      <c r="N31" s="82"/>
      <c r="O31" s="280" t="s">
        <v>305</v>
      </c>
      <c r="P31" s="280"/>
      <c r="Q31" s="281"/>
      <c r="R31" s="83">
        <f>SUM(R7:R30)</f>
        <v>0</v>
      </c>
      <c r="S31" s="82"/>
      <c r="T31" s="280" t="s">
        <v>305</v>
      </c>
      <c r="U31" s="280"/>
      <c r="V31" s="281"/>
      <c r="W31" s="83">
        <f>SUM(W7:W30)</f>
        <v>0</v>
      </c>
      <c r="X31" s="82"/>
      <c r="Y31" s="280" t="s">
        <v>305</v>
      </c>
      <c r="Z31" s="280"/>
      <c r="AA31" s="281"/>
      <c r="AB31" s="83">
        <f>SUM(AB7:AB30)</f>
        <v>0</v>
      </c>
      <c r="AC31" s="82"/>
      <c r="AD31" s="280" t="s">
        <v>305</v>
      </c>
      <c r="AE31" s="280"/>
      <c r="AF31" s="281"/>
      <c r="AG31" s="83">
        <f>SUM(AG7:AG30)</f>
        <v>0</v>
      </c>
      <c r="AH31" s="82"/>
      <c r="AI31" s="280" t="s">
        <v>305</v>
      </c>
      <c r="AJ31" s="280"/>
      <c r="AK31" s="281"/>
      <c r="AL31" s="83">
        <f>SUM(AL7:AL30)</f>
        <v>0</v>
      </c>
      <c r="AM31" s="82"/>
      <c r="AN31" s="280" t="s">
        <v>305</v>
      </c>
      <c r="AO31" s="280"/>
      <c r="AP31" s="281"/>
      <c r="AQ31" s="83">
        <f>SUM(AQ7:AQ30)</f>
        <v>0</v>
      </c>
      <c r="AR31" s="82"/>
      <c r="AS31" s="280" t="s">
        <v>305</v>
      </c>
      <c r="AT31" s="280"/>
      <c r="AU31" s="281"/>
      <c r="AV31" s="83">
        <f>SUM(AV7:AV30)</f>
        <v>0</v>
      </c>
      <c r="AW31" s="82"/>
      <c r="AX31" s="280" t="s">
        <v>305</v>
      </c>
      <c r="AY31" s="280"/>
      <c r="AZ31" s="281"/>
      <c r="BA31" s="83">
        <f>SUM(BA7:BA30)</f>
        <v>0</v>
      </c>
      <c r="BB31" s="82"/>
      <c r="BC31" s="280" t="s">
        <v>305</v>
      </c>
      <c r="BD31" s="280"/>
      <c r="BE31" s="281"/>
      <c r="BF31" s="83">
        <f>SUM(BF7:BF30)</f>
        <v>0</v>
      </c>
      <c r="BG31" s="82"/>
      <c r="BH31" s="280" t="s">
        <v>305</v>
      </c>
      <c r="BI31" s="280"/>
      <c r="BJ31" s="281"/>
      <c r="BK31" s="83">
        <f>SUM(BK7:BK30)</f>
        <v>0</v>
      </c>
      <c r="BL31" s="82"/>
      <c r="BM31" s="280" t="s">
        <v>305</v>
      </c>
      <c r="BN31" s="280"/>
      <c r="BO31" s="281"/>
      <c r="BP31" s="83">
        <f>SUM(BP7:BP30)</f>
        <v>0</v>
      </c>
      <c r="BQ31" s="82"/>
      <c r="BR31" s="280" t="s">
        <v>305</v>
      </c>
      <c r="BS31" s="280"/>
      <c r="BT31" s="281"/>
      <c r="BU31" s="83">
        <f>SUM(BU7:BU30)</f>
        <v>0</v>
      </c>
      <c r="BV31" s="82"/>
      <c r="BW31" s="280" t="s">
        <v>305</v>
      </c>
      <c r="BX31" s="280"/>
      <c r="BY31" s="281"/>
      <c r="BZ31" s="83">
        <f>SUM(BZ7:BZ30)</f>
        <v>0</v>
      </c>
      <c r="CA31" s="82"/>
      <c r="CB31" s="280" t="s">
        <v>305</v>
      </c>
      <c r="CC31" s="280"/>
      <c r="CD31" s="281"/>
      <c r="CE31" s="83">
        <f>SUM(CE7:CE30)</f>
        <v>0</v>
      </c>
      <c r="CF31" s="82"/>
      <c r="CG31" s="280" t="s">
        <v>305</v>
      </c>
      <c r="CH31" s="280"/>
      <c r="CI31" s="281"/>
      <c r="CJ31" s="83">
        <f>SUM(CJ7:CJ30)</f>
        <v>0</v>
      </c>
      <c r="CK31" s="82"/>
      <c r="CL31" s="280" t="s">
        <v>305</v>
      </c>
      <c r="CM31" s="280"/>
      <c r="CN31" s="281"/>
      <c r="CO31" s="83">
        <f>SUM(CO7:CO30)</f>
        <v>0</v>
      </c>
      <c r="CP31" s="82"/>
      <c r="CQ31" s="280" t="s">
        <v>305</v>
      </c>
      <c r="CR31" s="280"/>
      <c r="CS31" s="281"/>
      <c r="CT31" s="83">
        <f>SUM(CT7:CT30)</f>
        <v>0</v>
      </c>
      <c r="CU31" s="82"/>
      <c r="CV31" s="280" t="s">
        <v>305</v>
      </c>
      <c r="CW31" s="280"/>
      <c r="CX31" s="281"/>
      <c r="CY31" s="83">
        <f>SUM(CY7:CY30)</f>
        <v>0</v>
      </c>
      <c r="CZ31" s="82"/>
    </row>
    <row r="32" spans="2:104" ht="20.25" customHeight="1" thickBot="1" x14ac:dyDescent="0.35">
      <c r="B32" s="122" t="str">
        <f>B5</f>
        <v>Post</v>
      </c>
      <c r="E32" s="317"/>
      <c r="F32" s="282"/>
      <c r="G32" s="282"/>
      <c r="H32" s="318"/>
      <c r="I32" s="81"/>
      <c r="J32" s="282"/>
      <c r="K32" s="282"/>
      <c r="L32" s="282"/>
      <c r="M32" s="283"/>
      <c r="N32" s="81"/>
      <c r="O32" s="282"/>
      <c r="P32" s="282"/>
      <c r="Q32" s="282"/>
      <c r="R32" s="283"/>
      <c r="S32" s="81"/>
      <c r="T32" s="282"/>
      <c r="U32" s="282"/>
      <c r="V32" s="282"/>
      <c r="W32" s="283"/>
      <c r="X32" s="81"/>
      <c r="Y32" s="282"/>
      <c r="Z32" s="282"/>
      <c r="AA32" s="282"/>
      <c r="AB32" s="283"/>
      <c r="AC32" s="81"/>
      <c r="AD32" s="282"/>
      <c r="AE32" s="282"/>
      <c r="AF32" s="282"/>
      <c r="AG32" s="283"/>
      <c r="AH32" s="81"/>
      <c r="AI32" s="282"/>
      <c r="AJ32" s="282"/>
      <c r="AK32" s="282"/>
      <c r="AL32" s="283"/>
      <c r="AM32" s="81"/>
      <c r="AN32" s="282"/>
      <c r="AO32" s="282"/>
      <c r="AP32" s="282"/>
      <c r="AQ32" s="283"/>
      <c r="AR32" s="81"/>
      <c r="AS32" s="282"/>
      <c r="AT32" s="282"/>
      <c r="AU32" s="282"/>
      <c r="AV32" s="283"/>
      <c r="AW32" s="81"/>
      <c r="AX32" s="282"/>
      <c r="AY32" s="282"/>
      <c r="AZ32" s="282"/>
      <c r="BA32" s="283"/>
      <c r="BB32" s="81"/>
      <c r="BC32" s="282"/>
      <c r="BD32" s="282"/>
      <c r="BE32" s="282"/>
      <c r="BF32" s="283"/>
      <c r="BG32" s="81"/>
      <c r="BH32" s="282"/>
      <c r="BI32" s="282"/>
      <c r="BJ32" s="282"/>
      <c r="BK32" s="283"/>
      <c r="BL32" s="81"/>
      <c r="BM32" s="282"/>
      <c r="BN32" s="282"/>
      <c r="BO32" s="282"/>
      <c r="BP32" s="283"/>
      <c r="BQ32" s="81"/>
      <c r="BR32" s="282"/>
      <c r="BS32" s="282"/>
      <c r="BT32" s="282"/>
      <c r="BU32" s="283"/>
      <c r="BV32" s="81"/>
      <c r="BW32" s="282"/>
      <c r="BX32" s="282"/>
      <c r="BY32" s="282"/>
      <c r="BZ32" s="283"/>
      <c r="CA32" s="81"/>
      <c r="CB32" s="282"/>
      <c r="CC32" s="282"/>
      <c r="CD32" s="282"/>
      <c r="CE32" s="283"/>
      <c r="CF32" s="81"/>
      <c r="CG32" s="282"/>
      <c r="CH32" s="282"/>
      <c r="CI32" s="282"/>
      <c r="CJ32" s="283"/>
      <c r="CK32" s="81"/>
      <c r="CL32" s="282"/>
      <c r="CM32" s="282"/>
      <c r="CN32" s="282"/>
      <c r="CO32" s="283"/>
      <c r="CP32" s="81"/>
      <c r="CQ32" s="282"/>
      <c r="CR32" s="282"/>
      <c r="CS32" s="282"/>
      <c r="CT32" s="283"/>
      <c r="CU32" s="81"/>
      <c r="CV32" s="282"/>
      <c r="CW32" s="282"/>
      <c r="CX32" s="282"/>
      <c r="CY32" s="283"/>
      <c r="CZ32" s="81"/>
    </row>
    <row r="33" spans="2:104" s="102" customFormat="1" ht="20.25" customHeight="1" x14ac:dyDescent="0.3">
      <c r="B33" s="121" t="s">
        <v>306</v>
      </c>
      <c r="C33" s="309" t="s">
        <v>307</v>
      </c>
      <c r="D33" s="310"/>
      <c r="E33" s="120"/>
      <c r="F33" s="119"/>
      <c r="G33" s="119"/>
      <c r="H33" s="118"/>
      <c r="I33" s="103"/>
      <c r="J33" s="120"/>
      <c r="K33" s="119"/>
      <c r="L33" s="119"/>
      <c r="M33" s="118"/>
      <c r="N33" s="103"/>
      <c r="O33" s="120"/>
      <c r="P33" s="119"/>
      <c r="Q33" s="119"/>
      <c r="R33" s="118"/>
      <c r="S33" s="103"/>
      <c r="T33" s="120"/>
      <c r="U33" s="119"/>
      <c r="V33" s="119"/>
      <c r="W33" s="118"/>
      <c r="X33" s="103"/>
      <c r="Y33" s="120"/>
      <c r="Z33" s="119"/>
      <c r="AA33" s="119"/>
      <c r="AB33" s="118"/>
      <c r="AC33" s="103"/>
      <c r="AD33" s="120"/>
      <c r="AE33" s="119"/>
      <c r="AF33" s="119"/>
      <c r="AG33" s="118"/>
      <c r="AH33" s="103"/>
      <c r="AI33" s="120"/>
      <c r="AJ33" s="119"/>
      <c r="AK33" s="119"/>
      <c r="AL33" s="118"/>
      <c r="AM33" s="103"/>
      <c r="AN33" s="120"/>
      <c r="AO33" s="119"/>
      <c r="AP33" s="119"/>
      <c r="AQ33" s="118"/>
      <c r="AR33" s="103"/>
      <c r="AS33" s="120"/>
      <c r="AT33" s="119"/>
      <c r="AU33" s="119"/>
      <c r="AV33" s="118"/>
      <c r="AW33" s="103"/>
      <c r="AX33" s="120"/>
      <c r="AY33" s="119"/>
      <c r="AZ33" s="119"/>
      <c r="BA33" s="118"/>
      <c r="BB33" s="103"/>
      <c r="BC33" s="120"/>
      <c r="BD33" s="119"/>
      <c r="BE33" s="119"/>
      <c r="BF33" s="118"/>
      <c r="BG33" s="103"/>
      <c r="BH33" s="120"/>
      <c r="BI33" s="119"/>
      <c r="BJ33" s="119"/>
      <c r="BK33" s="118"/>
      <c r="BL33" s="103"/>
      <c r="BM33" s="120"/>
      <c r="BN33" s="119"/>
      <c r="BO33" s="119"/>
      <c r="BP33" s="118"/>
      <c r="BQ33" s="103"/>
      <c r="BR33" s="120"/>
      <c r="BS33" s="119"/>
      <c r="BT33" s="119"/>
      <c r="BU33" s="118"/>
      <c r="BV33" s="103"/>
      <c r="BW33" s="120"/>
      <c r="BX33" s="119"/>
      <c r="BY33" s="119"/>
      <c r="BZ33" s="118"/>
      <c r="CA33" s="103"/>
      <c r="CB33" s="120"/>
      <c r="CC33" s="119"/>
      <c r="CD33" s="119"/>
      <c r="CE33" s="118"/>
      <c r="CF33" s="103"/>
      <c r="CG33" s="120"/>
      <c r="CH33" s="119"/>
      <c r="CI33" s="119"/>
      <c r="CJ33" s="118"/>
      <c r="CK33" s="103"/>
      <c r="CL33" s="120"/>
      <c r="CM33" s="119"/>
      <c r="CN33" s="119"/>
      <c r="CO33" s="118"/>
      <c r="CP33" s="103"/>
      <c r="CQ33" s="120"/>
      <c r="CR33" s="119"/>
      <c r="CS33" s="119"/>
      <c r="CT33" s="118"/>
      <c r="CU33" s="103"/>
      <c r="CV33" s="120"/>
      <c r="CW33" s="119"/>
      <c r="CX33" s="119"/>
      <c r="CY33" s="118"/>
      <c r="CZ33" s="103"/>
    </row>
    <row r="34" spans="2:104" s="102" customFormat="1" ht="20.25" customHeight="1" x14ac:dyDescent="0.3">
      <c r="B34" s="117">
        <v>1</v>
      </c>
      <c r="C34" s="286" t="s">
        <v>308</v>
      </c>
      <c r="D34" s="287"/>
      <c r="E34" s="191"/>
      <c r="F34" s="192"/>
      <c r="G34" s="193"/>
      <c r="H34" s="109">
        <f>SUM(F34:G34)</f>
        <v>0</v>
      </c>
      <c r="I34" s="103"/>
      <c r="J34" s="116"/>
      <c r="K34" s="115"/>
      <c r="L34" s="114"/>
      <c r="M34" s="109">
        <f>SUM(K34:L34)</f>
        <v>0</v>
      </c>
      <c r="N34" s="103"/>
      <c r="O34" s="116"/>
      <c r="P34" s="115"/>
      <c r="Q34" s="114"/>
      <c r="R34" s="109">
        <f>SUM(P34:Q34)</f>
        <v>0</v>
      </c>
      <c r="S34" s="103"/>
      <c r="T34" s="116"/>
      <c r="U34" s="115"/>
      <c r="V34" s="114"/>
      <c r="W34" s="109">
        <f>SUM(U34:V34)</f>
        <v>0</v>
      </c>
      <c r="X34" s="103"/>
      <c r="Y34" s="116"/>
      <c r="Z34" s="115"/>
      <c r="AA34" s="114"/>
      <c r="AB34" s="109">
        <f>SUM(Z34:AA34)</f>
        <v>0</v>
      </c>
      <c r="AC34" s="103"/>
      <c r="AD34" s="116"/>
      <c r="AE34" s="115"/>
      <c r="AF34" s="114"/>
      <c r="AG34" s="109">
        <f>SUM(AE34:AF34)</f>
        <v>0</v>
      </c>
      <c r="AH34" s="103"/>
      <c r="AI34" s="116"/>
      <c r="AJ34" s="115"/>
      <c r="AK34" s="114"/>
      <c r="AL34" s="109">
        <f>SUM(AJ34:AK34)</f>
        <v>0</v>
      </c>
      <c r="AM34" s="103"/>
      <c r="AN34" s="116"/>
      <c r="AO34" s="115"/>
      <c r="AP34" s="114"/>
      <c r="AQ34" s="109">
        <f>SUM(AO34:AP34)</f>
        <v>0</v>
      </c>
      <c r="AR34" s="103"/>
      <c r="AS34" s="116"/>
      <c r="AT34" s="115"/>
      <c r="AU34" s="114"/>
      <c r="AV34" s="109">
        <f>SUM(AT34:AU34)</f>
        <v>0</v>
      </c>
      <c r="AW34" s="103"/>
      <c r="AX34" s="116"/>
      <c r="AY34" s="115"/>
      <c r="AZ34" s="114"/>
      <c r="BA34" s="109">
        <f>SUM(AY34:AZ34)</f>
        <v>0</v>
      </c>
      <c r="BB34" s="103"/>
      <c r="BC34" s="116"/>
      <c r="BD34" s="115"/>
      <c r="BE34" s="114"/>
      <c r="BF34" s="109">
        <f>SUM(BD34:BE34)</f>
        <v>0</v>
      </c>
      <c r="BG34" s="103"/>
      <c r="BH34" s="116"/>
      <c r="BI34" s="115"/>
      <c r="BJ34" s="114"/>
      <c r="BK34" s="109">
        <f>SUM(BI34:BJ34)</f>
        <v>0</v>
      </c>
      <c r="BL34" s="103"/>
      <c r="BM34" s="116"/>
      <c r="BN34" s="115"/>
      <c r="BO34" s="114"/>
      <c r="BP34" s="109">
        <f>SUM(BN34:BO34)</f>
        <v>0</v>
      </c>
      <c r="BQ34" s="103"/>
      <c r="BR34" s="116"/>
      <c r="BS34" s="115"/>
      <c r="BT34" s="114"/>
      <c r="BU34" s="109">
        <f>SUM(BS34:BT34)</f>
        <v>0</v>
      </c>
      <c r="BV34" s="103"/>
      <c r="BW34" s="116"/>
      <c r="BX34" s="115"/>
      <c r="BY34" s="114"/>
      <c r="BZ34" s="109">
        <f>SUM(BX34:BY34)</f>
        <v>0</v>
      </c>
      <c r="CA34" s="103"/>
      <c r="CB34" s="116"/>
      <c r="CC34" s="115"/>
      <c r="CD34" s="114"/>
      <c r="CE34" s="109">
        <f>SUM(CC34:CD34)</f>
        <v>0</v>
      </c>
      <c r="CF34" s="103"/>
      <c r="CG34" s="116"/>
      <c r="CH34" s="115"/>
      <c r="CI34" s="114"/>
      <c r="CJ34" s="109">
        <f>SUM(CH34:CI34)</f>
        <v>0</v>
      </c>
      <c r="CK34" s="103"/>
      <c r="CL34" s="116"/>
      <c r="CM34" s="115"/>
      <c r="CN34" s="114"/>
      <c r="CO34" s="109">
        <f>SUM(CM34:CN34)</f>
        <v>0</v>
      </c>
      <c r="CP34" s="103"/>
      <c r="CQ34" s="116"/>
      <c r="CR34" s="115"/>
      <c r="CS34" s="114"/>
      <c r="CT34" s="109">
        <f>SUM(CR34:CS34)</f>
        <v>0</v>
      </c>
      <c r="CU34" s="103"/>
      <c r="CV34" s="116"/>
      <c r="CW34" s="115"/>
      <c r="CX34" s="114"/>
      <c r="CY34" s="109">
        <f>SUM(CW34:CX34)</f>
        <v>0</v>
      </c>
      <c r="CZ34" s="103"/>
    </row>
    <row r="35" spans="2:104" s="102" customFormat="1" ht="20.25" customHeight="1" x14ac:dyDescent="0.3">
      <c r="B35" s="113">
        <v>2</v>
      </c>
      <c r="C35" s="286" t="s">
        <v>309</v>
      </c>
      <c r="D35" s="287"/>
      <c r="E35" s="194"/>
      <c r="F35" s="195"/>
      <c r="G35" s="196"/>
      <c r="H35" s="109">
        <f>SUM(F35:G35)</f>
        <v>0</v>
      </c>
      <c r="I35" s="103"/>
      <c r="J35" s="112"/>
      <c r="K35" s="111"/>
      <c r="L35" s="110"/>
      <c r="M35" s="109">
        <f>SUM(K35:L35)</f>
        <v>0</v>
      </c>
      <c r="N35" s="103"/>
      <c r="O35" s="112"/>
      <c r="P35" s="111"/>
      <c r="Q35" s="110"/>
      <c r="R35" s="109">
        <f>SUM(P35:Q35)</f>
        <v>0</v>
      </c>
      <c r="S35" s="103"/>
      <c r="T35" s="112"/>
      <c r="U35" s="111"/>
      <c r="V35" s="110"/>
      <c r="W35" s="109">
        <f>SUM(U35:V35)</f>
        <v>0</v>
      </c>
      <c r="X35" s="103"/>
      <c r="Y35" s="112"/>
      <c r="Z35" s="111"/>
      <c r="AA35" s="110"/>
      <c r="AB35" s="109">
        <f>SUM(Z35:AA35)</f>
        <v>0</v>
      </c>
      <c r="AC35" s="103"/>
      <c r="AD35" s="112"/>
      <c r="AE35" s="111"/>
      <c r="AF35" s="110"/>
      <c r="AG35" s="109">
        <f>SUM(AE35:AF35)</f>
        <v>0</v>
      </c>
      <c r="AH35" s="103"/>
      <c r="AI35" s="112"/>
      <c r="AJ35" s="111"/>
      <c r="AK35" s="110"/>
      <c r="AL35" s="109">
        <f>SUM(AJ35:AK35)</f>
        <v>0</v>
      </c>
      <c r="AM35" s="103"/>
      <c r="AN35" s="112"/>
      <c r="AO35" s="111"/>
      <c r="AP35" s="110"/>
      <c r="AQ35" s="109">
        <f>SUM(AO35:AP35)</f>
        <v>0</v>
      </c>
      <c r="AR35" s="103"/>
      <c r="AS35" s="112"/>
      <c r="AT35" s="111"/>
      <c r="AU35" s="110"/>
      <c r="AV35" s="109">
        <f>SUM(AT35:AU35)</f>
        <v>0</v>
      </c>
      <c r="AW35" s="103"/>
      <c r="AX35" s="112"/>
      <c r="AY35" s="111"/>
      <c r="AZ35" s="110"/>
      <c r="BA35" s="109">
        <f>SUM(AY35:AZ35)</f>
        <v>0</v>
      </c>
      <c r="BB35" s="103"/>
      <c r="BC35" s="112"/>
      <c r="BD35" s="111"/>
      <c r="BE35" s="110"/>
      <c r="BF35" s="109">
        <f>SUM(BD35:BE35)</f>
        <v>0</v>
      </c>
      <c r="BG35" s="103"/>
      <c r="BH35" s="112"/>
      <c r="BI35" s="111"/>
      <c r="BJ35" s="110"/>
      <c r="BK35" s="109">
        <f>SUM(BI35:BJ35)</f>
        <v>0</v>
      </c>
      <c r="BL35" s="103"/>
      <c r="BM35" s="112"/>
      <c r="BN35" s="111"/>
      <c r="BO35" s="110"/>
      <c r="BP35" s="109">
        <f>SUM(BN35:BO35)</f>
        <v>0</v>
      </c>
      <c r="BQ35" s="103"/>
      <c r="BR35" s="112"/>
      <c r="BS35" s="111"/>
      <c r="BT35" s="110"/>
      <c r="BU35" s="109">
        <f>SUM(BS35:BT35)</f>
        <v>0</v>
      </c>
      <c r="BV35" s="103"/>
      <c r="BW35" s="112"/>
      <c r="BX35" s="111"/>
      <c r="BY35" s="110"/>
      <c r="BZ35" s="109">
        <f>SUM(BX35:BY35)</f>
        <v>0</v>
      </c>
      <c r="CA35" s="103"/>
      <c r="CB35" s="112"/>
      <c r="CC35" s="111"/>
      <c r="CD35" s="110"/>
      <c r="CE35" s="109">
        <f>SUM(CC35:CD35)</f>
        <v>0</v>
      </c>
      <c r="CF35" s="103"/>
      <c r="CG35" s="112"/>
      <c r="CH35" s="111"/>
      <c r="CI35" s="110"/>
      <c r="CJ35" s="109">
        <f>SUM(CH35:CI35)</f>
        <v>0</v>
      </c>
      <c r="CK35" s="103"/>
      <c r="CL35" s="112"/>
      <c r="CM35" s="111"/>
      <c r="CN35" s="110"/>
      <c r="CO35" s="109">
        <f>SUM(CM35:CN35)</f>
        <v>0</v>
      </c>
      <c r="CP35" s="103"/>
      <c r="CQ35" s="112"/>
      <c r="CR35" s="111"/>
      <c r="CS35" s="110"/>
      <c r="CT35" s="109">
        <f>SUM(CR35:CS35)</f>
        <v>0</v>
      </c>
      <c r="CU35" s="103"/>
      <c r="CV35" s="112"/>
      <c r="CW35" s="111"/>
      <c r="CX35" s="110"/>
      <c r="CY35" s="109">
        <f>SUM(CW35:CX35)</f>
        <v>0</v>
      </c>
      <c r="CZ35" s="103"/>
    </row>
    <row r="36" spans="2:104" s="102" customFormat="1" ht="20.25" customHeight="1" thickBot="1" x14ac:dyDescent="0.35">
      <c r="B36" s="108">
        <v>3</v>
      </c>
      <c r="C36" s="307"/>
      <c r="D36" s="308"/>
      <c r="E36" s="197"/>
      <c r="F36" s="198"/>
      <c r="G36" s="199"/>
      <c r="H36" s="104">
        <f>SUM(F36:G36)</f>
        <v>0</v>
      </c>
      <c r="I36" s="103"/>
      <c r="J36" s="107"/>
      <c r="K36" s="106"/>
      <c r="L36" s="105"/>
      <c r="M36" s="104">
        <f>SUM(K36:L36)</f>
        <v>0</v>
      </c>
      <c r="N36" s="103"/>
      <c r="O36" s="107"/>
      <c r="P36" s="106"/>
      <c r="Q36" s="105"/>
      <c r="R36" s="104">
        <f>SUM(P36:Q36)</f>
        <v>0</v>
      </c>
      <c r="S36" s="103"/>
      <c r="T36" s="107"/>
      <c r="U36" s="106"/>
      <c r="V36" s="105"/>
      <c r="W36" s="104">
        <f>SUM(U36:V36)</f>
        <v>0</v>
      </c>
      <c r="X36" s="103"/>
      <c r="Y36" s="107"/>
      <c r="Z36" s="106"/>
      <c r="AA36" s="105"/>
      <c r="AB36" s="104">
        <f>SUM(Z36:AA36)</f>
        <v>0</v>
      </c>
      <c r="AC36" s="103"/>
      <c r="AD36" s="107"/>
      <c r="AE36" s="106"/>
      <c r="AF36" s="105"/>
      <c r="AG36" s="104">
        <f>SUM(AE36:AF36)</f>
        <v>0</v>
      </c>
      <c r="AH36" s="103"/>
      <c r="AI36" s="107"/>
      <c r="AJ36" s="106"/>
      <c r="AK36" s="105"/>
      <c r="AL36" s="104">
        <f>SUM(AJ36:AK36)</f>
        <v>0</v>
      </c>
      <c r="AM36" s="103"/>
      <c r="AN36" s="107"/>
      <c r="AO36" s="106"/>
      <c r="AP36" s="105"/>
      <c r="AQ36" s="104">
        <f>SUM(AO36:AP36)</f>
        <v>0</v>
      </c>
      <c r="AR36" s="103"/>
      <c r="AS36" s="107"/>
      <c r="AT36" s="106"/>
      <c r="AU36" s="105"/>
      <c r="AV36" s="104">
        <f>SUM(AT36:AU36)</f>
        <v>0</v>
      </c>
      <c r="AW36" s="103"/>
      <c r="AX36" s="107"/>
      <c r="AY36" s="106"/>
      <c r="AZ36" s="105"/>
      <c r="BA36" s="104">
        <f>SUM(AY36:AZ36)</f>
        <v>0</v>
      </c>
      <c r="BB36" s="103"/>
      <c r="BC36" s="107"/>
      <c r="BD36" s="106"/>
      <c r="BE36" s="105"/>
      <c r="BF36" s="104">
        <f>SUM(BD36:BE36)</f>
        <v>0</v>
      </c>
      <c r="BG36" s="103"/>
      <c r="BH36" s="107"/>
      <c r="BI36" s="106"/>
      <c r="BJ36" s="105"/>
      <c r="BK36" s="104">
        <f>SUM(BI36:BJ36)</f>
        <v>0</v>
      </c>
      <c r="BL36" s="103"/>
      <c r="BM36" s="107"/>
      <c r="BN36" s="106"/>
      <c r="BO36" s="105"/>
      <c r="BP36" s="104">
        <f>SUM(BN36:BO36)</f>
        <v>0</v>
      </c>
      <c r="BQ36" s="103"/>
      <c r="BR36" s="107"/>
      <c r="BS36" s="106"/>
      <c r="BT36" s="105"/>
      <c r="BU36" s="104">
        <f>SUM(BS36:BT36)</f>
        <v>0</v>
      </c>
      <c r="BV36" s="103"/>
      <c r="BW36" s="107"/>
      <c r="BX36" s="106"/>
      <c r="BY36" s="105"/>
      <c r="BZ36" s="104">
        <f>SUM(BX36:BY36)</f>
        <v>0</v>
      </c>
      <c r="CA36" s="103"/>
      <c r="CB36" s="107"/>
      <c r="CC36" s="106"/>
      <c r="CD36" s="105"/>
      <c r="CE36" s="104">
        <f>SUM(CC36:CD36)</f>
        <v>0</v>
      </c>
      <c r="CF36" s="103"/>
      <c r="CG36" s="107"/>
      <c r="CH36" s="106"/>
      <c r="CI36" s="105"/>
      <c r="CJ36" s="104">
        <f>SUM(CH36:CI36)</f>
        <v>0</v>
      </c>
      <c r="CK36" s="103"/>
      <c r="CL36" s="107"/>
      <c r="CM36" s="106"/>
      <c r="CN36" s="105"/>
      <c r="CO36" s="104">
        <f>SUM(CM36:CN36)</f>
        <v>0</v>
      </c>
      <c r="CP36" s="103"/>
      <c r="CQ36" s="107"/>
      <c r="CR36" s="106"/>
      <c r="CS36" s="105"/>
      <c r="CT36" s="104">
        <f>SUM(CR36:CS36)</f>
        <v>0</v>
      </c>
      <c r="CU36" s="103"/>
      <c r="CV36" s="107"/>
      <c r="CW36" s="106"/>
      <c r="CX36" s="105"/>
      <c r="CY36" s="104">
        <f>SUM(CW36:CX36)</f>
        <v>0</v>
      </c>
      <c r="CZ36" s="103"/>
    </row>
    <row r="37" spans="2:104" ht="42.75" customHeight="1" thickBot="1" x14ac:dyDescent="0.35">
      <c r="B37" s="101"/>
      <c r="C37" s="100"/>
      <c r="D37" s="99"/>
      <c r="E37" s="316" t="s">
        <v>310</v>
      </c>
      <c r="F37" s="280"/>
      <c r="G37" s="281"/>
      <c r="H37" s="83">
        <f>SUM(H34:H36)</f>
        <v>0</v>
      </c>
      <c r="I37" s="82"/>
      <c r="J37" s="280" t="s">
        <v>311</v>
      </c>
      <c r="K37" s="280"/>
      <c r="L37" s="281"/>
      <c r="M37" s="83">
        <f>SUM(M34:M36)</f>
        <v>0</v>
      </c>
      <c r="N37" s="82"/>
      <c r="O37" s="280" t="s">
        <v>311</v>
      </c>
      <c r="P37" s="280"/>
      <c r="Q37" s="281"/>
      <c r="R37" s="83">
        <f>SUM(R34:R36)</f>
        <v>0</v>
      </c>
      <c r="S37" s="82"/>
      <c r="T37" s="280" t="s">
        <v>311</v>
      </c>
      <c r="U37" s="280"/>
      <c r="V37" s="281"/>
      <c r="W37" s="83">
        <f>SUM(W34:W36)</f>
        <v>0</v>
      </c>
      <c r="X37" s="82"/>
      <c r="Y37" s="280" t="s">
        <v>311</v>
      </c>
      <c r="Z37" s="280"/>
      <c r="AA37" s="281"/>
      <c r="AB37" s="83">
        <f>SUM(AB34:AB36)</f>
        <v>0</v>
      </c>
      <c r="AC37" s="82"/>
      <c r="AD37" s="280" t="s">
        <v>311</v>
      </c>
      <c r="AE37" s="280"/>
      <c r="AF37" s="281"/>
      <c r="AG37" s="83">
        <f>SUM(AG34:AG36)</f>
        <v>0</v>
      </c>
      <c r="AH37" s="82"/>
      <c r="AI37" s="280" t="s">
        <v>311</v>
      </c>
      <c r="AJ37" s="280"/>
      <c r="AK37" s="281"/>
      <c r="AL37" s="83">
        <f>SUM(AL34:AL36)</f>
        <v>0</v>
      </c>
      <c r="AM37" s="82"/>
      <c r="AN37" s="280" t="s">
        <v>311</v>
      </c>
      <c r="AO37" s="280"/>
      <c r="AP37" s="281"/>
      <c r="AQ37" s="83">
        <f>SUM(AQ34:AQ36)</f>
        <v>0</v>
      </c>
      <c r="AR37" s="82"/>
      <c r="AS37" s="280" t="s">
        <v>311</v>
      </c>
      <c r="AT37" s="280"/>
      <c r="AU37" s="281"/>
      <c r="AV37" s="83">
        <f>SUM(AV34:AV36)</f>
        <v>0</v>
      </c>
      <c r="AW37" s="82"/>
      <c r="AX37" s="280" t="s">
        <v>311</v>
      </c>
      <c r="AY37" s="280"/>
      <c r="AZ37" s="281"/>
      <c r="BA37" s="83">
        <f>SUM(BA34:BA36)</f>
        <v>0</v>
      </c>
      <c r="BB37" s="82"/>
      <c r="BC37" s="280" t="s">
        <v>311</v>
      </c>
      <c r="BD37" s="280"/>
      <c r="BE37" s="281"/>
      <c r="BF37" s="83">
        <f>SUM(BF34:BF36)</f>
        <v>0</v>
      </c>
      <c r="BG37" s="82"/>
      <c r="BH37" s="280" t="s">
        <v>311</v>
      </c>
      <c r="BI37" s="280"/>
      <c r="BJ37" s="281"/>
      <c r="BK37" s="83">
        <f>SUM(BK34:BK36)</f>
        <v>0</v>
      </c>
      <c r="BL37" s="82"/>
      <c r="BM37" s="280" t="s">
        <v>311</v>
      </c>
      <c r="BN37" s="280"/>
      <c r="BO37" s="281"/>
      <c r="BP37" s="83">
        <f>SUM(BP34:BP36)</f>
        <v>0</v>
      </c>
      <c r="BQ37" s="82"/>
      <c r="BR37" s="280" t="s">
        <v>311</v>
      </c>
      <c r="BS37" s="280"/>
      <c r="BT37" s="281"/>
      <c r="BU37" s="83">
        <f>SUM(BU34:BU36)</f>
        <v>0</v>
      </c>
      <c r="BV37" s="82"/>
      <c r="BW37" s="280" t="s">
        <v>311</v>
      </c>
      <c r="BX37" s="280"/>
      <c r="BY37" s="281"/>
      <c r="BZ37" s="83">
        <f>SUM(BZ34:BZ36)</f>
        <v>0</v>
      </c>
      <c r="CA37" s="82"/>
      <c r="CB37" s="280" t="s">
        <v>311</v>
      </c>
      <c r="CC37" s="280"/>
      <c r="CD37" s="281"/>
      <c r="CE37" s="83">
        <f>SUM(CE34:CE36)</f>
        <v>0</v>
      </c>
      <c r="CF37" s="82"/>
      <c r="CG37" s="280" t="s">
        <v>311</v>
      </c>
      <c r="CH37" s="280"/>
      <c r="CI37" s="281"/>
      <c r="CJ37" s="83">
        <f>SUM(CJ34:CJ36)</f>
        <v>0</v>
      </c>
      <c r="CK37" s="82"/>
      <c r="CL37" s="280" t="s">
        <v>311</v>
      </c>
      <c r="CM37" s="280"/>
      <c r="CN37" s="281"/>
      <c r="CO37" s="83">
        <f>SUM(CO34:CO36)</f>
        <v>0</v>
      </c>
      <c r="CP37" s="82"/>
      <c r="CQ37" s="280" t="s">
        <v>311</v>
      </c>
      <c r="CR37" s="280"/>
      <c r="CS37" s="281"/>
      <c r="CT37" s="83">
        <f>SUM(CT34:CT36)</f>
        <v>0</v>
      </c>
      <c r="CU37" s="82"/>
      <c r="CV37" s="280" t="s">
        <v>311</v>
      </c>
      <c r="CW37" s="280"/>
      <c r="CX37" s="281"/>
      <c r="CY37" s="83">
        <f>SUM(CY34:CY36)</f>
        <v>0</v>
      </c>
      <c r="CZ37" s="82"/>
    </row>
    <row r="38" spans="2:104" ht="20.25" customHeight="1" thickBot="1" x14ac:dyDescent="0.35">
      <c r="B38" s="98" t="s">
        <v>312</v>
      </c>
      <c r="C38" s="97" t="s">
        <v>313</v>
      </c>
      <c r="D38" s="96"/>
      <c r="E38" s="95"/>
      <c r="H38" s="94"/>
      <c r="M38" s="93"/>
      <c r="R38" s="93"/>
      <c r="W38" s="93"/>
      <c r="AB38" s="93"/>
      <c r="AG38" s="93"/>
      <c r="AL38" s="93"/>
      <c r="AQ38" s="93"/>
      <c r="AV38" s="93"/>
      <c r="BA38" s="93"/>
      <c r="BF38" s="93"/>
      <c r="BK38" s="93"/>
      <c r="BP38" s="93"/>
      <c r="BU38" s="93"/>
      <c r="BZ38" s="93"/>
      <c r="CE38" s="93"/>
      <c r="CJ38" s="93"/>
      <c r="CO38" s="93"/>
      <c r="CT38" s="93"/>
      <c r="CY38" s="93"/>
    </row>
    <row r="39" spans="2:104" ht="20.25" customHeight="1" x14ac:dyDescent="0.3">
      <c r="B39" s="92">
        <v>1</v>
      </c>
      <c r="C39" s="190" t="s">
        <v>314</v>
      </c>
      <c r="D39" s="252"/>
      <c r="E39" s="315" t="s">
        <v>315</v>
      </c>
      <c r="F39" s="296"/>
      <c r="G39" s="296"/>
      <c r="H39" s="91">
        <f>SUM(F34:F36)+SUM(F7:F30)</f>
        <v>0</v>
      </c>
      <c r="J39" s="296" t="s">
        <v>316</v>
      </c>
      <c r="K39" s="296"/>
      <c r="L39" s="296"/>
      <c r="M39" s="90">
        <f>SUM(K34:K36)+SUM(K7:K30)</f>
        <v>0</v>
      </c>
      <c r="O39" s="296" t="s">
        <v>316</v>
      </c>
      <c r="P39" s="296"/>
      <c r="Q39" s="296"/>
      <c r="R39" s="90">
        <f>SUM(P34:P36)+SUM(P7:P30)</f>
        <v>0</v>
      </c>
      <c r="T39" s="296" t="s">
        <v>316</v>
      </c>
      <c r="U39" s="296"/>
      <c r="V39" s="296"/>
      <c r="W39" s="90">
        <f>SUM(U34:U36)+SUM(U7:U30)</f>
        <v>0</v>
      </c>
      <c r="Y39" s="296" t="s">
        <v>316</v>
      </c>
      <c r="Z39" s="296"/>
      <c r="AA39" s="296"/>
      <c r="AB39" s="90">
        <f>SUM(Z34:Z36)+SUM(Z7:Z30)</f>
        <v>0</v>
      </c>
      <c r="AD39" s="296" t="s">
        <v>316</v>
      </c>
      <c r="AE39" s="296"/>
      <c r="AF39" s="296"/>
      <c r="AG39" s="90">
        <f>SUM(AE34:AE36)+SUM(AE7:AE30)</f>
        <v>0</v>
      </c>
      <c r="AI39" s="296" t="s">
        <v>316</v>
      </c>
      <c r="AJ39" s="296"/>
      <c r="AK39" s="296"/>
      <c r="AL39" s="90">
        <f>SUM(AJ34:AJ36)+SUM(AJ7:AJ30)</f>
        <v>0</v>
      </c>
      <c r="AN39" s="296" t="s">
        <v>316</v>
      </c>
      <c r="AO39" s="296"/>
      <c r="AP39" s="296"/>
      <c r="AQ39" s="90">
        <f>SUM(AO34:AO36)+SUM(AO7:AO30)</f>
        <v>0</v>
      </c>
      <c r="AS39" s="296" t="s">
        <v>316</v>
      </c>
      <c r="AT39" s="296"/>
      <c r="AU39" s="296"/>
      <c r="AV39" s="90">
        <f>SUM(AT34:AT36)+SUM(AT7:AT30)</f>
        <v>0</v>
      </c>
      <c r="AX39" s="296" t="s">
        <v>316</v>
      </c>
      <c r="AY39" s="296"/>
      <c r="AZ39" s="296"/>
      <c r="BA39" s="90">
        <f>SUM(AY34:AY36)+SUM(AY7:AY30)</f>
        <v>0</v>
      </c>
      <c r="BC39" s="296" t="s">
        <v>316</v>
      </c>
      <c r="BD39" s="296"/>
      <c r="BE39" s="296"/>
      <c r="BF39" s="90">
        <f>SUM(BD34:BD36)+SUM(BD7:BD30)</f>
        <v>0</v>
      </c>
      <c r="BH39" s="296" t="s">
        <v>316</v>
      </c>
      <c r="BI39" s="296"/>
      <c r="BJ39" s="296"/>
      <c r="BK39" s="90">
        <f>SUM(BI34:BI36)+SUM(BI7:BI30)</f>
        <v>0</v>
      </c>
      <c r="BM39" s="296" t="s">
        <v>316</v>
      </c>
      <c r="BN39" s="296"/>
      <c r="BO39" s="296"/>
      <c r="BP39" s="90">
        <f>SUM(BN34:BN36)+SUM(BN7:BN30)</f>
        <v>0</v>
      </c>
      <c r="BR39" s="296" t="s">
        <v>316</v>
      </c>
      <c r="BS39" s="296"/>
      <c r="BT39" s="296"/>
      <c r="BU39" s="90">
        <f>SUM(BS34:BS36)+SUM(BS7:BS30)</f>
        <v>0</v>
      </c>
      <c r="BW39" s="296" t="s">
        <v>316</v>
      </c>
      <c r="BX39" s="296"/>
      <c r="BY39" s="296"/>
      <c r="BZ39" s="90">
        <f>SUM(BX34:BX36)+SUM(BX7:BX30)</f>
        <v>0</v>
      </c>
      <c r="CB39" s="296" t="s">
        <v>316</v>
      </c>
      <c r="CC39" s="296"/>
      <c r="CD39" s="296"/>
      <c r="CE39" s="90">
        <f>SUM(CC34:CC36)+SUM(CC7:CC30)</f>
        <v>0</v>
      </c>
      <c r="CG39" s="296" t="s">
        <v>316</v>
      </c>
      <c r="CH39" s="296"/>
      <c r="CI39" s="296"/>
      <c r="CJ39" s="90">
        <f>SUM(CH34:CH36)+SUM(CH7:CH30)</f>
        <v>0</v>
      </c>
      <c r="CL39" s="296" t="s">
        <v>316</v>
      </c>
      <c r="CM39" s="296"/>
      <c r="CN39" s="296"/>
      <c r="CO39" s="90">
        <f>SUM(CM34:CM36)+SUM(CM7:CM30)</f>
        <v>0</v>
      </c>
      <c r="CQ39" s="296" t="s">
        <v>316</v>
      </c>
      <c r="CR39" s="296"/>
      <c r="CS39" s="296"/>
      <c r="CT39" s="90">
        <f>SUM(CR34:CR36)+SUM(CR7:CR30)</f>
        <v>0</v>
      </c>
      <c r="CV39" s="296" t="s">
        <v>316</v>
      </c>
      <c r="CW39" s="296"/>
      <c r="CX39" s="296"/>
      <c r="CY39" s="90">
        <f>SUM(CW34:CW36)+SUM(CW7:CW30)</f>
        <v>0</v>
      </c>
    </row>
    <row r="40" spans="2:104" ht="20.25" customHeight="1" thickBot="1" x14ac:dyDescent="0.35">
      <c r="B40" s="89">
        <v>2</v>
      </c>
      <c r="C40" s="189" t="s">
        <v>317</v>
      </c>
      <c r="D40" s="253"/>
      <c r="E40" s="315" t="s">
        <v>318</v>
      </c>
      <c r="F40" s="296"/>
      <c r="G40" s="296"/>
      <c r="H40" s="88">
        <f>SUM(G34:G36)+SUM(G7:G30)</f>
        <v>0</v>
      </c>
      <c r="I40" s="81"/>
      <c r="J40" s="296" t="s">
        <v>319</v>
      </c>
      <c r="K40" s="296"/>
      <c r="L40" s="297"/>
      <c r="M40" s="87">
        <f>SUM(L34:L36)+SUM(L7:L30)</f>
        <v>0</v>
      </c>
      <c r="N40" s="81"/>
      <c r="O40" s="296" t="s">
        <v>319</v>
      </c>
      <c r="P40" s="296"/>
      <c r="Q40" s="297"/>
      <c r="R40" s="87">
        <f>SUM(Q34:Q36)+SUM(Q7:Q30)</f>
        <v>0</v>
      </c>
      <c r="S40" s="81"/>
      <c r="T40" s="296" t="s">
        <v>319</v>
      </c>
      <c r="U40" s="296"/>
      <c r="V40" s="297"/>
      <c r="W40" s="87">
        <f>SUM(V34:V36)+SUM(V7:V30)</f>
        <v>0</v>
      </c>
      <c r="X40" s="81"/>
      <c r="Y40" s="296" t="s">
        <v>319</v>
      </c>
      <c r="Z40" s="296"/>
      <c r="AA40" s="296"/>
      <c r="AB40" s="87">
        <f>SUM(AA34:AA36)+SUM(AA7:AA30)</f>
        <v>0</v>
      </c>
      <c r="AC40" s="81"/>
      <c r="AD40" s="296" t="s">
        <v>319</v>
      </c>
      <c r="AE40" s="296"/>
      <c r="AF40" s="296"/>
      <c r="AG40" s="87">
        <f>SUM(AF34:AF36)+SUM(AF7:AF30)</f>
        <v>0</v>
      </c>
      <c r="AH40" s="81"/>
      <c r="AI40" s="296" t="s">
        <v>319</v>
      </c>
      <c r="AJ40" s="296"/>
      <c r="AK40" s="296"/>
      <c r="AL40" s="87">
        <f>SUM(AK34:AK36)+SUM(AK7:AK30)</f>
        <v>0</v>
      </c>
      <c r="AM40" s="81"/>
      <c r="AN40" s="296" t="s">
        <v>319</v>
      </c>
      <c r="AO40" s="296"/>
      <c r="AP40" s="296"/>
      <c r="AQ40" s="87">
        <f>SUM(AP34:AP36)+SUM(AP7:AP30)</f>
        <v>0</v>
      </c>
      <c r="AR40" s="81"/>
      <c r="AS40" s="296" t="s">
        <v>319</v>
      </c>
      <c r="AT40" s="296"/>
      <c r="AU40" s="296"/>
      <c r="AV40" s="87">
        <f>SUM(AU34:AU36)+SUM(AU7:AU30)</f>
        <v>0</v>
      </c>
      <c r="AW40" s="81"/>
      <c r="AX40" s="296" t="s">
        <v>319</v>
      </c>
      <c r="AY40" s="296"/>
      <c r="AZ40" s="296"/>
      <c r="BA40" s="87">
        <f>SUM(AZ34:AZ36)+SUM(AZ7:AZ30)</f>
        <v>0</v>
      </c>
      <c r="BB40" s="81"/>
      <c r="BC40" s="296" t="s">
        <v>319</v>
      </c>
      <c r="BD40" s="296"/>
      <c r="BE40" s="296"/>
      <c r="BF40" s="87">
        <f>SUM(BE34:BE36)+SUM(BE7:BE30)</f>
        <v>0</v>
      </c>
      <c r="BG40" s="81"/>
      <c r="BH40" s="296" t="s">
        <v>319</v>
      </c>
      <c r="BI40" s="296"/>
      <c r="BJ40" s="296"/>
      <c r="BK40" s="87">
        <f>SUM(BJ34:BJ36)+SUM(BJ7:BJ30)</f>
        <v>0</v>
      </c>
      <c r="BL40" s="81"/>
      <c r="BM40" s="296" t="s">
        <v>319</v>
      </c>
      <c r="BN40" s="296"/>
      <c r="BO40" s="296"/>
      <c r="BP40" s="87">
        <f>SUM(BO34:BO36)+SUM(BO7:BO30)</f>
        <v>0</v>
      </c>
      <c r="BQ40" s="81"/>
      <c r="BR40" s="296" t="s">
        <v>319</v>
      </c>
      <c r="BS40" s="296"/>
      <c r="BT40" s="296"/>
      <c r="BU40" s="87">
        <f>SUM(BT34:BT36)+SUM(BT7:BT30)</f>
        <v>0</v>
      </c>
      <c r="BV40" s="81"/>
      <c r="BW40" s="296" t="s">
        <v>319</v>
      </c>
      <c r="BX40" s="296"/>
      <c r="BY40" s="296"/>
      <c r="BZ40" s="87">
        <f>SUM(BY34:BY36)+SUM(BY7:BY30)</f>
        <v>0</v>
      </c>
      <c r="CA40" s="81"/>
      <c r="CB40" s="296" t="s">
        <v>319</v>
      </c>
      <c r="CC40" s="296"/>
      <c r="CD40" s="296"/>
      <c r="CE40" s="87">
        <f>SUM(CD34:CD36)+SUM(CD7:CD30)</f>
        <v>0</v>
      </c>
      <c r="CF40" s="81"/>
      <c r="CG40" s="296" t="s">
        <v>319</v>
      </c>
      <c r="CH40" s="296"/>
      <c r="CI40" s="296"/>
      <c r="CJ40" s="87">
        <f>SUM(CI34:CI36)+SUM(CI7:CI30)</f>
        <v>0</v>
      </c>
      <c r="CK40" s="81"/>
      <c r="CL40" s="296" t="s">
        <v>319</v>
      </c>
      <c r="CM40" s="296"/>
      <c r="CN40" s="296"/>
      <c r="CO40" s="87">
        <f>SUM(CN34:CN36)+SUM(CN7:CN30)</f>
        <v>0</v>
      </c>
      <c r="CP40" s="81"/>
      <c r="CQ40" s="296" t="s">
        <v>319</v>
      </c>
      <c r="CR40" s="296"/>
      <c r="CS40" s="296"/>
      <c r="CT40" s="87">
        <f>SUM(CS34:CS36)+SUM(CS7:CS30)</f>
        <v>0</v>
      </c>
      <c r="CU40" s="81"/>
      <c r="CV40" s="296" t="s">
        <v>319</v>
      </c>
      <c r="CW40" s="296"/>
      <c r="CX40" s="296"/>
      <c r="CY40" s="87">
        <f>SUM(CX34:CX36)+SUM(CX7:CX30)</f>
        <v>0</v>
      </c>
      <c r="CZ40" s="81"/>
    </row>
    <row r="41" spans="2:104" ht="42.75" customHeight="1" thickBot="1" x14ac:dyDescent="0.35">
      <c r="B41" s="86">
        <v>3</v>
      </c>
      <c r="C41" s="85" t="s">
        <v>320</v>
      </c>
      <c r="D41" s="84">
        <f>SUM(D39:D40)</f>
        <v>0</v>
      </c>
      <c r="E41" s="312" t="s">
        <v>321</v>
      </c>
      <c r="F41" s="313"/>
      <c r="G41" s="314"/>
      <c r="H41" s="83">
        <f>H31+H37</f>
        <v>0</v>
      </c>
      <c r="I41" s="82"/>
      <c r="J41" s="294" t="s">
        <v>321</v>
      </c>
      <c r="K41" s="294"/>
      <c r="L41" s="295"/>
      <c r="M41" s="83">
        <f>M31+M37</f>
        <v>0</v>
      </c>
      <c r="N41" s="82"/>
      <c r="O41" s="294" t="s">
        <v>321</v>
      </c>
      <c r="P41" s="294"/>
      <c r="Q41" s="295"/>
      <c r="R41" s="83">
        <f>R31+R37</f>
        <v>0</v>
      </c>
      <c r="S41" s="82"/>
      <c r="T41" s="294" t="s">
        <v>321</v>
      </c>
      <c r="U41" s="294"/>
      <c r="V41" s="295"/>
      <c r="W41" s="83">
        <f>W31+W37</f>
        <v>0</v>
      </c>
      <c r="X41" s="82"/>
      <c r="Y41" s="294" t="s">
        <v>321</v>
      </c>
      <c r="Z41" s="294"/>
      <c r="AA41" s="295"/>
      <c r="AB41" s="83">
        <f>AB31+AB37</f>
        <v>0</v>
      </c>
      <c r="AC41" s="82"/>
      <c r="AD41" s="294" t="s">
        <v>321</v>
      </c>
      <c r="AE41" s="294"/>
      <c r="AF41" s="295"/>
      <c r="AG41" s="83">
        <f>AG31+AG37</f>
        <v>0</v>
      </c>
      <c r="AH41" s="82"/>
      <c r="AI41" s="294" t="s">
        <v>321</v>
      </c>
      <c r="AJ41" s="294"/>
      <c r="AK41" s="295"/>
      <c r="AL41" s="83">
        <f>AL31+AL37</f>
        <v>0</v>
      </c>
      <c r="AM41" s="82"/>
      <c r="AN41" s="294" t="s">
        <v>321</v>
      </c>
      <c r="AO41" s="294"/>
      <c r="AP41" s="295"/>
      <c r="AQ41" s="83">
        <f>AQ31+AQ37</f>
        <v>0</v>
      </c>
      <c r="AR41" s="82"/>
      <c r="AS41" s="294" t="s">
        <v>321</v>
      </c>
      <c r="AT41" s="294"/>
      <c r="AU41" s="295"/>
      <c r="AV41" s="83">
        <f>AV31+AV37</f>
        <v>0</v>
      </c>
      <c r="AW41" s="82"/>
      <c r="AX41" s="294" t="s">
        <v>321</v>
      </c>
      <c r="AY41" s="294"/>
      <c r="AZ41" s="295"/>
      <c r="BA41" s="83">
        <f>BA31+BA37</f>
        <v>0</v>
      </c>
      <c r="BB41" s="82"/>
      <c r="BC41" s="294" t="s">
        <v>321</v>
      </c>
      <c r="BD41" s="294"/>
      <c r="BE41" s="295"/>
      <c r="BF41" s="83">
        <f>BF31+BF37</f>
        <v>0</v>
      </c>
      <c r="BG41" s="82"/>
      <c r="BH41" s="294" t="s">
        <v>321</v>
      </c>
      <c r="BI41" s="294"/>
      <c r="BJ41" s="295"/>
      <c r="BK41" s="83">
        <f>BK31+BK37</f>
        <v>0</v>
      </c>
      <c r="BL41" s="82"/>
      <c r="BM41" s="294" t="s">
        <v>321</v>
      </c>
      <c r="BN41" s="294"/>
      <c r="BO41" s="295"/>
      <c r="BP41" s="83">
        <f>BP31+BP37</f>
        <v>0</v>
      </c>
      <c r="BQ41" s="82"/>
      <c r="BR41" s="294" t="s">
        <v>321</v>
      </c>
      <c r="BS41" s="294"/>
      <c r="BT41" s="295"/>
      <c r="BU41" s="83">
        <f>BU31+BU37</f>
        <v>0</v>
      </c>
      <c r="BV41" s="82"/>
      <c r="BW41" s="294" t="s">
        <v>321</v>
      </c>
      <c r="BX41" s="294"/>
      <c r="BY41" s="295"/>
      <c r="BZ41" s="83">
        <f>BZ31+BZ37</f>
        <v>0</v>
      </c>
      <c r="CA41" s="82"/>
      <c r="CB41" s="294" t="s">
        <v>321</v>
      </c>
      <c r="CC41" s="294"/>
      <c r="CD41" s="295"/>
      <c r="CE41" s="83">
        <f>CE31+CE37</f>
        <v>0</v>
      </c>
      <c r="CF41" s="82"/>
      <c r="CG41" s="294" t="s">
        <v>321</v>
      </c>
      <c r="CH41" s="294"/>
      <c r="CI41" s="295"/>
      <c r="CJ41" s="83">
        <f>CJ31+CJ37</f>
        <v>0</v>
      </c>
      <c r="CK41" s="82"/>
      <c r="CL41" s="294" t="s">
        <v>321</v>
      </c>
      <c r="CM41" s="294"/>
      <c r="CN41" s="295"/>
      <c r="CO41" s="83">
        <f>CO31+CO37</f>
        <v>0</v>
      </c>
      <c r="CP41" s="82"/>
      <c r="CQ41" s="294" t="s">
        <v>321</v>
      </c>
      <c r="CR41" s="294"/>
      <c r="CS41" s="295"/>
      <c r="CT41" s="83">
        <f>CT31+CT37</f>
        <v>0</v>
      </c>
      <c r="CU41" s="82"/>
      <c r="CV41" s="294" t="s">
        <v>321</v>
      </c>
      <c r="CW41" s="294"/>
      <c r="CX41" s="295"/>
      <c r="CY41" s="83">
        <f>CY31+CY37</f>
        <v>0</v>
      </c>
      <c r="CZ41" s="82"/>
    </row>
    <row r="44" spans="2:104" x14ac:dyDescent="0.3">
      <c r="E44" s="311"/>
      <c r="F44" s="311"/>
      <c r="G44" s="311"/>
    </row>
  </sheetData>
  <sheetProtection sheet="1" objects="1" scenarios="1" selectLockedCells="1"/>
  <mergeCells count="172">
    <mergeCell ref="E44:G44"/>
    <mergeCell ref="E41:G41"/>
    <mergeCell ref="J31:L31"/>
    <mergeCell ref="J37:L37"/>
    <mergeCell ref="J41:L41"/>
    <mergeCell ref="E39:G39"/>
    <mergeCell ref="E40:G40"/>
    <mergeCell ref="E31:G31"/>
    <mergeCell ref="E37:G37"/>
    <mergeCell ref="E32:H32"/>
    <mergeCell ref="Y41:AA41"/>
    <mergeCell ref="AD32:AG32"/>
    <mergeCell ref="AD37:AF37"/>
    <mergeCell ref="AD41:AF41"/>
    <mergeCell ref="AI31:AK31"/>
    <mergeCell ref="AI32:AL32"/>
    <mergeCell ref="AI37:AK37"/>
    <mergeCell ref="AI41:AK41"/>
    <mergeCell ref="Y37:AA37"/>
    <mergeCell ref="Y31:AA31"/>
    <mergeCell ref="Y32:AB32"/>
    <mergeCell ref="C24:D24"/>
    <mergeCell ref="O41:Q41"/>
    <mergeCell ref="T31:V31"/>
    <mergeCell ref="T32:W32"/>
    <mergeCell ref="T37:V37"/>
    <mergeCell ref="T41:V41"/>
    <mergeCell ref="O31:Q31"/>
    <mergeCell ref="O32:R32"/>
    <mergeCell ref="O37:Q37"/>
    <mergeCell ref="J32:M32"/>
    <mergeCell ref="C25:D25"/>
    <mergeCell ref="C26:D26"/>
    <mergeCell ref="C27:D27"/>
    <mergeCell ref="C29:D29"/>
    <mergeCell ref="C28:D28"/>
    <mergeCell ref="C30:D30"/>
    <mergeCell ref="C33:D33"/>
    <mergeCell ref="C34:D34"/>
    <mergeCell ref="C35:D35"/>
    <mergeCell ref="C36:D36"/>
    <mergeCell ref="CG2:CJ2"/>
    <mergeCell ref="CL2:CO2"/>
    <mergeCell ref="B4:D4"/>
    <mergeCell ref="CQ2:CT2"/>
    <mergeCell ref="CV2:CY2"/>
    <mergeCell ref="BC2:BF2"/>
    <mergeCell ref="BH2:BK2"/>
    <mergeCell ref="BM2:BP2"/>
    <mergeCell ref="BR2:BU2"/>
    <mergeCell ref="BW2:BZ2"/>
    <mergeCell ref="AD2:AG2"/>
    <mergeCell ref="AI2:AL2"/>
    <mergeCell ref="AN2:AQ2"/>
    <mergeCell ref="AS2:AV2"/>
    <mergeCell ref="E2:H2"/>
    <mergeCell ref="J2:M2"/>
    <mergeCell ref="O2:R2"/>
    <mergeCell ref="T2:W2"/>
    <mergeCell ref="Y2:AB2"/>
    <mergeCell ref="AX2:BA2"/>
    <mergeCell ref="CB2:CE2"/>
    <mergeCell ref="BR32:BU32"/>
    <mergeCell ref="BH37:BJ37"/>
    <mergeCell ref="BH41:BJ41"/>
    <mergeCell ref="BM31:BO31"/>
    <mergeCell ref="BM32:BP32"/>
    <mergeCell ref="BM37:BO37"/>
    <mergeCell ref="BH40:BJ40"/>
    <mergeCell ref="BR37:BT37"/>
    <mergeCell ref="BR41:BT41"/>
    <mergeCell ref="BR31:BT31"/>
    <mergeCell ref="BH31:BJ31"/>
    <mergeCell ref="BH32:BK32"/>
    <mergeCell ref="AS41:AU41"/>
    <mergeCell ref="AN39:AP39"/>
    <mergeCell ref="AN40:AP40"/>
    <mergeCell ref="AS39:AU39"/>
    <mergeCell ref="AX31:AZ31"/>
    <mergeCell ref="AX32:BA32"/>
    <mergeCell ref="BM39:BO39"/>
    <mergeCell ref="BM41:BO41"/>
    <mergeCell ref="BH39:BJ39"/>
    <mergeCell ref="AS40:AU40"/>
    <mergeCell ref="AN31:AP31"/>
    <mergeCell ref="AN32:AQ32"/>
    <mergeCell ref="AX41:AZ41"/>
    <mergeCell ref="BC31:BE31"/>
    <mergeCell ref="BC32:BF32"/>
    <mergeCell ref="BC37:BE37"/>
    <mergeCell ref="BC41:BE41"/>
    <mergeCell ref="AX39:AZ39"/>
    <mergeCell ref="AX40:AZ40"/>
    <mergeCell ref="BC39:BE39"/>
    <mergeCell ref="BC40:BE40"/>
    <mergeCell ref="AN41:AP41"/>
    <mergeCell ref="AS31:AU31"/>
    <mergeCell ref="AI39:AK39"/>
    <mergeCell ref="AI40:AK40"/>
    <mergeCell ref="BR39:BT39"/>
    <mergeCell ref="BR40:BT40"/>
    <mergeCell ref="BM40:BO40"/>
    <mergeCell ref="CL41:CN41"/>
    <mergeCell ref="CB31:CD31"/>
    <mergeCell ref="CB32:CE32"/>
    <mergeCell ref="CB37:CD37"/>
    <mergeCell ref="CB41:CD41"/>
    <mergeCell ref="BW31:BY31"/>
    <mergeCell ref="BW32:BZ32"/>
    <mergeCell ref="BW37:BY37"/>
    <mergeCell ref="BW41:BY41"/>
    <mergeCell ref="BW39:BY39"/>
    <mergeCell ref="BW40:BY40"/>
    <mergeCell ref="CG31:CI31"/>
    <mergeCell ref="CG32:CJ32"/>
    <mergeCell ref="CG37:CI37"/>
    <mergeCell ref="CG41:CI41"/>
    <mergeCell ref="CB39:CD39"/>
    <mergeCell ref="CB40:CD40"/>
    <mergeCell ref="CG39:CI39"/>
    <mergeCell ref="CG40:CI40"/>
    <mergeCell ref="J39:L39"/>
    <mergeCell ref="J40:L40"/>
    <mergeCell ref="O39:Q39"/>
    <mergeCell ref="O40:Q40"/>
    <mergeCell ref="T39:V39"/>
    <mergeCell ref="T40:V40"/>
    <mergeCell ref="Y39:AA39"/>
    <mergeCell ref="Y40:AA40"/>
    <mergeCell ref="AD39:AF39"/>
    <mergeCell ref="AD40:AF40"/>
    <mergeCell ref="CQ31:CS31"/>
    <mergeCell ref="CQ32:CT32"/>
    <mergeCell ref="CQ37:CS37"/>
    <mergeCell ref="CQ41:CS41"/>
    <mergeCell ref="CL39:CN39"/>
    <mergeCell ref="CL40:CN40"/>
    <mergeCell ref="CQ39:CS39"/>
    <mergeCell ref="CV39:CX39"/>
    <mergeCell ref="CV40:CX40"/>
    <mergeCell ref="CV31:CX31"/>
    <mergeCell ref="CV32:CY32"/>
    <mergeCell ref="CV37:CX37"/>
    <mergeCell ref="CQ40:CS40"/>
    <mergeCell ref="CL31:CN31"/>
    <mergeCell ref="CL32:CO32"/>
    <mergeCell ref="CL37:CN37"/>
    <mergeCell ref="CV41:CX41"/>
    <mergeCell ref="AX37:AZ37"/>
    <mergeCell ref="AN37:AP37"/>
    <mergeCell ref="AD31:AF31"/>
    <mergeCell ref="AS32:AV32"/>
    <mergeCell ref="C5:D5"/>
    <mergeCell ref="C20:D20"/>
    <mergeCell ref="C21:D21"/>
    <mergeCell ref="C22:D22"/>
    <mergeCell ref="C23:D23"/>
    <mergeCell ref="C7:D7"/>
    <mergeCell ref="C8:D8"/>
    <mergeCell ref="C9:D9"/>
    <mergeCell ref="C10:D10"/>
    <mergeCell ref="C11:D11"/>
    <mergeCell ref="C16:D16"/>
    <mergeCell ref="C17:D17"/>
    <mergeCell ref="C18:D18"/>
    <mergeCell ref="C19:D19"/>
    <mergeCell ref="C6:D6"/>
    <mergeCell ref="C12:D12"/>
    <mergeCell ref="C13:D13"/>
    <mergeCell ref="C14:D14"/>
    <mergeCell ref="C15:D15"/>
    <mergeCell ref="AS37:AU37"/>
  </mergeCells>
  <conditionalFormatting sqref="E7:G16 C16:D16 E18:G27 C27:D27 E29:G30 C30:D30 E34:G36 C36:D36 D39:D40">
    <cfRule type="containsBlanks" dxfId="0" priority="2">
      <formula>LEN(TRIM(C7))=0</formula>
    </cfRule>
  </conditionalFormatting>
  <pageMargins left="0.39370078740157483" right="0" top="0.39370078740157483" bottom="0" header="0" footer="0"/>
  <pageSetup paperSize="9"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73A2A112FD994ABB53CCFA3D54D5B1" ma:contentTypeVersion="4" ma:contentTypeDescription="Een nieuw document maken." ma:contentTypeScope="" ma:versionID="6a1795f6ae4c4dce41909073e662d044">
  <xsd:schema xmlns:xsd="http://www.w3.org/2001/XMLSchema" xmlns:xs="http://www.w3.org/2001/XMLSchema" xmlns:p="http://schemas.microsoft.com/office/2006/metadata/properties" xmlns:ns2="fe024dc5-bb37-4fb6-982c-fac149e38082" targetNamespace="http://schemas.microsoft.com/office/2006/metadata/properties" ma:root="true" ma:fieldsID="527df6ed8c0f77eb4e78173acdaddef8" ns2:_="">
    <xsd:import namespace="fe024dc5-bb37-4fb6-982c-fac149e380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24dc5-bb37-4fb6-982c-fac149e38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E24833-F581-4C6A-9EA8-4B091BF74FA3}">
  <ds:schemaRefs>
    <ds:schemaRef ds:uri="http://schemas.microsoft.com/office/2006/metadata/properties"/>
  </ds:schemaRefs>
</ds:datastoreItem>
</file>

<file path=customXml/itemProps2.xml><?xml version="1.0" encoding="utf-8"?>
<ds:datastoreItem xmlns:ds="http://schemas.openxmlformats.org/officeDocument/2006/customXml" ds:itemID="{83238191-BDBF-4EB7-84FA-2EE35EB66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24dc5-bb37-4fb6-982c-fac149e380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8D2854-AE99-4033-B178-4F53C9B201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5</vt:i4>
      </vt:variant>
    </vt:vector>
  </HeadingPairs>
  <TitlesOfParts>
    <vt:vector size="14" baseType="lpstr">
      <vt:lpstr>Brongegevens</vt:lpstr>
      <vt:lpstr>Ritgestuurd OH</vt:lpstr>
      <vt:lpstr>Verrekenprijzen</vt:lpstr>
      <vt:lpstr>Verklaring van Inschrijving</vt:lpstr>
      <vt:lpstr>Eigen Verklaring</vt:lpstr>
      <vt:lpstr>Toellichting nieuwe lift</vt:lpstr>
      <vt:lpstr>Gegevensblad</vt:lpstr>
      <vt:lpstr>Samenvatting</vt:lpstr>
      <vt:lpstr>Inschrijving nieuwe lift</vt:lpstr>
      <vt:lpstr>Brongegevens!Afdrukbereik</vt:lpstr>
      <vt:lpstr>'Inschrijving nieuwe lift'!Afdrukbereik</vt:lpstr>
      <vt:lpstr>'Ritgestuurd OH'!Afdrukbereik</vt:lpstr>
      <vt:lpstr>Samenvatting!Afdrukbereik</vt:lpstr>
      <vt:lpstr>'Inschrijving nieuwe lift'!Afdruktitels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Eurlicon</dc:creator>
  <cp:keywords/>
  <dc:description/>
  <cp:lastModifiedBy>Gidion Ambaum</cp:lastModifiedBy>
  <cp:revision/>
  <dcterms:created xsi:type="dcterms:W3CDTF">2014-11-26T14:52:47Z</dcterms:created>
  <dcterms:modified xsi:type="dcterms:W3CDTF">2025-04-29T12:45:17Z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0x0101000E73A2A112FD994ABB53CCFA3D54D5B1</vt:lpwstr>
  </property>
  <property fmtid="{D5CDD505-2E9C-101B-9397-08002B2CF9AE}" pid="3" name="Order">
    <vt:r8>20000</vt:r8>
  </property>
  <property fmtid="{D5CDD505-2E9C-101B-9397-08002B2CF9AE}" pid="4" name="MediaServiceImageTags">
    <vt:lpwstr/>
  </property>
</Properties>
</file>