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S.NET\ETL\Home\mkie\Downloads\"/>
    </mc:Choice>
  </mc:AlternateContent>
  <xr:revisionPtr revIDLastSave="0" documentId="8_{EF10287D-CA69-4FA9-820E-AEBAC57E328E}" xr6:coauthVersionLast="47" xr6:coauthVersionMax="47" xr10:uidLastSave="{00000000-0000-0000-0000-000000000000}"/>
  <bookViews>
    <workbookView xWindow="-28920" yWindow="-120" windowWidth="29040" windowHeight="16440" activeTab="2" xr2:uid="{00000000-000D-0000-FFFF-FFFF00000000}"/>
  </bookViews>
  <sheets>
    <sheet name="Ruimtestaten vloerafwerking" sheetId="1" r:id="rId1"/>
    <sheet name="M2 vloer-wandafwerking" sheetId="3" r:id="rId2"/>
    <sheet name="Prijsblad A2" sheetId="4" r:id="rId3"/>
  </sheets>
  <definedNames>
    <definedName name="_xlnm.Print_Area" localSheetId="2">'Prijsblad A2'!$A$1:$V$53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6" i="4" l="1"/>
  <c r="I52" i="4"/>
  <c r="I41" i="4"/>
  <c r="I39" i="4"/>
  <c r="I38" i="4"/>
  <c r="I37" i="4"/>
  <c r="I35" i="4"/>
  <c r="I34" i="4"/>
  <c r="I33" i="4"/>
  <c r="I32" i="4"/>
  <c r="I42" i="4" l="1"/>
  <c r="T44" i="3"/>
  <c r="P38" i="3"/>
  <c r="P30" i="3"/>
  <c r="P22" i="3"/>
  <c r="T42" i="3"/>
  <c r="T41" i="3"/>
  <c r="S260" i="1"/>
  <c r="S240" i="1"/>
  <c r="S212" i="1"/>
  <c r="S192" i="1"/>
  <c r="S172" i="1"/>
  <c r="S152" i="1"/>
  <c r="S118" i="1"/>
  <c r="S101" i="1"/>
  <c r="S67" i="1"/>
  <c r="S38" i="1"/>
  <c r="I49" i="4"/>
  <c r="I50" i="4"/>
  <c r="G301" i="1"/>
  <c r="G305" i="1" s="1"/>
  <c r="O306" i="1" s="1"/>
  <c r="G300" i="1"/>
  <c r="G299" i="1"/>
  <c r="G296" i="1"/>
  <c r="G295" i="1"/>
  <c r="G293" i="1"/>
  <c r="G291" i="1"/>
  <c r="G292" i="1"/>
  <c r="G290" i="1"/>
  <c r="G289" i="1"/>
  <c r="O304" i="1"/>
  <c r="G38" i="1"/>
  <c r="G101" i="1"/>
  <c r="G104" i="1" s="1"/>
  <c r="G152" i="1"/>
  <c r="G155" i="1" s="1"/>
  <c r="G172" i="1"/>
  <c r="G175" i="1" s="1"/>
  <c r="G192" i="1"/>
  <c r="G195" i="1" s="1"/>
  <c r="G212" i="1"/>
  <c r="G215" i="1" s="1"/>
  <c r="G240" i="1"/>
  <c r="G243" i="1" s="1"/>
  <c r="G260" i="1"/>
  <c r="G263" i="1" s="1"/>
  <c r="G298" i="1"/>
  <c r="G297" i="1"/>
  <c r="G294" i="1"/>
  <c r="G302" i="1"/>
  <c r="O43" i="3"/>
  <c r="K43" i="3"/>
  <c r="G118" i="1"/>
  <c r="G121" i="1" s="1"/>
  <c r="I48" i="4"/>
  <c r="I51" i="4"/>
  <c r="S7" i="4"/>
  <c r="S11" i="4"/>
  <c r="S14" i="4"/>
  <c r="S18" i="4"/>
  <c r="S20" i="4"/>
  <c r="S22" i="4"/>
  <c r="S26" i="4"/>
  <c r="S28" i="4"/>
  <c r="S30" i="4"/>
  <c r="Q45" i="4"/>
  <c r="P24" i="4"/>
  <c r="P45" i="4"/>
  <c r="O17" i="4"/>
  <c r="O45" i="4"/>
  <c r="N7" i="4"/>
  <c r="N11" i="4"/>
  <c r="N18" i="4"/>
  <c r="N25" i="4"/>
  <c r="N45" i="4"/>
  <c r="M6" i="4"/>
  <c r="M10" i="4"/>
  <c r="M45" i="4"/>
  <c r="L28" i="4"/>
  <c r="L45" i="4"/>
  <c r="K4" i="4"/>
  <c r="K9" i="4"/>
  <c r="K20" i="4"/>
  <c r="K22" i="4"/>
  <c r="K45" i="4"/>
  <c r="J5" i="4"/>
  <c r="J16" i="4"/>
  <c r="J30" i="4"/>
  <c r="J45" i="4"/>
  <c r="I44" i="4"/>
  <c r="I43" i="4"/>
  <c r="G7" i="4"/>
  <c r="H7" i="4"/>
  <c r="G11" i="4"/>
  <c r="H11" i="4"/>
  <c r="G18" i="4"/>
  <c r="H18" i="4"/>
  <c r="G25" i="4"/>
  <c r="H25" i="4"/>
  <c r="H42" i="4"/>
  <c r="F42" i="4"/>
  <c r="F41" i="4"/>
  <c r="H4" i="4"/>
  <c r="H5" i="4"/>
  <c r="H6" i="4"/>
  <c r="H9" i="4"/>
  <c r="H10" i="4"/>
  <c r="H13" i="4"/>
  <c r="H14" i="4"/>
  <c r="H16" i="4"/>
  <c r="H17" i="4"/>
  <c r="H20" i="4"/>
  <c r="H22" i="4"/>
  <c r="H24" i="4"/>
  <c r="H28" i="4"/>
  <c r="H30" i="4"/>
  <c r="H41" i="4"/>
  <c r="H38" i="4"/>
  <c r="G28" i="4"/>
  <c r="G38" i="4"/>
  <c r="F38" i="4"/>
  <c r="H37" i="4"/>
  <c r="G17" i="4"/>
  <c r="G37" i="4"/>
  <c r="F37" i="4"/>
  <c r="H36" i="4"/>
  <c r="G13" i="4"/>
  <c r="G14" i="4"/>
  <c r="G36" i="4"/>
  <c r="F36" i="4"/>
  <c r="H35" i="4"/>
  <c r="G24" i="4"/>
  <c r="G35" i="4"/>
  <c r="F35" i="4"/>
  <c r="H34" i="4"/>
  <c r="G6" i="4"/>
  <c r="G10" i="4"/>
  <c r="G34" i="4"/>
  <c r="F34" i="4"/>
  <c r="H33" i="4"/>
  <c r="G4" i="4"/>
  <c r="G9" i="4"/>
  <c r="G20" i="4"/>
  <c r="G22" i="4"/>
  <c r="G33" i="4"/>
  <c r="F33" i="4"/>
  <c r="H32" i="4"/>
  <c r="G5" i="4"/>
  <c r="G16" i="4"/>
  <c r="G30" i="4"/>
  <c r="G32" i="4"/>
  <c r="F32" i="4"/>
  <c r="R26" i="4"/>
  <c r="O210" i="1"/>
  <c r="Q214" i="1" s="1"/>
  <c r="K210" i="1"/>
  <c r="Q213" i="1" s="1"/>
  <c r="S205" i="1"/>
  <c r="S206" i="1"/>
  <c r="S207" i="1"/>
  <c r="S208" i="1"/>
  <c r="S209" i="1"/>
  <c r="G48" i="1"/>
  <c r="G67" i="1" s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K38" i="1"/>
  <c r="K48" i="1" s="1"/>
  <c r="K65" i="1" s="1"/>
  <c r="Q68" i="1" s="1"/>
  <c r="O38" i="1"/>
  <c r="O48" i="1" s="1"/>
  <c r="O65" i="1" s="1"/>
  <c r="Q69" i="1" s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K99" i="1"/>
  <c r="Q102" i="1" s="1"/>
  <c r="O99" i="1"/>
  <c r="Q103" i="1" s="1"/>
  <c r="S114" i="1"/>
  <c r="S115" i="1"/>
  <c r="K116" i="1"/>
  <c r="Q119" i="1" s="1"/>
  <c r="O116" i="1"/>
  <c r="Q120" i="1" s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K150" i="1"/>
  <c r="Q153" i="1" s="1"/>
  <c r="O150" i="1"/>
  <c r="Q154" i="1" s="1"/>
  <c r="S165" i="1"/>
  <c r="S166" i="1"/>
  <c r="S167" i="1"/>
  <c r="S168" i="1"/>
  <c r="S169" i="1"/>
  <c r="K170" i="1"/>
  <c r="Q173" i="1" s="1"/>
  <c r="O170" i="1"/>
  <c r="Q174" i="1" s="1"/>
  <c r="S185" i="1"/>
  <c r="S186" i="1"/>
  <c r="S187" i="1"/>
  <c r="S188" i="1"/>
  <c r="S189" i="1"/>
  <c r="K190" i="1"/>
  <c r="Q193" i="1" s="1"/>
  <c r="O190" i="1"/>
  <c r="Q194" i="1" s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K238" i="1"/>
  <c r="Q241" i="1" s="1"/>
  <c r="O238" i="1"/>
  <c r="Q242" i="1" s="1"/>
  <c r="S253" i="1"/>
  <c r="S254" i="1"/>
  <c r="S255" i="1"/>
  <c r="S256" i="1"/>
  <c r="S257" i="1"/>
  <c r="K258" i="1"/>
  <c r="Q261" i="1" s="1"/>
  <c r="O258" i="1"/>
  <c r="Q262" i="1" s="1"/>
  <c r="S45" i="4" l="1"/>
  <c r="T46" i="3"/>
  <c r="O305" i="1"/>
  <c r="G70" i="1"/>
  <c r="S48" i="1"/>
</calcChain>
</file>

<file path=xl/sharedStrings.xml><?xml version="1.0" encoding="utf-8"?>
<sst xmlns="http://schemas.openxmlformats.org/spreadsheetml/2006/main" count="620" uniqueCount="217">
  <si>
    <t>Opdrachtgever: Gemeente Etten-Leur</t>
  </si>
  <si>
    <t>Locatie: 1. Stadskantoor</t>
  </si>
  <si>
    <t>Adres: Roosendaalseweg 4</t>
  </si>
  <si>
    <t>Woonplaats: Etten-Leur</t>
  </si>
  <si>
    <t>Werk-progr.</t>
  </si>
  <si>
    <t>Ruimtebestemming</t>
  </si>
  <si>
    <t>Vloerafwerking</t>
  </si>
  <si>
    <t>NVO
(m²)</t>
  </si>
  <si>
    <t>Freq.</t>
  </si>
  <si>
    <t>Uren
uitvoerende 
medewerker</t>
  </si>
  <si>
    <t>Uurloon
uitvoerende
medewerker</t>
  </si>
  <si>
    <t>Uren
leidinggevende</t>
  </si>
  <si>
    <t>Uurloon leidinggevende</t>
  </si>
  <si>
    <t>Totaalprijs</t>
  </si>
  <si>
    <t>Publiekshal</t>
  </si>
  <si>
    <t>Inloopmat</t>
  </si>
  <si>
    <t>Balie</t>
  </si>
  <si>
    <t>Marmer</t>
  </si>
  <si>
    <t>Tapijt</t>
  </si>
  <si>
    <t>Entree</t>
  </si>
  <si>
    <t>Entreehal</t>
  </si>
  <si>
    <t>Receptie</t>
  </si>
  <si>
    <t>Marmoleum</t>
  </si>
  <si>
    <t>Tourniquets</t>
  </si>
  <si>
    <t>Coral</t>
  </si>
  <si>
    <t>Wachtruimte</t>
  </si>
  <si>
    <t>Gang</t>
  </si>
  <si>
    <t>Garderobe</t>
  </si>
  <si>
    <t>Loopbrug</t>
  </si>
  <si>
    <t>Hout</t>
  </si>
  <si>
    <t>Portaal</t>
  </si>
  <si>
    <t>Trap</t>
  </si>
  <si>
    <t>Trappenhuis</t>
  </si>
  <si>
    <t>Beton</t>
  </si>
  <si>
    <t>Lift</t>
  </si>
  <si>
    <t>Kopieer/printruimte</t>
  </si>
  <si>
    <t>Reproruimte</t>
  </si>
  <si>
    <t>Doucheruimte</t>
  </si>
  <si>
    <t>Tegels</t>
  </si>
  <si>
    <t>Kolf/meditatieruimte</t>
  </si>
  <si>
    <t>Toiletruimte</t>
  </si>
  <si>
    <t>Toiletruimte mindervaliden/douche</t>
  </si>
  <si>
    <t>SUBTOTAAL</t>
  </si>
  <si>
    <t>TRANSPORT SUBTOTAAL</t>
  </si>
  <si>
    <t>Bibliotheek</t>
  </si>
  <si>
    <t>Kantoor</t>
  </si>
  <si>
    <t>Instructieruimte</t>
  </si>
  <si>
    <t>Kantoor/balie</t>
  </si>
  <si>
    <t>Kantoortuin</t>
  </si>
  <si>
    <t>Spreekkamer</t>
  </si>
  <si>
    <t>Vergader/spreekkamer</t>
  </si>
  <si>
    <t>Pantry</t>
  </si>
  <si>
    <t>Archief 1ste verdieping</t>
  </si>
  <si>
    <t>Archief 2de verdieping</t>
  </si>
  <si>
    <t>Serverruimte</t>
  </si>
  <si>
    <t>ESD-vloer</t>
  </si>
  <si>
    <t>Fietsenkelder</t>
  </si>
  <si>
    <t>Fietsenstalling (1ste verdieping)</t>
  </si>
  <si>
    <t>Magazijn</t>
  </si>
  <si>
    <t>TOTAAL REGULIERE WERKZAAMHEDEN MA-VR</t>
  </si>
  <si>
    <t>m²</t>
  </si>
  <si>
    <t>TOTAALPRIJS</t>
  </si>
  <si>
    <t>Uren uitvoerende medewerker</t>
  </si>
  <si>
    <t>Uren leidinggevende</t>
  </si>
  <si>
    <t>TOTAAL</t>
  </si>
  <si>
    <t>Locatie: 2. Vergadercentrum / Bedrijfsrestaurant</t>
  </si>
  <si>
    <t>Adres: Markt 1</t>
  </si>
  <si>
    <t>Hoofdentree Vergadercentrum</t>
  </si>
  <si>
    <t>Mindervalidenentree (bij bioscoop)</t>
  </si>
  <si>
    <t>Natuursteen</t>
  </si>
  <si>
    <t>Receptiebalie</t>
  </si>
  <si>
    <t>Gang incl. trap</t>
  </si>
  <si>
    <t xml:space="preserve">Marmer </t>
  </si>
  <si>
    <t>Overloop</t>
  </si>
  <si>
    <t>Kantoor/opslag</t>
  </si>
  <si>
    <t>Vergader-/spreekkamer</t>
  </si>
  <si>
    <t>Schonckzaal</t>
  </si>
  <si>
    <t>Locatie: 4. Gemeentewerf</t>
  </si>
  <si>
    <t>Adres: Hermelijnweg 1</t>
  </si>
  <si>
    <t>Entree/gang</t>
  </si>
  <si>
    <t>Leisteen</t>
  </si>
  <si>
    <t xml:space="preserve">Gang </t>
  </si>
  <si>
    <t>Wasruimte</t>
  </si>
  <si>
    <t>Wastafels in werkplaats/garage</t>
  </si>
  <si>
    <t>Wastafels in werkplaats/magazijn</t>
  </si>
  <si>
    <t>Bar</t>
  </si>
  <si>
    <t>Kantine</t>
  </si>
  <si>
    <t>Keuken</t>
  </si>
  <si>
    <t>Locatie: 5. Portocabin Kwadestraat</t>
  </si>
  <si>
    <t>Adres: Kwadestraat</t>
  </si>
  <si>
    <t>Pauze-ruimte</t>
  </si>
  <si>
    <t>Douche-ruimte</t>
  </si>
  <si>
    <t>Locatie: 6. Portocabin Nieuwe Kerkstraat</t>
  </si>
  <si>
    <t>Adres: Nieuwe Kerkstraat</t>
  </si>
  <si>
    <t>Berging</t>
  </si>
  <si>
    <t>Adres: A. van Bergenplein 1</t>
  </si>
  <si>
    <t>Ontvangstruimte/expositie</t>
  </si>
  <si>
    <t>Vloerkleed</t>
  </si>
  <si>
    <t>Trouwzaal</t>
  </si>
  <si>
    <t>Kleedruimte</t>
  </si>
  <si>
    <t>Werkkasten</t>
  </si>
  <si>
    <t>Beton / Natuursteen</t>
  </si>
  <si>
    <t>Toiletruimte mindervalide</t>
  </si>
  <si>
    <t>Adres: Zundertseweg 12</t>
  </si>
  <si>
    <t>Omkleedruimte</t>
  </si>
  <si>
    <t>Beheerdersgebouw</t>
  </si>
  <si>
    <t>Toilerruimte</t>
  </si>
  <si>
    <t>Waterplaats</t>
  </si>
  <si>
    <t>Bestrating</t>
  </si>
  <si>
    <t>Grind</t>
  </si>
  <si>
    <t>WERKELIJKE VLOEROPPERVLAKTE M2</t>
  </si>
  <si>
    <t>Kosten 
per locatie
op jaarbasis</t>
  </si>
  <si>
    <t>Locatie</t>
  </si>
  <si>
    <t>Vloersoort</t>
  </si>
  <si>
    <t>m2</t>
  </si>
  <si>
    <t>Percentage
totaal
vloeropp.
per vloersoort
in %</t>
  </si>
  <si>
    <t>Percentage
totaal
vloeropp.
in %</t>
  </si>
  <si>
    <t>Prijs 
in Euro's</t>
  </si>
  <si>
    <t>Marmoleum/lino</t>
  </si>
  <si>
    <t>PVC vloer</t>
  </si>
  <si>
    <t>Stenen vloer</t>
  </si>
  <si>
    <t>Tegels sanitair</t>
  </si>
  <si>
    <t>Rieten stoeltjes</t>
  </si>
  <si>
    <t>Stadskantoor</t>
  </si>
  <si>
    <t>PVC</t>
  </si>
  <si>
    <t>Archieven / kluisruimte / computerruimte</t>
  </si>
  <si>
    <t>Natuursteen/marmer</t>
  </si>
  <si>
    <t>Vergadercentrum</t>
  </si>
  <si>
    <t>Gemeentewerf</t>
  </si>
  <si>
    <t>Entree, gang en kantine</t>
  </si>
  <si>
    <t>Portocabin Kwadestraat</t>
  </si>
  <si>
    <t>Portocabin Nieuwe Kerkstraat</t>
  </si>
  <si>
    <t>Trouwkerkje</t>
  </si>
  <si>
    <t>Onderhoud rieten stoeltjes</t>
  </si>
  <si>
    <t>Begraafplaats</t>
  </si>
  <si>
    <t>Portocabin Milieustraat (Verschuurweg)</t>
  </si>
  <si>
    <t>Controle % vloeroppervlakte / Prijs</t>
  </si>
  <si>
    <t>Controle tegels vloer - conform aanbieding</t>
  </si>
  <si>
    <t>Totaal prijs vloeroppervlakte</t>
  </si>
  <si>
    <t>Vloeren</t>
  </si>
  <si>
    <t>TOTAAL PER VLOERSOORT</t>
  </si>
  <si>
    <t>TOTAAL M2 VLOERSOORT</t>
  </si>
  <si>
    <t>TOTAAL PRIJS VLOERSOORT</t>
  </si>
  <si>
    <t>TOTAAL PRIJS TEGELS SANITAIR</t>
  </si>
  <si>
    <t>TOTAAL ONDERHOUD RIETEN STOELTJES</t>
  </si>
  <si>
    <t>Voor de volgende afroep- specialistische schoonmaakwerkzaamheden dienen per eenheid prijzen eventueel benodigde materialen, machines en personeel, te worden afgegeven.</t>
  </si>
  <si>
    <t>Handeling</t>
  </si>
  <si>
    <t>Prijs in €. Per m2 in staffelvorm</t>
  </si>
  <si>
    <t>Totaal m2</t>
  </si>
  <si>
    <t>&lt; 100 m2</t>
  </si>
  <si>
    <t>101 - 250 m2</t>
  </si>
  <si>
    <t>251 - 500 m2</t>
  </si>
  <si>
    <t>&lt; 500 - 1.000 m2</t>
  </si>
  <si>
    <t>&gt; 1.000 m2</t>
  </si>
  <si>
    <t>Schrobben</t>
  </si>
  <si>
    <t>Sprayen en opblokken</t>
  </si>
  <si>
    <t>Lino / marmoleum</t>
  </si>
  <si>
    <t>Strippen en polimeren</t>
  </si>
  <si>
    <t>Strippen en conserveren</t>
  </si>
  <si>
    <t>1. TOTAALPRIJS</t>
  </si>
  <si>
    <t>Toilet- en doucheruimte</t>
  </si>
  <si>
    <t>Totaal</t>
  </si>
  <si>
    <t>Vloeren, wanden, deuren en kitranden</t>
  </si>
  <si>
    <t>Diepstomen</t>
  </si>
  <si>
    <t>Tegelwanden en kitranden</t>
  </si>
  <si>
    <t>2. TOTAALPRIJS</t>
  </si>
  <si>
    <t>Diverse</t>
  </si>
  <si>
    <t>Prijs in € per stuk / zitting in staffelvorm</t>
  </si>
  <si>
    <t>&lt; 50</t>
  </si>
  <si>
    <t>51 - 100</t>
  </si>
  <si>
    <t>101 - 250</t>
  </si>
  <si>
    <t>&gt; 251</t>
  </si>
  <si>
    <t xml:space="preserve">Rieten stoeltjes </t>
  </si>
  <si>
    <t>Vochtig afdoen en zitting besproeien</t>
  </si>
  <si>
    <t xml:space="preserve">Lichtarmaturen </t>
  </si>
  <si>
    <t>Klamvochtig afnemen</t>
  </si>
  <si>
    <t>3. TOTAALPRIJS</t>
  </si>
  <si>
    <t>4. TOTAALPRIJS</t>
  </si>
  <si>
    <t>Van Goghkerk (Kerktoren)</t>
  </si>
  <si>
    <t>Klavierruimte + verdiepingen</t>
  </si>
  <si>
    <t>Houten vloeren en trappen</t>
  </si>
  <si>
    <t>Klavierruimte - houten vloer</t>
  </si>
  <si>
    <t>Verdiepingen - houten vloer</t>
  </si>
  <si>
    <t>Verdiepingen VGK
Houten vloeren</t>
  </si>
  <si>
    <t>TOTAAL PRIJS HOUTEN VLOEREN (Van Goghkerk)</t>
  </si>
  <si>
    <t>Archiefruimte advocateur</t>
  </si>
  <si>
    <t>Trap + 2de en 3de verdiepingen</t>
  </si>
  <si>
    <t>4de verdieping (Klavierruimte)</t>
  </si>
  <si>
    <t>Locatie: 7. Portocabin Milieustraat</t>
  </si>
  <si>
    <t>Adres: Verschuurweg</t>
  </si>
  <si>
    <t>Betreft: Europese aanbesteding 2024</t>
  </si>
  <si>
    <t>Locatie: 8. Trouwkerkje</t>
  </si>
  <si>
    <t>Locatie: 9. Gebouwen Begraafplaats Zundertseweg</t>
  </si>
  <si>
    <t>Diverse
Trappenhuis en verdiepingen
kerktoren Van Goghkerk</t>
  </si>
  <si>
    <t>A2. TOTAAL SPECIALISTISCHE REINIGING</t>
  </si>
  <si>
    <t>INVULDOCUMENT:  RUIMTESTATEN VLOER-, EN WANDAFWERKING EN AFROEPPRIJZEN  SPECIALISTISCHE REINIGING GEMEENTELIJKE GEBOUWEN</t>
  </si>
  <si>
    <t>INVULDOCUMENT:  CALCULATIE SCHEMA  VLOERAFWERKING - GEMEENTELIJKE GEBOUWEN (pagina 1 van 2)</t>
  </si>
  <si>
    <t>INVULDOCUMENT:  CALCULATIE SCHEMA  VLOERAFWERKING - GEMEENTELIJKE GEBOUWEN (pagina 1 van 1)</t>
  </si>
  <si>
    <t>Adres: Raadhuisplein 2</t>
  </si>
  <si>
    <t xml:space="preserve">Locatie: 3. Van Goghkerk </t>
  </si>
  <si>
    <t>Opslagruimte</t>
  </si>
  <si>
    <t>INVULDOCUMENT:  OVERZICHT M2 VERSCHILLENDE VLOERSOORTEN</t>
  </si>
  <si>
    <t>Inloopmat/Coral</t>
  </si>
  <si>
    <t>Controle</t>
  </si>
  <si>
    <t>Entree en Schonkzaal</t>
  </si>
  <si>
    <t>Frequentie - jaarplanning 2025</t>
  </si>
  <si>
    <t>Zie planning werkprogramma bijlage 8 - bladzijde 6</t>
  </si>
  <si>
    <t>Zie planning werkprogramma bijlage 8 - bladzijde 13</t>
  </si>
  <si>
    <t>Zie planning werkprogramma bijlage 8 - bladzijde 2</t>
  </si>
  <si>
    <t>Zie planning werkprogramma bijlage 8 - bladzijde 7</t>
  </si>
  <si>
    <t>Zie planning werkprogramma bijlage 8 - bladzijde 1</t>
  </si>
  <si>
    <t>Zie planning werkprogramma bijlage 8 - bladzijde 11</t>
  </si>
  <si>
    <t>Zie planning werkprogramma bijlage 8 - bladzijde 10</t>
  </si>
  <si>
    <r>
      <t xml:space="preserve">Calculatie-matrix t.b.v.
A2  Specialistisch  schoonmaakwerkzaamheden 2025
12-12-2024 </t>
    </r>
    <r>
      <rPr>
        <b/>
        <sz val="14"/>
        <rFont val="Arial"/>
        <family val="2"/>
      </rPr>
      <t>(vloeronderhoud - diepreiniging sanitaire ruimtes - stoelen Trouwkerkje)</t>
    </r>
  </si>
  <si>
    <t>BIJLAGE  9B - Calculatie-matrix-vloer-, en wandafwerking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</si>
  <si>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</si>
  <si>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Datum wijziging:  27-02-2025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</si>
</sst>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_-"/>
    <numFmt numFmtId="165" formatCode="#,##0.00_-"/>
  </numFmts>
  <fonts count="21">
    <font>
      <sz val="10"/>
      <name val="Arial"/>
    </font>
    <font>
      <sz val="10"/>
      <name val="Arial"/>
      <family val="2"/>
    </font>
    <font>
      <sz val="10"/>
      <color indexed="9"/>
      <name val="Arial"/>
      <family val="2"/>
    </font>
    <font>
      <sz val="9"/>
      <name val="Arial"/>
      <family val="2"/>
    </font>
    <font>
      <sz val="9"/>
      <color indexed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9"/>
      <color rgb="FFFF0000"/>
      <name val="Arial"/>
      <family val="2"/>
    </font>
    <font>
      <sz val="10"/>
      <color theme="0"/>
      <name val="Arial"/>
      <family val="2"/>
    </font>
    <font>
      <sz val="9"/>
      <color theme="0"/>
      <name val="Arial"/>
      <family val="2"/>
    </font>
    <font>
      <b/>
      <sz val="20"/>
      <name val="Arial"/>
      <family val="2"/>
    </font>
    <font>
      <b/>
      <sz val="10"/>
      <color theme="1"/>
      <name val="Arial"/>
      <family val="2"/>
    </font>
    <font>
      <b/>
      <sz val="14"/>
      <name val="Arial"/>
      <family val="2"/>
    </font>
    <font>
      <sz val="8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69696"/>
        <bgColor indexed="64"/>
      </patternFill>
    </fill>
  </fills>
  <borders count="9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double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double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 style="thin">
        <color indexed="22"/>
      </right>
      <top style="double">
        <color indexed="64"/>
      </top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/>
      <right/>
      <top style="thin">
        <color indexed="22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double">
        <color indexed="64"/>
      </right>
      <top/>
      <bottom style="thin">
        <color indexed="55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double">
        <color indexed="64"/>
      </right>
      <top style="double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double">
        <color indexed="64"/>
      </top>
      <bottom style="thin">
        <color indexed="55"/>
      </bottom>
      <diagonal/>
    </border>
    <border>
      <left style="thin">
        <color indexed="22"/>
      </left>
      <right style="double">
        <color indexed="64"/>
      </right>
      <top style="double">
        <color indexed="64"/>
      </top>
      <bottom style="thin">
        <color indexed="55"/>
      </bottom>
      <diagonal/>
    </border>
    <border>
      <left style="thin">
        <color indexed="22"/>
      </left>
      <right style="thin">
        <color indexed="22"/>
      </right>
      <top/>
      <bottom style="thin">
        <color indexed="55"/>
      </bottom>
      <diagonal/>
    </border>
    <border>
      <left style="thin">
        <color indexed="22"/>
      </left>
      <right style="double">
        <color indexed="64"/>
      </right>
      <top/>
      <bottom style="thin">
        <color indexed="55"/>
      </bottom>
      <diagonal/>
    </border>
    <border>
      <left style="thin">
        <color indexed="22"/>
      </left>
      <right style="thin">
        <color indexed="22"/>
      </right>
      <top style="thin">
        <color indexed="55"/>
      </top>
      <bottom style="thin">
        <color indexed="55"/>
      </bottom>
      <diagonal/>
    </border>
    <border>
      <left style="thin">
        <color indexed="22"/>
      </left>
      <right style="double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22"/>
      </left>
      <right style="thin">
        <color indexed="22"/>
      </right>
      <top style="thin">
        <color indexed="55"/>
      </top>
      <bottom/>
      <diagonal/>
    </border>
    <border>
      <left style="thin">
        <color indexed="22"/>
      </left>
      <right style="double">
        <color indexed="64"/>
      </right>
      <top style="thin">
        <color indexed="55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double">
        <color indexed="64"/>
      </bottom>
      <diagonal/>
    </border>
    <border>
      <left style="thin">
        <color indexed="22"/>
      </left>
      <right/>
      <top style="thin">
        <color indexed="22"/>
      </top>
      <bottom style="double">
        <color indexed="64"/>
      </bottom>
      <diagonal/>
    </border>
    <border>
      <left/>
      <right style="double">
        <color indexed="64"/>
      </right>
      <top style="thin">
        <color indexed="22"/>
      </top>
      <bottom style="double">
        <color indexed="64"/>
      </bottom>
      <diagonal/>
    </border>
    <border>
      <left/>
      <right style="thin">
        <color indexed="22"/>
      </right>
      <top style="thin">
        <color indexed="22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indexed="22"/>
      </right>
      <top style="thin">
        <color indexed="64"/>
      </top>
      <bottom/>
      <diagonal/>
    </border>
    <border>
      <left/>
      <right style="thin">
        <color theme="0" tint="-0.24994659260841701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thin">
        <color indexed="22"/>
      </top>
      <bottom/>
      <diagonal/>
    </border>
    <border>
      <left style="thin">
        <color theme="0" tint="-0.24994659260841701"/>
      </left>
      <right/>
      <top style="thin">
        <color indexed="22"/>
      </top>
      <bottom style="thin">
        <color indexed="22"/>
      </bottom>
      <diagonal/>
    </border>
    <border>
      <left style="thin">
        <color theme="0" tint="-0.2499465926084170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24994659260841701"/>
      </left>
      <right/>
      <top style="thin">
        <color indexed="22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22"/>
      </bottom>
      <diagonal/>
    </border>
    <border>
      <left style="thin">
        <color theme="0" tint="-0.24994659260841701"/>
      </left>
      <right/>
      <top style="double">
        <color indexed="64"/>
      </top>
      <bottom style="thin">
        <color indexed="22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22"/>
      </right>
      <top style="double">
        <color indexed="64"/>
      </top>
      <bottom/>
      <diagonal/>
    </border>
    <border>
      <left/>
      <right style="thin">
        <color indexed="22"/>
      </right>
      <top style="double">
        <color indexed="64"/>
      </top>
      <bottom/>
      <diagonal/>
    </border>
    <border>
      <left style="thin">
        <color indexed="22"/>
      </left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double">
        <color indexed="64"/>
      </top>
      <bottom style="thin">
        <color theme="0" tint="-0.24994659260841701"/>
      </bottom>
      <diagonal/>
    </border>
    <border>
      <left/>
      <right/>
      <top style="double">
        <color indexed="64"/>
      </top>
      <bottom style="thin">
        <color theme="0" tint="-0.24994659260841701"/>
      </bottom>
      <diagonal/>
    </border>
    <border>
      <left style="double">
        <color indexed="64"/>
      </left>
      <right/>
      <top style="double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theme="0" tint="-0.24994659260841701"/>
      </bottom>
      <diagonal/>
    </border>
    <border>
      <left/>
      <right style="medium">
        <color indexed="64"/>
      </right>
      <top style="double">
        <color indexed="64"/>
      </top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22"/>
      </left>
      <right style="thin">
        <color indexed="2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indexed="22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2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22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theme="0" tint="-0.24994659260841701"/>
      </top>
      <bottom style="double">
        <color indexed="64"/>
      </bottom>
      <diagonal/>
    </border>
    <border>
      <left/>
      <right/>
      <top style="thin">
        <color theme="0" tint="-0.24994659260841701"/>
      </top>
      <bottom style="double">
        <color indexed="64"/>
      </bottom>
      <diagonal/>
    </border>
    <border>
      <left/>
      <right style="thin">
        <color indexed="22"/>
      </right>
      <top style="thin">
        <color theme="0" tint="-0.24994659260841701"/>
      </top>
      <bottom style="double">
        <color indexed="64"/>
      </bottom>
      <diagonal/>
    </border>
    <border>
      <left style="thin">
        <color indexed="22"/>
      </left>
      <right/>
      <top style="thin">
        <color theme="0" tint="-0.24994659260841701"/>
      </top>
      <bottom style="double">
        <color indexed="64"/>
      </bottom>
      <diagonal/>
    </border>
    <border>
      <left style="double">
        <color indexed="64"/>
      </left>
      <right style="thin">
        <color indexed="22"/>
      </right>
      <top style="thin">
        <color theme="0" tint="-0.24994659260841701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theme="0" tint="-0.24994659260841701"/>
      </top>
      <bottom style="double">
        <color indexed="64"/>
      </bottom>
      <diagonal/>
    </border>
    <border>
      <left/>
      <right style="medium">
        <color indexed="64"/>
      </right>
      <top style="thin">
        <color theme="0" tint="-0.24994659260841701"/>
      </top>
      <bottom style="double">
        <color indexed="64"/>
      </bottom>
      <diagonal/>
    </border>
  </borders>
  <cellStyleXfs count="1">
    <xf numFmtId="0" fontId="0" fillId="0" borderId="0"/>
  </cellStyleXfs>
  <cellXfs count="400">
    <xf numFmtId="0" fontId="0" fillId="0" borderId="0" xfId="0"/>
    <xf numFmtId="0" fontId="3" fillId="0" borderId="0" xfId="0" applyFont="1"/>
    <xf numFmtId="0" fontId="4" fillId="2" borderId="0" xfId="0" applyFont="1" applyFill="1"/>
    <xf numFmtId="0" fontId="6" fillId="0" borderId="0" xfId="0" applyFont="1"/>
    <xf numFmtId="4" fontId="0" fillId="0" borderId="0" xfId="0" applyNumberFormat="1"/>
    <xf numFmtId="4" fontId="4" fillId="2" borderId="0" xfId="0" applyNumberFormat="1" applyFont="1" applyFill="1" applyAlignment="1">
      <alignment horizontal="right" wrapText="1"/>
    </xf>
    <xf numFmtId="3" fontId="0" fillId="0" borderId="0" xfId="0" applyNumberFormat="1"/>
    <xf numFmtId="3" fontId="4" fillId="2" borderId="0" xfId="0" applyNumberFormat="1" applyFont="1" applyFill="1" applyAlignment="1">
      <alignment horizontal="right" wrapText="1"/>
    </xf>
    <xf numFmtId="0" fontId="7" fillId="0" borderId="0" xfId="0" applyFont="1"/>
    <xf numFmtId="4" fontId="7" fillId="0" borderId="0" xfId="0" applyNumberFormat="1" applyFont="1" applyAlignment="1">
      <alignment horizontal="right" wrapText="1"/>
    </xf>
    <xf numFmtId="4" fontId="7" fillId="0" borderId="0" xfId="0" applyNumberFormat="1" applyFont="1"/>
    <xf numFmtId="0" fontId="6" fillId="3" borderId="0" xfId="0" applyFont="1" applyFill="1"/>
    <xf numFmtId="4" fontId="6" fillId="3" borderId="0" xfId="0" applyNumberFormat="1" applyFont="1" applyFill="1"/>
    <xf numFmtId="3" fontId="6" fillId="3" borderId="0" xfId="0" applyNumberFormat="1" applyFont="1" applyFill="1"/>
    <xf numFmtId="0" fontId="0" fillId="3" borderId="0" xfId="0" applyFill="1"/>
    <xf numFmtId="4" fontId="0" fillId="3" borderId="0" xfId="0" applyNumberFormat="1" applyFill="1"/>
    <xf numFmtId="3" fontId="0" fillId="3" borderId="0" xfId="0" applyNumberFormat="1" applyFill="1"/>
    <xf numFmtId="0" fontId="3" fillId="4" borderId="0" xfId="0" applyFont="1" applyFill="1" applyAlignment="1">
      <alignment horizontal="right"/>
    </xf>
    <xf numFmtId="0" fontId="3" fillId="4" borderId="0" xfId="0" applyFont="1" applyFill="1"/>
    <xf numFmtId="4" fontId="3" fillId="4" borderId="0" xfId="0" applyNumberFormat="1" applyFont="1" applyFill="1"/>
    <xf numFmtId="0" fontId="8" fillId="0" borderId="0" xfId="0" applyFont="1"/>
    <xf numFmtId="4" fontId="3" fillId="4" borderId="0" xfId="0" applyNumberFormat="1" applyFont="1" applyFill="1" applyAlignment="1">
      <alignment horizontal="right" wrapText="1"/>
    </xf>
    <xf numFmtId="2" fontId="3" fillId="4" borderId="0" xfId="0" applyNumberFormat="1" applyFont="1" applyFill="1"/>
    <xf numFmtId="0" fontId="4" fillId="5" borderId="0" xfId="0" applyFont="1" applyFill="1" applyAlignment="1">
      <alignment horizontal="right"/>
    </xf>
    <xf numFmtId="0" fontId="4" fillId="0" borderId="0" xfId="0" applyFont="1"/>
    <xf numFmtId="0" fontId="4" fillId="5" borderId="0" xfId="0" applyFont="1" applyFill="1"/>
    <xf numFmtId="4" fontId="4" fillId="5" borderId="0" xfId="0" applyNumberFormat="1" applyFont="1" applyFill="1"/>
    <xf numFmtId="0" fontId="3" fillId="6" borderId="0" xfId="0" applyFont="1" applyFill="1"/>
    <xf numFmtId="2" fontId="4" fillId="5" borderId="0" xfId="0" applyNumberFormat="1" applyFont="1" applyFill="1"/>
    <xf numFmtId="0" fontId="2" fillId="0" borderId="0" xfId="0" applyFont="1"/>
    <xf numFmtId="4" fontId="4" fillId="5" borderId="0" xfId="0" applyNumberFormat="1" applyFont="1" applyFill="1" applyAlignment="1">
      <alignment horizontal="right" wrapText="1"/>
    </xf>
    <xf numFmtId="0" fontId="0" fillId="0" borderId="0" xfId="0" applyAlignment="1">
      <alignment horizontal="left"/>
    </xf>
    <xf numFmtId="0" fontId="4" fillId="2" borderId="0" xfId="0" applyFont="1" applyFill="1" applyAlignment="1">
      <alignment horizontal="right" wrapText="1"/>
    </xf>
    <xf numFmtId="0" fontId="0" fillId="2" borderId="0" xfId="0" applyFill="1"/>
    <xf numFmtId="164" fontId="7" fillId="0" borderId="0" xfId="0" applyNumberFormat="1" applyFont="1" applyAlignment="1">
      <alignment horizontal="right" wrapText="1"/>
    </xf>
    <xf numFmtId="164" fontId="6" fillId="3" borderId="0" xfId="0" applyNumberFormat="1" applyFont="1" applyFill="1"/>
    <xf numFmtId="164" fontId="3" fillId="4" borderId="0" xfId="0" applyNumberFormat="1" applyFont="1" applyFill="1"/>
    <xf numFmtId="164" fontId="0" fillId="3" borderId="0" xfId="0" applyNumberFormat="1" applyFill="1"/>
    <xf numFmtId="4" fontId="3" fillId="5" borderId="0" xfId="0" applyNumberFormat="1" applyFont="1" applyFill="1"/>
    <xf numFmtId="4" fontId="7" fillId="0" borderId="0" xfId="0" applyNumberFormat="1" applyFont="1" applyAlignment="1">
      <alignment wrapText="1"/>
    </xf>
    <xf numFmtId="4" fontId="6" fillId="0" borderId="0" xfId="0" applyNumberFormat="1" applyFont="1"/>
    <xf numFmtId="3" fontId="6" fillId="0" borderId="0" xfId="0" applyNumberFormat="1" applyFont="1"/>
    <xf numFmtId="164" fontId="4" fillId="5" borderId="0" xfId="0" applyNumberFormat="1" applyFont="1" applyFill="1"/>
    <xf numFmtId="0" fontId="6" fillId="0" borderId="0" xfId="0" applyFont="1" applyAlignment="1">
      <alignment horizontal="right"/>
    </xf>
    <xf numFmtId="164" fontId="6" fillId="0" borderId="0" xfId="0" applyNumberFormat="1" applyFont="1"/>
    <xf numFmtId="2" fontId="0" fillId="0" borderId="0" xfId="0" applyNumberFormat="1"/>
    <xf numFmtId="0" fontId="1" fillId="0" borderId="1" xfId="0" applyFont="1" applyBorder="1"/>
    <xf numFmtId="0" fontId="6" fillId="0" borderId="2" xfId="0" applyFont="1" applyBorder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wrapText="1"/>
    </xf>
    <xf numFmtId="0" fontId="2" fillId="0" borderId="0" xfId="0" applyFont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left"/>
    </xf>
    <xf numFmtId="0" fontId="2" fillId="5" borderId="0" xfId="0" applyFont="1" applyFill="1"/>
    <xf numFmtId="0" fontId="2" fillId="5" borderId="0" xfId="0" applyFont="1" applyFill="1" applyAlignment="1">
      <alignment horizontal="left"/>
    </xf>
    <xf numFmtId="0" fontId="1" fillId="4" borderId="0" xfId="0" applyFont="1" applyFill="1"/>
    <xf numFmtId="0" fontId="1" fillId="4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4" fontId="4" fillId="5" borderId="0" xfId="0" applyNumberFormat="1" applyFont="1" applyFill="1" applyAlignment="1">
      <alignment horizontal="left"/>
    </xf>
    <xf numFmtId="4" fontId="3" fillId="4" borderId="0" xfId="0" applyNumberFormat="1" applyFont="1" applyFill="1" applyAlignment="1">
      <alignment horizontal="left"/>
    </xf>
    <xf numFmtId="4" fontId="3" fillId="0" borderId="0" xfId="0" applyNumberFormat="1" applyFont="1" applyAlignment="1">
      <alignment horizontal="left"/>
    </xf>
    <xf numFmtId="4" fontId="3" fillId="0" borderId="0" xfId="0" applyNumberFormat="1" applyFont="1"/>
    <xf numFmtId="0" fontId="3" fillId="0" borderId="0" xfId="0" applyFont="1" applyAlignment="1">
      <alignment horizontal="left"/>
    </xf>
    <xf numFmtId="0" fontId="0" fillId="0" borderId="0" xfId="0" applyAlignment="1">
      <alignment horizontal="right"/>
    </xf>
    <xf numFmtId="4" fontId="4" fillId="5" borderId="0" xfId="0" applyNumberFormat="1" applyFont="1" applyFill="1" applyAlignment="1">
      <alignment horizontal="right"/>
    </xf>
    <xf numFmtId="4" fontId="3" fillId="4" borderId="0" xfId="0" applyNumberFormat="1" applyFont="1" applyFill="1" applyAlignment="1">
      <alignment horizontal="right"/>
    </xf>
    <xf numFmtId="0" fontId="6" fillId="0" borderId="0" xfId="0" applyFont="1" applyAlignment="1">
      <alignment horizontal="center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3" fontId="3" fillId="4" borderId="0" xfId="0" applyNumberFormat="1" applyFont="1" applyFill="1" applyAlignment="1">
      <alignment horizontal="right" wrapText="1"/>
    </xf>
    <xf numFmtId="3" fontId="4" fillId="5" borderId="0" xfId="0" applyNumberFormat="1" applyFont="1" applyFill="1" applyAlignment="1">
      <alignment horizontal="right"/>
    </xf>
    <xf numFmtId="2" fontId="3" fillId="4" borderId="0" xfId="0" applyNumberFormat="1" applyFont="1" applyFill="1" applyAlignment="1">
      <alignment horizontal="right" wrapText="1"/>
    </xf>
    <xf numFmtId="165" fontId="1" fillId="0" borderId="0" xfId="0" applyNumberFormat="1" applyFont="1" applyAlignment="1">
      <alignment horizontal="center"/>
    </xf>
    <xf numFmtId="2" fontId="4" fillId="5" borderId="0" xfId="0" applyNumberFormat="1" applyFont="1" applyFill="1" applyAlignment="1">
      <alignment horizontal="right" wrapText="1"/>
    </xf>
    <xf numFmtId="165" fontId="2" fillId="0" borderId="0" xfId="0" applyNumberFormat="1" applyFont="1" applyAlignment="1">
      <alignment horizontal="center"/>
    </xf>
    <xf numFmtId="2" fontId="4" fillId="5" borderId="0" xfId="0" applyNumberFormat="1" applyFont="1" applyFill="1" applyAlignment="1">
      <alignment horizontal="right"/>
    </xf>
    <xf numFmtId="165" fontId="4" fillId="0" borderId="0" xfId="0" applyNumberFormat="1" applyFont="1"/>
    <xf numFmtId="2" fontId="3" fillId="4" borderId="0" xfId="0" applyNumberFormat="1" applyFont="1" applyFill="1" applyAlignment="1">
      <alignment horizontal="right"/>
    </xf>
    <xf numFmtId="165" fontId="3" fillId="0" borderId="0" xfId="0" applyNumberFormat="1" applyFont="1"/>
    <xf numFmtId="4" fontId="3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left"/>
    </xf>
    <xf numFmtId="4" fontId="7" fillId="0" borderId="0" xfId="0" applyNumberFormat="1" applyFont="1" applyAlignment="1">
      <alignment horizontal="right"/>
    </xf>
    <xf numFmtId="165" fontId="7" fillId="0" borderId="0" xfId="0" applyNumberFormat="1" applyFont="1"/>
    <xf numFmtId="164" fontId="7" fillId="0" borderId="0" xfId="0" applyNumberFormat="1" applyFont="1" applyAlignment="1">
      <alignment horizontal="right"/>
    </xf>
    <xf numFmtId="165" fontId="3" fillId="4" borderId="0" xfId="0" applyNumberFormat="1" applyFont="1" applyFill="1" applyAlignment="1">
      <alignment horizontal="right" wrapText="1"/>
    </xf>
    <xf numFmtId="165" fontId="4" fillId="5" borderId="0" xfId="0" applyNumberFormat="1" applyFont="1" applyFill="1" applyAlignment="1">
      <alignment horizontal="right" wrapText="1"/>
    </xf>
    <xf numFmtId="0" fontId="1" fillId="0" borderId="0" xfId="0" applyFont="1"/>
    <xf numFmtId="0" fontId="1" fillId="0" borderId="0" xfId="0" applyFont="1" applyAlignment="1">
      <alignment horizontal="left"/>
    </xf>
    <xf numFmtId="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 wrapText="1"/>
    </xf>
    <xf numFmtId="164" fontId="6" fillId="0" borderId="6" xfId="0" applyNumberFormat="1" applyFont="1" applyBorder="1"/>
    <xf numFmtId="0" fontId="6" fillId="0" borderId="6" xfId="0" applyFont="1" applyBorder="1"/>
    <xf numFmtId="0" fontId="6" fillId="0" borderId="6" xfId="0" applyFont="1" applyBorder="1" applyAlignment="1">
      <alignment horizontal="left"/>
    </xf>
    <xf numFmtId="4" fontId="0" fillId="0" borderId="0" xfId="0" applyNumberFormat="1" applyAlignment="1">
      <alignment horizontal="center"/>
    </xf>
    <xf numFmtId="0" fontId="9" fillId="0" borderId="0" xfId="0" applyFont="1"/>
    <xf numFmtId="4" fontId="6" fillId="0" borderId="3" xfId="0" applyNumberFormat="1" applyFont="1" applyBorder="1" applyAlignment="1">
      <alignment horizontal="left"/>
    </xf>
    <xf numFmtId="4" fontId="6" fillId="0" borderId="10" xfId="0" applyNumberFormat="1" applyFont="1" applyBorder="1"/>
    <xf numFmtId="0" fontId="0" fillId="0" borderId="11" xfId="0" applyBorder="1"/>
    <xf numFmtId="4" fontId="0" fillId="0" borderId="12" xfId="0" applyNumberFormat="1" applyBorder="1" applyAlignment="1">
      <alignment horizontal="center"/>
    </xf>
    <xf numFmtId="0" fontId="6" fillId="0" borderId="14" xfId="0" applyFont="1" applyBorder="1"/>
    <xf numFmtId="0" fontId="0" fillId="0" borderId="15" xfId="0" applyBorder="1"/>
    <xf numFmtId="0" fontId="0" fillId="0" borderId="16" xfId="0" applyBorder="1"/>
    <xf numFmtId="2" fontId="0" fillId="0" borderId="16" xfId="0" applyNumberFormat="1" applyBorder="1"/>
    <xf numFmtId="4" fontId="0" fillId="0" borderId="16" xfId="0" applyNumberFormat="1" applyBorder="1" applyAlignment="1">
      <alignment horizontal="center"/>
    </xf>
    <xf numFmtId="4" fontId="13" fillId="8" borderId="24" xfId="0" applyNumberFormat="1" applyFont="1" applyFill="1" applyBorder="1"/>
    <xf numFmtId="4" fontId="6" fillId="4" borderId="24" xfId="0" applyNumberFormat="1" applyFont="1" applyFill="1" applyBorder="1"/>
    <xf numFmtId="0" fontId="10" fillId="9" borderId="18" xfId="0" applyFont="1" applyFill="1" applyBorder="1"/>
    <xf numFmtId="0" fontId="0" fillId="0" borderId="17" xfId="0" applyBorder="1"/>
    <xf numFmtId="4" fontId="6" fillId="0" borderId="26" xfId="0" applyNumberFormat="1" applyFont="1" applyBorder="1"/>
    <xf numFmtId="0" fontId="10" fillId="14" borderId="21" xfId="0" applyFont="1" applyFill="1" applyBorder="1"/>
    <xf numFmtId="0" fontId="10" fillId="0" borderId="5" xfId="0" applyFont="1" applyBorder="1"/>
    <xf numFmtId="4" fontId="10" fillId="14" borderId="5" xfId="0" applyNumberFormat="1" applyFont="1" applyFill="1" applyBorder="1" applyAlignment="1">
      <alignment horizontal="center"/>
    </xf>
    <xf numFmtId="4" fontId="10" fillId="14" borderId="32" xfId="0" applyNumberFormat="1" applyFont="1" applyFill="1" applyBorder="1" applyAlignment="1">
      <alignment horizontal="center"/>
    </xf>
    <xf numFmtId="0" fontId="0" fillId="0" borderId="19" xfId="0" applyBorder="1"/>
    <xf numFmtId="0" fontId="10" fillId="14" borderId="38" xfId="0" applyFont="1" applyFill="1" applyBorder="1"/>
    <xf numFmtId="4" fontId="10" fillId="14" borderId="39" xfId="0" applyNumberFormat="1" applyFont="1" applyFill="1" applyBorder="1" applyAlignment="1">
      <alignment horizontal="center"/>
    </xf>
    <xf numFmtId="4" fontId="10" fillId="14" borderId="20" xfId="0" applyNumberFormat="1" applyFont="1" applyFill="1" applyBorder="1" applyAlignment="1">
      <alignment horizontal="center"/>
    </xf>
    <xf numFmtId="4" fontId="6" fillId="0" borderId="47" xfId="0" applyNumberFormat="1" applyFont="1" applyBorder="1"/>
    <xf numFmtId="4" fontId="6" fillId="0" borderId="48" xfId="0" applyNumberFormat="1" applyFont="1" applyBorder="1"/>
    <xf numFmtId="0" fontId="10" fillId="0" borderId="19" xfId="0" applyFont="1" applyBorder="1"/>
    <xf numFmtId="0" fontId="4" fillId="15" borderId="0" xfId="0" applyFont="1" applyFill="1"/>
    <xf numFmtId="4" fontId="10" fillId="14" borderId="5" xfId="0" applyNumberFormat="1" applyFont="1" applyFill="1" applyBorder="1"/>
    <xf numFmtId="4" fontId="10" fillId="14" borderId="41" xfId="0" applyNumberFormat="1" applyFont="1" applyFill="1" applyBorder="1"/>
    <xf numFmtId="0" fontId="2" fillId="5" borderId="1" xfId="0" applyFont="1" applyFill="1" applyBorder="1"/>
    <xf numFmtId="4" fontId="6" fillId="0" borderId="42" xfId="0" applyNumberFormat="1" applyFont="1" applyBorder="1"/>
    <xf numFmtId="4" fontId="6" fillId="0" borderId="49" xfId="0" applyNumberFormat="1" applyFont="1" applyBorder="1"/>
    <xf numFmtId="4" fontId="0" fillId="0" borderId="44" xfId="0" applyNumberFormat="1" applyBorder="1"/>
    <xf numFmtId="4" fontId="0" fillId="15" borderId="0" xfId="0" applyNumberFormat="1" applyFill="1"/>
    <xf numFmtId="0" fontId="0" fillId="15" borderId="0" xfId="0" applyFill="1"/>
    <xf numFmtId="0" fontId="1" fillId="4" borderId="1" xfId="0" applyFont="1" applyFill="1" applyBorder="1"/>
    <xf numFmtId="0" fontId="1" fillId="10" borderId="1" xfId="0" applyFont="1" applyFill="1" applyBorder="1"/>
    <xf numFmtId="2" fontId="1" fillId="10" borderId="1" xfId="0" applyNumberFormat="1" applyFont="1" applyFill="1" applyBorder="1"/>
    <xf numFmtId="4" fontId="1" fillId="10" borderId="1" xfId="0" applyNumberFormat="1" applyFont="1" applyFill="1" applyBorder="1" applyAlignment="1">
      <alignment horizontal="center"/>
    </xf>
    <xf numFmtId="0" fontId="1" fillId="0" borderId="7" xfId="0" applyFont="1" applyBorder="1"/>
    <xf numFmtId="0" fontId="2" fillId="5" borderId="18" xfId="0" applyFont="1" applyFill="1" applyBorder="1"/>
    <xf numFmtId="0" fontId="1" fillId="0" borderId="29" xfId="0" applyFont="1" applyBorder="1"/>
    <xf numFmtId="4" fontId="2" fillId="5" borderId="30" xfId="0" applyNumberFormat="1" applyFont="1" applyFill="1" applyBorder="1"/>
    <xf numFmtId="4" fontId="2" fillId="5" borderId="29" xfId="0" applyNumberFormat="1" applyFont="1" applyFill="1" applyBorder="1" applyAlignment="1">
      <alignment horizontal="center"/>
    </xf>
    <xf numFmtId="4" fontId="2" fillId="5" borderId="30" xfId="0" applyNumberFormat="1" applyFont="1" applyFill="1" applyBorder="1" applyAlignment="1">
      <alignment horizontal="center"/>
    </xf>
    <xf numFmtId="4" fontId="1" fillId="4" borderId="5" xfId="0" applyNumberFormat="1" applyFont="1" applyFill="1" applyBorder="1"/>
    <xf numFmtId="4" fontId="1" fillId="4" borderId="7" xfId="0" applyNumberFormat="1" applyFont="1" applyFill="1" applyBorder="1" applyAlignment="1">
      <alignment horizontal="center"/>
    </xf>
    <xf numFmtId="4" fontId="1" fillId="4" borderId="34" xfId="0" applyNumberFormat="1" applyFont="1" applyFill="1" applyBorder="1" applyAlignment="1">
      <alignment horizontal="center"/>
    </xf>
    <xf numFmtId="4" fontId="2" fillId="5" borderId="7" xfId="0" applyNumberFormat="1" applyFont="1" applyFill="1" applyBorder="1"/>
    <xf numFmtId="4" fontId="2" fillId="5" borderId="7" xfId="0" applyNumberFormat="1" applyFont="1" applyFill="1" applyBorder="1" applyAlignment="1">
      <alignment horizontal="center"/>
    </xf>
    <xf numFmtId="4" fontId="2" fillId="5" borderId="34" xfId="0" applyNumberFormat="1" applyFont="1" applyFill="1" applyBorder="1" applyAlignment="1">
      <alignment horizontal="center"/>
    </xf>
    <xf numFmtId="0" fontId="1" fillId="4" borderId="7" xfId="0" applyFont="1" applyFill="1" applyBorder="1"/>
    <xf numFmtId="4" fontId="1" fillId="4" borderId="7" xfId="0" applyNumberFormat="1" applyFont="1" applyFill="1" applyBorder="1"/>
    <xf numFmtId="4" fontId="1" fillId="4" borderId="36" xfId="0" applyNumberFormat="1" applyFont="1" applyFill="1" applyBorder="1" applyAlignment="1">
      <alignment horizontal="center"/>
    </xf>
    <xf numFmtId="0" fontId="1" fillId="0" borderId="20" xfId="0" applyFont="1" applyBorder="1"/>
    <xf numFmtId="0" fontId="1" fillId="9" borderId="18" xfId="0" applyFont="1" applyFill="1" applyBorder="1"/>
    <xf numFmtId="2" fontId="1" fillId="9" borderId="18" xfId="0" applyNumberFormat="1" applyFont="1" applyFill="1" applyBorder="1"/>
    <xf numFmtId="4" fontId="1" fillId="9" borderId="18" xfId="0" applyNumberFormat="1" applyFont="1" applyFill="1" applyBorder="1" applyAlignment="1">
      <alignment horizontal="center"/>
    </xf>
    <xf numFmtId="0" fontId="1" fillId="4" borderId="21" xfId="0" applyFont="1" applyFill="1" applyBorder="1"/>
    <xf numFmtId="2" fontId="1" fillId="4" borderId="19" xfId="0" applyNumberFormat="1" applyFont="1" applyFill="1" applyBorder="1"/>
    <xf numFmtId="4" fontId="1" fillId="4" borderId="17" xfId="0" applyNumberFormat="1" applyFont="1" applyFill="1" applyBorder="1" applyAlignment="1">
      <alignment horizontal="center"/>
    </xf>
    <xf numFmtId="4" fontId="1" fillId="4" borderId="22" xfId="0" applyNumberFormat="1" applyFont="1" applyFill="1" applyBorder="1" applyAlignment="1">
      <alignment horizontal="center"/>
    </xf>
    <xf numFmtId="0" fontId="1" fillId="0" borderId="2" xfId="0" applyFont="1" applyBorder="1"/>
    <xf numFmtId="4" fontId="2" fillId="5" borderId="3" xfId="0" applyNumberFormat="1" applyFont="1" applyFill="1" applyBorder="1" applyAlignment="1">
      <alignment horizontal="center"/>
    </xf>
    <xf numFmtId="4" fontId="2" fillId="5" borderId="8" xfId="0" applyNumberFormat="1" applyFont="1" applyFill="1" applyBorder="1" applyAlignment="1">
      <alignment horizontal="center"/>
    </xf>
    <xf numFmtId="4" fontId="1" fillId="4" borderId="3" xfId="0" applyNumberFormat="1" applyFont="1" applyFill="1" applyBorder="1" applyAlignment="1">
      <alignment horizontal="center"/>
    </xf>
    <xf numFmtId="4" fontId="1" fillId="4" borderId="8" xfId="0" applyNumberFormat="1" applyFont="1" applyFill="1" applyBorder="1" applyAlignment="1">
      <alignment horizontal="center"/>
    </xf>
    <xf numFmtId="0" fontId="1" fillId="17" borderId="42" xfId="0" applyFont="1" applyFill="1" applyBorder="1"/>
    <xf numFmtId="0" fontId="2" fillId="5" borderId="7" xfId="0" applyFont="1" applyFill="1" applyBorder="1"/>
    <xf numFmtId="4" fontId="2" fillId="5" borderId="36" xfId="0" applyNumberFormat="1" applyFont="1" applyFill="1" applyBorder="1" applyAlignment="1">
      <alignment horizontal="center"/>
    </xf>
    <xf numFmtId="4" fontId="6" fillId="0" borderId="6" xfId="0" applyNumberFormat="1" applyFont="1" applyBorder="1"/>
    <xf numFmtId="0" fontId="0" fillId="0" borderId="50" xfId="0" applyBorder="1"/>
    <xf numFmtId="0" fontId="6" fillId="0" borderId="51" xfId="0" applyFont="1" applyBorder="1"/>
    <xf numFmtId="4" fontId="0" fillId="0" borderId="16" xfId="0" applyNumberFormat="1" applyBorder="1"/>
    <xf numFmtId="4" fontId="1" fillId="9" borderId="45" xfId="0" applyNumberFormat="1" applyFont="1" applyFill="1" applyBorder="1" applyAlignment="1">
      <alignment horizontal="center" wrapText="1"/>
    </xf>
    <xf numFmtId="4" fontId="6" fillId="9" borderId="27" xfId="0" applyNumberFormat="1" applyFont="1" applyFill="1" applyBorder="1"/>
    <xf numFmtId="4" fontId="0" fillId="9" borderId="28" xfId="0" applyNumberFormat="1" applyFill="1" applyBorder="1"/>
    <xf numFmtId="0" fontId="4" fillId="8" borderId="0" xfId="0" applyFont="1" applyFill="1" applyAlignment="1">
      <alignment horizontal="right"/>
    </xf>
    <xf numFmtId="0" fontId="4" fillId="8" borderId="0" xfId="0" applyFont="1" applyFill="1"/>
    <xf numFmtId="4" fontId="4" fillId="8" borderId="0" xfId="0" applyNumberFormat="1" applyFont="1" applyFill="1"/>
    <xf numFmtId="4" fontId="15" fillId="15" borderId="0" xfId="0" applyNumberFormat="1" applyFont="1" applyFill="1"/>
    <xf numFmtId="0" fontId="15" fillId="15" borderId="0" xfId="0" applyFont="1" applyFill="1"/>
    <xf numFmtId="0" fontId="3" fillId="10" borderId="0" xfId="0" applyFont="1" applyFill="1"/>
    <xf numFmtId="4" fontId="3" fillId="10" borderId="0" xfId="0" applyNumberFormat="1" applyFont="1" applyFill="1"/>
    <xf numFmtId="0" fontId="3" fillId="15" borderId="0" xfId="0" applyFont="1" applyFill="1"/>
    <xf numFmtId="0" fontId="16" fillId="8" borderId="0" xfId="0" applyFont="1" applyFill="1"/>
    <xf numFmtId="0" fontId="16" fillId="8" borderId="0" xfId="0" applyFont="1" applyFill="1" applyAlignment="1">
      <alignment horizontal="right"/>
    </xf>
    <xf numFmtId="4" fontId="16" fillId="8" borderId="0" xfId="0" applyNumberFormat="1" applyFont="1" applyFill="1"/>
    <xf numFmtId="164" fontId="16" fillId="8" borderId="0" xfId="0" applyNumberFormat="1" applyFont="1" applyFill="1"/>
    <xf numFmtId="0" fontId="3" fillId="10" borderId="0" xfId="0" applyFont="1" applyFill="1" applyAlignment="1">
      <alignment horizontal="right"/>
    </xf>
    <xf numFmtId="164" fontId="3" fillId="10" borderId="0" xfId="0" applyNumberFormat="1" applyFont="1" applyFill="1"/>
    <xf numFmtId="0" fontId="1" fillId="0" borderId="52" xfId="0" applyFont="1" applyBorder="1"/>
    <xf numFmtId="0" fontId="4" fillId="8" borderId="53" xfId="0" applyFont="1" applyFill="1" applyBorder="1"/>
    <xf numFmtId="0" fontId="6" fillId="0" borderId="54" xfId="0" applyFont="1" applyBorder="1"/>
    <xf numFmtId="0" fontId="6" fillId="0" borderId="55" xfId="0" applyFont="1" applyBorder="1"/>
    <xf numFmtId="0" fontId="0" fillId="0" borderId="56" xfId="0" applyBorder="1"/>
    <xf numFmtId="0" fontId="0" fillId="0" borderId="57" xfId="0" applyBorder="1"/>
    <xf numFmtId="0" fontId="1" fillId="0" borderId="58" xfId="0" applyFont="1" applyBorder="1"/>
    <xf numFmtId="0" fontId="0" fillId="0" borderId="18" xfId="0" applyBorder="1"/>
    <xf numFmtId="0" fontId="4" fillId="2" borderId="0" xfId="0" applyFont="1" applyFill="1" applyAlignment="1">
      <alignment wrapText="1"/>
    </xf>
    <xf numFmtId="44" fontId="0" fillId="9" borderId="27" xfId="0" applyNumberFormat="1" applyFill="1" applyBorder="1"/>
    <xf numFmtId="44" fontId="18" fillId="9" borderId="27" xfId="0" applyNumberFormat="1" applyFont="1" applyFill="1" applyBorder="1"/>
    <xf numFmtId="44" fontId="2" fillId="5" borderId="31" xfId="0" applyNumberFormat="1" applyFont="1" applyFill="1" applyBorder="1"/>
    <xf numFmtId="44" fontId="10" fillId="14" borderId="33" xfId="0" applyNumberFormat="1" applyFont="1" applyFill="1" applyBorder="1"/>
    <xf numFmtId="44" fontId="1" fillId="4" borderId="35" xfId="0" applyNumberFormat="1" applyFont="1" applyFill="1" applyBorder="1"/>
    <xf numFmtId="44" fontId="2" fillId="5" borderId="35" xfId="0" applyNumberFormat="1" applyFont="1" applyFill="1" applyBorder="1"/>
    <xf numFmtId="44" fontId="1" fillId="4" borderId="37" xfId="0" applyNumberFormat="1" applyFont="1" applyFill="1" applyBorder="1"/>
    <xf numFmtId="44" fontId="10" fillId="14" borderId="40" xfId="0" applyNumberFormat="1" applyFont="1" applyFill="1" applyBorder="1"/>
    <xf numFmtId="44" fontId="10" fillId="9" borderId="25" xfId="0" applyNumberFormat="1" applyFont="1" applyFill="1" applyBorder="1"/>
    <xf numFmtId="44" fontId="1" fillId="4" borderId="23" xfId="0" applyNumberFormat="1" applyFont="1" applyFill="1" applyBorder="1"/>
    <xf numFmtId="44" fontId="2" fillId="5" borderId="9" xfId="0" applyNumberFormat="1" applyFont="1" applyFill="1" applyBorder="1"/>
    <xf numFmtId="44" fontId="1" fillId="4" borderId="9" xfId="0" applyNumberFormat="1" applyFont="1" applyFill="1" applyBorder="1"/>
    <xf numFmtId="44" fontId="1" fillId="7" borderId="42" xfId="0" applyNumberFormat="1" applyFont="1" applyFill="1" applyBorder="1"/>
    <xf numFmtId="44" fontId="6" fillId="7" borderId="43" xfId="0" applyNumberFormat="1" applyFont="1" applyFill="1" applyBorder="1"/>
    <xf numFmtId="2" fontId="3" fillId="10" borderId="0" xfId="0" applyNumberFormat="1" applyFont="1" applyFill="1"/>
    <xf numFmtId="0" fontId="16" fillId="5" borderId="0" xfId="0" applyFont="1" applyFill="1"/>
    <xf numFmtId="0" fontId="16" fillId="15" borderId="0" xfId="0" applyFont="1" applyFill="1"/>
    <xf numFmtId="0" fontId="0" fillId="0" borderId="12" xfId="0" applyBorder="1"/>
    <xf numFmtId="0" fontId="10" fillId="0" borderId="0" xfId="0" applyFont="1"/>
    <xf numFmtId="4" fontId="10" fillId="0" borderId="0" xfId="0" applyNumberFormat="1" applyFont="1"/>
    <xf numFmtId="0" fontId="0" fillId="0" borderId="59" xfId="0" applyBorder="1"/>
    <xf numFmtId="4" fontId="1" fillId="4" borderId="0" xfId="0" applyNumberFormat="1" applyFont="1" applyFill="1" applyAlignment="1">
      <alignment horizontal="center"/>
    </xf>
    <xf numFmtId="44" fontId="1" fillId="4" borderId="0" xfId="0" applyNumberFormat="1" applyFont="1" applyFill="1"/>
    <xf numFmtId="4" fontId="6" fillId="0" borderId="0" xfId="0" applyNumberFormat="1" applyFont="1" applyAlignment="1">
      <alignment horizontal="center"/>
    </xf>
    <xf numFmtId="0" fontId="6" fillId="0" borderId="59" xfId="0" applyFont="1" applyBorder="1"/>
    <xf numFmtId="4" fontId="6" fillId="0" borderId="0" xfId="0" applyNumberFormat="1" applyFont="1" applyAlignment="1">
      <alignment horizontal="left"/>
    </xf>
    <xf numFmtId="4" fontId="1" fillId="17" borderId="0" xfId="0" applyNumberFormat="1" applyFont="1" applyFill="1" applyAlignment="1">
      <alignment horizontal="left"/>
    </xf>
    <xf numFmtId="0" fontId="1" fillId="17" borderId="0" xfId="0" applyFont="1" applyFill="1"/>
    <xf numFmtId="4" fontId="1" fillId="17" borderId="0" xfId="0" applyNumberFormat="1" applyFont="1" applyFill="1" applyAlignment="1">
      <alignment horizontal="center"/>
    </xf>
    <xf numFmtId="4" fontId="6" fillId="7" borderId="0" xfId="0" applyNumberFormat="1" applyFont="1" applyFill="1"/>
    <xf numFmtId="0" fontId="6" fillId="15" borderId="0" xfId="0" applyFont="1" applyFill="1"/>
    <xf numFmtId="0" fontId="11" fillId="0" borderId="0" xfId="0" applyFont="1"/>
    <xf numFmtId="0" fontId="12" fillId="0" borderId="0" xfId="0" applyFont="1"/>
    <xf numFmtId="4" fontId="6" fillId="7" borderId="0" xfId="0" applyNumberFormat="1" applyFont="1" applyFill="1" applyAlignment="1">
      <alignment horizontal="left"/>
    </xf>
    <xf numFmtId="4" fontId="6" fillId="7" borderId="0" xfId="0" applyNumberFormat="1" applyFont="1" applyFill="1" applyAlignment="1">
      <alignment horizontal="center"/>
    </xf>
    <xf numFmtId="0" fontId="0" fillId="15" borderId="16" xfId="0" applyFill="1" applyBorder="1"/>
    <xf numFmtId="0" fontId="0" fillId="0" borderId="60" xfId="0" applyBorder="1"/>
    <xf numFmtId="0" fontId="0" fillId="0" borderId="61" xfId="0" applyBorder="1"/>
    <xf numFmtId="0" fontId="0" fillId="0" borderId="62" xfId="0" applyBorder="1"/>
    <xf numFmtId="0" fontId="0" fillId="0" borderId="65" xfId="0" applyBorder="1"/>
    <xf numFmtId="0" fontId="0" fillId="0" borderId="66" xfId="0" applyBorder="1"/>
    <xf numFmtId="0" fontId="0" fillId="0" borderId="29" xfId="0" applyBorder="1"/>
    <xf numFmtId="0" fontId="0" fillId="0" borderId="67" xfId="0" applyBorder="1"/>
    <xf numFmtId="4" fontId="0" fillId="0" borderId="62" xfId="0" applyNumberFormat="1" applyBorder="1"/>
    <xf numFmtId="44" fontId="0" fillId="9" borderId="63" xfId="0" applyNumberFormat="1" applyFill="1" applyBorder="1"/>
    <xf numFmtId="0" fontId="0" fillId="0" borderId="64" xfId="0" applyBorder="1"/>
    <xf numFmtId="0" fontId="0" fillId="0" borderId="68" xfId="0" applyBorder="1"/>
    <xf numFmtId="0" fontId="6" fillId="0" borderId="69" xfId="0" applyFont="1" applyBorder="1" applyAlignment="1">
      <alignment horizontal="center"/>
    </xf>
    <xf numFmtId="0" fontId="6" fillId="0" borderId="70" xfId="0" applyFont="1" applyBorder="1" applyAlignment="1">
      <alignment horizontal="center"/>
    </xf>
    <xf numFmtId="2" fontId="6" fillId="0" borderId="70" xfId="0" applyNumberFormat="1" applyFont="1" applyBorder="1" applyAlignment="1">
      <alignment horizontal="center"/>
    </xf>
    <xf numFmtId="4" fontId="6" fillId="0" borderId="70" xfId="0" applyNumberFormat="1" applyFont="1" applyBorder="1" applyAlignment="1">
      <alignment horizontal="center" wrapText="1"/>
    </xf>
    <xf numFmtId="0" fontId="4" fillId="5" borderId="71" xfId="0" applyFont="1" applyFill="1" applyBorder="1" applyAlignment="1">
      <alignment textRotation="90"/>
    </xf>
    <xf numFmtId="0" fontId="14" fillId="14" borderId="70" xfId="0" applyFont="1" applyFill="1" applyBorder="1" applyAlignment="1">
      <alignment textRotation="90"/>
    </xf>
    <xf numFmtId="0" fontId="3" fillId="16" borderId="70" xfId="0" applyFont="1" applyFill="1" applyBorder="1" applyAlignment="1">
      <alignment textRotation="90"/>
    </xf>
    <xf numFmtId="0" fontId="0" fillId="4" borderId="70" xfId="0" applyFill="1" applyBorder="1" applyAlignment="1">
      <alignment textRotation="90"/>
    </xf>
    <xf numFmtId="0" fontId="2" fillId="5" borderId="70" xfId="0" applyFont="1" applyFill="1" applyBorder="1" applyAlignment="1">
      <alignment textRotation="90"/>
    </xf>
    <xf numFmtId="0" fontId="3" fillId="4" borderId="70" xfId="0" applyFont="1" applyFill="1" applyBorder="1" applyAlignment="1">
      <alignment textRotation="90"/>
    </xf>
    <xf numFmtId="0" fontId="4" fillId="5" borderId="70" xfId="0" applyFont="1" applyFill="1" applyBorder="1" applyAlignment="1">
      <alignment textRotation="90"/>
    </xf>
    <xf numFmtId="0" fontId="4" fillId="5" borderId="70" xfId="0" applyFont="1" applyFill="1" applyBorder="1" applyAlignment="1">
      <alignment textRotation="90" wrapText="1"/>
    </xf>
    <xf numFmtId="4" fontId="3" fillId="10" borderId="70" xfId="0" applyNumberFormat="1" applyFont="1" applyFill="1" applyBorder="1" applyAlignment="1">
      <alignment textRotation="90"/>
    </xf>
    <xf numFmtId="4" fontId="0" fillId="9" borderId="72" xfId="0" applyNumberFormat="1" applyFill="1" applyBorder="1"/>
    <xf numFmtId="0" fontId="0" fillId="0" borderId="70" xfId="0" applyBorder="1"/>
    <xf numFmtId="0" fontId="0" fillId="10" borderId="73" xfId="0" applyFill="1" applyBorder="1"/>
    <xf numFmtId="0" fontId="0" fillId="0" borderId="74" xfId="0" applyBorder="1"/>
    <xf numFmtId="0" fontId="0" fillId="0" borderId="75" xfId="0" applyBorder="1"/>
    <xf numFmtId="0" fontId="0" fillId="0" borderId="76" xfId="0" applyBorder="1"/>
    <xf numFmtId="2" fontId="0" fillId="0" borderId="76" xfId="0" applyNumberFormat="1" applyBorder="1"/>
    <xf numFmtId="4" fontId="0" fillId="0" borderId="76" xfId="0" applyNumberFormat="1" applyBorder="1" applyAlignment="1">
      <alignment horizontal="center"/>
    </xf>
    <xf numFmtId="4" fontId="0" fillId="0" borderId="76" xfId="0" applyNumberFormat="1" applyBorder="1"/>
    <xf numFmtId="0" fontId="4" fillId="0" borderId="77" xfId="0" applyFont="1" applyBorder="1" applyAlignment="1">
      <alignment textRotation="90"/>
    </xf>
    <xf numFmtId="0" fontId="4" fillId="0" borderId="76" xfId="0" applyFont="1" applyBorder="1" applyAlignment="1">
      <alignment textRotation="90"/>
    </xf>
    <xf numFmtId="0" fontId="0" fillId="0" borderId="76" xfId="0" applyBorder="1" applyAlignment="1">
      <alignment textRotation="90"/>
    </xf>
    <xf numFmtId="0" fontId="2" fillId="0" borderId="76" xfId="0" applyFont="1" applyBorder="1" applyAlignment="1">
      <alignment textRotation="90"/>
    </xf>
    <xf numFmtId="0" fontId="3" fillId="0" borderId="76" xfId="0" applyFont="1" applyBorder="1" applyAlignment="1">
      <alignment textRotation="90"/>
    </xf>
    <xf numFmtId="4" fontId="4" fillId="0" borderId="76" xfId="0" applyNumberFormat="1" applyFont="1" applyBorder="1" applyAlignment="1">
      <alignment textRotation="90"/>
    </xf>
    <xf numFmtId="4" fontId="0" fillId="9" borderId="78" xfId="0" applyNumberFormat="1" applyFill="1" applyBorder="1"/>
    <xf numFmtId="0" fontId="0" fillId="0" borderId="79" xfId="0" applyBorder="1"/>
    <xf numFmtId="0" fontId="0" fillId="11" borderId="75" xfId="0" applyFill="1" applyBorder="1"/>
    <xf numFmtId="0" fontId="0" fillId="0" borderId="80" xfId="0" applyBorder="1"/>
    <xf numFmtId="0" fontId="10" fillId="14" borderId="80" xfId="0" applyFont="1" applyFill="1" applyBorder="1"/>
    <xf numFmtId="0" fontId="1" fillId="0" borderId="80" xfId="0" applyFont="1" applyBorder="1"/>
    <xf numFmtId="2" fontId="10" fillId="14" borderId="80" xfId="0" applyNumberFormat="1" applyFont="1" applyFill="1" applyBorder="1"/>
    <xf numFmtId="4" fontId="10" fillId="14" borderId="80" xfId="0" applyNumberFormat="1" applyFont="1" applyFill="1" applyBorder="1" applyAlignment="1">
      <alignment horizontal="center"/>
    </xf>
    <xf numFmtId="44" fontId="10" fillId="14" borderId="81" xfId="0" applyNumberFormat="1" applyFont="1" applyFill="1" applyBorder="1"/>
    <xf numFmtId="2" fontId="0" fillId="11" borderId="82" xfId="0" applyNumberFormat="1" applyFill="1" applyBorder="1"/>
    <xf numFmtId="2" fontId="10" fillId="14" borderId="83" xfId="0" applyNumberFormat="1" applyFont="1" applyFill="1" applyBorder="1"/>
    <xf numFmtId="2" fontId="0" fillId="16" borderId="80" xfId="0" applyNumberFormat="1" applyFill="1" applyBorder="1"/>
    <xf numFmtId="0" fontId="0" fillId="11" borderId="80" xfId="0" applyFill="1" applyBorder="1"/>
    <xf numFmtId="0" fontId="0" fillId="11" borderId="84" xfId="0" applyFill="1" applyBorder="1"/>
    <xf numFmtId="4" fontId="0" fillId="11" borderId="76" xfId="0" applyNumberFormat="1" applyFill="1" applyBorder="1"/>
    <xf numFmtId="0" fontId="10" fillId="14" borderId="79" xfId="0" applyFont="1" applyFill="1" applyBorder="1"/>
    <xf numFmtId="0" fontId="0" fillId="11" borderId="75" xfId="0" applyFill="1" applyBorder="1" applyAlignment="1">
      <alignment horizontal="right"/>
    </xf>
    <xf numFmtId="0" fontId="2" fillId="5" borderId="80" xfId="0" applyFont="1" applyFill="1" applyBorder="1"/>
    <xf numFmtId="2" fontId="15" fillId="8" borderId="80" xfId="0" applyNumberFormat="1" applyFont="1" applyFill="1" applyBorder="1"/>
    <xf numFmtId="4" fontId="15" fillId="8" borderId="80" xfId="0" applyNumberFormat="1" applyFont="1" applyFill="1" applyBorder="1" applyAlignment="1">
      <alignment horizontal="center"/>
    </xf>
    <xf numFmtId="44" fontId="15" fillId="8" borderId="81" xfId="0" applyNumberFormat="1" applyFont="1" applyFill="1" applyBorder="1"/>
    <xf numFmtId="2" fontId="0" fillId="14" borderId="83" xfId="0" applyNumberFormat="1" applyFill="1" applyBorder="1"/>
    <xf numFmtId="2" fontId="0" fillId="16" borderId="83" xfId="0" applyNumberFormat="1" applyFill="1" applyBorder="1"/>
    <xf numFmtId="0" fontId="15" fillId="8" borderId="79" xfId="0" applyFont="1" applyFill="1" applyBorder="1"/>
    <xf numFmtId="0" fontId="0" fillId="12" borderId="75" xfId="0" applyFill="1" applyBorder="1" applyAlignment="1">
      <alignment horizontal="right"/>
    </xf>
    <xf numFmtId="0" fontId="1" fillId="4" borderId="80" xfId="0" applyFont="1" applyFill="1" applyBorder="1"/>
    <xf numFmtId="2" fontId="1" fillId="4" borderId="80" xfId="0" applyNumberFormat="1" applyFont="1" applyFill="1" applyBorder="1"/>
    <xf numFmtId="4" fontId="1" fillId="4" borderId="80" xfId="0" applyNumberFormat="1" applyFont="1" applyFill="1" applyBorder="1" applyAlignment="1">
      <alignment horizontal="center"/>
    </xf>
    <xf numFmtId="44" fontId="1" fillId="10" borderId="81" xfId="0" applyNumberFormat="1" applyFont="1" applyFill="1" applyBorder="1"/>
    <xf numFmtId="0" fontId="0" fillId="12" borderId="82" xfId="0" applyFill="1" applyBorder="1"/>
    <xf numFmtId="0" fontId="0" fillId="12" borderId="83" xfId="0" applyFill="1" applyBorder="1"/>
    <xf numFmtId="2" fontId="0" fillId="12" borderId="80" xfId="0" applyNumberFormat="1" applyFill="1" applyBorder="1"/>
    <xf numFmtId="0" fontId="0" fillId="12" borderId="80" xfId="0" applyFill="1" applyBorder="1"/>
    <xf numFmtId="0" fontId="0" fillId="12" borderId="84" xfId="0" applyFill="1" applyBorder="1"/>
    <xf numFmtId="4" fontId="0" fillId="12" borderId="76" xfId="0" applyNumberFormat="1" applyFill="1" applyBorder="1"/>
    <xf numFmtId="0" fontId="1" fillId="10" borderId="79" xfId="0" applyFont="1" applyFill="1" applyBorder="1"/>
    <xf numFmtId="0" fontId="0" fillId="13" borderId="75" xfId="0" applyFill="1" applyBorder="1"/>
    <xf numFmtId="0" fontId="2" fillId="8" borderId="80" xfId="0" applyFont="1" applyFill="1" applyBorder="1"/>
    <xf numFmtId="2" fontId="2" fillId="5" borderId="80" xfId="0" applyNumberFormat="1" applyFont="1" applyFill="1" applyBorder="1"/>
    <xf numFmtId="4" fontId="2" fillId="5" borderId="80" xfId="0" applyNumberFormat="1" applyFont="1" applyFill="1" applyBorder="1" applyAlignment="1">
      <alignment horizontal="center"/>
    </xf>
    <xf numFmtId="44" fontId="2" fillId="5" borderId="81" xfId="0" applyNumberFormat="1" applyFont="1" applyFill="1" applyBorder="1"/>
    <xf numFmtId="0" fontId="0" fillId="13" borderId="82" xfId="0" applyFill="1" applyBorder="1"/>
    <xf numFmtId="0" fontId="0" fillId="13" borderId="83" xfId="0" applyFill="1" applyBorder="1"/>
    <xf numFmtId="0" fontId="0" fillId="13" borderId="80" xfId="0" applyFill="1" applyBorder="1"/>
    <xf numFmtId="2" fontId="0" fillId="13" borderId="80" xfId="0" applyNumberFormat="1" applyFill="1" applyBorder="1"/>
    <xf numFmtId="0" fontId="0" fillId="13" borderId="84" xfId="0" applyFill="1" applyBorder="1"/>
    <xf numFmtId="4" fontId="0" fillId="13" borderId="76" xfId="0" applyNumberFormat="1" applyFill="1" applyBorder="1"/>
    <xf numFmtId="44" fontId="6" fillId="9" borderId="78" xfId="0" applyNumberFormat="1" applyFont="1" applyFill="1" applyBorder="1"/>
    <xf numFmtId="2" fontId="1" fillId="0" borderId="80" xfId="0" applyNumberFormat="1" applyFont="1" applyBorder="1"/>
    <xf numFmtId="4" fontId="1" fillId="0" borderId="80" xfId="0" applyNumberFormat="1" applyFont="1" applyBorder="1" applyAlignment="1">
      <alignment horizontal="center"/>
    </xf>
    <xf numFmtId="44" fontId="1" fillId="0" borderId="81" xfId="0" applyNumberFormat="1" applyFont="1" applyBorder="1"/>
    <xf numFmtId="0" fontId="0" fillId="0" borderId="82" xfId="0" applyBorder="1"/>
    <xf numFmtId="0" fontId="0" fillId="0" borderId="83" xfId="0" applyBorder="1"/>
    <xf numFmtId="0" fontId="0" fillId="0" borderId="84" xfId="0" applyBorder="1"/>
    <xf numFmtId="44" fontId="0" fillId="9" borderId="78" xfId="0" applyNumberFormat="1" applyFill="1" applyBorder="1"/>
    <xf numFmtId="0" fontId="1" fillId="0" borderId="74" xfId="0" applyFont="1" applyBorder="1"/>
    <xf numFmtId="44" fontId="1" fillId="4" borderId="81" xfId="0" applyNumberFormat="1" applyFont="1" applyFill="1" applyBorder="1"/>
    <xf numFmtId="0" fontId="1" fillId="12" borderId="82" xfId="0" applyFont="1" applyFill="1" applyBorder="1"/>
    <xf numFmtId="0" fontId="1" fillId="12" borderId="83" xfId="0" applyFont="1" applyFill="1" applyBorder="1"/>
    <xf numFmtId="2" fontId="1" fillId="12" borderId="80" xfId="0" applyNumberFormat="1" applyFont="1" applyFill="1" applyBorder="1"/>
    <xf numFmtId="0" fontId="1" fillId="12" borderId="80" xfId="0" applyFont="1" applyFill="1" applyBorder="1"/>
    <xf numFmtId="0" fontId="1" fillId="12" borderId="84" xfId="0" applyFont="1" applyFill="1" applyBorder="1"/>
    <xf numFmtId="4" fontId="1" fillId="12" borderId="76" xfId="0" applyNumberFormat="1" applyFont="1" applyFill="1" applyBorder="1"/>
    <xf numFmtId="44" fontId="1" fillId="9" borderId="78" xfId="0" applyNumberFormat="1" applyFont="1" applyFill="1" applyBorder="1"/>
    <xf numFmtId="0" fontId="8" fillId="0" borderId="76" xfId="0" applyFont="1" applyBorder="1"/>
    <xf numFmtId="0" fontId="1" fillId="12" borderId="75" xfId="0" applyFont="1" applyFill="1" applyBorder="1"/>
    <xf numFmtId="2" fontId="0" fillId="12" borderId="84" xfId="0" applyNumberFormat="1" applyFill="1" applyBorder="1"/>
    <xf numFmtId="4" fontId="2" fillId="8" borderId="80" xfId="0" applyNumberFormat="1" applyFont="1" applyFill="1" applyBorder="1" applyAlignment="1">
      <alignment horizontal="center"/>
    </xf>
    <xf numFmtId="2" fontId="0" fillId="13" borderId="84" xfId="0" applyNumberFormat="1" applyFill="1" applyBorder="1"/>
    <xf numFmtId="2" fontId="0" fillId="11" borderId="83" xfId="0" applyNumberFormat="1" applyFill="1" applyBorder="1"/>
    <xf numFmtId="0" fontId="15" fillId="15" borderId="79" xfId="0" applyFont="1" applyFill="1" applyBorder="1"/>
    <xf numFmtId="0" fontId="0" fillId="15" borderId="79" xfId="0" applyFill="1" applyBorder="1"/>
    <xf numFmtId="0" fontId="10" fillId="15" borderId="79" xfId="0" applyFont="1" applyFill="1" applyBorder="1"/>
    <xf numFmtId="0" fontId="1" fillId="11" borderId="75" xfId="0" applyFont="1" applyFill="1" applyBorder="1"/>
    <xf numFmtId="0" fontId="1" fillId="10" borderId="80" xfId="0" applyFont="1" applyFill="1" applyBorder="1"/>
    <xf numFmtId="0" fontId="0" fillId="11" borderId="82" xfId="0" applyFill="1" applyBorder="1"/>
    <xf numFmtId="0" fontId="0" fillId="11" borderId="83" xfId="0" applyFill="1" applyBorder="1"/>
    <xf numFmtId="2" fontId="0" fillId="11" borderId="84" xfId="0" applyNumberFormat="1" applyFill="1" applyBorder="1"/>
    <xf numFmtId="0" fontId="1" fillId="14" borderId="75" xfId="0" applyFont="1" applyFill="1" applyBorder="1"/>
    <xf numFmtId="2" fontId="1" fillId="10" borderId="80" xfId="0" applyNumberFormat="1" applyFont="1" applyFill="1" applyBorder="1"/>
    <xf numFmtId="4" fontId="1" fillId="10" borderId="80" xfId="0" applyNumberFormat="1" applyFont="1" applyFill="1" applyBorder="1" applyAlignment="1">
      <alignment horizontal="center"/>
    </xf>
    <xf numFmtId="0" fontId="1" fillId="14" borderId="82" xfId="0" applyFont="1" applyFill="1" applyBorder="1"/>
    <xf numFmtId="0" fontId="1" fillId="14" borderId="83" xfId="0" applyFont="1" applyFill="1" applyBorder="1"/>
    <xf numFmtId="0" fontId="1" fillId="14" borderId="80" xfId="0" applyFont="1" applyFill="1" applyBorder="1"/>
    <xf numFmtId="2" fontId="1" fillId="14" borderId="80" xfId="0" applyNumberFormat="1" applyFont="1" applyFill="1" applyBorder="1"/>
    <xf numFmtId="0" fontId="1" fillId="14" borderId="84" xfId="0" applyFont="1" applyFill="1" applyBorder="1"/>
    <xf numFmtId="4" fontId="1" fillId="14" borderId="76" xfId="0" applyNumberFormat="1" applyFont="1" applyFill="1" applyBorder="1"/>
    <xf numFmtId="0" fontId="9" fillId="0" borderId="76" xfId="0" applyFont="1" applyBorder="1"/>
    <xf numFmtId="4" fontId="1" fillId="0" borderId="84" xfId="0" applyNumberFormat="1" applyFont="1" applyBorder="1" applyAlignment="1">
      <alignment horizontal="center"/>
    </xf>
    <xf numFmtId="4" fontId="1" fillId="0" borderId="76" xfId="0" applyNumberFormat="1" applyFont="1" applyBorder="1" applyAlignment="1">
      <alignment horizontal="center"/>
    </xf>
    <xf numFmtId="44" fontId="1" fillId="0" borderId="76" xfId="0" applyNumberFormat="1" applyFont="1" applyBorder="1"/>
    <xf numFmtId="0" fontId="0" fillId="0" borderId="85" xfId="0" applyBorder="1"/>
    <xf numFmtId="0" fontId="0" fillId="0" borderId="86" xfId="0" applyBorder="1"/>
    <xf numFmtId="0" fontId="0" fillId="0" borderId="87" xfId="0" applyBorder="1"/>
    <xf numFmtId="0" fontId="1" fillId="0" borderId="87" xfId="0" applyFont="1" applyBorder="1"/>
    <xf numFmtId="0" fontId="1" fillId="0" borderId="88" xfId="0" applyFont="1" applyBorder="1"/>
    <xf numFmtId="2" fontId="1" fillId="0" borderId="89" xfId="0" applyNumberFormat="1" applyFont="1" applyBorder="1"/>
    <xf numFmtId="4" fontId="1" fillId="0" borderId="90" xfId="0" applyNumberFormat="1" applyFont="1" applyBorder="1" applyAlignment="1">
      <alignment horizontal="center"/>
    </xf>
    <xf numFmtId="4" fontId="1" fillId="0" borderId="88" xfId="0" applyNumberFormat="1" applyFont="1" applyBorder="1" applyAlignment="1">
      <alignment horizontal="center"/>
    </xf>
    <xf numFmtId="44" fontId="1" fillId="0" borderId="88" xfId="0" applyNumberFormat="1" applyFont="1" applyBorder="1"/>
    <xf numFmtId="0" fontId="0" fillId="0" borderId="91" xfId="0" applyBorder="1"/>
    <xf numFmtId="0" fontId="0" fillId="0" borderId="89" xfId="0" applyBorder="1"/>
    <xf numFmtId="0" fontId="0" fillId="0" borderId="90" xfId="0" applyBorder="1"/>
    <xf numFmtId="4" fontId="0" fillId="0" borderId="88" xfId="0" applyNumberFormat="1" applyBorder="1"/>
    <xf numFmtId="44" fontId="0" fillId="9" borderId="92" xfId="0" applyNumberFormat="1" applyFill="1" applyBorder="1"/>
    <xf numFmtId="0" fontId="0" fillId="0" borderId="88" xfId="0" applyBorder="1"/>
    <xf numFmtId="0" fontId="0" fillId="0" borderId="93" xfId="0" applyBorder="1"/>
    <xf numFmtId="3" fontId="10" fillId="3" borderId="0" xfId="0" applyNumberFormat="1" applyFont="1" applyFill="1"/>
    <xf numFmtId="0" fontId="2" fillId="2" borderId="0" xfId="0" applyFont="1" applyFill="1"/>
    <xf numFmtId="0" fontId="0" fillId="0" borderId="0" xfId="0"/>
    <xf numFmtId="0" fontId="6" fillId="3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" fontId="4" fillId="5" borderId="0" xfId="0" applyNumberFormat="1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1" fillId="0" borderId="0" xfId="0" applyFont="1"/>
    <xf numFmtId="0" fontId="2" fillId="2" borderId="0" xfId="0" applyFont="1" applyFill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4" fontId="17" fillId="0" borderId="12" xfId="0" applyNumberFormat="1" applyFont="1" applyBorder="1" applyAlignment="1">
      <alignment wrapText="1"/>
    </xf>
    <xf numFmtId="0" fontId="0" fillId="0" borderId="12" xfId="0" applyBorder="1"/>
    <xf numFmtId="0" fontId="0" fillId="0" borderId="13" xfId="0" applyBorder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99CCFF"/>
      <color rgb="FF3366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6"/>
  <sheetViews>
    <sheetView view="pageLayout" topLeftCell="A13" zoomScaleNormal="90" workbookViewId="0">
      <selection activeCell="Q174" sqref="Q174"/>
    </sheetView>
  </sheetViews>
  <sheetFormatPr defaultRowHeight="12.75"/>
  <cols>
    <col min="1" max="1" width="10.140625" bestFit="1" customWidth="1"/>
    <col min="2" max="2" width="1.28515625" customWidth="1"/>
    <col min="3" max="3" width="28" customWidth="1"/>
    <col min="4" max="4" width="1.28515625" customWidth="1"/>
    <col min="5" max="5" width="16.7109375" customWidth="1"/>
    <col min="6" max="6" width="1.28515625" customWidth="1"/>
    <col min="7" max="7" width="10.85546875" style="4" bestFit="1" customWidth="1"/>
    <col min="8" max="8" width="1.28515625" customWidth="1"/>
    <col min="9" max="9" width="5.42578125" customWidth="1"/>
    <col min="10" max="10" width="1.28515625" customWidth="1"/>
    <col min="11" max="11" width="10.7109375" customWidth="1"/>
    <col min="12" max="12" width="1.28515625" customWidth="1"/>
    <col min="13" max="13" width="10.7109375" customWidth="1"/>
    <col min="14" max="14" width="1.28515625" customWidth="1"/>
    <col min="15" max="15" width="12.7109375" style="4" customWidth="1"/>
    <col min="16" max="16" width="1.28515625" customWidth="1"/>
    <col min="17" max="17" width="12.85546875" style="6" customWidth="1"/>
    <col min="18" max="18" width="1.28515625" customWidth="1"/>
    <col min="19" max="19" width="11" style="6" bestFit="1" customWidth="1"/>
  </cols>
  <sheetData>
    <row r="1" spans="1:19">
      <c r="K1" t="s">
        <v>0</v>
      </c>
    </row>
    <row r="2" spans="1:19">
      <c r="K2" t="s">
        <v>1</v>
      </c>
    </row>
    <row r="3" spans="1:19">
      <c r="K3" t="s">
        <v>2</v>
      </c>
    </row>
    <row r="4" spans="1:19">
      <c r="K4" t="s">
        <v>3</v>
      </c>
    </row>
    <row r="5" spans="1:19">
      <c r="K5" s="88" t="s">
        <v>190</v>
      </c>
    </row>
    <row r="7" spans="1:19">
      <c r="A7" s="381" t="s">
        <v>196</v>
      </c>
      <c r="B7" s="382"/>
      <c r="C7" s="382"/>
      <c r="D7" s="382"/>
      <c r="E7" s="382"/>
      <c r="F7" s="382"/>
      <c r="G7" s="382"/>
      <c r="H7" s="382"/>
      <c r="I7" s="382"/>
      <c r="J7" s="382"/>
      <c r="K7" s="382"/>
      <c r="L7" s="382"/>
      <c r="M7" s="382"/>
      <c r="N7" s="382"/>
      <c r="O7" s="382"/>
      <c r="P7" s="382"/>
      <c r="Q7" s="382"/>
      <c r="R7" s="33"/>
      <c r="S7" s="33"/>
    </row>
    <row r="8" spans="1:19" ht="9" customHeight="1"/>
    <row r="9" spans="1:19" s="1" customFormat="1" ht="39" customHeight="1">
      <c r="A9" s="2" t="s">
        <v>4</v>
      </c>
      <c r="C9" s="2" t="s">
        <v>5</v>
      </c>
      <c r="E9" s="2" t="s">
        <v>6</v>
      </c>
      <c r="G9" s="5" t="s">
        <v>7</v>
      </c>
      <c r="I9" s="2" t="s">
        <v>8</v>
      </c>
      <c r="K9" s="32" t="s">
        <v>9</v>
      </c>
      <c r="M9" s="32" t="s">
        <v>10</v>
      </c>
      <c r="O9" s="5" t="s">
        <v>11</v>
      </c>
      <c r="Q9" s="7" t="s">
        <v>12</v>
      </c>
      <c r="S9" s="7" t="s">
        <v>13</v>
      </c>
    </row>
    <row r="10" spans="1:19" s="1" customFormat="1" ht="12">
      <c r="A10" s="17">
        <v>2</v>
      </c>
      <c r="C10" s="18" t="s">
        <v>14</v>
      </c>
      <c r="E10" s="18" t="s">
        <v>15</v>
      </c>
      <c r="G10" s="19">
        <v>29.9</v>
      </c>
      <c r="I10" s="18"/>
      <c r="K10" s="19"/>
      <c r="M10" s="19"/>
      <c r="O10" s="19"/>
      <c r="Q10" s="19"/>
      <c r="S10" s="19">
        <f>K10*M10+O10*Q10</f>
        <v>0</v>
      </c>
    </row>
    <row r="11" spans="1:19" s="24" customFormat="1" ht="12">
      <c r="A11" s="23">
        <v>2</v>
      </c>
      <c r="C11" s="25" t="s">
        <v>16</v>
      </c>
      <c r="E11" s="25" t="s">
        <v>124</v>
      </c>
      <c r="G11" s="26">
        <v>45.15</v>
      </c>
      <c r="I11" s="25"/>
      <c r="K11" s="26"/>
      <c r="M11" s="26"/>
      <c r="O11" s="26"/>
      <c r="Q11" s="26"/>
      <c r="S11" s="26">
        <f>K11*M11+O11*Q11</f>
        <v>0</v>
      </c>
    </row>
    <row r="12" spans="1:19" s="1" customFormat="1" ht="12">
      <c r="A12" s="17"/>
      <c r="C12" s="18"/>
      <c r="E12" s="18" t="s">
        <v>18</v>
      </c>
      <c r="G12" s="19">
        <v>200</v>
      </c>
      <c r="I12" s="18"/>
      <c r="K12" s="19"/>
      <c r="M12" s="19"/>
      <c r="O12" s="19"/>
      <c r="Q12" s="19"/>
      <c r="S12" s="19">
        <f t="shared" ref="S12:S36" si="0">K12*M12+O12*Q12</f>
        <v>0</v>
      </c>
    </row>
    <row r="13" spans="1:19" s="24" customFormat="1" ht="12">
      <c r="A13" s="23">
        <v>2</v>
      </c>
      <c r="C13" s="25" t="s">
        <v>19</v>
      </c>
      <c r="E13" s="25" t="s">
        <v>17</v>
      </c>
      <c r="G13" s="26">
        <v>20.95</v>
      </c>
      <c r="I13" s="25"/>
      <c r="K13" s="26"/>
      <c r="M13" s="26"/>
      <c r="O13" s="26"/>
      <c r="Q13" s="26"/>
      <c r="S13" s="26">
        <f t="shared" si="0"/>
        <v>0</v>
      </c>
    </row>
    <row r="14" spans="1:19" s="1" customFormat="1" ht="12">
      <c r="A14" s="17">
        <v>2</v>
      </c>
      <c r="C14" s="18" t="s">
        <v>20</v>
      </c>
      <c r="E14" s="18" t="s">
        <v>15</v>
      </c>
      <c r="G14" s="19">
        <v>24.4</v>
      </c>
      <c r="I14" s="18"/>
      <c r="K14" s="19"/>
      <c r="M14" s="19"/>
      <c r="O14" s="19"/>
      <c r="Q14" s="19"/>
      <c r="S14" s="19">
        <f t="shared" si="0"/>
        <v>0</v>
      </c>
    </row>
    <row r="15" spans="1:19" s="24" customFormat="1" ht="12">
      <c r="A15" s="23"/>
      <c r="C15" s="25"/>
      <c r="E15" s="25" t="s">
        <v>17</v>
      </c>
      <c r="G15" s="26">
        <v>42.55</v>
      </c>
      <c r="I15" s="25"/>
      <c r="K15" s="26"/>
      <c r="M15" s="26"/>
      <c r="O15" s="26"/>
      <c r="Q15" s="26"/>
      <c r="S15" s="26">
        <f t="shared" si="0"/>
        <v>0</v>
      </c>
    </row>
    <row r="16" spans="1:19" s="1" customFormat="1" ht="12">
      <c r="A16" s="17">
        <v>2</v>
      </c>
      <c r="C16" s="18" t="s">
        <v>14</v>
      </c>
      <c r="E16" s="18" t="s">
        <v>17</v>
      </c>
      <c r="G16" s="19">
        <v>756.4</v>
      </c>
      <c r="I16" s="18"/>
      <c r="K16" s="19"/>
      <c r="M16" s="19"/>
      <c r="O16" s="19"/>
      <c r="Q16" s="19"/>
      <c r="S16" s="19">
        <f t="shared" si="0"/>
        <v>0</v>
      </c>
    </row>
    <row r="17" spans="1:19" s="24" customFormat="1" ht="12">
      <c r="A17" s="175">
        <v>2</v>
      </c>
      <c r="B17" s="1"/>
      <c r="C17" s="176" t="s">
        <v>21</v>
      </c>
      <c r="D17" s="1"/>
      <c r="E17" s="176" t="s">
        <v>124</v>
      </c>
      <c r="F17" s="1"/>
      <c r="G17" s="177">
        <v>30.1</v>
      </c>
      <c r="H17" s="1"/>
      <c r="I17" s="176"/>
      <c r="J17" s="1"/>
      <c r="K17" s="177"/>
      <c r="L17" s="1"/>
      <c r="M17" s="177"/>
      <c r="N17" s="1"/>
      <c r="O17" s="177"/>
      <c r="P17" s="1"/>
      <c r="Q17" s="177"/>
      <c r="R17" s="1"/>
      <c r="S17" s="177">
        <f t="shared" si="0"/>
        <v>0</v>
      </c>
    </row>
    <row r="18" spans="1:19" s="1" customFormat="1" ht="12">
      <c r="A18" s="17">
        <v>2</v>
      </c>
      <c r="C18" s="18" t="s">
        <v>23</v>
      </c>
      <c r="E18" s="18" t="s">
        <v>24</v>
      </c>
      <c r="G18" s="19">
        <v>17.100000000000001</v>
      </c>
      <c r="I18" s="18"/>
      <c r="K18" s="19"/>
      <c r="M18" s="19"/>
      <c r="O18" s="19"/>
      <c r="Q18" s="19"/>
      <c r="S18" s="19">
        <f t="shared" si="0"/>
        <v>0</v>
      </c>
    </row>
    <row r="19" spans="1:19" s="24" customFormat="1" ht="12">
      <c r="A19" s="23">
        <v>2</v>
      </c>
      <c r="C19" s="25" t="s">
        <v>25</v>
      </c>
      <c r="E19" s="25" t="s">
        <v>18</v>
      </c>
      <c r="G19" s="26">
        <v>52.25</v>
      </c>
      <c r="I19" s="25"/>
      <c r="K19" s="26"/>
      <c r="M19" s="26"/>
      <c r="O19" s="26"/>
      <c r="Q19" s="26"/>
      <c r="S19" s="26">
        <f t="shared" si="0"/>
        <v>0</v>
      </c>
    </row>
    <row r="20" spans="1:19" s="1" customFormat="1" ht="12">
      <c r="A20" s="17">
        <v>2</v>
      </c>
      <c r="C20" s="18" t="s">
        <v>26</v>
      </c>
      <c r="E20" s="18" t="s">
        <v>18</v>
      </c>
      <c r="G20" s="19">
        <v>809.8</v>
      </c>
      <c r="I20" s="18"/>
      <c r="K20" s="19"/>
      <c r="M20" s="19"/>
      <c r="O20" s="19"/>
      <c r="Q20" s="19"/>
      <c r="S20" s="19">
        <f t="shared" si="0"/>
        <v>0</v>
      </c>
    </row>
    <row r="21" spans="1:19" s="24" customFormat="1" ht="12">
      <c r="A21" s="23"/>
      <c r="C21" s="25"/>
      <c r="E21" s="25" t="s">
        <v>17</v>
      </c>
      <c r="G21" s="26">
        <v>12.7</v>
      </c>
      <c r="I21" s="25"/>
      <c r="K21" s="26"/>
      <c r="M21" s="26"/>
      <c r="O21" s="26"/>
      <c r="Q21" s="26"/>
      <c r="S21" s="26">
        <f t="shared" si="0"/>
        <v>0</v>
      </c>
    </row>
    <row r="22" spans="1:19" s="1" customFormat="1" ht="12">
      <c r="A22" s="17">
        <v>2</v>
      </c>
      <c r="C22" s="18" t="s">
        <v>27</v>
      </c>
      <c r="E22" s="18" t="s">
        <v>18</v>
      </c>
      <c r="G22" s="19">
        <v>8.75</v>
      </c>
      <c r="I22" s="18"/>
      <c r="K22" s="19"/>
      <c r="M22" s="19"/>
      <c r="O22" s="19"/>
      <c r="Q22" s="19"/>
      <c r="S22" s="19">
        <f t="shared" si="0"/>
        <v>0</v>
      </c>
    </row>
    <row r="23" spans="1:19" s="24" customFormat="1" ht="12">
      <c r="A23" s="23">
        <v>3</v>
      </c>
      <c r="C23" s="25" t="s">
        <v>28</v>
      </c>
      <c r="E23" s="25" t="s">
        <v>29</v>
      </c>
      <c r="G23" s="26">
        <v>66.45</v>
      </c>
      <c r="I23" s="25"/>
      <c r="K23" s="26"/>
      <c r="M23" s="26"/>
      <c r="O23" s="26"/>
      <c r="Q23" s="26"/>
      <c r="S23" s="26">
        <f t="shared" si="0"/>
        <v>0</v>
      </c>
    </row>
    <row r="24" spans="1:19" s="1" customFormat="1" ht="12">
      <c r="A24" s="17">
        <v>3</v>
      </c>
      <c r="C24" s="18" t="s">
        <v>30</v>
      </c>
      <c r="E24" s="18" t="s">
        <v>18</v>
      </c>
      <c r="G24" s="19">
        <v>53.4</v>
      </c>
      <c r="I24" s="18"/>
      <c r="K24" s="19"/>
      <c r="M24" s="19"/>
      <c r="O24" s="19"/>
      <c r="Q24" s="19"/>
      <c r="S24" s="19">
        <f t="shared" si="0"/>
        <v>0</v>
      </c>
    </row>
    <row r="25" spans="1:19" s="24" customFormat="1" ht="12">
      <c r="A25" s="23">
        <v>4</v>
      </c>
      <c r="C25" s="25" t="s">
        <v>31</v>
      </c>
      <c r="E25" s="25" t="s">
        <v>29</v>
      </c>
      <c r="G25" s="26">
        <v>72.349999999999994</v>
      </c>
      <c r="I25" s="25"/>
      <c r="K25" s="26"/>
      <c r="M25" s="26"/>
      <c r="O25" s="26"/>
      <c r="Q25" s="26"/>
      <c r="S25" s="26">
        <f t="shared" si="0"/>
        <v>0</v>
      </c>
    </row>
    <row r="26" spans="1:19" s="1" customFormat="1" ht="12">
      <c r="A26" s="17">
        <v>4</v>
      </c>
      <c r="C26" s="18" t="s">
        <v>32</v>
      </c>
      <c r="E26" s="18" t="s">
        <v>33</v>
      </c>
      <c r="G26" s="19">
        <v>42.7</v>
      </c>
      <c r="I26" s="18"/>
      <c r="K26" s="19"/>
      <c r="M26" s="19"/>
      <c r="O26" s="19"/>
      <c r="Q26" s="19"/>
      <c r="S26" s="19">
        <f t="shared" si="0"/>
        <v>0</v>
      </c>
    </row>
    <row r="27" spans="1:19" s="24" customFormat="1" ht="12">
      <c r="A27" s="23"/>
      <c r="C27" s="25"/>
      <c r="E27" s="25" t="s">
        <v>29</v>
      </c>
      <c r="G27" s="26">
        <v>2.25</v>
      </c>
      <c r="I27" s="25"/>
      <c r="K27" s="26"/>
      <c r="M27" s="26"/>
      <c r="O27" s="26"/>
      <c r="Q27" s="26"/>
      <c r="S27" s="26">
        <f t="shared" si="0"/>
        <v>0</v>
      </c>
    </row>
    <row r="28" spans="1:19" s="1" customFormat="1" ht="12">
      <c r="A28" s="17"/>
      <c r="C28" s="18"/>
      <c r="E28" s="18" t="s">
        <v>17</v>
      </c>
      <c r="G28" s="19">
        <v>17.75</v>
      </c>
      <c r="I28" s="18"/>
      <c r="K28" s="19"/>
      <c r="M28" s="19"/>
      <c r="O28" s="19"/>
      <c r="Q28" s="19"/>
      <c r="S28" s="19">
        <f t="shared" si="0"/>
        <v>0</v>
      </c>
    </row>
    <row r="29" spans="1:19" s="24" customFormat="1" ht="12">
      <c r="A29" s="23"/>
      <c r="C29" s="25"/>
      <c r="E29" s="25" t="s">
        <v>18</v>
      </c>
      <c r="G29" s="26">
        <v>43.3</v>
      </c>
      <c r="I29" s="25"/>
      <c r="K29" s="26"/>
      <c r="M29" s="26"/>
      <c r="O29" s="26"/>
      <c r="Q29" s="26"/>
      <c r="S29" s="26">
        <f t="shared" si="0"/>
        <v>0</v>
      </c>
    </row>
    <row r="30" spans="1:19" s="1" customFormat="1" ht="12">
      <c r="A30" s="17">
        <v>5</v>
      </c>
      <c r="C30" s="18" t="s">
        <v>34</v>
      </c>
      <c r="E30" s="18" t="s">
        <v>17</v>
      </c>
      <c r="G30" s="19">
        <v>15.25</v>
      </c>
      <c r="I30" s="18"/>
      <c r="K30" s="19"/>
      <c r="M30" s="19"/>
      <c r="O30" s="19"/>
      <c r="Q30" s="19"/>
      <c r="S30" s="19">
        <f t="shared" si="0"/>
        <v>0</v>
      </c>
    </row>
    <row r="31" spans="1:19" s="24" customFormat="1" ht="12">
      <c r="A31" s="23">
        <v>3</v>
      </c>
      <c r="C31" s="25" t="s">
        <v>35</v>
      </c>
      <c r="E31" s="213" t="s">
        <v>124</v>
      </c>
      <c r="G31" s="26">
        <v>30.7</v>
      </c>
      <c r="I31" s="25"/>
      <c r="K31" s="26"/>
      <c r="M31" s="26"/>
      <c r="O31" s="26"/>
      <c r="Q31" s="26"/>
      <c r="S31" s="26">
        <f t="shared" si="0"/>
        <v>0</v>
      </c>
    </row>
    <row r="32" spans="1:19" s="1" customFormat="1" ht="12">
      <c r="A32" s="17">
        <v>9</v>
      </c>
      <c r="C32" s="18" t="s">
        <v>45</v>
      </c>
      <c r="E32" s="18" t="s">
        <v>18</v>
      </c>
      <c r="G32" s="19">
        <v>20.95</v>
      </c>
      <c r="I32" s="18"/>
      <c r="K32" s="19"/>
      <c r="M32" s="19"/>
      <c r="O32" s="19"/>
      <c r="Q32" s="19"/>
      <c r="S32" s="19">
        <f t="shared" si="0"/>
        <v>0</v>
      </c>
    </row>
    <row r="33" spans="1:19" s="24" customFormat="1" ht="12">
      <c r="A33" s="175">
        <v>6</v>
      </c>
      <c r="B33" s="1"/>
      <c r="C33" s="176" t="s">
        <v>36</v>
      </c>
      <c r="D33" s="1"/>
      <c r="E33" s="176" t="s">
        <v>124</v>
      </c>
      <c r="F33" s="124"/>
      <c r="G33" s="177">
        <v>92.5</v>
      </c>
      <c r="H33" s="124"/>
      <c r="I33" s="176"/>
      <c r="J33" s="124"/>
      <c r="K33" s="177"/>
      <c r="L33" s="124"/>
      <c r="M33" s="177"/>
      <c r="N33" s="124"/>
      <c r="O33" s="177"/>
      <c r="P33" s="124"/>
      <c r="Q33" s="177"/>
      <c r="R33" s="124"/>
      <c r="S33" s="177">
        <f t="shared" si="0"/>
        <v>0</v>
      </c>
    </row>
    <row r="34" spans="1:19" s="1" customFormat="1" ht="12">
      <c r="A34" s="17">
        <v>6</v>
      </c>
      <c r="C34" s="18" t="s">
        <v>37</v>
      </c>
      <c r="E34" s="18" t="s">
        <v>38</v>
      </c>
      <c r="G34" s="19">
        <v>7.5</v>
      </c>
      <c r="I34" s="18"/>
      <c r="K34" s="19"/>
      <c r="M34" s="19"/>
      <c r="O34" s="19"/>
      <c r="Q34" s="19"/>
      <c r="S34" s="19">
        <f t="shared" si="0"/>
        <v>0</v>
      </c>
    </row>
    <row r="35" spans="1:19" s="24" customFormat="1" ht="12">
      <c r="A35" s="23">
        <v>8</v>
      </c>
      <c r="C35" s="25" t="s">
        <v>39</v>
      </c>
      <c r="E35" s="25" t="s">
        <v>18</v>
      </c>
      <c r="G35" s="26">
        <v>6.6</v>
      </c>
      <c r="I35" s="25"/>
      <c r="K35" s="26"/>
      <c r="M35" s="26"/>
      <c r="O35" s="26"/>
      <c r="Q35" s="26"/>
      <c r="S35" s="26">
        <f t="shared" si="0"/>
        <v>0</v>
      </c>
    </row>
    <row r="36" spans="1:19" s="1" customFormat="1" ht="12">
      <c r="A36" s="17">
        <v>7</v>
      </c>
      <c r="C36" s="18" t="s">
        <v>40</v>
      </c>
      <c r="E36" s="18" t="s">
        <v>38</v>
      </c>
      <c r="G36" s="19">
        <v>186.83</v>
      </c>
      <c r="I36" s="18"/>
      <c r="K36" s="19"/>
      <c r="M36" s="19"/>
      <c r="O36" s="19"/>
      <c r="Q36" s="19"/>
      <c r="S36" s="19">
        <f t="shared" si="0"/>
        <v>0</v>
      </c>
    </row>
    <row r="37" spans="1:19" s="24" customFormat="1" ht="12">
      <c r="A37" s="23">
        <v>7</v>
      </c>
      <c r="C37" s="25" t="s">
        <v>41</v>
      </c>
      <c r="E37" s="25" t="s">
        <v>38</v>
      </c>
      <c r="G37" s="26">
        <v>4.8499999999999996</v>
      </c>
      <c r="I37" s="25"/>
      <c r="K37" s="26"/>
      <c r="M37" s="26"/>
      <c r="O37" s="26"/>
      <c r="Q37" s="26"/>
      <c r="S37" s="26">
        <f>K37*M37+O37*Q37</f>
        <v>0</v>
      </c>
    </row>
    <row r="38" spans="1:19" s="3" customFormat="1">
      <c r="A38" s="43"/>
      <c r="C38" s="3" t="s">
        <v>42</v>
      </c>
      <c r="G38" s="40">
        <f>SUM(G10:G37)</f>
        <v>2713.4299999999989</v>
      </c>
      <c r="K38" s="40">
        <f>SUM(K10:K37)</f>
        <v>0</v>
      </c>
      <c r="M38" s="40"/>
      <c r="O38" s="40">
        <f>SUM(O10:O37)</f>
        <v>0</v>
      </c>
      <c r="Q38" s="40"/>
      <c r="S38" s="44">
        <f>SUM(S10:S37)</f>
        <v>0</v>
      </c>
    </row>
    <row r="39" spans="1:19">
      <c r="K39" t="s">
        <v>0</v>
      </c>
    </row>
    <row r="40" spans="1:19">
      <c r="A40" s="132"/>
      <c r="B40" s="132"/>
      <c r="C40" s="132"/>
      <c r="D40" s="132"/>
      <c r="E40" s="132"/>
      <c r="F40" s="132"/>
      <c r="G40" s="178"/>
      <c r="K40" t="s">
        <v>1</v>
      </c>
    </row>
    <row r="41" spans="1:19">
      <c r="A41" s="132"/>
      <c r="B41" s="132"/>
      <c r="C41" s="132"/>
      <c r="D41" s="132"/>
      <c r="E41" s="132"/>
      <c r="F41" s="132"/>
      <c r="G41" s="131"/>
      <c r="K41" t="s">
        <v>2</v>
      </c>
    </row>
    <row r="42" spans="1:19">
      <c r="A42" s="132"/>
      <c r="B42" s="132"/>
      <c r="C42" s="179"/>
      <c r="D42" s="179"/>
      <c r="E42" s="179"/>
      <c r="F42" s="179"/>
      <c r="G42" s="178"/>
      <c r="K42" t="s">
        <v>3</v>
      </c>
    </row>
    <row r="43" spans="1:19">
      <c r="K43" s="88" t="s">
        <v>190</v>
      </c>
    </row>
    <row r="45" spans="1:19">
      <c r="A45" s="381" t="s">
        <v>196</v>
      </c>
      <c r="B45" s="382"/>
      <c r="C45" s="382"/>
      <c r="D45" s="382"/>
      <c r="E45" s="382"/>
      <c r="F45" s="382"/>
      <c r="G45" s="382"/>
      <c r="H45" s="382"/>
      <c r="I45" s="382"/>
      <c r="J45" s="382"/>
      <c r="K45" s="382"/>
      <c r="L45" s="382"/>
      <c r="M45" s="382"/>
      <c r="N45" s="382"/>
      <c r="O45" s="382"/>
      <c r="P45" s="382"/>
      <c r="Q45" s="382"/>
      <c r="S45"/>
    </row>
    <row r="47" spans="1:19" s="1" customFormat="1" ht="48">
      <c r="A47" s="2" t="s">
        <v>4</v>
      </c>
      <c r="C47" s="2" t="s">
        <v>5</v>
      </c>
      <c r="E47" s="2" t="s">
        <v>6</v>
      </c>
      <c r="G47" s="5" t="s">
        <v>7</v>
      </c>
      <c r="I47" s="2" t="s">
        <v>8</v>
      </c>
      <c r="K47" s="32" t="s">
        <v>9</v>
      </c>
      <c r="M47" s="32" t="s">
        <v>10</v>
      </c>
      <c r="O47" s="5" t="s">
        <v>11</v>
      </c>
      <c r="Q47" s="7" t="s">
        <v>12</v>
      </c>
      <c r="S47" s="7" t="s">
        <v>13</v>
      </c>
    </row>
    <row r="48" spans="1:19" s="8" customFormat="1" ht="12">
      <c r="C48" s="8" t="s">
        <v>43</v>
      </c>
      <c r="G48" s="9">
        <f>G38</f>
        <v>2713.4299999999989</v>
      </c>
      <c r="K48" s="39">
        <f>K38</f>
        <v>0</v>
      </c>
      <c r="O48" s="10">
        <f>O38</f>
        <v>0</v>
      </c>
      <c r="Q48" s="9"/>
      <c r="S48" s="34">
        <f>S38</f>
        <v>0</v>
      </c>
    </row>
    <row r="49" spans="1:19" s="1" customFormat="1" ht="12">
      <c r="A49" s="18">
        <v>7</v>
      </c>
      <c r="C49" s="18" t="s">
        <v>44</v>
      </c>
      <c r="E49" s="18" t="s">
        <v>124</v>
      </c>
      <c r="G49" s="19">
        <v>24.8</v>
      </c>
      <c r="I49" s="18"/>
      <c r="K49" s="19"/>
      <c r="M49" s="19"/>
      <c r="O49" s="19"/>
      <c r="Q49" s="19"/>
      <c r="S49" s="19">
        <f>K49*M49+O49*Q49</f>
        <v>0</v>
      </c>
    </row>
    <row r="50" spans="1:19" s="24" customFormat="1" ht="12">
      <c r="A50" s="25">
        <v>9</v>
      </c>
      <c r="C50" s="25" t="s">
        <v>45</v>
      </c>
      <c r="E50" s="25" t="s">
        <v>18</v>
      </c>
      <c r="G50" s="26">
        <v>31.85</v>
      </c>
      <c r="I50" s="25"/>
      <c r="K50" s="26"/>
      <c r="M50" s="26"/>
      <c r="O50" s="26"/>
      <c r="Q50" s="26"/>
      <c r="S50" s="26">
        <f t="shared" ref="S50:S64" si="1">K50*M50+O50*Q50</f>
        <v>0</v>
      </c>
    </row>
    <row r="51" spans="1:19" s="1" customFormat="1" ht="12">
      <c r="A51" s="18">
        <v>9</v>
      </c>
      <c r="C51" s="18" t="s">
        <v>46</v>
      </c>
      <c r="E51" s="18" t="s">
        <v>18</v>
      </c>
      <c r="G51" s="19">
        <v>43.45</v>
      </c>
      <c r="I51" s="18"/>
      <c r="K51" s="19"/>
      <c r="M51" s="19"/>
      <c r="O51" s="19"/>
      <c r="Q51" s="19"/>
      <c r="S51" s="19">
        <f t="shared" si="1"/>
        <v>0</v>
      </c>
    </row>
    <row r="52" spans="1:19" s="24" customFormat="1" ht="12">
      <c r="A52" s="25">
        <v>8</v>
      </c>
      <c r="C52" s="25" t="s">
        <v>45</v>
      </c>
      <c r="E52" s="25" t="s">
        <v>18</v>
      </c>
      <c r="G52" s="26">
        <v>2915.25</v>
      </c>
      <c r="I52" s="25"/>
      <c r="K52" s="26"/>
      <c r="M52" s="26"/>
      <c r="O52" s="26"/>
      <c r="Q52" s="26"/>
      <c r="S52" s="26">
        <f t="shared" si="1"/>
        <v>0</v>
      </c>
    </row>
    <row r="53" spans="1:19" s="1" customFormat="1" ht="12">
      <c r="A53" s="18">
        <v>9</v>
      </c>
      <c r="C53" s="18" t="s">
        <v>47</v>
      </c>
      <c r="E53" s="18" t="s">
        <v>18</v>
      </c>
      <c r="G53" s="19">
        <v>69.95</v>
      </c>
      <c r="I53" s="18"/>
      <c r="K53" s="19"/>
      <c r="M53" s="19"/>
      <c r="O53" s="19"/>
      <c r="Q53" s="19"/>
      <c r="S53" s="19">
        <f t="shared" si="1"/>
        <v>0</v>
      </c>
    </row>
    <row r="54" spans="1:19" s="24" customFormat="1" ht="12">
      <c r="A54" s="25">
        <v>9</v>
      </c>
      <c r="C54" s="25" t="s">
        <v>48</v>
      </c>
      <c r="E54" s="25" t="s">
        <v>18</v>
      </c>
      <c r="G54" s="26">
        <v>371.5</v>
      </c>
      <c r="I54" s="25"/>
      <c r="K54" s="26"/>
      <c r="M54" s="26"/>
      <c r="O54" s="26"/>
      <c r="Q54" s="26"/>
      <c r="S54" s="26">
        <f t="shared" si="1"/>
        <v>0</v>
      </c>
    </row>
    <row r="55" spans="1:19" s="1" customFormat="1" ht="12">
      <c r="A55" s="180">
        <v>9</v>
      </c>
      <c r="C55" s="18" t="s">
        <v>49</v>
      </c>
      <c r="E55" s="18" t="s">
        <v>18</v>
      </c>
      <c r="G55" s="19">
        <v>27.7</v>
      </c>
      <c r="I55" s="18"/>
      <c r="K55" s="19"/>
      <c r="M55" s="19"/>
      <c r="O55" s="19"/>
      <c r="Q55" s="19"/>
      <c r="S55" s="19">
        <f t="shared" si="1"/>
        <v>0</v>
      </c>
    </row>
    <row r="56" spans="1:19" s="24" customFormat="1" ht="12">
      <c r="A56" s="25">
        <v>9</v>
      </c>
      <c r="C56" s="25" t="s">
        <v>50</v>
      </c>
      <c r="E56" s="25" t="s">
        <v>18</v>
      </c>
      <c r="G56" s="26">
        <v>257.95</v>
      </c>
      <c r="I56" s="25"/>
      <c r="K56" s="26"/>
      <c r="M56" s="26"/>
      <c r="O56" s="26"/>
      <c r="Q56" s="26"/>
      <c r="S56" s="26">
        <f t="shared" si="1"/>
        <v>0</v>
      </c>
    </row>
    <row r="57" spans="1:19" s="182" customFormat="1" ht="12">
      <c r="A57" s="180">
        <v>9</v>
      </c>
      <c r="C57" s="180" t="s">
        <v>51</v>
      </c>
      <c r="E57" s="180" t="s">
        <v>124</v>
      </c>
      <c r="G57" s="181">
        <v>55.55</v>
      </c>
      <c r="I57" s="180"/>
      <c r="K57" s="181"/>
      <c r="M57" s="181"/>
      <c r="O57" s="181"/>
      <c r="Q57" s="181"/>
      <c r="S57" s="181">
        <f t="shared" si="1"/>
        <v>0</v>
      </c>
    </row>
    <row r="58" spans="1:19" s="124" customFormat="1" ht="12">
      <c r="A58" s="176">
        <v>9</v>
      </c>
      <c r="C58" s="176" t="s">
        <v>185</v>
      </c>
      <c r="E58" s="176" t="s">
        <v>124</v>
      </c>
      <c r="G58" s="177">
        <v>24.5</v>
      </c>
      <c r="I58" s="176"/>
      <c r="K58" s="177"/>
      <c r="M58" s="177"/>
      <c r="O58" s="177"/>
      <c r="Q58" s="177"/>
      <c r="S58" s="177">
        <f t="shared" si="1"/>
        <v>0</v>
      </c>
    </row>
    <row r="59" spans="1:19" s="1" customFormat="1" ht="12">
      <c r="A59" s="18">
        <v>12</v>
      </c>
      <c r="C59" s="18" t="s">
        <v>52</v>
      </c>
      <c r="E59" s="180" t="s">
        <v>124</v>
      </c>
      <c r="F59" s="182"/>
      <c r="G59" s="19">
        <v>145.1</v>
      </c>
      <c r="I59" s="18"/>
      <c r="K59" s="19"/>
      <c r="M59" s="19"/>
      <c r="O59" s="19"/>
      <c r="Q59" s="19"/>
      <c r="S59" s="19">
        <f t="shared" si="1"/>
        <v>0</v>
      </c>
    </row>
    <row r="60" spans="1:19" s="24" customFormat="1" ht="12">
      <c r="A60" s="25">
        <v>12</v>
      </c>
      <c r="C60" s="25" t="s">
        <v>53</v>
      </c>
      <c r="E60" s="183" t="s">
        <v>124</v>
      </c>
      <c r="G60" s="26">
        <v>51.5</v>
      </c>
      <c r="I60" s="25"/>
      <c r="K60" s="26"/>
      <c r="M60" s="26"/>
      <c r="O60" s="26"/>
      <c r="Q60" s="26"/>
      <c r="S60" s="26">
        <f t="shared" si="1"/>
        <v>0</v>
      </c>
    </row>
    <row r="61" spans="1:19" s="1" customFormat="1" ht="12">
      <c r="A61" s="18">
        <v>13</v>
      </c>
      <c r="C61" s="18" t="s">
        <v>54</v>
      </c>
      <c r="E61" s="18" t="s">
        <v>55</v>
      </c>
      <c r="G61" s="19">
        <v>35.950000000000003</v>
      </c>
      <c r="I61" s="18"/>
      <c r="K61" s="19"/>
      <c r="M61" s="19"/>
      <c r="O61" s="19"/>
      <c r="Q61" s="19"/>
      <c r="S61" s="19">
        <f t="shared" si="1"/>
        <v>0</v>
      </c>
    </row>
    <row r="62" spans="1:19" s="24" customFormat="1" ht="12">
      <c r="A62" s="25">
        <v>12</v>
      </c>
      <c r="C62" s="25" t="s">
        <v>56</v>
      </c>
      <c r="E62" s="25" t="s">
        <v>33</v>
      </c>
      <c r="G62" s="26">
        <v>197.75</v>
      </c>
      <c r="I62" s="25"/>
      <c r="K62" s="26"/>
      <c r="M62" s="26"/>
      <c r="O62" s="26"/>
      <c r="Q62" s="26"/>
      <c r="S62" s="26">
        <f t="shared" si="1"/>
        <v>0</v>
      </c>
    </row>
    <row r="63" spans="1:19" s="1" customFormat="1" ht="12">
      <c r="A63" s="18">
        <v>12</v>
      </c>
      <c r="C63" s="18" t="s">
        <v>57</v>
      </c>
      <c r="E63" s="18" t="s">
        <v>33</v>
      </c>
      <c r="G63" s="19">
        <v>74</v>
      </c>
      <c r="I63" s="18"/>
      <c r="K63" s="19"/>
      <c r="M63" s="19"/>
      <c r="O63" s="19"/>
      <c r="Q63" s="19"/>
      <c r="S63" s="19">
        <f t="shared" si="1"/>
        <v>0</v>
      </c>
    </row>
    <row r="64" spans="1:19" s="24" customFormat="1" ht="12">
      <c r="A64" s="25">
        <v>12</v>
      </c>
      <c r="C64" s="25" t="s">
        <v>58</v>
      </c>
      <c r="E64" s="25" t="s">
        <v>33</v>
      </c>
      <c r="G64" s="26">
        <v>98.87</v>
      </c>
      <c r="I64" s="25"/>
      <c r="K64" s="26"/>
      <c r="M64" s="26"/>
      <c r="O64" s="26"/>
      <c r="Q64" s="26"/>
      <c r="S64" s="26">
        <f t="shared" si="1"/>
        <v>0</v>
      </c>
    </row>
    <row r="65" spans="1:19" s="3" customFormat="1">
      <c r="G65" s="40"/>
      <c r="K65" s="40">
        <f>SUM(K48:K64)</f>
        <v>0</v>
      </c>
      <c r="O65" s="40">
        <f>SUM(O48:O64)</f>
        <v>0</v>
      </c>
      <c r="Q65" s="41"/>
      <c r="S65" s="41"/>
    </row>
    <row r="66" spans="1:19">
      <c r="A66" s="14"/>
      <c r="B66" s="14"/>
      <c r="C66" s="14"/>
      <c r="D66" s="14"/>
      <c r="E66" s="14"/>
      <c r="F66" s="14"/>
      <c r="G66" s="15"/>
      <c r="H66" s="14"/>
      <c r="I66" s="14"/>
      <c r="J66" s="14"/>
      <c r="K66" s="14"/>
      <c r="L66" s="14"/>
      <c r="M66" s="14"/>
      <c r="N66" s="14"/>
      <c r="O66" s="15"/>
      <c r="P66" s="14"/>
      <c r="Q66" s="16"/>
      <c r="R66" s="14"/>
      <c r="S66" s="380"/>
    </row>
    <row r="67" spans="1:19" s="3" customFormat="1">
      <c r="A67" s="383" t="s">
        <v>59</v>
      </c>
      <c r="B67" s="384"/>
      <c r="C67" s="384"/>
      <c r="D67" s="384"/>
      <c r="E67" s="384"/>
      <c r="F67" s="11"/>
      <c r="G67" s="12">
        <f>SUM(G48:G64)</f>
        <v>7139.0999999999985</v>
      </c>
      <c r="H67" s="11"/>
      <c r="I67" s="11" t="s">
        <v>60</v>
      </c>
      <c r="J67" s="11"/>
      <c r="K67" s="11"/>
      <c r="L67" s="11"/>
      <c r="M67" s="11"/>
      <c r="N67" s="11"/>
      <c r="O67" s="13" t="s">
        <v>61</v>
      </c>
      <c r="P67" s="11"/>
      <c r="Q67" s="16"/>
      <c r="R67" s="11"/>
      <c r="S67" s="35">
        <f>SUM(S48:S64)</f>
        <v>0</v>
      </c>
    </row>
    <row r="68" spans="1:19">
      <c r="A68" s="14"/>
      <c r="B68" s="14"/>
      <c r="C68" s="14"/>
      <c r="D68" s="14"/>
      <c r="E68" s="14"/>
      <c r="F68" s="14"/>
      <c r="G68" s="15"/>
      <c r="H68" s="14"/>
      <c r="I68" s="14"/>
      <c r="J68" s="14"/>
      <c r="K68" s="11" t="s">
        <v>62</v>
      </c>
      <c r="L68" s="11"/>
      <c r="M68" s="11"/>
      <c r="N68" s="11"/>
      <c r="O68" s="12"/>
      <c r="P68" s="11"/>
      <c r="Q68" s="12">
        <f>K65</f>
        <v>0</v>
      </c>
      <c r="R68" s="14"/>
      <c r="S68" s="16"/>
    </row>
    <row r="69" spans="1:19">
      <c r="A69" s="14"/>
      <c r="B69" s="14"/>
      <c r="C69" s="14"/>
      <c r="D69" s="14"/>
      <c r="E69" s="14"/>
      <c r="F69" s="14"/>
      <c r="G69" s="15"/>
      <c r="H69" s="14"/>
      <c r="I69" s="14"/>
      <c r="J69" s="14"/>
      <c r="K69" s="11" t="s">
        <v>63</v>
      </c>
      <c r="L69" s="11"/>
      <c r="M69" s="11"/>
      <c r="N69" s="11"/>
      <c r="O69" s="12"/>
      <c r="P69" s="11"/>
      <c r="Q69" s="12">
        <f>O65</f>
        <v>0</v>
      </c>
      <c r="R69" s="14"/>
      <c r="S69" s="16"/>
    </row>
    <row r="70" spans="1:19" s="3" customFormat="1">
      <c r="A70" s="11" t="s">
        <v>64</v>
      </c>
      <c r="B70" s="11"/>
      <c r="C70" s="11"/>
      <c r="D70" s="11"/>
      <c r="E70" s="11"/>
      <c r="F70" s="11"/>
      <c r="G70" s="12">
        <f>SUM(G67:G69)</f>
        <v>7139.0999999999985</v>
      </c>
      <c r="H70" s="11"/>
      <c r="I70" s="11" t="s">
        <v>60</v>
      </c>
      <c r="J70" s="11"/>
      <c r="K70" s="11"/>
      <c r="L70" s="11"/>
      <c r="M70" s="11"/>
      <c r="N70" s="11"/>
      <c r="O70" s="12"/>
      <c r="P70" s="11"/>
      <c r="Q70" s="13"/>
      <c r="R70" s="11"/>
      <c r="S70" s="13"/>
    </row>
    <row r="71" spans="1:19">
      <c r="K71" t="s">
        <v>0</v>
      </c>
    </row>
    <row r="72" spans="1:19">
      <c r="K72" t="s">
        <v>65</v>
      </c>
    </row>
    <row r="73" spans="1:19">
      <c r="K73" t="s">
        <v>66</v>
      </c>
    </row>
    <row r="74" spans="1:19">
      <c r="K74" t="s">
        <v>3</v>
      </c>
    </row>
    <row r="75" spans="1:19">
      <c r="K75" s="88" t="s">
        <v>190</v>
      </c>
    </row>
    <row r="76" spans="1:19" ht="9" customHeight="1"/>
    <row r="77" spans="1:19">
      <c r="A77" s="381" t="s">
        <v>197</v>
      </c>
      <c r="B77" s="382"/>
      <c r="C77" s="382"/>
      <c r="D77" s="382"/>
      <c r="E77" s="382"/>
      <c r="F77" s="382"/>
      <c r="G77" s="382"/>
      <c r="H77" s="382"/>
      <c r="I77" s="382"/>
      <c r="J77" s="382"/>
      <c r="K77" s="382"/>
      <c r="L77" s="382"/>
      <c r="M77" s="382"/>
      <c r="N77" s="382"/>
      <c r="O77" s="382"/>
      <c r="P77" s="382"/>
      <c r="Q77" s="382"/>
      <c r="S77"/>
    </row>
    <row r="78" spans="1:19" ht="8.25" customHeight="1"/>
    <row r="79" spans="1:19" ht="48">
      <c r="A79" s="2" t="s">
        <v>4</v>
      </c>
      <c r="B79" s="1"/>
      <c r="C79" s="2" t="s">
        <v>5</v>
      </c>
      <c r="D79" s="1"/>
      <c r="E79" s="2" t="s">
        <v>6</v>
      </c>
      <c r="F79" s="1"/>
      <c r="G79" s="5" t="s">
        <v>7</v>
      </c>
      <c r="H79" s="1"/>
      <c r="I79" s="2" t="s">
        <v>8</v>
      </c>
      <c r="J79" s="1"/>
      <c r="K79" s="32" t="s">
        <v>9</v>
      </c>
      <c r="L79" s="1"/>
      <c r="M79" s="32" t="s">
        <v>10</v>
      </c>
      <c r="N79" s="1"/>
      <c r="O79" s="5" t="s">
        <v>11</v>
      </c>
      <c r="P79" s="1"/>
      <c r="Q79" s="7" t="s">
        <v>12</v>
      </c>
      <c r="R79" s="1"/>
      <c r="S79" s="7" t="s">
        <v>13</v>
      </c>
    </row>
    <row r="80" spans="1:19">
      <c r="A80" s="17">
        <v>1</v>
      </c>
      <c r="B80" s="1"/>
      <c r="C80" s="18" t="s">
        <v>67</v>
      </c>
      <c r="D80" s="1"/>
      <c r="E80" s="18" t="s">
        <v>15</v>
      </c>
      <c r="F80" s="1"/>
      <c r="G80" s="19">
        <v>3.75</v>
      </c>
      <c r="H80" s="1"/>
      <c r="I80" s="18"/>
      <c r="J80" s="1"/>
      <c r="K80" s="19"/>
      <c r="L80" s="1"/>
      <c r="M80" s="19"/>
      <c r="N80" s="1"/>
      <c r="O80" s="19"/>
      <c r="P80" s="1"/>
      <c r="Q80" s="19"/>
      <c r="R80" s="1"/>
      <c r="S80" s="36">
        <f>K80*M80+O80*Q80</f>
        <v>0</v>
      </c>
    </row>
    <row r="81" spans="1:19" s="29" customFormat="1">
      <c r="A81" s="23"/>
      <c r="B81" s="24"/>
      <c r="C81" s="25"/>
      <c r="D81" s="24"/>
      <c r="E81" s="25" t="s">
        <v>17</v>
      </c>
      <c r="F81" s="24"/>
      <c r="G81" s="26">
        <v>83.2</v>
      </c>
      <c r="H81" s="24"/>
      <c r="I81" s="25"/>
      <c r="J81" s="24"/>
      <c r="K81" s="26"/>
      <c r="L81" s="24"/>
      <c r="M81" s="26"/>
      <c r="N81" s="24"/>
      <c r="O81" s="26"/>
      <c r="P81" s="24"/>
      <c r="Q81" s="26"/>
      <c r="R81" s="24"/>
      <c r="S81" s="42">
        <f t="shared" ref="S81:S98" si="2">K81*M81+O81*Q81</f>
        <v>0</v>
      </c>
    </row>
    <row r="82" spans="1:19">
      <c r="A82" s="17"/>
      <c r="B82" s="1"/>
      <c r="C82" s="18" t="s">
        <v>68</v>
      </c>
      <c r="D82" s="1"/>
      <c r="E82" s="18" t="s">
        <v>69</v>
      </c>
      <c r="F82" s="1"/>
      <c r="G82" s="19">
        <v>30</v>
      </c>
      <c r="H82" s="1"/>
      <c r="I82" s="18"/>
      <c r="J82" s="1"/>
      <c r="K82" s="19"/>
      <c r="L82" s="1"/>
      <c r="M82" s="19"/>
      <c r="N82" s="1"/>
      <c r="O82" s="19"/>
      <c r="P82" s="1"/>
      <c r="Q82" s="19"/>
      <c r="R82" s="1"/>
      <c r="S82" s="36">
        <f t="shared" si="2"/>
        <v>0</v>
      </c>
    </row>
    <row r="83" spans="1:19" s="29" customFormat="1">
      <c r="A83" s="184">
        <v>1</v>
      </c>
      <c r="B83" s="214"/>
      <c r="C83" s="183" t="s">
        <v>70</v>
      </c>
      <c r="D83" s="214"/>
      <c r="E83" s="183" t="s">
        <v>124</v>
      </c>
      <c r="F83" s="214"/>
      <c r="G83" s="185">
        <v>4.75</v>
      </c>
      <c r="H83" s="214"/>
      <c r="I83" s="183"/>
      <c r="J83" s="214"/>
      <c r="K83" s="185"/>
      <c r="L83" s="214"/>
      <c r="M83" s="185"/>
      <c r="N83" s="214"/>
      <c r="O83" s="185"/>
      <c r="P83" s="214"/>
      <c r="Q83" s="185"/>
      <c r="R83" s="214"/>
      <c r="S83" s="186">
        <f t="shared" si="2"/>
        <v>0</v>
      </c>
    </row>
    <row r="84" spans="1:19">
      <c r="A84" s="17">
        <v>4</v>
      </c>
      <c r="B84" s="1"/>
      <c r="C84" s="18" t="s">
        <v>71</v>
      </c>
      <c r="D84" s="1"/>
      <c r="E84" s="18" t="s">
        <v>33</v>
      </c>
      <c r="F84" s="1"/>
      <c r="G84" s="19">
        <v>10.9</v>
      </c>
      <c r="H84" s="1"/>
      <c r="I84" s="18"/>
      <c r="J84" s="1"/>
      <c r="K84" s="19"/>
      <c r="L84" s="1"/>
      <c r="M84" s="19"/>
      <c r="N84" s="1"/>
      <c r="O84" s="19"/>
      <c r="P84" s="1"/>
      <c r="Q84" s="19"/>
      <c r="R84" s="1"/>
      <c r="S84" s="36">
        <f t="shared" si="2"/>
        <v>0</v>
      </c>
    </row>
    <row r="85" spans="1:19" s="29" customFormat="1">
      <c r="A85" s="23"/>
      <c r="B85" s="24"/>
      <c r="C85" s="25"/>
      <c r="D85" s="24"/>
      <c r="E85" s="25" t="s">
        <v>17</v>
      </c>
      <c r="F85" s="24"/>
      <c r="G85" s="26">
        <v>15</v>
      </c>
      <c r="H85" s="24"/>
      <c r="I85" s="25"/>
      <c r="J85" s="24"/>
      <c r="K85" s="26"/>
      <c r="L85" s="24"/>
      <c r="M85" s="26"/>
      <c r="N85" s="24"/>
      <c r="O85" s="26"/>
      <c r="P85" s="24"/>
      <c r="Q85" s="26"/>
      <c r="R85" s="24"/>
      <c r="S85" s="42">
        <f t="shared" si="2"/>
        <v>0</v>
      </c>
    </row>
    <row r="86" spans="1:19">
      <c r="A86" s="17"/>
      <c r="B86" s="1"/>
      <c r="C86" s="18"/>
      <c r="D86" s="1"/>
      <c r="E86" s="18" t="s">
        <v>69</v>
      </c>
      <c r="F86" s="1"/>
      <c r="G86" s="19">
        <v>2.75</v>
      </c>
      <c r="H86" s="1"/>
      <c r="I86" s="18"/>
      <c r="J86" s="1"/>
      <c r="K86" s="19"/>
      <c r="L86" s="1"/>
      <c r="M86" s="19"/>
      <c r="N86" s="1"/>
      <c r="O86" s="19"/>
      <c r="P86" s="1"/>
      <c r="Q86" s="19"/>
      <c r="R86" s="1"/>
      <c r="S86" s="36">
        <f t="shared" si="2"/>
        <v>0</v>
      </c>
    </row>
    <row r="87" spans="1:19" s="29" customFormat="1">
      <c r="A87" s="23">
        <v>1</v>
      </c>
      <c r="B87" s="24"/>
      <c r="C87" s="25" t="s">
        <v>27</v>
      </c>
      <c r="D87" s="24"/>
      <c r="E87" s="25" t="s">
        <v>72</v>
      </c>
      <c r="F87" s="24"/>
      <c r="G87" s="26">
        <v>21.95</v>
      </c>
      <c r="H87" s="24"/>
      <c r="I87" s="25"/>
      <c r="J87" s="24"/>
      <c r="K87" s="26"/>
      <c r="L87" s="24"/>
      <c r="M87" s="26"/>
      <c r="N87" s="24"/>
      <c r="O87" s="26"/>
      <c r="P87" s="24"/>
      <c r="Q87" s="26"/>
      <c r="R87" s="24"/>
      <c r="S87" s="42">
        <f t="shared" si="2"/>
        <v>0</v>
      </c>
    </row>
    <row r="88" spans="1:19">
      <c r="A88" s="17">
        <v>1</v>
      </c>
      <c r="B88" s="1"/>
      <c r="C88" s="18" t="s">
        <v>73</v>
      </c>
      <c r="D88" s="1"/>
      <c r="E88" s="18" t="s">
        <v>29</v>
      </c>
      <c r="F88" s="1"/>
      <c r="G88" s="19">
        <v>64.400000000000006</v>
      </c>
      <c r="H88" s="1"/>
      <c r="I88" s="18"/>
      <c r="J88" s="1"/>
      <c r="K88" s="19"/>
      <c r="L88" s="1"/>
      <c r="M88" s="19"/>
      <c r="N88" s="1"/>
      <c r="O88" s="19"/>
      <c r="P88" s="1"/>
      <c r="Q88" s="19"/>
      <c r="R88" s="1"/>
      <c r="S88" s="36">
        <f t="shared" si="2"/>
        <v>0</v>
      </c>
    </row>
    <row r="89" spans="1:19" s="29" customFormat="1">
      <c r="A89" s="23"/>
      <c r="B89" s="24"/>
      <c r="C89" s="25"/>
      <c r="D89" s="24"/>
      <c r="E89" s="25" t="s">
        <v>124</v>
      </c>
      <c r="F89" s="24"/>
      <c r="G89" s="26">
        <v>59</v>
      </c>
      <c r="H89" s="24"/>
      <c r="I89" s="25"/>
      <c r="J89" s="24"/>
      <c r="K89" s="26"/>
      <c r="L89" s="24"/>
      <c r="M89" s="26"/>
      <c r="N89" s="24"/>
      <c r="O89" s="26"/>
      <c r="P89" s="24"/>
      <c r="Q89" s="26"/>
      <c r="R89" s="24"/>
      <c r="S89" s="42">
        <f t="shared" si="2"/>
        <v>0</v>
      </c>
    </row>
    <row r="90" spans="1:19">
      <c r="A90" s="17">
        <v>4</v>
      </c>
      <c r="B90" s="1"/>
      <c r="C90" s="18" t="s">
        <v>31</v>
      </c>
      <c r="D90" s="1"/>
      <c r="E90" s="18" t="s">
        <v>29</v>
      </c>
      <c r="F90" s="1"/>
      <c r="G90" s="19">
        <v>16.75</v>
      </c>
      <c r="H90" s="1"/>
      <c r="I90" s="18"/>
      <c r="J90" s="1"/>
      <c r="K90" s="19"/>
      <c r="L90" s="1"/>
      <c r="M90" s="19"/>
      <c r="N90" s="1"/>
      <c r="O90" s="19"/>
      <c r="P90" s="1"/>
      <c r="Q90" s="19"/>
      <c r="R90" s="1"/>
      <c r="S90" s="36">
        <f t="shared" si="2"/>
        <v>0</v>
      </c>
    </row>
    <row r="91" spans="1:19" s="29" customFormat="1">
      <c r="A91" s="23">
        <v>1</v>
      </c>
      <c r="B91" s="24"/>
      <c r="C91" s="25" t="s">
        <v>32</v>
      </c>
      <c r="D91" s="24"/>
      <c r="E91" s="25" t="s">
        <v>15</v>
      </c>
      <c r="F91" s="24"/>
      <c r="G91" s="26">
        <v>21.4</v>
      </c>
      <c r="H91" s="24"/>
      <c r="I91" s="25"/>
      <c r="J91" s="24"/>
      <c r="K91" s="26"/>
      <c r="L91" s="24"/>
      <c r="M91" s="26"/>
      <c r="N91" s="24"/>
      <c r="O91" s="26"/>
      <c r="P91" s="24"/>
      <c r="Q91" s="26"/>
      <c r="R91" s="24"/>
      <c r="S91" s="42">
        <f t="shared" si="2"/>
        <v>0</v>
      </c>
    </row>
    <row r="92" spans="1:19">
      <c r="A92" s="17"/>
      <c r="B92" s="1"/>
      <c r="C92" s="18"/>
      <c r="D92" s="1"/>
      <c r="E92" s="18" t="s">
        <v>17</v>
      </c>
      <c r="F92" s="1"/>
      <c r="G92" s="19">
        <v>92.4</v>
      </c>
      <c r="H92" s="1"/>
      <c r="I92" s="18"/>
      <c r="J92" s="1"/>
      <c r="K92" s="19"/>
      <c r="L92" s="1"/>
      <c r="M92" s="19"/>
      <c r="N92" s="1"/>
      <c r="O92" s="19"/>
      <c r="P92" s="1"/>
      <c r="Q92" s="19"/>
      <c r="R92" s="1"/>
      <c r="S92" s="36">
        <f t="shared" si="2"/>
        <v>0</v>
      </c>
    </row>
    <row r="93" spans="1:19" s="29" customFormat="1">
      <c r="A93" s="23">
        <v>7</v>
      </c>
      <c r="B93" s="24"/>
      <c r="C93" s="25" t="s">
        <v>40</v>
      </c>
      <c r="D93" s="24"/>
      <c r="E93" s="25" t="s">
        <v>38</v>
      </c>
      <c r="F93" s="24"/>
      <c r="G93" s="26">
        <v>45.35</v>
      </c>
      <c r="H93" s="24"/>
      <c r="I93" s="25"/>
      <c r="J93" s="24"/>
      <c r="K93" s="26"/>
      <c r="L93" s="24"/>
      <c r="M93" s="26"/>
      <c r="N93" s="24"/>
      <c r="O93" s="26"/>
      <c r="P93" s="24"/>
      <c r="Q93" s="26"/>
      <c r="R93" s="24"/>
      <c r="S93" s="42">
        <f t="shared" si="2"/>
        <v>0</v>
      </c>
    </row>
    <row r="94" spans="1:19">
      <c r="A94" s="17">
        <v>9</v>
      </c>
      <c r="B94" s="1"/>
      <c r="C94" s="18" t="s">
        <v>74</v>
      </c>
      <c r="D94" s="1"/>
      <c r="E94" s="18" t="s">
        <v>18</v>
      </c>
      <c r="F94" s="1"/>
      <c r="G94" s="19">
        <v>28.9</v>
      </c>
      <c r="H94" s="1"/>
      <c r="I94" s="18"/>
      <c r="J94" s="1"/>
      <c r="K94" s="19"/>
      <c r="L94" s="1"/>
      <c r="M94" s="19"/>
      <c r="N94" s="1"/>
      <c r="O94" s="19"/>
      <c r="P94" s="1"/>
      <c r="Q94" s="19"/>
      <c r="R94" s="1"/>
      <c r="S94" s="36">
        <f t="shared" si="2"/>
        <v>0</v>
      </c>
    </row>
    <row r="95" spans="1:19" s="29" customFormat="1">
      <c r="A95" s="23">
        <v>9</v>
      </c>
      <c r="B95" s="24"/>
      <c r="C95" s="25" t="s">
        <v>75</v>
      </c>
      <c r="D95" s="24"/>
      <c r="E95" s="25" t="s">
        <v>29</v>
      </c>
      <c r="F95" s="24"/>
      <c r="G95" s="26">
        <v>48.75</v>
      </c>
      <c r="H95" s="24"/>
      <c r="I95" s="25"/>
      <c r="J95" s="24"/>
      <c r="K95" s="26"/>
      <c r="L95" s="24"/>
      <c r="M95" s="26"/>
      <c r="N95" s="24"/>
      <c r="O95" s="26"/>
      <c r="P95" s="24"/>
      <c r="Q95" s="26"/>
      <c r="R95" s="24"/>
      <c r="S95" s="42">
        <f t="shared" si="2"/>
        <v>0</v>
      </c>
    </row>
    <row r="96" spans="1:19">
      <c r="A96" s="17"/>
      <c r="B96" s="1"/>
      <c r="C96" s="18"/>
      <c r="D96" s="1"/>
      <c r="E96" s="18" t="s">
        <v>18</v>
      </c>
      <c r="F96" s="1"/>
      <c r="G96" s="19">
        <v>472.5</v>
      </c>
      <c r="H96" s="1"/>
      <c r="I96" s="18"/>
      <c r="J96" s="1"/>
      <c r="K96" s="19"/>
      <c r="L96" s="1"/>
      <c r="M96" s="19"/>
      <c r="N96" s="1"/>
      <c r="O96" s="19"/>
      <c r="P96" s="1"/>
      <c r="Q96" s="19"/>
      <c r="R96" s="1"/>
      <c r="S96" s="36">
        <f t="shared" si="2"/>
        <v>0</v>
      </c>
    </row>
    <row r="97" spans="1:19" s="29" customFormat="1">
      <c r="A97" s="23">
        <v>11</v>
      </c>
      <c r="B97" s="24"/>
      <c r="C97" s="25" t="s">
        <v>76</v>
      </c>
      <c r="D97" s="24"/>
      <c r="E97" s="25" t="s">
        <v>69</v>
      </c>
      <c r="F97" s="24"/>
      <c r="G97" s="26">
        <v>234</v>
      </c>
      <c r="H97" s="24"/>
      <c r="I97" s="25"/>
      <c r="J97" s="24"/>
      <c r="K97" s="26"/>
      <c r="L97" s="24"/>
      <c r="M97" s="26"/>
      <c r="N97" s="24"/>
      <c r="O97" s="26"/>
      <c r="P97" s="24"/>
      <c r="Q97" s="26"/>
      <c r="R97" s="24"/>
      <c r="S97" s="42">
        <f t="shared" si="2"/>
        <v>0</v>
      </c>
    </row>
    <row r="98" spans="1:19">
      <c r="A98" s="187">
        <v>9</v>
      </c>
      <c r="B98" s="182"/>
      <c r="C98" s="180" t="s">
        <v>99</v>
      </c>
      <c r="D98" s="182"/>
      <c r="E98" s="180" t="s">
        <v>124</v>
      </c>
      <c r="F98" s="182"/>
      <c r="G98" s="181">
        <v>31.45</v>
      </c>
      <c r="H98" s="182"/>
      <c r="I98" s="180"/>
      <c r="J98" s="182"/>
      <c r="K98" s="181"/>
      <c r="L98" s="182"/>
      <c r="M98" s="181"/>
      <c r="N98" s="182"/>
      <c r="O98" s="181"/>
      <c r="P98" s="182"/>
      <c r="Q98" s="181"/>
      <c r="R98" s="182"/>
      <c r="S98" s="188">
        <f t="shared" si="2"/>
        <v>0</v>
      </c>
    </row>
    <row r="99" spans="1:19" s="3" customFormat="1">
      <c r="G99" s="40"/>
      <c r="K99" s="40">
        <f>SUM(K80:K98)</f>
        <v>0</v>
      </c>
      <c r="O99" s="40">
        <f>SUM(O80:O98)</f>
        <v>0</v>
      </c>
      <c r="Q99" s="41"/>
      <c r="S99" s="41"/>
    </row>
    <row r="100" spans="1:19" ht="9" customHeight="1">
      <c r="A100" s="14"/>
      <c r="B100" s="14"/>
      <c r="C100" s="14"/>
      <c r="D100" s="14"/>
      <c r="E100" s="14"/>
      <c r="F100" s="14"/>
      <c r="G100" s="15"/>
      <c r="H100" s="14"/>
      <c r="I100" s="14"/>
      <c r="J100" s="14"/>
      <c r="K100" s="14"/>
      <c r="L100" s="14"/>
      <c r="M100" s="14"/>
      <c r="N100" s="14"/>
      <c r="O100" s="15"/>
      <c r="P100" s="14"/>
      <c r="Q100" s="16"/>
      <c r="R100" s="14"/>
      <c r="S100" s="37"/>
    </row>
    <row r="101" spans="1:19">
      <c r="A101" s="383" t="s">
        <v>59</v>
      </c>
      <c r="B101" s="384"/>
      <c r="C101" s="384"/>
      <c r="D101" s="384"/>
      <c r="E101" s="384"/>
      <c r="F101" s="11"/>
      <c r="G101" s="12">
        <f>SUM(G80:G100)</f>
        <v>1287.2</v>
      </c>
      <c r="H101" s="11"/>
      <c r="I101" s="11" t="s">
        <v>60</v>
      </c>
      <c r="J101" s="11"/>
      <c r="K101" s="11"/>
      <c r="L101" s="11"/>
      <c r="M101" s="11"/>
      <c r="N101" s="11"/>
      <c r="O101" s="13" t="s">
        <v>61</v>
      </c>
      <c r="P101" s="11"/>
      <c r="Q101" s="16"/>
      <c r="R101" s="11"/>
      <c r="S101" s="35">
        <f>SUM(S80:S100)</f>
        <v>0</v>
      </c>
    </row>
    <row r="102" spans="1:19" ht="10.5" customHeight="1">
      <c r="A102" s="14"/>
      <c r="B102" s="14"/>
      <c r="C102" s="14"/>
      <c r="D102" s="14"/>
      <c r="E102" s="14"/>
      <c r="F102" s="14"/>
      <c r="G102" s="15"/>
      <c r="H102" s="14"/>
      <c r="I102" s="14"/>
      <c r="J102" s="14"/>
      <c r="K102" s="11" t="s">
        <v>62</v>
      </c>
      <c r="L102" s="11"/>
      <c r="M102" s="11"/>
      <c r="N102" s="11"/>
      <c r="O102" s="12"/>
      <c r="P102" s="11"/>
      <c r="Q102" s="12">
        <f>K99</f>
        <v>0</v>
      </c>
      <c r="R102" s="14"/>
      <c r="S102" s="16"/>
    </row>
    <row r="103" spans="1:19" ht="12.75" customHeight="1">
      <c r="A103" s="14"/>
      <c r="B103" s="14"/>
      <c r="C103" s="14"/>
      <c r="D103" s="14"/>
      <c r="E103" s="14"/>
      <c r="F103" s="14"/>
      <c r="G103" s="15"/>
      <c r="H103" s="14"/>
      <c r="I103" s="14"/>
      <c r="J103" s="14"/>
      <c r="K103" s="11" t="s">
        <v>63</v>
      </c>
      <c r="L103" s="11"/>
      <c r="M103" s="11"/>
      <c r="N103" s="11"/>
      <c r="O103" s="12"/>
      <c r="P103" s="11"/>
      <c r="Q103" s="12">
        <f>O99</f>
        <v>0</v>
      </c>
      <c r="R103" s="14"/>
      <c r="S103" s="16"/>
    </row>
    <row r="104" spans="1:19" ht="16.5" customHeight="1">
      <c r="A104" s="11" t="s">
        <v>64</v>
      </c>
      <c r="B104" s="11"/>
      <c r="C104" s="11"/>
      <c r="D104" s="11"/>
      <c r="E104" s="11"/>
      <c r="F104" s="11"/>
      <c r="G104" s="12">
        <f>SUM(G101:G103)</f>
        <v>1287.2</v>
      </c>
      <c r="H104" s="11"/>
      <c r="I104" s="11" t="s">
        <v>60</v>
      </c>
      <c r="J104" s="11"/>
      <c r="K104" s="11"/>
      <c r="L104" s="11"/>
      <c r="M104" s="11"/>
      <c r="N104" s="11"/>
      <c r="O104" s="12"/>
      <c r="P104" s="11"/>
      <c r="Q104" s="13"/>
      <c r="R104" s="11"/>
      <c r="S104" s="13"/>
    </row>
    <row r="105" spans="1:19">
      <c r="K105" t="s">
        <v>0</v>
      </c>
    </row>
    <row r="106" spans="1:19">
      <c r="K106" s="88" t="s">
        <v>199</v>
      </c>
    </row>
    <row r="107" spans="1:19">
      <c r="K107" t="s">
        <v>198</v>
      </c>
    </row>
    <row r="108" spans="1:19">
      <c r="K108" t="s">
        <v>3</v>
      </c>
    </row>
    <row r="109" spans="1:19">
      <c r="K109" s="88" t="s">
        <v>190</v>
      </c>
    </row>
    <row r="111" spans="1:19">
      <c r="A111" s="381" t="s">
        <v>197</v>
      </c>
      <c r="B111" s="382"/>
      <c r="C111" s="382"/>
      <c r="D111" s="382"/>
      <c r="E111" s="382"/>
      <c r="F111" s="382"/>
      <c r="G111" s="382"/>
      <c r="H111" s="382"/>
      <c r="I111" s="382"/>
      <c r="J111" s="382"/>
      <c r="K111" s="382"/>
      <c r="L111" s="382"/>
      <c r="M111" s="382"/>
      <c r="N111" s="382"/>
      <c r="O111" s="382"/>
      <c r="P111" s="382"/>
      <c r="Q111" s="382"/>
      <c r="S111"/>
    </row>
    <row r="113" spans="1:19" ht="39" customHeight="1">
      <c r="A113" s="2" t="s">
        <v>4</v>
      </c>
      <c r="B113" s="1"/>
      <c r="C113" s="2" t="s">
        <v>5</v>
      </c>
      <c r="D113" s="1"/>
      <c r="E113" s="2" t="s">
        <v>6</v>
      </c>
      <c r="F113" s="1"/>
      <c r="G113" s="5" t="s">
        <v>7</v>
      </c>
      <c r="H113" s="1"/>
      <c r="I113" s="2" t="s">
        <v>8</v>
      </c>
      <c r="J113" s="1"/>
      <c r="K113" s="32" t="s">
        <v>9</v>
      </c>
      <c r="L113" s="1"/>
      <c r="M113" s="32" t="s">
        <v>10</v>
      </c>
      <c r="N113" s="1"/>
      <c r="O113" s="5" t="s">
        <v>11</v>
      </c>
      <c r="P113" s="1"/>
      <c r="Q113" s="7" t="s">
        <v>12</v>
      </c>
      <c r="R113" s="1"/>
      <c r="S113" s="7" t="s">
        <v>13</v>
      </c>
    </row>
    <row r="114" spans="1:19" s="29" customFormat="1">
      <c r="A114" s="23">
        <v>10</v>
      </c>
      <c r="B114" s="24"/>
      <c r="C114" s="25" t="s">
        <v>186</v>
      </c>
      <c r="D114" s="24"/>
      <c r="E114" s="25" t="s">
        <v>29</v>
      </c>
      <c r="F114" s="24"/>
      <c r="G114" s="26">
        <v>64</v>
      </c>
      <c r="H114" s="24"/>
      <c r="I114" s="25">
        <v>2</v>
      </c>
      <c r="J114" s="24"/>
      <c r="K114" s="26"/>
      <c r="L114" s="24"/>
      <c r="M114" s="26"/>
      <c r="N114" s="24"/>
      <c r="O114" s="26"/>
      <c r="P114" s="24"/>
      <c r="Q114" s="26"/>
      <c r="R114" s="24"/>
      <c r="S114" s="26">
        <f t="shared" ref="S114:S115" si="3">K114*M114+O114*Q114</f>
        <v>0</v>
      </c>
    </row>
    <row r="115" spans="1:19" s="20" customFormat="1">
      <c r="A115" s="17"/>
      <c r="B115" s="1"/>
      <c r="C115" s="18" t="s">
        <v>187</v>
      </c>
      <c r="D115" s="1"/>
      <c r="E115" s="18" t="s">
        <v>29</v>
      </c>
      <c r="F115" s="1"/>
      <c r="G115" s="19">
        <v>32</v>
      </c>
      <c r="H115" s="1"/>
      <c r="I115" s="18">
        <v>3</v>
      </c>
      <c r="J115" s="1"/>
      <c r="K115" s="19"/>
      <c r="L115" s="1"/>
      <c r="M115" s="19"/>
      <c r="N115" s="1"/>
      <c r="O115" s="19"/>
      <c r="P115" s="1"/>
      <c r="Q115" s="19"/>
      <c r="R115" s="1"/>
      <c r="S115" s="38">
        <f t="shared" si="3"/>
        <v>0</v>
      </c>
    </row>
    <row r="116" spans="1:19" s="3" customFormat="1">
      <c r="G116" s="40"/>
      <c r="K116" s="40">
        <f>SUM(K114:K115)</f>
        <v>0</v>
      </c>
      <c r="O116" s="40">
        <f>SUM(O114:O115)</f>
        <v>0</v>
      </c>
      <c r="Q116" s="41"/>
      <c r="S116" s="41"/>
    </row>
    <row r="117" spans="1:19">
      <c r="A117" s="14"/>
      <c r="B117" s="14"/>
      <c r="C117" s="14"/>
      <c r="D117" s="14"/>
      <c r="E117" s="14"/>
      <c r="F117" s="14"/>
      <c r="G117" s="15"/>
      <c r="H117" s="14"/>
      <c r="I117" s="14"/>
      <c r="J117" s="14"/>
      <c r="K117" s="14"/>
      <c r="L117" s="14"/>
      <c r="M117" s="14"/>
      <c r="N117" s="14"/>
      <c r="O117" s="15"/>
      <c r="P117" s="14"/>
      <c r="Q117" s="16"/>
      <c r="R117" s="14"/>
      <c r="S117" s="16"/>
    </row>
    <row r="118" spans="1:19">
      <c r="A118" s="383" t="s">
        <v>59</v>
      </c>
      <c r="B118" s="384"/>
      <c r="C118" s="384"/>
      <c r="D118" s="384"/>
      <c r="E118" s="384"/>
      <c r="F118" s="11"/>
      <c r="G118" s="12">
        <f>G114</f>
        <v>64</v>
      </c>
      <c r="H118" s="11"/>
      <c r="I118" s="11" t="s">
        <v>60</v>
      </c>
      <c r="J118" s="11"/>
      <c r="K118" s="11"/>
      <c r="L118" s="11"/>
      <c r="M118" s="11"/>
      <c r="N118" s="11"/>
      <c r="O118" s="13" t="s">
        <v>61</v>
      </c>
      <c r="P118" s="11"/>
      <c r="Q118" s="16"/>
      <c r="R118" s="11"/>
      <c r="S118" s="35">
        <f>S114+S115</f>
        <v>0</v>
      </c>
    </row>
    <row r="119" spans="1:19">
      <c r="A119" s="14"/>
      <c r="B119" s="14"/>
      <c r="C119" s="14"/>
      <c r="D119" s="14"/>
      <c r="E119" s="14"/>
      <c r="F119" s="14"/>
      <c r="G119" s="15"/>
      <c r="H119" s="14"/>
      <c r="I119" s="14"/>
      <c r="J119" s="14"/>
      <c r="K119" s="11" t="s">
        <v>62</v>
      </c>
      <c r="L119" s="11"/>
      <c r="M119" s="11"/>
      <c r="N119" s="11"/>
      <c r="O119" s="12"/>
      <c r="P119" s="11"/>
      <c r="Q119" s="12">
        <f>K116</f>
        <v>0</v>
      </c>
      <c r="R119" s="14"/>
      <c r="S119" s="16"/>
    </row>
    <row r="120" spans="1:19">
      <c r="A120" s="14"/>
      <c r="B120" s="14"/>
      <c r="C120" s="14"/>
      <c r="D120" s="14"/>
      <c r="E120" s="14"/>
      <c r="F120" s="14"/>
      <c r="G120" s="15"/>
      <c r="H120" s="14"/>
      <c r="I120" s="14"/>
      <c r="J120" s="14"/>
      <c r="K120" s="11" t="s">
        <v>63</v>
      </c>
      <c r="L120" s="11"/>
      <c r="M120" s="11"/>
      <c r="N120" s="11"/>
      <c r="O120" s="12"/>
      <c r="P120" s="11"/>
      <c r="Q120" s="12">
        <f>O116</f>
        <v>0</v>
      </c>
      <c r="R120" s="14"/>
      <c r="S120" s="16"/>
    </row>
    <row r="121" spans="1:19">
      <c r="A121" s="11" t="s">
        <v>64</v>
      </c>
      <c r="B121" s="11"/>
      <c r="C121" s="11"/>
      <c r="D121" s="11"/>
      <c r="E121" s="11"/>
      <c r="F121" s="11"/>
      <c r="G121" s="12">
        <f>SUM(G118:G120)</f>
        <v>64</v>
      </c>
      <c r="H121" s="11"/>
      <c r="I121" s="11" t="s">
        <v>60</v>
      </c>
      <c r="J121" s="11"/>
      <c r="K121" s="11"/>
      <c r="L121" s="11"/>
      <c r="M121" s="11"/>
      <c r="N121" s="11"/>
      <c r="O121" s="12"/>
      <c r="P121" s="11"/>
      <c r="Q121" s="13"/>
      <c r="R121" s="11"/>
      <c r="S121" s="13"/>
    </row>
    <row r="122" spans="1:19">
      <c r="K122" t="s">
        <v>0</v>
      </c>
    </row>
    <row r="123" spans="1:19">
      <c r="K123" t="s">
        <v>77</v>
      </c>
    </row>
    <row r="124" spans="1:19">
      <c r="K124" t="s">
        <v>78</v>
      </c>
    </row>
    <row r="125" spans="1:19">
      <c r="K125" t="s">
        <v>3</v>
      </c>
    </row>
    <row r="126" spans="1:19">
      <c r="K126" s="88" t="s">
        <v>190</v>
      </c>
    </row>
    <row r="127" spans="1:19" ht="9" customHeight="1"/>
    <row r="128" spans="1:19">
      <c r="A128" s="381" t="s">
        <v>197</v>
      </c>
      <c r="B128" s="382"/>
      <c r="C128" s="382"/>
      <c r="D128" s="382"/>
      <c r="E128" s="382"/>
      <c r="F128" s="382"/>
      <c r="G128" s="382"/>
      <c r="H128" s="382"/>
      <c r="I128" s="382"/>
      <c r="J128" s="382"/>
      <c r="K128" s="382"/>
      <c r="L128" s="382"/>
      <c r="M128" s="382"/>
      <c r="N128" s="382"/>
      <c r="O128" s="382"/>
      <c r="P128" s="382"/>
      <c r="Q128" s="382"/>
      <c r="S128"/>
    </row>
    <row r="129" spans="1:19" ht="12.75" customHeight="1"/>
    <row r="130" spans="1:19" ht="39" customHeight="1">
      <c r="A130" s="2" t="s">
        <v>4</v>
      </c>
      <c r="B130" s="1"/>
      <c r="C130" s="2" t="s">
        <v>5</v>
      </c>
      <c r="D130" s="1"/>
      <c r="E130" s="2" t="s">
        <v>6</v>
      </c>
      <c r="F130" s="1"/>
      <c r="G130" s="5" t="s">
        <v>7</v>
      </c>
      <c r="H130" s="1"/>
      <c r="I130" s="2" t="s">
        <v>8</v>
      </c>
      <c r="J130" s="1"/>
      <c r="K130" s="32" t="s">
        <v>9</v>
      </c>
      <c r="L130" s="1"/>
      <c r="M130" s="32" t="s">
        <v>10</v>
      </c>
      <c r="N130" s="1"/>
      <c r="O130" s="5" t="s">
        <v>11</v>
      </c>
      <c r="P130" s="1"/>
      <c r="Q130" s="7" t="s">
        <v>12</v>
      </c>
      <c r="R130" s="1"/>
      <c r="S130" s="7" t="s">
        <v>13</v>
      </c>
    </row>
    <row r="131" spans="1:19">
      <c r="A131" s="17">
        <v>1</v>
      </c>
      <c r="B131" s="1"/>
      <c r="C131" s="18" t="s">
        <v>79</v>
      </c>
      <c r="D131" s="1"/>
      <c r="E131" s="18" t="s">
        <v>15</v>
      </c>
      <c r="F131" s="1"/>
      <c r="G131" s="19">
        <v>4</v>
      </c>
      <c r="H131" s="1"/>
      <c r="I131" s="18"/>
      <c r="J131" s="1"/>
      <c r="K131" s="19"/>
      <c r="L131" s="1"/>
      <c r="M131" s="19"/>
      <c r="N131" s="1"/>
      <c r="O131" s="19"/>
      <c r="P131" s="1"/>
      <c r="Q131" s="19"/>
      <c r="R131" s="1"/>
      <c r="S131" s="19">
        <f>K131*M131+O131*Q131</f>
        <v>0</v>
      </c>
    </row>
    <row r="132" spans="1:19" s="29" customFormat="1">
      <c r="A132" s="23"/>
      <c r="B132" s="24"/>
      <c r="C132" s="25"/>
      <c r="D132" s="24"/>
      <c r="E132" s="25" t="s">
        <v>80</v>
      </c>
      <c r="F132" s="24"/>
      <c r="G132" s="26">
        <v>16.95</v>
      </c>
      <c r="H132" s="24"/>
      <c r="I132" s="25"/>
      <c r="J132" s="24"/>
      <c r="K132" s="26"/>
      <c r="L132" s="24"/>
      <c r="M132" s="26"/>
      <c r="N132" s="24"/>
      <c r="O132" s="26"/>
      <c r="P132" s="24"/>
      <c r="Q132" s="26"/>
      <c r="R132" s="24"/>
      <c r="S132" s="26">
        <f>K132*M132+O132*Q132</f>
        <v>0</v>
      </c>
    </row>
    <row r="133" spans="1:19">
      <c r="A133" s="17">
        <v>1</v>
      </c>
      <c r="B133" s="1"/>
      <c r="C133" s="18" t="s">
        <v>81</v>
      </c>
      <c r="D133" s="1"/>
      <c r="E133" s="18" t="s">
        <v>69</v>
      </c>
      <c r="F133" s="1"/>
      <c r="G133" s="19">
        <v>24.3</v>
      </c>
      <c r="H133" s="1"/>
      <c r="I133" s="18"/>
      <c r="J133" s="1"/>
      <c r="K133" s="19"/>
      <c r="L133" s="1"/>
      <c r="M133" s="19"/>
      <c r="N133" s="1"/>
      <c r="O133" s="19"/>
      <c r="P133" s="1"/>
      <c r="Q133" s="19"/>
      <c r="R133" s="1"/>
      <c r="S133" s="19">
        <f t="shared" ref="S133:S149" si="4">K133*M133+O133*Q133</f>
        <v>0</v>
      </c>
    </row>
    <row r="134" spans="1:19" s="29" customFormat="1">
      <c r="A134" s="23">
        <v>1</v>
      </c>
      <c r="B134" s="24"/>
      <c r="C134" s="25" t="s">
        <v>27</v>
      </c>
      <c r="D134" s="24"/>
      <c r="E134" s="25" t="s">
        <v>80</v>
      </c>
      <c r="F134" s="24"/>
      <c r="G134" s="26">
        <v>14.1</v>
      </c>
      <c r="H134" s="24"/>
      <c r="I134" s="25"/>
      <c r="J134" s="24"/>
      <c r="K134" s="26"/>
      <c r="L134" s="24"/>
      <c r="M134" s="26"/>
      <c r="N134" s="24"/>
      <c r="O134" s="26"/>
      <c r="P134" s="24"/>
      <c r="Q134" s="26"/>
      <c r="R134" s="24"/>
      <c r="S134" s="26">
        <f t="shared" si="4"/>
        <v>0</v>
      </c>
    </row>
    <row r="135" spans="1:19">
      <c r="A135" s="17">
        <v>4</v>
      </c>
      <c r="B135" s="1"/>
      <c r="C135" s="18" t="s">
        <v>31</v>
      </c>
      <c r="D135" s="1"/>
      <c r="E135" s="18" t="s">
        <v>29</v>
      </c>
      <c r="F135" s="1"/>
      <c r="G135" s="19">
        <v>3.2</v>
      </c>
      <c r="H135" s="1"/>
      <c r="I135" s="18"/>
      <c r="J135" s="1"/>
      <c r="K135" s="19"/>
      <c r="L135" s="1"/>
      <c r="M135" s="19"/>
      <c r="N135" s="1"/>
      <c r="O135" s="19"/>
      <c r="P135" s="1"/>
      <c r="Q135" s="19"/>
      <c r="R135" s="1"/>
      <c r="S135" s="19">
        <f t="shared" si="4"/>
        <v>0</v>
      </c>
    </row>
    <row r="136" spans="1:19" s="29" customFormat="1">
      <c r="A136" s="23">
        <v>2</v>
      </c>
      <c r="B136" s="24"/>
      <c r="C136" s="25" t="s">
        <v>45</v>
      </c>
      <c r="D136" s="24"/>
      <c r="E136" s="25" t="s">
        <v>80</v>
      </c>
      <c r="F136" s="24"/>
      <c r="G136" s="26">
        <v>95</v>
      </c>
      <c r="H136" s="24"/>
      <c r="I136" s="25"/>
      <c r="J136" s="24"/>
      <c r="K136" s="26"/>
      <c r="L136" s="24"/>
      <c r="M136" s="26"/>
      <c r="N136" s="24"/>
      <c r="O136" s="26"/>
      <c r="P136" s="24"/>
      <c r="Q136" s="26"/>
      <c r="R136" s="24"/>
      <c r="S136" s="26">
        <f t="shared" si="4"/>
        <v>0</v>
      </c>
    </row>
    <row r="137" spans="1:19">
      <c r="A137" s="17"/>
      <c r="B137" s="1"/>
      <c r="C137" s="18"/>
      <c r="D137" s="1"/>
      <c r="E137" s="18" t="s">
        <v>22</v>
      </c>
      <c r="F137" s="1"/>
      <c r="G137" s="19">
        <v>75.45</v>
      </c>
      <c r="H137" s="1"/>
      <c r="I137" s="18"/>
      <c r="J137" s="1"/>
      <c r="K137" s="19"/>
      <c r="L137" s="1"/>
      <c r="M137" s="19"/>
      <c r="N137" s="1"/>
      <c r="O137" s="19"/>
      <c r="P137" s="1"/>
      <c r="Q137" s="19"/>
      <c r="R137" s="1"/>
      <c r="S137" s="19">
        <f t="shared" si="4"/>
        <v>0</v>
      </c>
    </row>
    <row r="138" spans="1:19" s="29" customFormat="1">
      <c r="A138" s="23"/>
      <c r="B138" s="24"/>
      <c r="C138" s="25"/>
      <c r="D138" s="24"/>
      <c r="E138" s="25" t="s">
        <v>69</v>
      </c>
      <c r="F138" s="24"/>
      <c r="G138" s="26">
        <v>25.25</v>
      </c>
      <c r="H138" s="24"/>
      <c r="I138" s="25"/>
      <c r="J138" s="24"/>
      <c r="K138" s="26"/>
      <c r="L138" s="24"/>
      <c r="M138" s="26"/>
      <c r="N138" s="24"/>
      <c r="O138" s="26"/>
      <c r="P138" s="24"/>
      <c r="Q138" s="26"/>
      <c r="R138" s="24"/>
      <c r="S138" s="26">
        <f t="shared" si="4"/>
        <v>0</v>
      </c>
    </row>
    <row r="139" spans="1:19">
      <c r="A139" s="17">
        <v>3</v>
      </c>
      <c r="B139" s="1"/>
      <c r="C139" s="18" t="s">
        <v>58</v>
      </c>
      <c r="D139" s="1"/>
      <c r="E139" s="18" t="s">
        <v>33</v>
      </c>
      <c r="F139" s="1"/>
      <c r="G139" s="19">
        <v>32</v>
      </c>
      <c r="H139" s="1"/>
      <c r="I139" s="18"/>
      <c r="J139" s="1"/>
      <c r="K139" s="19"/>
      <c r="L139" s="1"/>
      <c r="M139" s="19"/>
      <c r="N139" s="1"/>
      <c r="O139" s="19"/>
      <c r="P139" s="1"/>
      <c r="Q139" s="19"/>
      <c r="R139" s="1"/>
      <c r="S139" s="19">
        <f t="shared" si="4"/>
        <v>0</v>
      </c>
    </row>
    <row r="140" spans="1:19" s="29" customFormat="1">
      <c r="A140" s="23">
        <v>9</v>
      </c>
      <c r="B140" s="24"/>
      <c r="C140" s="25" t="s">
        <v>50</v>
      </c>
      <c r="D140" s="24"/>
      <c r="E140" s="25" t="s">
        <v>69</v>
      </c>
      <c r="F140" s="24"/>
      <c r="G140" s="26">
        <v>20</v>
      </c>
      <c r="H140" s="24"/>
      <c r="I140" s="25"/>
      <c r="J140" s="24"/>
      <c r="K140" s="26"/>
      <c r="L140" s="24"/>
      <c r="M140" s="26"/>
      <c r="N140" s="24"/>
      <c r="O140" s="26"/>
      <c r="P140" s="24"/>
      <c r="Q140" s="26"/>
      <c r="R140" s="24"/>
      <c r="S140" s="26">
        <f t="shared" si="4"/>
        <v>0</v>
      </c>
    </row>
    <row r="141" spans="1:19">
      <c r="A141" s="17">
        <v>7</v>
      </c>
      <c r="B141" s="1"/>
      <c r="C141" s="18" t="s">
        <v>40</v>
      </c>
      <c r="D141" s="1"/>
      <c r="E141" s="18" t="s">
        <v>38</v>
      </c>
      <c r="F141" s="1"/>
      <c r="G141" s="19">
        <v>22.7</v>
      </c>
      <c r="H141" s="1"/>
      <c r="I141" s="18"/>
      <c r="J141" s="1"/>
      <c r="K141" s="19"/>
      <c r="L141" s="1"/>
      <c r="M141" s="19"/>
      <c r="N141" s="1"/>
      <c r="O141" s="19"/>
      <c r="P141" s="1"/>
      <c r="Q141" s="19"/>
      <c r="R141" s="1"/>
      <c r="S141" s="19">
        <f t="shared" si="4"/>
        <v>0</v>
      </c>
    </row>
    <row r="142" spans="1:19" s="29" customFormat="1">
      <c r="A142" s="23">
        <v>7</v>
      </c>
      <c r="B142" s="24"/>
      <c r="C142" s="25" t="s">
        <v>41</v>
      </c>
      <c r="D142" s="24"/>
      <c r="E142" s="25" t="s">
        <v>38</v>
      </c>
      <c r="F142" s="24"/>
      <c r="G142" s="26">
        <v>4.75</v>
      </c>
      <c r="H142" s="24"/>
      <c r="I142" s="25"/>
      <c r="J142" s="24"/>
      <c r="K142" s="26"/>
      <c r="L142" s="24"/>
      <c r="M142" s="26"/>
      <c r="N142" s="24"/>
      <c r="O142" s="26"/>
      <c r="P142" s="24"/>
      <c r="Q142" s="26"/>
      <c r="R142" s="24"/>
      <c r="S142" s="26">
        <f t="shared" si="4"/>
        <v>0</v>
      </c>
    </row>
    <row r="143" spans="1:19">
      <c r="A143" s="17">
        <v>7</v>
      </c>
      <c r="B143" s="1"/>
      <c r="C143" s="18" t="s">
        <v>82</v>
      </c>
      <c r="D143" s="1"/>
      <c r="E143" s="18" t="s">
        <v>38</v>
      </c>
      <c r="F143" s="1"/>
      <c r="G143" s="19">
        <v>18.95</v>
      </c>
      <c r="H143" s="1"/>
      <c r="I143" s="18"/>
      <c r="J143" s="1"/>
      <c r="K143" s="19"/>
      <c r="L143" s="1"/>
      <c r="M143" s="19"/>
      <c r="N143" s="1"/>
      <c r="O143" s="19"/>
      <c r="P143" s="1"/>
      <c r="Q143" s="19"/>
      <c r="R143" s="1"/>
      <c r="S143" s="19">
        <f t="shared" si="4"/>
        <v>0</v>
      </c>
    </row>
    <row r="144" spans="1:19" s="29" customFormat="1">
      <c r="A144" s="23">
        <v>7</v>
      </c>
      <c r="B144" s="24"/>
      <c r="C144" s="25" t="s">
        <v>83</v>
      </c>
      <c r="D144" s="24"/>
      <c r="E144" s="25" t="s">
        <v>33</v>
      </c>
      <c r="F144" s="24"/>
      <c r="G144" s="26">
        <v>1</v>
      </c>
      <c r="H144" s="24"/>
      <c r="I144" s="25"/>
      <c r="J144" s="24"/>
      <c r="K144" s="26"/>
      <c r="L144" s="24"/>
      <c r="M144" s="26"/>
      <c r="N144" s="24"/>
      <c r="O144" s="26"/>
      <c r="P144" s="24"/>
      <c r="Q144" s="26"/>
      <c r="R144" s="24"/>
      <c r="S144" s="26">
        <f t="shared" si="4"/>
        <v>0</v>
      </c>
    </row>
    <row r="145" spans="1:19">
      <c r="A145" s="17">
        <v>7</v>
      </c>
      <c r="B145" s="1"/>
      <c r="C145" s="18" t="s">
        <v>84</v>
      </c>
      <c r="D145" s="1"/>
      <c r="E145" s="18" t="s">
        <v>33</v>
      </c>
      <c r="F145" s="1"/>
      <c r="G145" s="19">
        <v>1</v>
      </c>
      <c r="H145" s="1"/>
      <c r="I145" s="18"/>
      <c r="J145" s="1"/>
      <c r="K145" s="19"/>
      <c r="L145" s="1"/>
      <c r="M145" s="19"/>
      <c r="N145" s="1"/>
      <c r="O145" s="19"/>
      <c r="P145" s="1"/>
      <c r="Q145" s="19"/>
      <c r="R145" s="1"/>
      <c r="S145" s="19">
        <f t="shared" si="4"/>
        <v>0</v>
      </c>
    </row>
    <row r="146" spans="1:19" s="29" customFormat="1">
      <c r="A146" s="23">
        <v>3</v>
      </c>
      <c r="B146" s="24"/>
      <c r="C146" s="25" t="s">
        <v>85</v>
      </c>
      <c r="D146" s="24"/>
      <c r="E146" s="25" t="s">
        <v>38</v>
      </c>
      <c r="F146" s="24"/>
      <c r="G146" s="26">
        <v>7.15</v>
      </c>
      <c r="H146" s="24"/>
      <c r="I146" s="25"/>
      <c r="J146" s="24"/>
      <c r="K146" s="26"/>
      <c r="L146" s="24"/>
      <c r="M146" s="26"/>
      <c r="N146" s="24"/>
      <c r="O146" s="26"/>
      <c r="P146" s="24"/>
      <c r="Q146" s="26"/>
      <c r="R146" s="24"/>
      <c r="S146" s="26">
        <f t="shared" si="4"/>
        <v>0</v>
      </c>
    </row>
    <row r="147" spans="1:19">
      <c r="A147" s="17">
        <v>11</v>
      </c>
      <c r="B147" s="1"/>
      <c r="C147" s="18" t="s">
        <v>86</v>
      </c>
      <c r="D147" s="1"/>
      <c r="E147" s="18" t="s">
        <v>80</v>
      </c>
      <c r="F147" s="1"/>
      <c r="G147" s="19">
        <v>104.5</v>
      </c>
      <c r="H147" s="1"/>
      <c r="I147" s="18"/>
      <c r="J147" s="1"/>
      <c r="K147" s="19"/>
      <c r="L147" s="1"/>
      <c r="M147" s="19"/>
      <c r="N147" s="1"/>
      <c r="O147" s="19"/>
      <c r="P147" s="1"/>
      <c r="Q147" s="19"/>
      <c r="R147" s="1"/>
      <c r="S147" s="19">
        <f t="shared" si="4"/>
        <v>0</v>
      </c>
    </row>
    <row r="148" spans="1:19" s="29" customFormat="1">
      <c r="A148" s="23">
        <v>11</v>
      </c>
      <c r="B148" s="24"/>
      <c r="C148" s="25" t="s">
        <v>87</v>
      </c>
      <c r="D148" s="24"/>
      <c r="E148" s="25" t="s">
        <v>38</v>
      </c>
      <c r="F148" s="24"/>
      <c r="G148" s="26">
        <v>12.3</v>
      </c>
      <c r="H148" s="24"/>
      <c r="I148" s="25"/>
      <c r="J148" s="24"/>
      <c r="K148" s="26"/>
      <c r="L148" s="24"/>
      <c r="M148" s="26"/>
      <c r="N148" s="24"/>
      <c r="O148" s="26"/>
      <c r="P148" s="24"/>
      <c r="Q148" s="26"/>
      <c r="R148" s="24"/>
      <c r="S148" s="26">
        <f t="shared" si="4"/>
        <v>0</v>
      </c>
    </row>
    <row r="149" spans="1:19">
      <c r="A149" s="17">
        <v>3</v>
      </c>
      <c r="B149" s="1"/>
      <c r="C149" s="18" t="s">
        <v>200</v>
      </c>
      <c r="D149" s="1"/>
      <c r="E149" s="18" t="s">
        <v>22</v>
      </c>
      <c r="F149" s="1"/>
      <c r="G149" s="19">
        <v>30</v>
      </c>
      <c r="H149" s="1"/>
      <c r="I149" s="18"/>
      <c r="J149" s="1"/>
      <c r="K149" s="19"/>
      <c r="L149" s="1"/>
      <c r="M149" s="19"/>
      <c r="N149" s="1"/>
      <c r="O149" s="19"/>
      <c r="P149" s="1"/>
      <c r="Q149" s="19"/>
      <c r="R149" s="1"/>
      <c r="S149" s="19">
        <f t="shared" si="4"/>
        <v>0</v>
      </c>
    </row>
    <row r="150" spans="1:19" s="3" customFormat="1">
      <c r="G150" s="40"/>
      <c r="K150" s="40">
        <f>SUM(K131:K149)</f>
        <v>0</v>
      </c>
      <c r="O150" s="40">
        <f>SUM(O131:O149)</f>
        <v>0</v>
      </c>
      <c r="Q150" s="41"/>
      <c r="S150" s="41"/>
    </row>
    <row r="151" spans="1:19" ht="9" customHeight="1">
      <c r="A151" s="14"/>
      <c r="B151" s="14"/>
      <c r="C151" s="14"/>
      <c r="D151" s="14"/>
      <c r="E151" s="14"/>
      <c r="F151" s="14"/>
      <c r="G151" s="15"/>
      <c r="H151" s="14"/>
      <c r="I151" s="14"/>
      <c r="J151" s="14"/>
      <c r="K151" s="14"/>
      <c r="L151" s="14"/>
      <c r="M151" s="14"/>
      <c r="N151" s="14"/>
      <c r="O151" s="15"/>
      <c r="P151" s="14"/>
      <c r="Q151" s="16"/>
      <c r="R151" s="14"/>
      <c r="S151" s="16"/>
    </row>
    <row r="152" spans="1:19" ht="12.75" customHeight="1">
      <c r="A152" s="383" t="s">
        <v>59</v>
      </c>
      <c r="B152" s="384"/>
      <c r="C152" s="384"/>
      <c r="D152" s="384"/>
      <c r="E152" s="384"/>
      <c r="F152" s="11"/>
      <c r="G152" s="12">
        <f>SUM(G131:G149)</f>
        <v>512.59999999999991</v>
      </c>
      <c r="H152" s="11"/>
      <c r="I152" s="11" t="s">
        <v>60</v>
      </c>
      <c r="J152" s="11"/>
      <c r="K152" s="11"/>
      <c r="L152" s="11"/>
      <c r="M152" s="11"/>
      <c r="N152" s="11"/>
      <c r="O152" s="13" t="s">
        <v>61</v>
      </c>
      <c r="P152" s="11"/>
      <c r="Q152" s="16"/>
      <c r="R152" s="11"/>
      <c r="S152" s="35">
        <f>SUM(S131:S149)</f>
        <v>0</v>
      </c>
    </row>
    <row r="153" spans="1:19" ht="12.75" customHeight="1">
      <c r="A153" s="14"/>
      <c r="B153" s="14"/>
      <c r="C153" s="14"/>
      <c r="D153" s="14"/>
      <c r="E153" s="14"/>
      <c r="F153" s="14"/>
      <c r="G153" s="15"/>
      <c r="H153" s="14"/>
      <c r="I153" s="14"/>
      <c r="J153" s="14"/>
      <c r="K153" s="11" t="s">
        <v>62</v>
      </c>
      <c r="L153" s="11"/>
      <c r="M153" s="11"/>
      <c r="N153" s="11"/>
      <c r="O153" s="12"/>
      <c r="P153" s="11"/>
      <c r="Q153" s="12">
        <f>K150</f>
        <v>0</v>
      </c>
      <c r="R153" s="14"/>
      <c r="S153" s="16"/>
    </row>
    <row r="154" spans="1:19" ht="12.75" customHeight="1">
      <c r="A154" s="14"/>
      <c r="B154" s="14"/>
      <c r="C154" s="14"/>
      <c r="D154" s="14"/>
      <c r="E154" s="14"/>
      <c r="F154" s="14"/>
      <c r="G154" s="15"/>
      <c r="H154" s="14"/>
      <c r="I154" s="14"/>
      <c r="J154" s="14"/>
      <c r="K154" s="11" t="s">
        <v>63</v>
      </c>
      <c r="L154" s="11"/>
      <c r="M154" s="11"/>
      <c r="N154" s="11"/>
      <c r="O154" s="12"/>
      <c r="P154" s="11"/>
      <c r="Q154" s="12">
        <f>O150</f>
        <v>0</v>
      </c>
      <c r="R154" s="14"/>
      <c r="S154" s="16"/>
    </row>
    <row r="155" spans="1:19" ht="16.5" customHeight="1">
      <c r="A155" s="11" t="s">
        <v>64</v>
      </c>
      <c r="B155" s="11"/>
      <c r="C155" s="11"/>
      <c r="D155" s="11"/>
      <c r="E155" s="11"/>
      <c r="F155" s="11"/>
      <c r="G155" s="12">
        <f>SUM(G152:G154)</f>
        <v>512.59999999999991</v>
      </c>
      <c r="H155" s="11"/>
      <c r="I155" s="11" t="s">
        <v>60</v>
      </c>
      <c r="J155" s="11"/>
      <c r="K155" s="11"/>
      <c r="L155" s="11"/>
      <c r="M155" s="11"/>
      <c r="N155" s="11"/>
      <c r="O155" s="12"/>
      <c r="P155" s="11"/>
      <c r="Q155" s="13"/>
      <c r="R155" s="11"/>
      <c r="S155" s="13"/>
    </row>
    <row r="156" spans="1:19">
      <c r="K156" t="s">
        <v>0</v>
      </c>
    </row>
    <row r="157" spans="1:19">
      <c r="K157" t="s">
        <v>88</v>
      </c>
    </row>
    <row r="158" spans="1:19">
      <c r="K158" t="s">
        <v>89</v>
      </c>
    </row>
    <row r="159" spans="1:19">
      <c r="K159" t="s">
        <v>3</v>
      </c>
    </row>
    <row r="160" spans="1:19">
      <c r="K160" s="88" t="s">
        <v>190</v>
      </c>
    </row>
    <row r="162" spans="1:19">
      <c r="A162" s="381" t="s">
        <v>197</v>
      </c>
      <c r="B162" s="382"/>
      <c r="C162" s="382"/>
      <c r="D162" s="382"/>
      <c r="E162" s="382"/>
      <c r="F162" s="382"/>
      <c r="G162" s="382"/>
      <c r="H162" s="382"/>
      <c r="I162" s="382"/>
      <c r="J162" s="382"/>
      <c r="K162" s="382"/>
      <c r="L162" s="382"/>
      <c r="M162" s="382"/>
      <c r="N162" s="382"/>
      <c r="O162" s="382"/>
      <c r="P162" s="382"/>
      <c r="Q162" s="382"/>
      <c r="S162"/>
    </row>
    <row r="164" spans="1:19" ht="39" customHeight="1">
      <c r="A164" s="2" t="s">
        <v>4</v>
      </c>
      <c r="B164" s="1"/>
      <c r="C164" s="2" t="s">
        <v>5</v>
      </c>
      <c r="D164" s="1"/>
      <c r="E164" s="2" t="s">
        <v>6</v>
      </c>
      <c r="F164" s="1"/>
      <c r="G164" s="5" t="s">
        <v>7</v>
      </c>
      <c r="H164" s="1"/>
      <c r="I164" s="2" t="s">
        <v>8</v>
      </c>
      <c r="J164" s="1"/>
      <c r="K164" s="32" t="s">
        <v>9</v>
      </c>
      <c r="L164" s="1"/>
      <c r="M164" s="32" t="s">
        <v>10</v>
      </c>
      <c r="N164" s="1"/>
      <c r="O164" s="5" t="s">
        <v>11</v>
      </c>
      <c r="P164" s="1"/>
      <c r="Q164" s="7" t="s">
        <v>12</v>
      </c>
      <c r="R164" s="1"/>
      <c r="S164" s="7" t="s">
        <v>13</v>
      </c>
    </row>
    <row r="165" spans="1:19">
      <c r="A165" s="17">
        <v>3</v>
      </c>
      <c r="B165" s="1"/>
      <c r="C165" s="18" t="s">
        <v>81</v>
      </c>
      <c r="D165" s="1"/>
      <c r="E165" s="18" t="s">
        <v>124</v>
      </c>
      <c r="F165" s="1"/>
      <c r="G165" s="19">
        <v>2.5499999999999998</v>
      </c>
      <c r="H165" s="1"/>
      <c r="I165" s="18"/>
      <c r="J165" s="1"/>
      <c r="K165" s="19"/>
      <c r="L165" s="1"/>
      <c r="M165" s="19"/>
      <c r="N165" s="1"/>
      <c r="O165" s="19"/>
      <c r="P165" s="1"/>
      <c r="Q165" s="19"/>
      <c r="R165" s="1"/>
      <c r="S165" s="19">
        <f>K165*M165+O165*Q165</f>
        <v>0</v>
      </c>
    </row>
    <row r="166" spans="1:19" s="29" customFormat="1">
      <c r="A166" s="23">
        <v>9</v>
      </c>
      <c r="B166" s="24"/>
      <c r="C166" s="25" t="s">
        <v>45</v>
      </c>
      <c r="D166" s="24"/>
      <c r="E166" s="25" t="s">
        <v>124</v>
      </c>
      <c r="F166" s="24"/>
      <c r="G166" s="26">
        <v>9.75</v>
      </c>
      <c r="H166" s="24"/>
      <c r="I166" s="25"/>
      <c r="J166" s="24"/>
      <c r="K166" s="26"/>
      <c r="L166" s="24"/>
      <c r="M166" s="26"/>
      <c r="N166" s="24"/>
      <c r="O166" s="26"/>
      <c r="P166" s="24"/>
      <c r="Q166" s="26"/>
      <c r="R166" s="24"/>
      <c r="S166" s="26">
        <f>K166*M166+O166*Q166</f>
        <v>0</v>
      </c>
    </row>
    <row r="167" spans="1:19">
      <c r="A167" s="17">
        <v>11</v>
      </c>
      <c r="B167" s="1"/>
      <c r="C167" s="18" t="s">
        <v>90</v>
      </c>
      <c r="D167" s="1"/>
      <c r="E167" s="18" t="s">
        <v>124</v>
      </c>
      <c r="F167" s="1"/>
      <c r="G167" s="19">
        <v>16.100000000000001</v>
      </c>
      <c r="H167" s="1"/>
      <c r="I167" s="18"/>
      <c r="J167" s="1"/>
      <c r="K167" s="19"/>
      <c r="L167" s="1"/>
      <c r="M167" s="19"/>
      <c r="N167" s="1"/>
      <c r="O167" s="19"/>
      <c r="P167" s="1"/>
      <c r="Q167" s="19"/>
      <c r="R167" s="1"/>
      <c r="S167" s="19">
        <f>K167*M167+O167*Q167</f>
        <v>0</v>
      </c>
    </row>
    <row r="168" spans="1:19" s="29" customFormat="1">
      <c r="A168" s="23">
        <v>7</v>
      </c>
      <c r="B168" s="24"/>
      <c r="C168" s="25" t="s">
        <v>91</v>
      </c>
      <c r="D168" s="24"/>
      <c r="E168" s="25" t="s">
        <v>124</v>
      </c>
      <c r="F168" s="24"/>
      <c r="G168" s="26">
        <v>1.85</v>
      </c>
      <c r="H168" s="24"/>
      <c r="I168" s="25"/>
      <c r="J168" s="24"/>
      <c r="K168" s="26"/>
      <c r="L168" s="24"/>
      <c r="M168" s="26"/>
      <c r="N168" s="24"/>
      <c r="O168" s="26"/>
      <c r="P168" s="24"/>
      <c r="Q168" s="26"/>
      <c r="R168" s="24"/>
      <c r="S168" s="26">
        <f>K168*M168+O168*Q168</f>
        <v>0</v>
      </c>
    </row>
    <row r="169" spans="1:19">
      <c r="A169" s="17">
        <v>7</v>
      </c>
      <c r="B169" s="1"/>
      <c r="C169" s="18" t="s">
        <v>40</v>
      </c>
      <c r="D169" s="1"/>
      <c r="E169" s="18" t="s">
        <v>124</v>
      </c>
      <c r="F169" s="1"/>
      <c r="G169" s="19">
        <v>1.85</v>
      </c>
      <c r="H169" s="1"/>
      <c r="I169" s="18"/>
      <c r="J169" s="1"/>
      <c r="K169" s="19"/>
      <c r="L169" s="1"/>
      <c r="M169" s="19"/>
      <c r="N169" s="1"/>
      <c r="O169" s="19"/>
      <c r="P169" s="1"/>
      <c r="Q169" s="19"/>
      <c r="R169" s="1"/>
      <c r="S169" s="19">
        <f>K169*M169+O169*Q169</f>
        <v>0</v>
      </c>
    </row>
    <row r="170" spans="1:19" s="3" customFormat="1">
      <c r="G170" s="40"/>
      <c r="K170" s="40">
        <f>SUM(K165:K169)</f>
        <v>0</v>
      </c>
      <c r="O170" s="40">
        <f>SUM(O165:O169)</f>
        <v>0</v>
      </c>
      <c r="Q170" s="41"/>
      <c r="S170" s="41"/>
    </row>
    <row r="171" spans="1:19">
      <c r="A171" s="14"/>
      <c r="B171" s="14"/>
      <c r="C171" s="14"/>
      <c r="D171" s="14"/>
      <c r="E171" s="14"/>
      <c r="F171" s="14"/>
      <c r="G171" s="15"/>
      <c r="H171" s="14"/>
      <c r="I171" s="14"/>
      <c r="J171" s="14"/>
      <c r="K171" s="14"/>
      <c r="L171" s="14"/>
      <c r="M171" s="14"/>
      <c r="N171" s="14"/>
      <c r="O171" s="15"/>
      <c r="P171" s="14"/>
      <c r="Q171" s="16"/>
      <c r="R171" s="14"/>
      <c r="S171" s="16"/>
    </row>
    <row r="172" spans="1:19">
      <c r="A172" s="383" t="s">
        <v>59</v>
      </c>
      <c r="B172" s="384"/>
      <c r="C172" s="384"/>
      <c r="D172" s="384"/>
      <c r="E172" s="384"/>
      <c r="F172" s="11"/>
      <c r="G172" s="12">
        <f>SUM(G165:G169)</f>
        <v>32.1</v>
      </c>
      <c r="H172" s="11"/>
      <c r="I172" s="11" t="s">
        <v>60</v>
      </c>
      <c r="J172" s="11"/>
      <c r="K172" s="11"/>
      <c r="L172" s="11"/>
      <c r="M172" s="11"/>
      <c r="N172" s="11"/>
      <c r="O172" s="13" t="s">
        <v>61</v>
      </c>
      <c r="P172" s="11"/>
      <c r="Q172" s="16"/>
      <c r="R172" s="11"/>
      <c r="S172" s="35">
        <f>SUM(S165:S169)</f>
        <v>0</v>
      </c>
    </row>
    <row r="173" spans="1:19">
      <c r="A173" s="14"/>
      <c r="B173" s="14"/>
      <c r="C173" s="14"/>
      <c r="D173" s="14"/>
      <c r="E173" s="14"/>
      <c r="F173" s="14"/>
      <c r="G173" s="15"/>
      <c r="H173" s="14"/>
      <c r="I173" s="14"/>
      <c r="J173" s="14"/>
      <c r="K173" s="11" t="s">
        <v>62</v>
      </c>
      <c r="L173" s="11"/>
      <c r="M173" s="11"/>
      <c r="N173" s="11"/>
      <c r="O173" s="12"/>
      <c r="P173" s="11"/>
      <c r="Q173" s="12">
        <f>K170</f>
        <v>0</v>
      </c>
      <c r="R173" s="14"/>
      <c r="S173" s="16"/>
    </row>
    <row r="174" spans="1:19">
      <c r="A174" s="14"/>
      <c r="B174" s="14"/>
      <c r="C174" s="14"/>
      <c r="D174" s="14"/>
      <c r="E174" s="14"/>
      <c r="F174" s="14"/>
      <c r="G174" s="15"/>
      <c r="H174" s="14"/>
      <c r="I174" s="14"/>
      <c r="J174" s="14"/>
      <c r="K174" s="11" t="s">
        <v>63</v>
      </c>
      <c r="L174" s="11"/>
      <c r="M174" s="11"/>
      <c r="N174" s="11"/>
      <c r="O174" s="12"/>
      <c r="P174" s="11"/>
      <c r="Q174" s="12">
        <f>O170</f>
        <v>0</v>
      </c>
      <c r="R174" s="14"/>
      <c r="S174" s="16"/>
    </row>
    <row r="175" spans="1:19">
      <c r="A175" s="11" t="s">
        <v>64</v>
      </c>
      <c r="B175" s="11"/>
      <c r="C175" s="11"/>
      <c r="D175" s="11"/>
      <c r="E175" s="11"/>
      <c r="F175" s="11"/>
      <c r="G175" s="12">
        <f>SUM(G172:G174)</f>
        <v>32.1</v>
      </c>
      <c r="H175" s="11"/>
      <c r="I175" s="11" t="s">
        <v>60</v>
      </c>
      <c r="J175" s="11"/>
      <c r="K175" s="11"/>
      <c r="L175" s="11"/>
      <c r="M175" s="11"/>
      <c r="N175" s="11"/>
      <c r="O175" s="12"/>
      <c r="P175" s="11"/>
      <c r="Q175" s="13"/>
      <c r="R175" s="11"/>
      <c r="S175" s="13"/>
    </row>
    <row r="176" spans="1:19">
      <c r="K176" t="s">
        <v>0</v>
      </c>
    </row>
    <row r="177" spans="1:19">
      <c r="K177" s="88" t="s">
        <v>92</v>
      </c>
    </row>
    <row r="178" spans="1:19">
      <c r="K178" t="s">
        <v>93</v>
      </c>
    </row>
    <row r="179" spans="1:19">
      <c r="K179" t="s">
        <v>3</v>
      </c>
    </row>
    <row r="180" spans="1:19">
      <c r="K180" s="88" t="s">
        <v>190</v>
      </c>
    </row>
    <row r="182" spans="1:19">
      <c r="A182" s="381" t="s">
        <v>197</v>
      </c>
      <c r="B182" s="382"/>
      <c r="C182" s="382"/>
      <c r="D182" s="382"/>
      <c r="E182" s="382"/>
      <c r="F182" s="382"/>
      <c r="G182" s="382"/>
      <c r="H182" s="382"/>
      <c r="I182" s="382"/>
      <c r="J182" s="382"/>
      <c r="K182" s="382"/>
      <c r="L182" s="382"/>
      <c r="M182" s="382"/>
      <c r="N182" s="382"/>
      <c r="O182" s="382"/>
      <c r="P182" s="382"/>
      <c r="Q182" s="382"/>
      <c r="S182"/>
    </row>
    <row r="184" spans="1:19" ht="39" customHeight="1">
      <c r="A184" s="2" t="s">
        <v>4</v>
      </c>
      <c r="B184" s="1"/>
      <c r="C184" s="2" t="s">
        <v>5</v>
      </c>
      <c r="D184" s="1"/>
      <c r="E184" s="2" t="s">
        <v>6</v>
      </c>
      <c r="F184" s="1"/>
      <c r="G184" s="5" t="s">
        <v>7</v>
      </c>
      <c r="H184" s="1"/>
      <c r="I184" s="2" t="s">
        <v>8</v>
      </c>
      <c r="J184" s="1"/>
      <c r="K184" s="32" t="s">
        <v>9</v>
      </c>
      <c r="L184" s="1"/>
      <c r="M184" s="32" t="s">
        <v>10</v>
      </c>
      <c r="N184" s="1"/>
      <c r="O184" s="5" t="s">
        <v>11</v>
      </c>
      <c r="P184" s="1"/>
      <c r="Q184" s="7" t="s">
        <v>12</v>
      </c>
      <c r="R184" s="1"/>
      <c r="S184" s="7" t="s">
        <v>13</v>
      </c>
    </row>
    <row r="185" spans="1:19">
      <c r="A185" s="17">
        <v>12</v>
      </c>
      <c r="B185" s="1"/>
      <c r="C185" s="18" t="s">
        <v>94</v>
      </c>
      <c r="D185" s="1"/>
      <c r="E185" s="18" t="s">
        <v>124</v>
      </c>
      <c r="F185" s="1"/>
      <c r="G185" s="19">
        <v>9.75</v>
      </c>
      <c r="H185" s="1"/>
      <c r="I185" s="18"/>
      <c r="J185" s="1"/>
      <c r="K185" s="19"/>
      <c r="L185" s="1"/>
      <c r="M185" s="19"/>
      <c r="N185" s="1"/>
      <c r="O185" s="19"/>
      <c r="P185" s="1"/>
      <c r="Q185" s="19"/>
      <c r="R185" s="1"/>
      <c r="S185" s="19">
        <f>K185*M185+O185*Q185</f>
        <v>0</v>
      </c>
    </row>
    <row r="186" spans="1:19" s="29" customFormat="1">
      <c r="A186" s="23">
        <v>3</v>
      </c>
      <c r="B186" s="24"/>
      <c r="C186" s="25" t="s">
        <v>81</v>
      </c>
      <c r="D186" s="24"/>
      <c r="E186" s="25" t="s">
        <v>124</v>
      </c>
      <c r="F186" s="24"/>
      <c r="G186" s="26">
        <v>2.5499999999999998</v>
      </c>
      <c r="H186" s="24"/>
      <c r="I186" s="25"/>
      <c r="J186" s="24"/>
      <c r="K186" s="26"/>
      <c r="L186" s="24"/>
      <c r="M186" s="26"/>
      <c r="N186" s="24"/>
      <c r="O186" s="26"/>
      <c r="P186" s="24"/>
      <c r="Q186" s="26"/>
      <c r="R186" s="24"/>
      <c r="S186" s="26">
        <f>K186*M186+O186*Q186</f>
        <v>0</v>
      </c>
    </row>
    <row r="187" spans="1:19">
      <c r="A187" s="17">
        <v>11</v>
      </c>
      <c r="B187" s="1"/>
      <c r="C187" s="18" t="s">
        <v>90</v>
      </c>
      <c r="D187" s="1"/>
      <c r="E187" s="18" t="s">
        <v>124</v>
      </c>
      <c r="F187" s="1"/>
      <c r="G187" s="19">
        <v>16.100000000000001</v>
      </c>
      <c r="H187" s="1"/>
      <c r="I187" s="18"/>
      <c r="J187" s="1"/>
      <c r="K187" s="19"/>
      <c r="L187" s="1"/>
      <c r="M187" s="19"/>
      <c r="N187" s="1"/>
      <c r="O187" s="19"/>
      <c r="P187" s="1"/>
      <c r="Q187" s="19"/>
      <c r="R187" s="1"/>
      <c r="S187" s="19">
        <f>K187*M187+O187*Q187</f>
        <v>0</v>
      </c>
    </row>
    <row r="188" spans="1:19" s="29" customFormat="1">
      <c r="A188" s="23">
        <v>7</v>
      </c>
      <c r="B188" s="24"/>
      <c r="C188" s="25" t="s">
        <v>91</v>
      </c>
      <c r="D188" s="24"/>
      <c r="E188" s="25" t="s">
        <v>124</v>
      </c>
      <c r="F188" s="24"/>
      <c r="G188" s="26">
        <v>1.85</v>
      </c>
      <c r="H188" s="24"/>
      <c r="I188" s="25"/>
      <c r="J188" s="24"/>
      <c r="K188" s="26"/>
      <c r="L188" s="24"/>
      <c r="M188" s="26"/>
      <c r="N188" s="24"/>
      <c r="O188" s="26"/>
      <c r="P188" s="24"/>
      <c r="Q188" s="26"/>
      <c r="R188" s="24"/>
      <c r="S188" s="26">
        <f>K188*M188+O188*Q188</f>
        <v>0</v>
      </c>
    </row>
    <row r="189" spans="1:19">
      <c r="A189" s="17">
        <v>7</v>
      </c>
      <c r="B189" s="1"/>
      <c r="C189" s="18" t="s">
        <v>40</v>
      </c>
      <c r="D189" s="1"/>
      <c r="E189" s="18" t="s">
        <v>124</v>
      </c>
      <c r="F189" s="1"/>
      <c r="G189" s="19">
        <v>1.85</v>
      </c>
      <c r="H189" s="1"/>
      <c r="I189" s="18"/>
      <c r="J189" s="1"/>
      <c r="K189" s="19"/>
      <c r="L189" s="1"/>
      <c r="M189" s="19"/>
      <c r="N189" s="1"/>
      <c r="O189" s="19"/>
      <c r="P189" s="1"/>
      <c r="Q189" s="19"/>
      <c r="R189" s="1"/>
      <c r="S189" s="19">
        <f>K189*M189+O189*Q189</f>
        <v>0</v>
      </c>
    </row>
    <row r="190" spans="1:19" s="3" customFormat="1">
      <c r="G190" s="40"/>
      <c r="K190" s="40">
        <f>SUM(K185:K189)</f>
        <v>0</v>
      </c>
      <c r="O190" s="40">
        <f>SUM(O185:O189)</f>
        <v>0</v>
      </c>
      <c r="Q190" s="41"/>
      <c r="S190" s="41"/>
    </row>
    <row r="191" spans="1:19">
      <c r="A191" s="14"/>
      <c r="B191" s="14"/>
      <c r="C191" s="14"/>
      <c r="D191" s="14"/>
      <c r="E191" s="14"/>
      <c r="F191" s="14"/>
      <c r="G191" s="15"/>
      <c r="H191" s="14"/>
      <c r="I191" s="14"/>
      <c r="J191" s="14"/>
      <c r="K191" s="14"/>
      <c r="L191" s="14"/>
      <c r="M191" s="14"/>
      <c r="N191" s="14"/>
      <c r="O191" s="15"/>
      <c r="P191" s="14"/>
      <c r="Q191" s="16"/>
      <c r="R191" s="14"/>
      <c r="S191" s="16"/>
    </row>
    <row r="192" spans="1:19">
      <c r="A192" s="383" t="s">
        <v>59</v>
      </c>
      <c r="B192" s="384"/>
      <c r="C192" s="384"/>
      <c r="D192" s="384"/>
      <c r="E192" s="384"/>
      <c r="F192" s="11"/>
      <c r="G192" s="12">
        <f>SUM(G185:G189)</f>
        <v>32.1</v>
      </c>
      <c r="H192" s="11"/>
      <c r="I192" s="11" t="s">
        <v>60</v>
      </c>
      <c r="J192" s="11"/>
      <c r="K192" s="11"/>
      <c r="L192" s="11"/>
      <c r="M192" s="11"/>
      <c r="N192" s="11"/>
      <c r="O192" s="13" t="s">
        <v>61</v>
      </c>
      <c r="P192" s="11"/>
      <c r="Q192" s="16"/>
      <c r="R192" s="11"/>
      <c r="S192" s="35">
        <f>SUM(S185:S189)</f>
        <v>0</v>
      </c>
    </row>
    <row r="193" spans="1:19">
      <c r="A193" s="14"/>
      <c r="B193" s="14"/>
      <c r="C193" s="14"/>
      <c r="D193" s="14"/>
      <c r="E193" s="14"/>
      <c r="F193" s="14"/>
      <c r="G193" s="15"/>
      <c r="H193" s="14"/>
      <c r="I193" s="14"/>
      <c r="J193" s="14"/>
      <c r="K193" s="11" t="s">
        <v>62</v>
      </c>
      <c r="L193" s="11"/>
      <c r="M193" s="11"/>
      <c r="N193" s="11"/>
      <c r="O193" s="12"/>
      <c r="P193" s="11"/>
      <c r="Q193" s="12">
        <f>K190</f>
        <v>0</v>
      </c>
      <c r="R193" s="14"/>
      <c r="S193" s="16"/>
    </row>
    <row r="194" spans="1:19">
      <c r="A194" s="14"/>
      <c r="B194" s="14"/>
      <c r="C194" s="14"/>
      <c r="D194" s="14"/>
      <c r="E194" s="14"/>
      <c r="F194" s="14"/>
      <c r="G194" s="15"/>
      <c r="H194" s="14"/>
      <c r="I194" s="14"/>
      <c r="J194" s="14"/>
      <c r="K194" s="11" t="s">
        <v>63</v>
      </c>
      <c r="L194" s="11"/>
      <c r="M194" s="11"/>
      <c r="N194" s="11"/>
      <c r="O194" s="12"/>
      <c r="P194" s="11"/>
      <c r="Q194" s="12">
        <f>O190</f>
        <v>0</v>
      </c>
      <c r="R194" s="14"/>
      <c r="S194" s="16"/>
    </row>
    <row r="195" spans="1:19">
      <c r="A195" s="11" t="s">
        <v>64</v>
      </c>
      <c r="B195" s="11"/>
      <c r="C195" s="11"/>
      <c r="D195" s="11"/>
      <c r="E195" s="11"/>
      <c r="F195" s="11"/>
      <c r="G195" s="12">
        <f>SUM(G192:G194)</f>
        <v>32.1</v>
      </c>
      <c r="H195" s="11"/>
      <c r="I195" s="11" t="s">
        <v>60</v>
      </c>
      <c r="J195" s="11"/>
      <c r="K195" s="11"/>
      <c r="L195" s="11"/>
      <c r="M195" s="11"/>
      <c r="N195" s="11"/>
      <c r="O195" s="12"/>
      <c r="P195" s="11"/>
      <c r="Q195" s="13"/>
      <c r="R195" s="11"/>
      <c r="S195" s="13"/>
    </row>
    <row r="196" spans="1:19">
      <c r="K196" t="s">
        <v>0</v>
      </c>
    </row>
    <row r="197" spans="1:19">
      <c r="K197" s="88" t="s">
        <v>188</v>
      </c>
    </row>
    <row r="198" spans="1:19">
      <c r="K198" s="88" t="s">
        <v>189</v>
      </c>
    </row>
    <row r="199" spans="1:19">
      <c r="K199" t="s">
        <v>3</v>
      </c>
    </row>
    <row r="200" spans="1:19">
      <c r="K200" s="88" t="s">
        <v>190</v>
      </c>
    </row>
    <row r="202" spans="1:19">
      <c r="A202" s="381" t="s">
        <v>197</v>
      </c>
      <c r="B202" s="382"/>
      <c r="C202" s="382"/>
      <c r="D202" s="382"/>
      <c r="E202" s="382"/>
      <c r="F202" s="382"/>
      <c r="G202" s="382"/>
      <c r="H202" s="382"/>
      <c r="I202" s="382"/>
      <c r="J202" s="382"/>
      <c r="K202" s="382"/>
      <c r="L202" s="382"/>
      <c r="M202" s="382"/>
      <c r="N202" s="382"/>
      <c r="O202" s="382"/>
      <c r="P202" s="382"/>
      <c r="Q202" s="382"/>
      <c r="S202"/>
    </row>
    <row r="204" spans="1:19" ht="39" customHeight="1">
      <c r="A204" s="2" t="s">
        <v>4</v>
      </c>
      <c r="B204" s="1"/>
      <c r="C204" s="2" t="s">
        <v>5</v>
      </c>
      <c r="D204" s="1"/>
      <c r="E204" s="2" t="s">
        <v>6</v>
      </c>
      <c r="F204" s="1"/>
      <c r="G204" s="5" t="s">
        <v>7</v>
      </c>
      <c r="H204" s="1"/>
      <c r="I204" s="2" t="s">
        <v>8</v>
      </c>
      <c r="J204" s="1"/>
      <c r="K204" s="32" t="s">
        <v>9</v>
      </c>
      <c r="L204" s="1"/>
      <c r="M204" s="32" t="s">
        <v>10</v>
      </c>
      <c r="N204" s="1"/>
      <c r="O204" s="5" t="s">
        <v>11</v>
      </c>
      <c r="P204" s="1"/>
      <c r="Q204" s="7" t="s">
        <v>12</v>
      </c>
      <c r="R204" s="1"/>
      <c r="S204" s="7" t="s">
        <v>13</v>
      </c>
    </row>
    <row r="205" spans="1:19">
      <c r="A205" s="17">
        <v>3</v>
      </c>
      <c r="B205" s="1"/>
      <c r="C205" s="18" t="s">
        <v>81</v>
      </c>
      <c r="D205" s="1"/>
      <c r="E205" s="18" t="s">
        <v>22</v>
      </c>
      <c r="F205" s="1"/>
      <c r="G205" s="19">
        <v>2.5499999999999998</v>
      </c>
      <c r="H205" s="1"/>
      <c r="I205" s="18"/>
      <c r="J205" s="1"/>
      <c r="K205" s="19"/>
      <c r="L205" s="1"/>
      <c r="M205" s="19"/>
      <c r="N205" s="1"/>
      <c r="O205" s="19"/>
      <c r="P205" s="1"/>
      <c r="Q205" s="19"/>
      <c r="R205" s="1"/>
      <c r="S205" s="19">
        <f>K205*M205+O205*Q205</f>
        <v>0</v>
      </c>
    </row>
    <row r="206" spans="1:19" s="29" customFormat="1">
      <c r="A206" s="23">
        <v>9</v>
      </c>
      <c r="B206" s="24"/>
      <c r="C206" s="25" t="s">
        <v>45</v>
      </c>
      <c r="D206" s="24"/>
      <c r="E206" s="25" t="s">
        <v>22</v>
      </c>
      <c r="F206" s="24"/>
      <c r="G206" s="26">
        <v>9.75</v>
      </c>
      <c r="H206" s="24"/>
      <c r="I206" s="25"/>
      <c r="J206" s="24"/>
      <c r="K206" s="26"/>
      <c r="L206" s="24"/>
      <c r="M206" s="26"/>
      <c r="N206" s="24"/>
      <c r="O206" s="26"/>
      <c r="P206" s="24"/>
      <c r="Q206" s="26"/>
      <c r="R206" s="24"/>
      <c r="S206" s="26">
        <f>K206*M206+O206*Q206</f>
        <v>0</v>
      </c>
    </row>
    <row r="207" spans="1:19">
      <c r="A207" s="17">
        <v>11</v>
      </c>
      <c r="B207" s="1"/>
      <c r="C207" s="18" t="s">
        <v>90</v>
      </c>
      <c r="D207" s="1"/>
      <c r="E207" s="18" t="s">
        <v>22</v>
      </c>
      <c r="F207" s="1"/>
      <c r="G207" s="19">
        <v>16.100000000000001</v>
      </c>
      <c r="H207" s="1"/>
      <c r="I207" s="18"/>
      <c r="J207" s="1"/>
      <c r="K207" s="19"/>
      <c r="L207" s="1"/>
      <c r="M207" s="19"/>
      <c r="N207" s="1"/>
      <c r="O207" s="19"/>
      <c r="P207" s="1"/>
      <c r="Q207" s="19"/>
      <c r="R207" s="1"/>
      <c r="S207" s="19">
        <f>K207*M207+O207*Q207</f>
        <v>0</v>
      </c>
    </row>
    <row r="208" spans="1:19" s="29" customFormat="1">
      <c r="A208" s="23">
        <v>7</v>
      </c>
      <c r="B208" s="24"/>
      <c r="C208" s="25" t="s">
        <v>91</v>
      </c>
      <c r="D208" s="24"/>
      <c r="E208" s="25" t="s">
        <v>22</v>
      </c>
      <c r="F208" s="24"/>
      <c r="G208" s="26">
        <v>1.85</v>
      </c>
      <c r="H208" s="24"/>
      <c r="I208" s="25"/>
      <c r="J208" s="24"/>
      <c r="K208" s="26"/>
      <c r="L208" s="24"/>
      <c r="M208" s="26"/>
      <c r="N208" s="24"/>
      <c r="O208" s="26"/>
      <c r="P208" s="24"/>
      <c r="Q208" s="26"/>
      <c r="R208" s="24"/>
      <c r="S208" s="26">
        <f>K208*M208+O208*Q208</f>
        <v>0</v>
      </c>
    </row>
    <row r="209" spans="1:19">
      <c r="A209" s="17">
        <v>7</v>
      </c>
      <c r="B209" s="1"/>
      <c r="C209" s="18" t="s">
        <v>40</v>
      </c>
      <c r="D209" s="1"/>
      <c r="E209" s="18" t="s">
        <v>22</v>
      </c>
      <c r="F209" s="1"/>
      <c r="G209" s="19">
        <v>1.85</v>
      </c>
      <c r="H209" s="1"/>
      <c r="I209" s="18"/>
      <c r="J209" s="1"/>
      <c r="K209" s="19"/>
      <c r="L209" s="1"/>
      <c r="M209" s="19"/>
      <c r="N209" s="1"/>
      <c r="O209" s="19"/>
      <c r="P209" s="1"/>
      <c r="Q209" s="19"/>
      <c r="R209" s="1"/>
      <c r="S209" s="19">
        <f>K209*M209+O209*Q209</f>
        <v>0</v>
      </c>
    </row>
    <row r="210" spans="1:19" s="3" customFormat="1">
      <c r="G210" s="40"/>
      <c r="K210" s="40">
        <f>SUM(K205:K209)</f>
        <v>0</v>
      </c>
      <c r="O210" s="40">
        <f>SUM(O205:O209)</f>
        <v>0</v>
      </c>
      <c r="Q210" s="41"/>
      <c r="S210" s="41"/>
    </row>
    <row r="211" spans="1:19">
      <c r="A211" s="14"/>
      <c r="B211" s="14"/>
      <c r="C211" s="14"/>
      <c r="D211" s="14"/>
      <c r="E211" s="14"/>
      <c r="F211" s="14"/>
      <c r="G211" s="15"/>
      <c r="H211" s="14"/>
      <c r="I211" s="14"/>
      <c r="J211" s="14"/>
      <c r="K211" s="14"/>
      <c r="L211" s="14"/>
      <c r="M211" s="14"/>
      <c r="N211" s="14"/>
      <c r="O211" s="15"/>
      <c r="P211" s="14"/>
      <c r="Q211" s="16"/>
      <c r="R211" s="14"/>
      <c r="S211" s="16"/>
    </row>
    <row r="212" spans="1:19">
      <c r="A212" s="383" t="s">
        <v>59</v>
      </c>
      <c r="B212" s="384"/>
      <c r="C212" s="384"/>
      <c r="D212" s="384"/>
      <c r="E212" s="384"/>
      <c r="F212" s="11"/>
      <c r="G212" s="12">
        <f>SUM(G205:G209)</f>
        <v>32.1</v>
      </c>
      <c r="H212" s="11"/>
      <c r="I212" s="11" t="s">
        <v>60</v>
      </c>
      <c r="J212" s="11"/>
      <c r="K212" s="11"/>
      <c r="L212" s="11"/>
      <c r="M212" s="11"/>
      <c r="N212" s="11"/>
      <c r="O212" s="13" t="s">
        <v>61</v>
      </c>
      <c r="P212" s="11"/>
      <c r="Q212" s="16"/>
      <c r="R212" s="11"/>
      <c r="S212" s="35">
        <f>SUM(S205:S209)</f>
        <v>0</v>
      </c>
    </row>
    <row r="213" spans="1:19">
      <c r="A213" s="14"/>
      <c r="B213" s="14"/>
      <c r="C213" s="14"/>
      <c r="D213" s="14"/>
      <c r="E213" s="14"/>
      <c r="F213" s="14"/>
      <c r="G213" s="15"/>
      <c r="H213" s="14"/>
      <c r="I213" s="14"/>
      <c r="J213" s="14"/>
      <c r="K213" s="11" t="s">
        <v>62</v>
      </c>
      <c r="L213" s="11"/>
      <c r="M213" s="11"/>
      <c r="N213" s="11"/>
      <c r="O213" s="12"/>
      <c r="P213" s="11"/>
      <c r="Q213" s="12">
        <f>K210</f>
        <v>0</v>
      </c>
      <c r="R213" s="14"/>
      <c r="S213" s="16"/>
    </row>
    <row r="214" spans="1:19">
      <c r="A214" s="14"/>
      <c r="B214" s="14"/>
      <c r="C214" s="14"/>
      <c r="D214" s="14"/>
      <c r="E214" s="14"/>
      <c r="F214" s="14"/>
      <c r="G214" s="15"/>
      <c r="H214" s="14"/>
      <c r="I214" s="14"/>
      <c r="J214" s="14"/>
      <c r="K214" s="11" t="s">
        <v>63</v>
      </c>
      <c r="L214" s="11"/>
      <c r="M214" s="11"/>
      <c r="N214" s="11"/>
      <c r="O214" s="12"/>
      <c r="P214" s="11"/>
      <c r="Q214" s="12">
        <f>O210</f>
        <v>0</v>
      </c>
      <c r="R214" s="14"/>
      <c r="S214" s="16"/>
    </row>
    <row r="215" spans="1:19">
      <c r="A215" s="11" t="s">
        <v>64</v>
      </c>
      <c r="B215" s="11"/>
      <c r="C215" s="11"/>
      <c r="D215" s="11"/>
      <c r="E215" s="11"/>
      <c r="F215" s="11"/>
      <c r="G215" s="12">
        <f>SUM(G212:G214)</f>
        <v>32.1</v>
      </c>
      <c r="H215" s="11"/>
      <c r="I215" s="11" t="s">
        <v>60</v>
      </c>
      <c r="J215" s="11"/>
      <c r="K215" s="11"/>
      <c r="L215" s="11"/>
      <c r="M215" s="11"/>
      <c r="N215" s="11"/>
      <c r="O215" s="12"/>
      <c r="P215" s="11"/>
      <c r="Q215" s="13"/>
      <c r="R215" s="11"/>
      <c r="S215" s="13"/>
    </row>
    <row r="216" spans="1:19">
      <c r="K216" t="s">
        <v>0</v>
      </c>
    </row>
    <row r="217" spans="1:19">
      <c r="K217" s="88" t="s">
        <v>191</v>
      </c>
    </row>
    <row r="218" spans="1:19">
      <c r="K218" t="s">
        <v>95</v>
      </c>
    </row>
    <row r="219" spans="1:19">
      <c r="K219" t="s">
        <v>3</v>
      </c>
    </row>
    <row r="220" spans="1:19">
      <c r="K220" s="88" t="s">
        <v>190</v>
      </c>
    </row>
    <row r="222" spans="1:19">
      <c r="A222" s="381" t="s">
        <v>197</v>
      </c>
      <c r="B222" s="382"/>
      <c r="C222" s="382"/>
      <c r="D222" s="382"/>
      <c r="E222" s="382"/>
      <c r="F222" s="382"/>
      <c r="G222" s="382"/>
      <c r="H222" s="382"/>
      <c r="I222" s="382"/>
      <c r="J222" s="382"/>
      <c r="K222" s="382"/>
      <c r="L222" s="382"/>
      <c r="M222" s="382"/>
      <c r="N222" s="382"/>
      <c r="O222" s="382"/>
      <c r="P222" s="382"/>
      <c r="Q222" s="382"/>
      <c r="S222"/>
    </row>
    <row r="224" spans="1:19" ht="39" customHeight="1">
      <c r="A224" s="2" t="s">
        <v>4</v>
      </c>
      <c r="B224" s="1"/>
      <c r="C224" s="2" t="s">
        <v>5</v>
      </c>
      <c r="D224" s="1"/>
      <c r="E224" s="2" t="s">
        <v>6</v>
      </c>
      <c r="F224" s="1"/>
      <c r="G224" s="5" t="s">
        <v>7</v>
      </c>
      <c r="H224" s="1"/>
      <c r="I224" s="2" t="s">
        <v>8</v>
      </c>
      <c r="J224" s="1"/>
      <c r="K224" s="32" t="s">
        <v>9</v>
      </c>
      <c r="L224" s="1"/>
      <c r="M224" s="32" t="s">
        <v>10</v>
      </c>
      <c r="N224" s="1"/>
      <c r="O224" s="5" t="s">
        <v>11</v>
      </c>
      <c r="P224" s="1"/>
      <c r="Q224" s="7" t="s">
        <v>12</v>
      </c>
      <c r="R224" s="1"/>
      <c r="S224" s="7" t="s">
        <v>13</v>
      </c>
    </row>
    <row r="225" spans="1:19">
      <c r="A225" s="17">
        <v>1</v>
      </c>
      <c r="B225" s="1"/>
      <c r="C225" s="18" t="s">
        <v>19</v>
      </c>
      <c r="D225" s="1"/>
      <c r="E225" s="18" t="s">
        <v>15</v>
      </c>
      <c r="F225" s="1"/>
      <c r="G225" s="19">
        <v>2.8</v>
      </c>
      <c r="H225" s="1"/>
      <c r="I225" s="18"/>
      <c r="J225" s="1"/>
      <c r="K225" s="19"/>
      <c r="L225" s="1"/>
      <c r="M225" s="19"/>
      <c r="N225" s="1"/>
      <c r="O225" s="19"/>
      <c r="P225" s="1"/>
      <c r="Q225" s="19"/>
      <c r="R225" s="1"/>
      <c r="S225" s="19">
        <f>K225*M225+O225*Q225</f>
        <v>0</v>
      </c>
    </row>
    <row r="226" spans="1:19" s="29" customFormat="1">
      <c r="A226" s="23"/>
      <c r="B226" s="24"/>
      <c r="C226" s="25"/>
      <c r="D226" s="24"/>
      <c r="E226" s="25" t="s">
        <v>69</v>
      </c>
      <c r="F226" s="24"/>
      <c r="G226" s="26">
        <v>24.5</v>
      </c>
      <c r="H226" s="24"/>
      <c r="I226" s="25"/>
      <c r="J226" s="24"/>
      <c r="K226" s="26"/>
      <c r="L226" s="24"/>
      <c r="M226" s="26"/>
      <c r="N226" s="24"/>
      <c r="O226" s="26"/>
      <c r="P226" s="24"/>
      <c r="Q226" s="26"/>
      <c r="R226" s="24"/>
      <c r="S226" s="26">
        <f>K226*M226+O226*Q226</f>
        <v>0</v>
      </c>
    </row>
    <row r="227" spans="1:19">
      <c r="A227" s="17">
        <v>1</v>
      </c>
      <c r="B227" s="1"/>
      <c r="C227" s="18" t="s">
        <v>81</v>
      </c>
      <c r="D227" s="1"/>
      <c r="E227" s="18" t="s">
        <v>18</v>
      </c>
      <c r="F227" s="1"/>
      <c r="G227" s="19">
        <v>7.5</v>
      </c>
      <c r="H227" s="1"/>
      <c r="I227" s="18"/>
      <c r="J227" s="1"/>
      <c r="K227" s="19"/>
      <c r="L227" s="1"/>
      <c r="M227" s="19"/>
      <c r="N227" s="1"/>
      <c r="O227" s="19"/>
      <c r="P227" s="1"/>
      <c r="Q227" s="19"/>
      <c r="R227" s="1"/>
      <c r="S227" s="19">
        <f t="shared" ref="S227:S237" si="5">K227*M227+O227*Q227</f>
        <v>0</v>
      </c>
    </row>
    <row r="228" spans="1:19" s="29" customFormat="1">
      <c r="A228" s="23"/>
      <c r="B228" s="24"/>
      <c r="C228" s="25"/>
      <c r="D228" s="24"/>
      <c r="E228" s="25" t="s">
        <v>69</v>
      </c>
      <c r="F228" s="24"/>
      <c r="G228" s="26">
        <v>3.4</v>
      </c>
      <c r="H228" s="24"/>
      <c r="I228" s="25"/>
      <c r="J228" s="24"/>
      <c r="K228" s="26"/>
      <c r="L228" s="24"/>
      <c r="M228" s="26"/>
      <c r="N228" s="24"/>
      <c r="O228" s="26"/>
      <c r="P228" s="24"/>
      <c r="Q228" s="26"/>
      <c r="R228" s="24"/>
      <c r="S228" s="26">
        <f t="shared" si="5"/>
        <v>0</v>
      </c>
    </row>
    <row r="229" spans="1:19">
      <c r="A229" s="17">
        <v>2</v>
      </c>
      <c r="B229" s="1"/>
      <c r="C229" s="18" t="s">
        <v>96</v>
      </c>
      <c r="D229" s="1"/>
      <c r="E229" s="18" t="s">
        <v>69</v>
      </c>
      <c r="F229" s="1"/>
      <c r="G229" s="19">
        <v>20</v>
      </c>
      <c r="H229" s="1"/>
      <c r="I229" s="18"/>
      <c r="J229" s="1"/>
      <c r="K229" s="19"/>
      <c r="L229" s="1"/>
      <c r="M229" s="19"/>
      <c r="N229" s="1"/>
      <c r="O229" s="19"/>
      <c r="P229" s="1"/>
      <c r="Q229" s="19"/>
      <c r="R229" s="1"/>
      <c r="S229" s="19">
        <f t="shared" si="5"/>
        <v>0</v>
      </c>
    </row>
    <row r="230" spans="1:19" s="29" customFormat="1">
      <c r="A230" s="23"/>
      <c r="B230" s="24"/>
      <c r="C230" s="25"/>
      <c r="D230" s="24"/>
      <c r="E230" s="25" t="s">
        <v>97</v>
      </c>
      <c r="F230" s="24"/>
      <c r="G230" s="26">
        <v>20</v>
      </c>
      <c r="H230" s="24"/>
      <c r="I230" s="25"/>
      <c r="J230" s="24"/>
      <c r="K230" s="26"/>
      <c r="L230" s="24"/>
      <c r="M230" s="26"/>
      <c r="N230" s="24"/>
      <c r="O230" s="26"/>
      <c r="P230" s="24"/>
      <c r="Q230" s="26"/>
      <c r="R230" s="24"/>
      <c r="S230" s="26">
        <f t="shared" si="5"/>
        <v>0</v>
      </c>
    </row>
    <row r="231" spans="1:19">
      <c r="A231" s="17">
        <v>10</v>
      </c>
      <c r="B231" s="1"/>
      <c r="C231" s="18" t="s">
        <v>98</v>
      </c>
      <c r="D231" s="1"/>
      <c r="E231" s="18" t="s">
        <v>69</v>
      </c>
      <c r="F231" s="1"/>
      <c r="G231" s="19">
        <v>208.8</v>
      </c>
      <c r="H231" s="1"/>
      <c r="I231" s="18"/>
      <c r="J231" s="1"/>
      <c r="K231" s="19"/>
      <c r="L231" s="1"/>
      <c r="M231" s="19"/>
      <c r="N231" s="1"/>
      <c r="O231" s="19"/>
      <c r="P231" s="1"/>
      <c r="Q231" s="19"/>
      <c r="R231" s="1"/>
      <c r="S231" s="19">
        <f t="shared" si="5"/>
        <v>0</v>
      </c>
    </row>
    <row r="232" spans="1:19" s="29" customFormat="1">
      <c r="A232" s="23"/>
      <c r="B232" s="24"/>
      <c r="C232" s="25"/>
      <c r="D232" s="24"/>
      <c r="E232" s="25" t="s">
        <v>97</v>
      </c>
      <c r="F232" s="24"/>
      <c r="G232" s="26">
        <v>20</v>
      </c>
      <c r="H232" s="24"/>
      <c r="I232" s="25"/>
      <c r="J232" s="24"/>
      <c r="K232" s="26"/>
      <c r="L232" s="24"/>
      <c r="M232" s="26"/>
      <c r="N232" s="24"/>
      <c r="O232" s="26"/>
      <c r="P232" s="24"/>
      <c r="Q232" s="26"/>
      <c r="R232" s="24"/>
      <c r="S232" s="26">
        <f t="shared" si="5"/>
        <v>0</v>
      </c>
    </row>
    <row r="233" spans="1:19">
      <c r="A233" s="17">
        <v>4</v>
      </c>
      <c r="B233" s="1"/>
      <c r="C233" s="18" t="s">
        <v>99</v>
      </c>
      <c r="D233" s="1"/>
      <c r="E233" s="18" t="s">
        <v>18</v>
      </c>
      <c r="F233" s="1"/>
      <c r="G233" s="19">
        <v>3</v>
      </c>
      <c r="H233" s="1"/>
      <c r="I233" s="18"/>
      <c r="J233" s="1"/>
      <c r="K233" s="19"/>
      <c r="L233" s="1"/>
      <c r="M233" s="19"/>
      <c r="N233" s="1"/>
      <c r="O233" s="19"/>
      <c r="P233" s="1"/>
      <c r="Q233" s="19"/>
      <c r="R233" s="1"/>
      <c r="S233" s="19">
        <f t="shared" si="5"/>
        <v>0</v>
      </c>
    </row>
    <row r="234" spans="1:19" s="29" customFormat="1">
      <c r="A234" s="23">
        <v>12</v>
      </c>
      <c r="B234" s="24"/>
      <c r="C234" s="25" t="s">
        <v>100</v>
      </c>
      <c r="D234" s="24"/>
      <c r="E234" s="25" t="s">
        <v>101</v>
      </c>
      <c r="F234" s="24"/>
      <c r="G234" s="26">
        <v>1</v>
      </c>
      <c r="H234" s="24"/>
      <c r="I234" s="25"/>
      <c r="J234" s="24"/>
      <c r="K234" s="26"/>
      <c r="L234" s="24"/>
      <c r="M234" s="26"/>
      <c r="N234" s="24"/>
      <c r="O234" s="26"/>
      <c r="P234" s="24"/>
      <c r="Q234" s="26"/>
      <c r="R234" s="24"/>
      <c r="S234" s="26">
        <f t="shared" si="5"/>
        <v>0</v>
      </c>
    </row>
    <row r="235" spans="1:19">
      <c r="A235" s="17">
        <v>11</v>
      </c>
      <c r="B235" s="1"/>
      <c r="C235" s="18" t="s">
        <v>87</v>
      </c>
      <c r="D235" s="1"/>
      <c r="E235" s="18" t="s">
        <v>38</v>
      </c>
      <c r="F235" s="1"/>
      <c r="G235" s="19">
        <v>4.5</v>
      </c>
      <c r="H235" s="1"/>
      <c r="I235" s="18"/>
      <c r="J235" s="1"/>
      <c r="K235" s="19"/>
      <c r="L235" s="1"/>
      <c r="M235" s="19"/>
      <c r="N235" s="1"/>
      <c r="O235" s="19"/>
      <c r="P235" s="1"/>
      <c r="Q235" s="19"/>
      <c r="R235" s="1"/>
      <c r="S235" s="19">
        <f t="shared" si="5"/>
        <v>0</v>
      </c>
    </row>
    <row r="236" spans="1:19" s="29" customFormat="1">
      <c r="A236" s="23">
        <v>7</v>
      </c>
      <c r="B236" s="24"/>
      <c r="C236" s="25" t="s">
        <v>40</v>
      </c>
      <c r="D236" s="24"/>
      <c r="E236" s="25" t="s">
        <v>38</v>
      </c>
      <c r="F236" s="24"/>
      <c r="G236" s="26">
        <v>1.6</v>
      </c>
      <c r="H236" s="24"/>
      <c r="I236" s="25"/>
      <c r="J236" s="24"/>
      <c r="K236" s="26"/>
      <c r="L236" s="24"/>
      <c r="M236" s="26"/>
      <c r="N236" s="24"/>
      <c r="O236" s="26"/>
      <c r="P236" s="24"/>
      <c r="Q236" s="26"/>
      <c r="R236" s="24"/>
      <c r="S236" s="26">
        <f t="shared" si="5"/>
        <v>0</v>
      </c>
    </row>
    <row r="237" spans="1:19">
      <c r="A237" s="17">
        <v>7</v>
      </c>
      <c r="B237" s="1"/>
      <c r="C237" s="18" t="s">
        <v>102</v>
      </c>
      <c r="D237" s="1"/>
      <c r="E237" s="18" t="s">
        <v>38</v>
      </c>
      <c r="F237" s="1"/>
      <c r="G237" s="19">
        <v>3.95</v>
      </c>
      <c r="H237" s="1"/>
      <c r="I237" s="18"/>
      <c r="J237" s="1"/>
      <c r="K237" s="19"/>
      <c r="L237" s="1"/>
      <c r="M237" s="19"/>
      <c r="N237" s="1"/>
      <c r="O237" s="19"/>
      <c r="P237" s="1"/>
      <c r="Q237" s="19"/>
      <c r="R237" s="1"/>
      <c r="S237" s="19">
        <f t="shared" si="5"/>
        <v>0</v>
      </c>
    </row>
    <row r="238" spans="1:19" s="3" customFormat="1">
      <c r="G238" s="40"/>
      <c r="K238" s="40">
        <f>SUM(K225:K237)</f>
        <v>0</v>
      </c>
      <c r="O238" s="40">
        <f>SUM(O225:O237)</f>
        <v>0</v>
      </c>
      <c r="Q238" s="41"/>
      <c r="S238" s="41"/>
    </row>
    <row r="239" spans="1:19">
      <c r="A239" s="14"/>
      <c r="B239" s="14"/>
      <c r="C239" s="14"/>
      <c r="D239" s="14"/>
      <c r="E239" s="14"/>
      <c r="F239" s="14"/>
      <c r="G239" s="15"/>
      <c r="H239" s="14"/>
      <c r="I239" s="14"/>
      <c r="J239" s="14"/>
      <c r="K239" s="14"/>
      <c r="L239" s="14"/>
      <c r="M239" s="14"/>
      <c r="N239" s="14"/>
      <c r="O239" s="15"/>
      <c r="P239" s="14"/>
      <c r="Q239" s="16"/>
      <c r="R239" s="14"/>
      <c r="S239" s="16"/>
    </row>
    <row r="240" spans="1:19">
      <c r="A240" s="383" t="s">
        <v>59</v>
      </c>
      <c r="B240" s="384"/>
      <c r="C240" s="384"/>
      <c r="D240" s="384"/>
      <c r="E240" s="384"/>
      <c r="F240" s="11"/>
      <c r="G240" s="12">
        <f>SUM(G225:G237)</f>
        <v>321.05</v>
      </c>
      <c r="H240" s="11"/>
      <c r="I240" s="11" t="s">
        <v>60</v>
      </c>
      <c r="J240" s="11"/>
      <c r="K240" s="11"/>
      <c r="L240" s="11"/>
      <c r="M240" s="11"/>
      <c r="N240" s="11"/>
      <c r="O240" s="13" t="s">
        <v>61</v>
      </c>
      <c r="P240" s="11"/>
      <c r="Q240" s="16"/>
      <c r="R240" s="11"/>
      <c r="S240" s="35">
        <f>SUM(S225:S237)</f>
        <v>0</v>
      </c>
    </row>
    <row r="241" spans="1:19">
      <c r="A241" s="14"/>
      <c r="B241" s="14"/>
      <c r="C241" s="14"/>
      <c r="D241" s="14"/>
      <c r="E241" s="14"/>
      <c r="F241" s="14"/>
      <c r="G241" s="15"/>
      <c r="H241" s="14"/>
      <c r="I241" s="14"/>
      <c r="J241" s="14"/>
      <c r="K241" s="11" t="s">
        <v>62</v>
      </c>
      <c r="L241" s="11"/>
      <c r="M241" s="11"/>
      <c r="N241" s="11"/>
      <c r="O241" s="12"/>
      <c r="P241" s="11"/>
      <c r="Q241" s="12">
        <f>K238</f>
        <v>0</v>
      </c>
      <c r="R241" s="14"/>
      <c r="S241" s="16"/>
    </row>
    <row r="242" spans="1:19">
      <c r="A242" s="14"/>
      <c r="B242" s="14"/>
      <c r="C242" s="14"/>
      <c r="D242" s="14"/>
      <c r="E242" s="14"/>
      <c r="F242" s="14"/>
      <c r="G242" s="15"/>
      <c r="H242" s="14"/>
      <c r="I242" s="14"/>
      <c r="J242" s="14"/>
      <c r="K242" s="11" t="s">
        <v>63</v>
      </c>
      <c r="L242" s="11"/>
      <c r="M242" s="11"/>
      <c r="N242" s="11"/>
      <c r="O242" s="12"/>
      <c r="P242" s="11"/>
      <c r="Q242" s="12">
        <f>O238</f>
        <v>0</v>
      </c>
      <c r="R242" s="14"/>
      <c r="S242" s="16"/>
    </row>
    <row r="243" spans="1:19">
      <c r="A243" s="11" t="s">
        <v>64</v>
      </c>
      <c r="B243" s="11"/>
      <c r="C243" s="11"/>
      <c r="D243" s="11"/>
      <c r="E243" s="11"/>
      <c r="F243" s="11"/>
      <c r="G243" s="12">
        <f>SUM(G240:G242)</f>
        <v>321.05</v>
      </c>
      <c r="H243" s="11"/>
      <c r="I243" s="11" t="s">
        <v>60</v>
      </c>
      <c r="J243" s="11"/>
      <c r="K243" s="11"/>
      <c r="L243" s="11"/>
      <c r="M243" s="11"/>
      <c r="N243" s="11"/>
      <c r="O243" s="12"/>
      <c r="P243" s="11"/>
      <c r="Q243" s="13"/>
      <c r="R243" s="11"/>
      <c r="S243" s="13"/>
    </row>
    <row r="244" spans="1:19">
      <c r="K244" t="s">
        <v>0</v>
      </c>
    </row>
    <row r="245" spans="1:19">
      <c r="K245" s="88" t="s">
        <v>192</v>
      </c>
    </row>
    <row r="246" spans="1:19">
      <c r="K246" t="s">
        <v>103</v>
      </c>
    </row>
    <row r="247" spans="1:19">
      <c r="K247" t="s">
        <v>3</v>
      </c>
    </row>
    <row r="248" spans="1:19">
      <c r="K248" s="88" t="s">
        <v>190</v>
      </c>
    </row>
    <row r="250" spans="1:19">
      <c r="A250" s="381" t="s">
        <v>197</v>
      </c>
      <c r="B250" s="382"/>
      <c r="C250" s="382"/>
      <c r="D250" s="382"/>
      <c r="E250" s="382"/>
      <c r="F250" s="382"/>
      <c r="G250" s="382"/>
      <c r="H250" s="382"/>
      <c r="I250" s="382"/>
      <c r="J250" s="382"/>
      <c r="K250" s="382"/>
      <c r="L250" s="382"/>
      <c r="M250" s="382"/>
      <c r="N250" s="382"/>
      <c r="O250" s="382"/>
      <c r="P250" s="382"/>
      <c r="Q250" s="382"/>
      <c r="S250"/>
    </row>
    <row r="252" spans="1:19" ht="39" customHeight="1">
      <c r="A252" s="2" t="s">
        <v>4</v>
      </c>
      <c r="B252" s="1"/>
      <c r="C252" s="2" t="s">
        <v>5</v>
      </c>
      <c r="D252" s="1"/>
      <c r="E252" s="2" t="s">
        <v>6</v>
      </c>
      <c r="F252" s="1"/>
      <c r="G252" s="5" t="s">
        <v>7</v>
      </c>
      <c r="H252" s="1"/>
      <c r="I252" s="2" t="s">
        <v>8</v>
      </c>
      <c r="J252" s="1"/>
      <c r="K252" s="32" t="s">
        <v>9</v>
      </c>
      <c r="L252" s="1"/>
      <c r="M252" s="32" t="s">
        <v>10</v>
      </c>
      <c r="N252" s="1"/>
      <c r="O252" s="5" t="s">
        <v>11</v>
      </c>
      <c r="P252" s="1"/>
      <c r="Q252" s="7" t="s">
        <v>12</v>
      </c>
      <c r="R252" s="1"/>
      <c r="S252" s="7" t="s">
        <v>13</v>
      </c>
    </row>
    <row r="253" spans="1:19">
      <c r="A253" s="17">
        <v>1</v>
      </c>
      <c r="B253" s="1"/>
      <c r="C253" s="18" t="s">
        <v>104</v>
      </c>
      <c r="D253" s="1"/>
      <c r="E253" s="18" t="s">
        <v>22</v>
      </c>
      <c r="F253" s="1"/>
      <c r="G253" s="19">
        <v>6</v>
      </c>
      <c r="H253" s="1"/>
      <c r="I253" s="18"/>
      <c r="J253" s="1"/>
      <c r="K253" s="19"/>
      <c r="L253" s="1"/>
      <c r="M253" s="22"/>
      <c r="N253" s="1"/>
      <c r="O253" s="19"/>
      <c r="P253" s="1"/>
      <c r="Q253" s="19"/>
      <c r="R253" s="1"/>
      <c r="S253" s="19">
        <f t="shared" ref="S253:S257" si="6">K253*M253+O253*Q253</f>
        <v>0</v>
      </c>
    </row>
    <row r="254" spans="1:19" s="29" customFormat="1">
      <c r="A254" s="23">
        <v>2</v>
      </c>
      <c r="B254" s="24"/>
      <c r="C254" s="25" t="s">
        <v>105</v>
      </c>
      <c r="D254" s="24"/>
      <c r="E254" s="25" t="s">
        <v>22</v>
      </c>
      <c r="F254" s="24"/>
      <c r="G254" s="26">
        <v>12</v>
      </c>
      <c r="H254" s="24"/>
      <c r="I254" s="25"/>
      <c r="J254" s="24"/>
      <c r="K254" s="26"/>
      <c r="L254" s="24"/>
      <c r="M254" s="28"/>
      <c r="N254" s="24"/>
      <c r="O254" s="26"/>
      <c r="P254" s="24"/>
      <c r="Q254" s="26"/>
      <c r="R254" s="24"/>
      <c r="S254" s="26">
        <f t="shared" si="6"/>
        <v>0</v>
      </c>
    </row>
    <row r="255" spans="1:19">
      <c r="A255" s="187">
        <v>7</v>
      </c>
      <c r="B255" s="1"/>
      <c r="C255" s="18" t="s">
        <v>106</v>
      </c>
      <c r="D255" s="1"/>
      <c r="E255" s="18" t="s">
        <v>38</v>
      </c>
      <c r="F255" s="1"/>
      <c r="G255" s="19">
        <v>1.85</v>
      </c>
      <c r="H255" s="1"/>
      <c r="I255" s="18"/>
      <c r="J255" s="1"/>
      <c r="K255" s="19"/>
      <c r="L255" s="1"/>
      <c r="M255" s="22"/>
      <c r="N255" s="1"/>
      <c r="O255" s="19"/>
      <c r="P255" s="1"/>
      <c r="Q255" s="19"/>
      <c r="R255" s="1"/>
      <c r="S255" s="19">
        <f t="shared" si="6"/>
        <v>0</v>
      </c>
    </row>
    <row r="256" spans="1:19">
      <c r="A256" s="23">
        <v>7</v>
      </c>
      <c r="B256" s="24"/>
      <c r="C256" s="25" t="s">
        <v>107</v>
      </c>
      <c r="D256" s="24"/>
      <c r="E256" s="25" t="s">
        <v>108</v>
      </c>
      <c r="F256" s="24"/>
      <c r="G256" s="26">
        <v>0.5</v>
      </c>
      <c r="H256" s="24"/>
      <c r="I256" s="25"/>
      <c r="J256" s="24"/>
      <c r="K256" s="26"/>
      <c r="L256" s="24"/>
      <c r="M256" s="28"/>
      <c r="N256" s="24"/>
      <c r="O256" s="26"/>
      <c r="P256" s="24"/>
      <c r="Q256" s="26"/>
      <c r="R256" s="24"/>
      <c r="S256" s="26">
        <f t="shared" si="6"/>
        <v>0</v>
      </c>
    </row>
    <row r="257" spans="1:19" s="88" customFormat="1">
      <c r="A257" s="187"/>
      <c r="B257" s="1"/>
      <c r="C257" s="180"/>
      <c r="D257" s="1"/>
      <c r="E257" s="180" t="s">
        <v>109</v>
      </c>
      <c r="F257" s="1"/>
      <c r="G257" s="181">
        <v>0.5</v>
      </c>
      <c r="H257" s="1"/>
      <c r="I257" s="180"/>
      <c r="J257" s="1"/>
      <c r="K257" s="181"/>
      <c r="L257" s="1"/>
      <c r="M257" s="212"/>
      <c r="N257" s="1"/>
      <c r="O257" s="181"/>
      <c r="P257" s="1"/>
      <c r="Q257" s="181"/>
      <c r="R257" s="1"/>
      <c r="S257" s="181">
        <f t="shared" si="6"/>
        <v>0</v>
      </c>
    </row>
    <row r="258" spans="1:19" s="3" customFormat="1">
      <c r="G258" s="40"/>
      <c r="K258" s="40">
        <f>SUM(K253:K257)</f>
        <v>0</v>
      </c>
      <c r="O258" s="40">
        <f>SUM(O253:O257)</f>
        <v>0</v>
      </c>
      <c r="Q258" s="41"/>
      <c r="S258" s="41"/>
    </row>
    <row r="259" spans="1:19">
      <c r="A259" s="14"/>
      <c r="B259" s="14"/>
      <c r="C259" s="14"/>
      <c r="D259" s="14"/>
      <c r="E259" s="14"/>
      <c r="F259" s="14"/>
      <c r="G259" s="15"/>
      <c r="H259" s="14"/>
      <c r="I259" s="14"/>
      <c r="J259" s="14"/>
      <c r="K259" s="14"/>
      <c r="L259" s="14"/>
      <c r="M259" s="14"/>
      <c r="N259" s="14"/>
      <c r="O259" s="15"/>
      <c r="P259" s="14"/>
      <c r="Q259" s="16"/>
      <c r="R259" s="14"/>
      <c r="S259" s="16"/>
    </row>
    <row r="260" spans="1:19">
      <c r="A260" s="383" t="s">
        <v>59</v>
      </c>
      <c r="B260" s="384"/>
      <c r="C260" s="384"/>
      <c r="D260" s="384"/>
      <c r="E260" s="384"/>
      <c r="F260" s="11"/>
      <c r="G260" s="12">
        <f>SUM(G253:G257)</f>
        <v>20.85</v>
      </c>
      <c r="H260" s="11"/>
      <c r="I260" s="11" t="s">
        <v>60</v>
      </c>
      <c r="J260" s="11"/>
      <c r="K260" s="11"/>
      <c r="L260" s="11"/>
      <c r="M260" s="11"/>
      <c r="N260" s="11"/>
      <c r="O260" s="13" t="s">
        <v>61</v>
      </c>
      <c r="P260" s="11"/>
      <c r="Q260" s="16"/>
      <c r="R260" s="11"/>
      <c r="S260" s="35">
        <f>SUM(S253:S257)</f>
        <v>0</v>
      </c>
    </row>
    <row r="261" spans="1:19">
      <c r="A261" s="14"/>
      <c r="B261" s="14"/>
      <c r="C261" s="14"/>
      <c r="D261" s="14"/>
      <c r="E261" s="14"/>
      <c r="F261" s="14"/>
      <c r="G261" s="15"/>
      <c r="H261" s="14"/>
      <c r="I261" s="14"/>
      <c r="J261" s="14"/>
      <c r="K261" s="11" t="s">
        <v>62</v>
      </c>
      <c r="L261" s="11"/>
      <c r="M261" s="11"/>
      <c r="N261" s="11"/>
      <c r="O261" s="12"/>
      <c r="P261" s="11"/>
      <c r="Q261" s="12">
        <f>K258</f>
        <v>0</v>
      </c>
      <c r="R261" s="14"/>
      <c r="S261" s="16"/>
    </row>
    <row r="262" spans="1:19">
      <c r="A262" s="14"/>
      <c r="B262" s="14"/>
      <c r="C262" s="14"/>
      <c r="D262" s="14"/>
      <c r="E262" s="14"/>
      <c r="F262" s="14"/>
      <c r="G262" s="15"/>
      <c r="H262" s="14"/>
      <c r="I262" s="14"/>
      <c r="J262" s="14"/>
      <c r="K262" s="11" t="s">
        <v>63</v>
      </c>
      <c r="L262" s="11"/>
      <c r="M262" s="11"/>
      <c r="N262" s="11"/>
      <c r="O262" s="12"/>
      <c r="P262" s="11"/>
      <c r="Q262" s="12">
        <f>O258</f>
        <v>0</v>
      </c>
      <c r="R262" s="14"/>
      <c r="S262" s="16"/>
    </row>
    <row r="263" spans="1:19">
      <c r="A263" s="11" t="s">
        <v>64</v>
      </c>
      <c r="B263" s="11"/>
      <c r="C263" s="11"/>
      <c r="D263" s="11"/>
      <c r="E263" s="11"/>
      <c r="F263" s="11"/>
      <c r="G263" s="12">
        <f>SUM(G260:G262)</f>
        <v>20.85</v>
      </c>
      <c r="H263" s="11"/>
      <c r="I263" s="11" t="s">
        <v>60</v>
      </c>
      <c r="J263" s="11"/>
      <c r="K263" s="11"/>
      <c r="L263" s="11"/>
      <c r="M263" s="11"/>
      <c r="N263" s="11"/>
      <c r="O263" s="12"/>
      <c r="P263" s="11"/>
      <c r="Q263" s="13"/>
      <c r="R263" s="11"/>
      <c r="S263" s="13"/>
    </row>
    <row r="284" spans="1:19">
      <c r="K284" s="88"/>
    </row>
    <row r="286" spans="1:19">
      <c r="A286" s="381" t="s">
        <v>201</v>
      </c>
      <c r="B286" s="382"/>
      <c r="C286" s="382"/>
      <c r="D286" s="382"/>
      <c r="E286" s="382"/>
      <c r="F286" s="382"/>
      <c r="G286" s="382"/>
      <c r="H286" s="382"/>
      <c r="I286" s="382"/>
      <c r="J286" s="382"/>
      <c r="K286" s="382"/>
      <c r="L286" s="382"/>
      <c r="M286" s="382"/>
      <c r="N286" s="382"/>
      <c r="O286" s="382"/>
      <c r="P286" s="382"/>
      <c r="Q286" s="382"/>
      <c r="S286"/>
    </row>
    <row r="288" spans="1:19" ht="39" customHeight="1">
      <c r="A288" s="2" t="s">
        <v>4</v>
      </c>
      <c r="B288" s="1"/>
      <c r="C288" s="2" t="s">
        <v>5</v>
      </c>
      <c r="D288" s="1"/>
      <c r="E288" s="2" t="s">
        <v>6</v>
      </c>
      <c r="F288" s="1"/>
      <c r="G288" s="5" t="s">
        <v>7</v>
      </c>
      <c r="H288" s="1"/>
    </row>
    <row r="289" spans="1:19">
      <c r="A289" s="17"/>
      <c r="B289" s="1"/>
      <c r="C289" s="18"/>
      <c r="D289" s="1"/>
      <c r="E289" s="18" t="s">
        <v>22</v>
      </c>
      <c r="F289" s="1"/>
      <c r="G289" s="19">
        <f>G137+G149+G205+G206+G207+G208+G209+G253+G254</f>
        <v>155.54999999999998</v>
      </c>
      <c r="H289" s="1"/>
    </row>
    <row r="290" spans="1:19" s="29" customFormat="1">
      <c r="A290" s="23"/>
      <c r="B290" s="24"/>
      <c r="C290" s="25"/>
      <c r="D290" s="24"/>
      <c r="E290" s="25" t="s">
        <v>124</v>
      </c>
      <c r="F290" s="24"/>
      <c r="G290" s="26">
        <f>G11+G17+G31+G33+G49+G57+G58+G59+G60+G83+G89+G98+G165+G166+G167+G168+G169+G185+G186+G187+G188+G189</f>
        <v>659.30000000000007</v>
      </c>
      <c r="H290" s="24"/>
      <c r="I290"/>
      <c r="J290"/>
      <c r="K290"/>
      <c r="L290"/>
      <c r="M290"/>
      <c r="N290"/>
      <c r="O290" s="4"/>
      <c r="P290"/>
      <c r="Q290" s="6"/>
      <c r="R290"/>
      <c r="S290" s="6"/>
    </row>
    <row r="291" spans="1:19">
      <c r="A291" s="187"/>
      <c r="B291" s="1"/>
      <c r="C291" s="18"/>
      <c r="D291" s="1"/>
      <c r="E291" s="18" t="s">
        <v>18</v>
      </c>
      <c r="F291" s="1"/>
      <c r="G291" s="19">
        <f>G12+G19+G20+G22+G24+G29+G32+G35+G50+G51+G52+G53+G54+G55+G56+G94+G96+G227+G233</f>
        <v>5424.5999999999995</v>
      </c>
      <c r="H291" s="1"/>
    </row>
    <row r="292" spans="1:19">
      <c r="A292" s="23"/>
      <c r="B292" s="24"/>
      <c r="C292" s="25"/>
      <c r="D292" s="24"/>
      <c r="E292" s="25" t="s">
        <v>17</v>
      </c>
      <c r="F292" s="24"/>
      <c r="G292" s="26">
        <f>G13+G15+G16+G21+G28+G30+G81+G85+G87+G92</f>
        <v>1078.1500000000001</v>
      </c>
      <c r="H292" s="24"/>
    </row>
    <row r="293" spans="1:19">
      <c r="A293" s="187"/>
      <c r="B293" s="1"/>
      <c r="C293" s="18"/>
      <c r="D293" s="1"/>
      <c r="E293" s="18" t="s">
        <v>38</v>
      </c>
      <c r="F293" s="1"/>
      <c r="G293" s="19">
        <f>G34+G36+G37+G93+G141+G142+G143+G146+G148+G235+G236+G237+G255</f>
        <v>322.28000000000003</v>
      </c>
      <c r="H293" s="1"/>
    </row>
    <row r="294" spans="1:19">
      <c r="A294" s="23"/>
      <c r="B294" s="24"/>
      <c r="C294" s="25"/>
      <c r="D294" s="24"/>
      <c r="E294" s="25" t="s">
        <v>108</v>
      </c>
      <c r="F294" s="24"/>
      <c r="G294" s="26">
        <f>G256</f>
        <v>0.5</v>
      </c>
      <c r="H294" s="24"/>
    </row>
    <row r="295" spans="1:19" s="88" customFormat="1">
      <c r="A295" s="187"/>
      <c r="B295" s="1"/>
      <c r="C295" s="180"/>
      <c r="D295" s="1"/>
      <c r="E295" s="180" t="s">
        <v>69</v>
      </c>
      <c r="F295" s="1"/>
      <c r="G295" s="181">
        <f>G82+G86+G97+G133+G138+G140+G226+G228+G229+G231+G234</f>
        <v>594</v>
      </c>
      <c r="H295" s="1"/>
      <c r="I295"/>
      <c r="J295"/>
      <c r="K295"/>
      <c r="L295"/>
      <c r="M295"/>
      <c r="N295"/>
      <c r="O295" s="4"/>
      <c r="P295"/>
      <c r="Q295" s="6"/>
      <c r="R295"/>
      <c r="S295" s="6"/>
    </row>
    <row r="296" spans="1:19">
      <c r="A296" s="23"/>
      <c r="B296" s="24"/>
      <c r="C296" s="25"/>
      <c r="D296" s="24"/>
      <c r="E296" s="25" t="s">
        <v>29</v>
      </c>
      <c r="F296" s="24"/>
      <c r="G296" s="26">
        <f>G23+G25+G27+G88+G90+G95+G114+G135</f>
        <v>338.15000000000003</v>
      </c>
      <c r="H296" s="24"/>
    </row>
    <row r="297" spans="1:19" s="88" customFormat="1">
      <c r="A297" s="187"/>
      <c r="B297" s="1"/>
      <c r="C297" s="180"/>
      <c r="D297" s="1"/>
      <c r="E297" s="180" t="s">
        <v>109</v>
      </c>
      <c r="F297" s="1"/>
      <c r="G297" s="181">
        <f>G257</f>
        <v>0.5</v>
      </c>
      <c r="H297" s="1"/>
      <c r="I297"/>
      <c r="J297"/>
      <c r="K297"/>
      <c r="L297"/>
      <c r="M297"/>
      <c r="N297"/>
      <c r="O297" s="4"/>
      <c r="P297"/>
      <c r="Q297" s="6"/>
      <c r="R297"/>
      <c r="S297" s="6"/>
    </row>
    <row r="298" spans="1:19">
      <c r="A298" s="23"/>
      <c r="B298" s="24"/>
      <c r="C298" s="25"/>
      <c r="D298" s="24"/>
      <c r="E298" s="25" t="s">
        <v>55</v>
      </c>
      <c r="F298" s="24"/>
      <c r="G298" s="26">
        <f>G61</f>
        <v>35.950000000000003</v>
      </c>
      <c r="H298" s="24"/>
    </row>
    <row r="299" spans="1:19" s="88" customFormat="1">
      <c r="A299" s="187"/>
      <c r="B299" s="1"/>
      <c r="C299" s="180"/>
      <c r="D299" s="1"/>
      <c r="E299" s="180" t="s">
        <v>80</v>
      </c>
      <c r="F299" s="1"/>
      <c r="G299" s="181">
        <f>G132+G134+G136+G147</f>
        <v>230.55</v>
      </c>
      <c r="H299" s="1"/>
      <c r="I299"/>
      <c r="J299"/>
      <c r="K299"/>
      <c r="L299"/>
      <c r="M299"/>
      <c r="N299"/>
      <c r="O299" s="4"/>
      <c r="P299"/>
      <c r="Q299" s="6"/>
      <c r="R299"/>
      <c r="S299" s="6"/>
    </row>
    <row r="300" spans="1:19">
      <c r="A300" s="23"/>
      <c r="B300" s="24"/>
      <c r="C300" s="25"/>
      <c r="D300" s="24"/>
      <c r="E300" s="25" t="s">
        <v>33</v>
      </c>
      <c r="F300" s="24"/>
      <c r="G300" s="26">
        <f>G26+G62+G63+G64+G84+G139+G144+G145</f>
        <v>458.21999999999997</v>
      </c>
      <c r="H300" s="24"/>
    </row>
    <row r="301" spans="1:19" s="88" customFormat="1">
      <c r="A301" s="187"/>
      <c r="B301" s="1"/>
      <c r="C301" s="180"/>
      <c r="D301" s="1"/>
      <c r="E301" s="180" t="s">
        <v>202</v>
      </c>
      <c r="F301" s="1"/>
      <c r="G301" s="181">
        <f>G10+G14+G18+G80+G91+G131+G225</f>
        <v>103.35000000000001</v>
      </c>
      <c r="H301" s="1"/>
      <c r="I301"/>
      <c r="J301"/>
      <c r="K301"/>
      <c r="L301"/>
      <c r="M301"/>
      <c r="N301"/>
      <c r="O301" s="4"/>
      <c r="P301"/>
      <c r="Q301" s="6"/>
      <c r="R301"/>
      <c r="S301" s="6"/>
    </row>
    <row r="302" spans="1:19">
      <c r="A302" s="23"/>
      <c r="B302" s="24"/>
      <c r="C302" s="25"/>
      <c r="D302" s="24"/>
      <c r="E302" s="25" t="s">
        <v>97</v>
      </c>
      <c r="F302" s="24"/>
      <c r="G302" s="26">
        <f>G230+G232</f>
        <v>40</v>
      </c>
      <c r="H302" s="24"/>
    </row>
    <row r="303" spans="1:19" s="3" customFormat="1">
      <c r="G303" s="40"/>
      <c r="K303" s="40"/>
      <c r="O303" s="40"/>
      <c r="Q303" s="41"/>
      <c r="S303" s="41"/>
    </row>
    <row r="304" spans="1:19">
      <c r="A304" s="14"/>
      <c r="B304" s="14"/>
      <c r="C304" s="14"/>
      <c r="D304" s="14"/>
      <c r="E304" s="14"/>
      <c r="F304" s="14"/>
      <c r="G304" s="15"/>
      <c r="H304" s="14"/>
      <c r="I304" s="14"/>
      <c r="J304" s="3"/>
      <c r="K304" s="40"/>
      <c r="L304" s="3"/>
      <c r="M304" s="3"/>
      <c r="N304" s="3"/>
      <c r="O304" s="40">
        <f>G67+G101+G118+G152+G172+G192+G212+G240+G260</f>
        <v>9441.1</v>
      </c>
      <c r="P304" s="3"/>
      <c r="Q304" s="41"/>
      <c r="R304" s="3"/>
      <c r="S304" s="41"/>
    </row>
    <row r="305" spans="1:19">
      <c r="A305" s="383" t="s">
        <v>59</v>
      </c>
      <c r="B305" s="384"/>
      <c r="C305" s="384"/>
      <c r="D305" s="384"/>
      <c r="E305" s="384"/>
      <c r="F305" s="11"/>
      <c r="G305" s="12">
        <f>SUM(G289:G302)</f>
        <v>9441.1</v>
      </c>
      <c r="H305" s="11"/>
      <c r="I305" s="11" t="s">
        <v>60</v>
      </c>
      <c r="J305" s="3"/>
      <c r="K305" s="40"/>
      <c r="L305" s="3"/>
      <c r="M305" s="3"/>
      <c r="N305" s="3"/>
      <c r="O305" s="40">
        <f>G305</f>
        <v>9441.1</v>
      </c>
      <c r="P305" s="3"/>
      <c r="Q305" s="41"/>
      <c r="R305" s="3"/>
      <c r="S305" s="41"/>
    </row>
    <row r="306" spans="1:19">
      <c r="A306" s="14"/>
      <c r="B306" s="14"/>
      <c r="C306" s="14"/>
      <c r="D306" s="14"/>
      <c r="E306" s="14"/>
      <c r="F306" s="14"/>
      <c r="G306" s="15"/>
      <c r="H306" s="14"/>
      <c r="I306" s="14"/>
      <c r="J306" s="3"/>
      <c r="K306" s="40"/>
      <c r="L306" s="3"/>
      <c r="M306" s="216" t="s">
        <v>203</v>
      </c>
      <c r="N306" s="216"/>
      <c r="O306" s="217">
        <f>G70+G104+G121+G155+G175+G195+G215+G243+G263-G305</f>
        <v>0</v>
      </c>
      <c r="P306" s="216"/>
      <c r="Q306" s="41"/>
      <c r="R306" s="3"/>
      <c r="S306" s="41"/>
    </row>
  </sheetData>
  <mergeCells count="21">
    <mergeCell ref="A286:Q286"/>
    <mergeCell ref="A305:E305"/>
    <mergeCell ref="A250:Q250"/>
    <mergeCell ref="A260:E260"/>
    <mergeCell ref="A152:E152"/>
    <mergeCell ref="A222:Q222"/>
    <mergeCell ref="A240:E240"/>
    <mergeCell ref="A162:Q162"/>
    <mergeCell ref="A172:E172"/>
    <mergeCell ref="A182:Q182"/>
    <mergeCell ref="A192:E192"/>
    <mergeCell ref="A202:Q202"/>
    <mergeCell ref="A212:E212"/>
    <mergeCell ref="A7:Q7"/>
    <mergeCell ref="A45:Q45"/>
    <mergeCell ref="A67:E67"/>
    <mergeCell ref="A128:Q128"/>
    <mergeCell ref="A111:Q111"/>
    <mergeCell ref="A77:Q77"/>
    <mergeCell ref="A118:E118"/>
    <mergeCell ref="A101:E101"/>
  </mergeCells>
  <phoneticPr fontId="5" type="noConversion"/>
  <pageMargins left="0.39370078740157483" right="0.39370078740157483" top="0.59055118110236227" bottom="0.78740157480314965" header="0.51181102362204722" footer="0.51181102362204722"/>
  <pageSetup paperSize="9" orientation="landscape" r:id="rId1"/>
  <headerFooter alignWithMargins="0">
    <oddFooter>&amp;CBIJLAGE  9A - Calculatie-matrix-ruimtestaten vloerafwerking &amp;RDatum wijziging:  27-02-2025</oddFooter>
  </headerFooter>
  <rowBreaks count="9" manualBreakCount="9">
    <brk id="38" max="16383" man="1"/>
    <brk id="70" max="16383" man="1"/>
    <brk id="104" max="16383" man="1"/>
    <brk id="121" max="16383" man="1"/>
    <brk id="155" max="16383" man="1"/>
    <brk id="175" max="16383" man="1"/>
    <brk id="195" max="16383" man="1"/>
    <brk id="215" max="16383" man="1"/>
    <brk id="2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T55"/>
  <sheetViews>
    <sheetView view="pageLayout" zoomScaleNormal="75" workbookViewId="0">
      <selection activeCell="S11" sqref="R11:S11"/>
    </sheetView>
  </sheetViews>
  <sheetFormatPr defaultRowHeight="12.75"/>
  <cols>
    <col min="1" max="1" width="3.28515625" customWidth="1"/>
    <col min="2" max="2" width="36.28515625" customWidth="1"/>
    <col min="3" max="3" width="1.42578125" customWidth="1"/>
    <col min="4" max="4" width="26.42578125" style="31" bestFit="1" customWidth="1"/>
    <col min="5" max="5" width="1.42578125" customWidth="1"/>
    <col min="6" max="6" width="13" customWidth="1"/>
    <col min="7" max="7" width="1.42578125" customWidth="1"/>
    <col min="8" max="8" width="13.28515625" customWidth="1"/>
    <col min="9" max="9" width="1.42578125" customWidth="1"/>
    <col min="10" max="10" width="13" customWidth="1"/>
    <col min="11" max="11" width="1.42578125" customWidth="1"/>
    <col min="12" max="12" width="12.7109375" customWidth="1"/>
    <col min="13" max="13" width="1.42578125" customWidth="1"/>
    <col min="14" max="14" width="13" customWidth="1"/>
    <col min="15" max="15" width="1.42578125" customWidth="1"/>
    <col min="16" max="16" width="13.28515625" customWidth="1"/>
    <col min="17" max="17" width="1.85546875" customWidth="1"/>
    <col min="18" max="18" width="13.7109375" customWidth="1"/>
    <col min="19" max="19" width="2.42578125" customWidth="1"/>
    <col min="20" max="20" width="9.7109375" bestFit="1" customWidth="1"/>
  </cols>
  <sheetData>
    <row r="1" spans="2:16">
      <c r="I1" t="s">
        <v>0</v>
      </c>
    </row>
    <row r="2" spans="2:16">
      <c r="I2" t="s">
        <v>2</v>
      </c>
    </row>
    <row r="3" spans="2:16">
      <c r="I3" t="s">
        <v>3</v>
      </c>
    </row>
    <row r="4" spans="2:16">
      <c r="I4" s="88" t="s">
        <v>190</v>
      </c>
    </row>
    <row r="6" spans="2:16">
      <c r="B6" s="48" t="s">
        <v>195</v>
      </c>
      <c r="C6" s="48"/>
      <c r="D6" s="49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2:16" ht="4.5" customHeight="1"/>
    <row r="8" spans="2:16" ht="13.5" customHeight="1">
      <c r="B8" s="385" t="s">
        <v>145</v>
      </c>
      <c r="C8" s="385"/>
      <c r="D8" s="385"/>
      <c r="E8" s="385"/>
      <c r="F8" s="385"/>
      <c r="G8" s="385"/>
      <c r="H8" s="385"/>
      <c r="I8" s="385"/>
      <c r="J8" s="385"/>
      <c r="K8" s="385"/>
      <c r="L8" s="385"/>
      <c r="M8" s="385"/>
      <c r="N8" s="385"/>
      <c r="O8" s="385"/>
      <c r="P8" s="385"/>
    </row>
    <row r="9" spans="2:16" hidden="1">
      <c r="B9" s="385"/>
      <c r="C9" s="385"/>
      <c r="D9" s="385"/>
      <c r="E9" s="385"/>
      <c r="F9" s="385"/>
      <c r="G9" s="385"/>
      <c r="H9" s="385"/>
      <c r="I9" s="385"/>
      <c r="J9" s="385"/>
      <c r="K9" s="385"/>
      <c r="L9" s="385"/>
      <c r="M9" s="385"/>
      <c r="N9" s="385"/>
      <c r="O9" s="385"/>
      <c r="P9" s="385"/>
    </row>
    <row r="10" spans="2:16" ht="4.5" customHeight="1"/>
    <row r="11" spans="2:16" s="1" customFormat="1" ht="12.75" customHeight="1">
      <c r="B11" s="387" t="s">
        <v>139</v>
      </c>
      <c r="D11" s="388" t="s">
        <v>146</v>
      </c>
      <c r="F11" s="386" t="s">
        <v>147</v>
      </c>
      <c r="G11" s="382"/>
      <c r="H11" s="382"/>
      <c r="I11" s="382"/>
      <c r="J11" s="382"/>
      <c r="K11" s="382"/>
      <c r="L11" s="382"/>
      <c r="M11" s="382"/>
      <c r="N11" s="382"/>
      <c r="O11" s="382"/>
      <c r="P11" s="382"/>
    </row>
    <row r="12" spans="2:16" ht="9" customHeight="1">
      <c r="B12" s="382"/>
      <c r="D12" s="384"/>
    </row>
    <row r="13" spans="2:16" s="1" customFormat="1" ht="24">
      <c r="B13" s="382"/>
      <c r="D13" s="384"/>
      <c r="F13" s="50" t="s">
        <v>148</v>
      </c>
      <c r="H13" s="50" t="s">
        <v>149</v>
      </c>
      <c r="I13" s="51"/>
      <c r="J13" s="50" t="s">
        <v>150</v>
      </c>
      <c r="K13" s="51"/>
      <c r="L13" s="50" t="s">
        <v>151</v>
      </c>
      <c r="M13" s="51"/>
      <c r="N13" s="50" t="s">
        <v>152</v>
      </c>
      <c r="O13" s="51"/>
      <c r="P13" s="50" t="s">
        <v>153</v>
      </c>
    </row>
    <row r="14" spans="2:16" s="1" customFormat="1">
      <c r="B14" s="52" t="s">
        <v>17</v>
      </c>
      <c r="D14" s="53" t="s">
        <v>154</v>
      </c>
      <c r="F14" s="21">
        <v>1390</v>
      </c>
      <c r="H14" s="73">
        <v>0</v>
      </c>
      <c r="I14" s="74"/>
      <c r="J14" s="73">
        <v>0</v>
      </c>
      <c r="K14" s="74"/>
      <c r="L14" s="73">
        <v>0</v>
      </c>
      <c r="M14" s="74"/>
      <c r="N14" s="73">
        <v>0</v>
      </c>
      <c r="O14" s="74"/>
      <c r="P14" s="73">
        <v>0</v>
      </c>
    </row>
    <row r="15" spans="2:16" s="1" customFormat="1">
      <c r="B15" s="54" t="s">
        <v>69</v>
      </c>
      <c r="C15" s="24"/>
      <c r="D15" s="55" t="s">
        <v>154</v>
      </c>
      <c r="E15" s="24"/>
      <c r="F15" s="30">
        <v>484.55</v>
      </c>
      <c r="G15" s="24"/>
      <c r="H15" s="75">
        <v>0</v>
      </c>
      <c r="I15" s="76"/>
      <c r="J15" s="75">
        <v>0</v>
      </c>
      <c r="K15" s="76"/>
      <c r="L15" s="75">
        <v>0</v>
      </c>
      <c r="M15" s="76"/>
      <c r="N15" s="75">
        <v>0</v>
      </c>
      <c r="O15" s="76"/>
      <c r="P15" s="75">
        <v>0</v>
      </c>
    </row>
    <row r="16" spans="2:16" s="1" customFormat="1">
      <c r="B16" s="56" t="s">
        <v>80</v>
      </c>
      <c r="D16" s="57" t="s">
        <v>154</v>
      </c>
      <c r="F16" s="21">
        <v>230.55</v>
      </c>
      <c r="H16" s="73">
        <v>0</v>
      </c>
      <c r="I16" s="74"/>
      <c r="J16" s="73">
        <v>0</v>
      </c>
      <c r="K16" s="74"/>
      <c r="L16" s="73">
        <v>0</v>
      </c>
      <c r="M16" s="74"/>
      <c r="N16" s="73">
        <v>0</v>
      </c>
      <c r="O16" s="74"/>
      <c r="P16" s="73">
        <v>0</v>
      </c>
    </row>
    <row r="17" spans="2:16" s="1" customFormat="1" ht="12">
      <c r="B17" s="25" t="s">
        <v>17</v>
      </c>
      <c r="C17" s="24"/>
      <c r="D17" s="59" t="s">
        <v>155</v>
      </c>
      <c r="E17" s="24"/>
      <c r="F17" s="65">
        <v>1390.05</v>
      </c>
      <c r="G17" s="24"/>
      <c r="H17" s="77">
        <v>0</v>
      </c>
      <c r="I17" s="78"/>
      <c r="J17" s="77">
        <v>0</v>
      </c>
      <c r="K17" s="78"/>
      <c r="L17" s="77">
        <v>0</v>
      </c>
      <c r="M17" s="78"/>
      <c r="N17" s="77">
        <v>0</v>
      </c>
      <c r="O17" s="78"/>
      <c r="P17" s="77">
        <v>0</v>
      </c>
    </row>
    <row r="18" spans="2:16" s="1" customFormat="1" ht="12">
      <c r="B18" s="18" t="s">
        <v>156</v>
      </c>
      <c r="D18" s="60" t="s">
        <v>155</v>
      </c>
      <c r="F18" s="66">
        <v>1132.2</v>
      </c>
      <c r="H18" s="79">
        <v>0</v>
      </c>
      <c r="I18" s="80"/>
      <c r="J18" s="79">
        <v>0</v>
      </c>
      <c r="K18" s="80"/>
      <c r="L18" s="79">
        <v>0</v>
      </c>
      <c r="M18" s="80"/>
      <c r="N18" s="79">
        <v>0</v>
      </c>
      <c r="O18" s="80"/>
      <c r="P18" s="79">
        <v>0</v>
      </c>
    </row>
    <row r="19" spans="2:16" s="1" customFormat="1" ht="12">
      <c r="B19" s="25" t="s">
        <v>17</v>
      </c>
      <c r="C19" s="24"/>
      <c r="D19" s="59" t="s">
        <v>157</v>
      </c>
      <c r="E19" s="24"/>
      <c r="F19" s="65">
        <v>479.3</v>
      </c>
      <c r="G19" s="24"/>
      <c r="H19" s="77">
        <v>0</v>
      </c>
      <c r="I19" s="78"/>
      <c r="J19" s="77">
        <v>0</v>
      </c>
      <c r="K19" s="78"/>
      <c r="L19" s="77">
        <v>0</v>
      </c>
      <c r="M19" s="78"/>
      <c r="N19" s="77">
        <v>0</v>
      </c>
      <c r="O19" s="78"/>
      <c r="P19" s="77">
        <v>0</v>
      </c>
    </row>
    <row r="20" spans="2:16" s="1" customFormat="1" ht="12">
      <c r="B20" s="18" t="s">
        <v>156</v>
      </c>
      <c r="D20" s="60" t="s">
        <v>158</v>
      </c>
      <c r="F20" s="66">
        <v>1132.2</v>
      </c>
      <c r="H20" s="79">
        <v>0</v>
      </c>
      <c r="I20" s="80"/>
      <c r="J20" s="79">
        <v>0</v>
      </c>
      <c r="K20" s="80"/>
      <c r="L20" s="79">
        <v>0</v>
      </c>
      <c r="M20" s="80"/>
      <c r="N20" s="79">
        <v>0</v>
      </c>
      <c r="O20" s="80"/>
      <c r="P20" s="79">
        <v>0</v>
      </c>
    </row>
    <row r="21" spans="2:16" s="1" customFormat="1" ht="12">
      <c r="D21" s="61"/>
      <c r="F21" s="81"/>
      <c r="H21" s="80"/>
      <c r="I21" s="80"/>
      <c r="J21" s="80"/>
      <c r="K21" s="80"/>
      <c r="L21" s="80"/>
      <c r="M21" s="80"/>
      <c r="N21" s="80"/>
      <c r="O21" s="80"/>
      <c r="P21" s="80"/>
    </row>
    <row r="22" spans="2:16" s="8" customFormat="1" ht="12">
      <c r="B22" s="8" t="s">
        <v>159</v>
      </c>
      <c r="D22" s="82"/>
      <c r="F22" s="83"/>
      <c r="H22" s="84"/>
      <c r="I22" s="84"/>
      <c r="J22" s="84"/>
      <c r="K22" s="84"/>
      <c r="L22" s="84"/>
      <c r="M22" s="84"/>
      <c r="N22" s="84"/>
      <c r="O22" s="84"/>
      <c r="P22" s="85">
        <f>P14+L15+J16+P17+P18+L19+P20</f>
        <v>0</v>
      </c>
    </row>
    <row r="23" spans="2:16" s="1" customFormat="1" ht="11.25" customHeight="1">
      <c r="B23" s="27"/>
      <c r="D23" s="61"/>
      <c r="H23" s="62"/>
      <c r="J23" s="62"/>
      <c r="L23" s="62"/>
      <c r="N23" s="62"/>
      <c r="P23" s="62"/>
    </row>
    <row r="24" spans="2:16" s="1" customFormat="1" ht="12.75" customHeight="1">
      <c r="B24" s="387" t="s">
        <v>160</v>
      </c>
      <c r="D24" s="388" t="s">
        <v>146</v>
      </c>
      <c r="F24" s="386" t="s">
        <v>147</v>
      </c>
      <c r="G24" s="382"/>
      <c r="H24" s="382"/>
      <c r="I24" s="382"/>
      <c r="J24" s="382"/>
      <c r="K24" s="382"/>
      <c r="L24" s="382"/>
      <c r="M24" s="382"/>
      <c r="N24" s="382"/>
      <c r="O24" s="382"/>
      <c r="P24" s="382"/>
    </row>
    <row r="25" spans="2:16" ht="9" customHeight="1">
      <c r="B25" s="382"/>
      <c r="D25" s="384"/>
    </row>
    <row r="26" spans="2:16" s="1" customFormat="1" ht="24">
      <c r="B26" s="382"/>
      <c r="D26" s="384"/>
      <c r="F26" s="50" t="s">
        <v>161</v>
      </c>
      <c r="H26" s="50" t="s">
        <v>149</v>
      </c>
      <c r="I26" s="51"/>
      <c r="J26" s="50" t="s">
        <v>150</v>
      </c>
      <c r="K26" s="51"/>
      <c r="L26" s="50" t="s">
        <v>151</v>
      </c>
      <c r="M26" s="51"/>
      <c r="N26" s="50" t="s">
        <v>152</v>
      </c>
      <c r="O26" s="51"/>
      <c r="P26" s="50" t="s">
        <v>153</v>
      </c>
    </row>
    <row r="27" spans="2:16" s="1" customFormat="1">
      <c r="B27" s="56" t="s">
        <v>162</v>
      </c>
      <c r="D27" s="57" t="s">
        <v>163</v>
      </c>
      <c r="F27" s="21">
        <v>481.33</v>
      </c>
      <c r="H27" s="86">
        <v>0</v>
      </c>
      <c r="I27" s="58"/>
      <c r="J27" s="86">
        <v>0</v>
      </c>
      <c r="K27" s="58"/>
      <c r="L27" s="86">
        <v>0</v>
      </c>
      <c r="M27" s="58"/>
      <c r="N27" s="86">
        <v>0</v>
      </c>
      <c r="O27" s="58"/>
      <c r="P27" s="86">
        <v>0</v>
      </c>
    </row>
    <row r="28" spans="2:16" s="1" customFormat="1">
      <c r="B28" s="54" t="s">
        <v>164</v>
      </c>
      <c r="D28" s="55" t="s">
        <v>163</v>
      </c>
      <c r="F28" s="30">
        <v>722</v>
      </c>
      <c r="H28" s="87">
        <v>0</v>
      </c>
      <c r="I28" s="51"/>
      <c r="J28" s="87">
        <v>0</v>
      </c>
      <c r="K28" s="51"/>
      <c r="L28" s="87">
        <v>0</v>
      </c>
      <c r="M28" s="51"/>
      <c r="N28" s="87">
        <v>0</v>
      </c>
      <c r="O28" s="51"/>
      <c r="P28" s="87">
        <v>0</v>
      </c>
    </row>
    <row r="29" spans="2:16" s="1" customFormat="1">
      <c r="B29" s="88"/>
      <c r="D29" s="89"/>
      <c r="F29" s="90"/>
      <c r="H29" s="91"/>
      <c r="I29" s="58"/>
      <c r="J29" s="91"/>
      <c r="K29" s="58"/>
      <c r="L29" s="91"/>
      <c r="M29" s="58"/>
      <c r="N29" s="91"/>
      <c r="O29" s="58"/>
      <c r="P29" s="91"/>
    </row>
    <row r="30" spans="2:16" s="8" customFormat="1">
      <c r="B30" s="3" t="s">
        <v>165</v>
      </c>
      <c r="D30" s="92"/>
      <c r="F30" s="9"/>
      <c r="H30" s="93"/>
      <c r="I30" s="67"/>
      <c r="J30" s="93"/>
      <c r="K30" s="67"/>
      <c r="L30" s="93"/>
      <c r="M30" s="67"/>
      <c r="N30" s="93"/>
      <c r="O30" s="67"/>
      <c r="P30" s="34">
        <f>L27+N28</f>
        <v>0</v>
      </c>
    </row>
    <row r="31" spans="2:16" s="1" customFormat="1" ht="12" customHeight="1">
      <c r="D31" s="63"/>
      <c r="J31" s="62"/>
      <c r="N31" s="62"/>
      <c r="P31" s="62"/>
    </row>
    <row r="32" spans="2:16" s="1" customFormat="1">
      <c r="B32" s="387" t="s">
        <v>166</v>
      </c>
      <c r="D32" s="388" t="s">
        <v>146</v>
      </c>
      <c r="E32" s="382"/>
      <c r="F32" s="382"/>
      <c r="G32"/>
      <c r="H32" s="394" t="s">
        <v>167</v>
      </c>
      <c r="I32" s="382"/>
      <c r="J32" s="382"/>
      <c r="K32" s="382"/>
      <c r="L32" s="382"/>
      <c r="M32" s="382"/>
      <c r="N32" s="382"/>
      <c r="O32" s="382"/>
      <c r="P32" s="382"/>
    </row>
    <row r="33" spans="2:20" ht="9" customHeight="1">
      <c r="B33" s="382"/>
      <c r="D33" s="382"/>
      <c r="E33" s="382"/>
      <c r="F33" s="382"/>
    </row>
    <row r="34" spans="2:20" s="1" customFormat="1">
      <c r="B34" s="382"/>
      <c r="D34" s="382"/>
      <c r="E34" s="382"/>
      <c r="F34" s="382"/>
      <c r="G34"/>
      <c r="H34" s="50" t="s">
        <v>161</v>
      </c>
      <c r="I34" s="51"/>
      <c r="J34" s="50" t="s">
        <v>168</v>
      </c>
      <c r="K34" s="51"/>
      <c r="L34" s="50" t="s">
        <v>169</v>
      </c>
      <c r="M34" s="51"/>
      <c r="N34" s="50" t="s">
        <v>170</v>
      </c>
      <c r="O34" s="51"/>
      <c r="P34" s="50" t="s">
        <v>171</v>
      </c>
    </row>
    <row r="35" spans="2:20" s="1" customFormat="1">
      <c r="B35" s="56" t="s">
        <v>172</v>
      </c>
      <c r="D35" s="392" t="s">
        <v>173</v>
      </c>
      <c r="E35" s="393"/>
      <c r="F35" s="393"/>
      <c r="H35" s="71">
        <v>60</v>
      </c>
      <c r="I35" s="58"/>
      <c r="J35" s="73">
        <v>0</v>
      </c>
      <c r="K35" s="58"/>
      <c r="L35" s="73">
        <v>0</v>
      </c>
      <c r="M35" s="58"/>
      <c r="N35" s="73">
        <v>0</v>
      </c>
      <c r="O35" s="58"/>
      <c r="P35" s="73">
        <v>0</v>
      </c>
    </row>
    <row r="36" spans="2:20" s="1" customFormat="1">
      <c r="B36" s="25" t="s">
        <v>174</v>
      </c>
      <c r="D36" s="391" t="s">
        <v>175</v>
      </c>
      <c r="E36" s="382"/>
      <c r="F36" s="382"/>
      <c r="G36" s="24"/>
      <c r="H36" s="72">
        <v>1500</v>
      </c>
      <c r="J36" s="77">
        <v>0</v>
      </c>
      <c r="L36" s="77">
        <v>0</v>
      </c>
      <c r="N36" s="77">
        <v>0</v>
      </c>
      <c r="P36" s="77">
        <v>0</v>
      </c>
    </row>
    <row r="37" spans="2:20" s="1" customFormat="1" ht="12">
      <c r="D37" s="63"/>
      <c r="J37" s="62"/>
      <c r="N37" s="62"/>
      <c r="P37" s="62"/>
    </row>
    <row r="38" spans="2:20" s="3" customFormat="1">
      <c r="B38" s="3" t="s">
        <v>176</v>
      </c>
      <c r="D38" s="92"/>
      <c r="P38" s="44">
        <f>L35</f>
        <v>0</v>
      </c>
    </row>
    <row r="39" spans="2:20" s="3" customFormat="1">
      <c r="D39" s="92"/>
      <c r="P39" s="44"/>
    </row>
    <row r="40" spans="2:20" ht="36">
      <c r="B40" s="197" t="s">
        <v>193</v>
      </c>
      <c r="C40" s="1"/>
      <c r="D40" s="2" t="s">
        <v>5</v>
      </c>
      <c r="E40" s="1"/>
      <c r="F40" s="2" t="s">
        <v>6</v>
      </c>
      <c r="G40" s="1"/>
      <c r="H40" s="5" t="s">
        <v>7</v>
      </c>
      <c r="I40" s="1"/>
      <c r="J40" s="2" t="s">
        <v>8</v>
      </c>
      <c r="K40" s="1"/>
      <c r="L40" s="32" t="s">
        <v>9</v>
      </c>
      <c r="M40" s="1"/>
      <c r="N40" s="32" t="s">
        <v>10</v>
      </c>
      <c r="O40" s="1"/>
      <c r="P40" s="5" t="s">
        <v>11</v>
      </c>
      <c r="Q40" s="1"/>
      <c r="R40" s="7" t="s">
        <v>12</v>
      </c>
      <c r="S40" s="1"/>
      <c r="T40" s="7" t="s">
        <v>13</v>
      </c>
    </row>
    <row r="41" spans="2:20" s="29" customFormat="1">
      <c r="B41" s="23">
        <v>4</v>
      </c>
      <c r="C41" s="24"/>
      <c r="D41" s="25" t="s">
        <v>186</v>
      </c>
      <c r="E41" s="24"/>
      <c r="F41" s="25" t="s">
        <v>29</v>
      </c>
      <c r="G41" s="24"/>
      <c r="H41" s="26">
        <v>64</v>
      </c>
      <c r="I41" s="24"/>
      <c r="J41" s="25">
        <v>2</v>
      </c>
      <c r="K41" s="24"/>
      <c r="L41" s="26"/>
      <c r="M41" s="24"/>
      <c r="N41" s="26"/>
      <c r="O41" s="24"/>
      <c r="P41" s="26"/>
      <c r="Q41" s="24"/>
      <c r="R41" s="26"/>
      <c r="S41" s="24"/>
      <c r="T41" s="26">
        <f>(L41*N41)+(P41*R41)</f>
        <v>0</v>
      </c>
    </row>
    <row r="42" spans="2:20" s="88" customFormat="1">
      <c r="B42" s="17"/>
      <c r="C42" s="1"/>
      <c r="D42" s="18" t="s">
        <v>187</v>
      </c>
      <c r="E42" s="1"/>
      <c r="F42" s="18" t="s">
        <v>29</v>
      </c>
      <c r="G42" s="1"/>
      <c r="H42" s="19">
        <v>32</v>
      </c>
      <c r="I42" s="1"/>
      <c r="J42" s="18">
        <v>3</v>
      </c>
      <c r="K42" s="1"/>
      <c r="L42" s="19"/>
      <c r="M42" s="1"/>
      <c r="N42" s="19"/>
      <c r="O42" s="1"/>
      <c r="P42" s="19"/>
      <c r="Q42" s="1"/>
      <c r="R42" s="19"/>
      <c r="S42" s="1"/>
      <c r="T42" s="38">
        <f>(L42*N42)+(P42*R42)</f>
        <v>0</v>
      </c>
    </row>
    <row r="43" spans="2:20" s="3" customFormat="1">
      <c r="G43" s="40"/>
      <c r="K43" s="40">
        <f>SUM(L41:L42)</f>
        <v>0</v>
      </c>
      <c r="O43" s="40">
        <f>SUM(P41:P42)</f>
        <v>0</v>
      </c>
      <c r="Q43" s="41"/>
      <c r="S43" s="41"/>
    </row>
    <row r="44" spans="2:20" s="3" customFormat="1">
      <c r="B44" s="3" t="s">
        <v>177</v>
      </c>
      <c r="D44" s="92"/>
      <c r="T44" s="44">
        <f>T41+T42</f>
        <v>0</v>
      </c>
    </row>
    <row r="45" spans="2:20" s="3" customFormat="1">
      <c r="D45" s="92"/>
      <c r="T45" s="44"/>
    </row>
    <row r="46" spans="2:20" s="3" customFormat="1">
      <c r="B46" s="95" t="s">
        <v>194</v>
      </c>
      <c r="C46" s="95"/>
      <c r="D46" s="96"/>
      <c r="T46" s="94">
        <f>P22+P30+P38+T44</f>
        <v>0</v>
      </c>
    </row>
    <row r="48" spans="2:20">
      <c r="N48" s="64"/>
      <c r="O48" s="64"/>
      <c r="P48" s="64"/>
    </row>
    <row r="49" spans="2:20">
      <c r="P49" s="4"/>
    </row>
    <row r="50" spans="2:20">
      <c r="B50" s="385"/>
      <c r="C50" s="385"/>
      <c r="D50" s="385"/>
      <c r="E50" s="385"/>
      <c r="F50" s="385"/>
      <c r="G50" s="385"/>
      <c r="H50" s="385"/>
      <c r="I50" s="385"/>
      <c r="J50" s="385"/>
      <c r="K50" s="385"/>
      <c r="L50" s="385"/>
      <c r="M50" s="385"/>
      <c r="N50" s="385"/>
      <c r="O50" s="385"/>
      <c r="P50" s="385"/>
    </row>
    <row r="51" spans="2:20">
      <c r="P51" s="4"/>
    </row>
    <row r="52" spans="2:20">
      <c r="P52" s="4"/>
    </row>
    <row r="53" spans="2:20" ht="15" customHeight="1">
      <c r="B53" s="389" t="s">
        <v>214</v>
      </c>
      <c r="C53" s="390"/>
      <c r="D53" s="390"/>
      <c r="E53" s="390"/>
      <c r="F53" s="390"/>
      <c r="G53" s="390"/>
      <c r="H53" s="390"/>
      <c r="I53" s="390"/>
      <c r="J53" s="390"/>
      <c r="K53" s="390"/>
      <c r="L53" s="390"/>
      <c r="M53" s="390"/>
      <c r="N53" s="390"/>
      <c r="O53" s="390"/>
      <c r="P53" s="390"/>
      <c r="Q53" s="390"/>
      <c r="R53" s="390"/>
      <c r="S53" s="390"/>
      <c r="T53" s="390"/>
    </row>
    <row r="54" spans="2:20">
      <c r="P54" t="s">
        <v>216</v>
      </c>
    </row>
    <row r="55" spans="2:20" ht="39" customHeight="1"/>
  </sheetData>
  <mergeCells count="14">
    <mergeCell ref="B53:T53"/>
    <mergeCell ref="B50:P50"/>
    <mergeCell ref="D36:F36"/>
    <mergeCell ref="D35:F35"/>
    <mergeCell ref="D24:D26"/>
    <mergeCell ref="F24:P24"/>
    <mergeCell ref="B32:B34"/>
    <mergeCell ref="D32:F34"/>
    <mergeCell ref="H32:P32"/>
    <mergeCell ref="B8:P9"/>
    <mergeCell ref="F11:P11"/>
    <mergeCell ref="B24:B26"/>
    <mergeCell ref="B11:B13"/>
    <mergeCell ref="D11:D13"/>
  </mergeCells>
  <phoneticPr fontId="5" type="noConversion"/>
  <pageMargins left="0.39370078740157483" right="0.19685039370078741" top="0.59055118110236227" bottom="0.39370078740157483" header="0.51181102362204722" footer="0.51181102362204722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7B0A0-8A60-4E3D-BA59-A03EC7EC072C}">
  <sheetPr>
    <pageSetUpPr fitToPage="1"/>
  </sheetPr>
  <dimension ref="A1:V70"/>
  <sheetViews>
    <sheetView tabSelected="1" view="pageLayout" zoomScaleNormal="90" workbookViewId="0">
      <selection activeCell="I44" sqref="I44"/>
    </sheetView>
  </sheetViews>
  <sheetFormatPr defaultRowHeight="12.75"/>
  <cols>
    <col min="1" max="1" width="3.42578125" customWidth="1"/>
    <col min="2" max="2" width="37" customWidth="1"/>
    <col min="3" max="3" width="1.85546875" customWidth="1"/>
    <col min="4" max="4" width="27.42578125" customWidth="1"/>
    <col min="5" max="5" width="1.85546875" customWidth="1"/>
    <col min="6" max="6" width="16.5703125" style="45" customWidth="1"/>
    <col min="7" max="8" width="16.5703125" style="97" customWidth="1"/>
    <col min="9" max="9" width="13.5703125" style="4" customWidth="1"/>
    <col min="10" max="17" width="10.85546875" customWidth="1"/>
    <col min="18" max="18" width="10.85546875" style="4" customWidth="1"/>
    <col min="19" max="19" width="14.85546875" style="4" customWidth="1"/>
    <col min="20" max="20" width="0.28515625" customWidth="1"/>
    <col min="21" max="21" width="2.7109375" customWidth="1"/>
    <col min="22" max="22" width="46.5703125" customWidth="1"/>
  </cols>
  <sheetData>
    <row r="1" spans="1:22" ht="90" customHeight="1" thickBot="1">
      <c r="A1" s="101"/>
      <c r="B1" s="397" t="s">
        <v>213</v>
      </c>
      <c r="C1" s="398"/>
      <c r="D1" s="398"/>
      <c r="E1" s="398"/>
      <c r="F1" s="398"/>
      <c r="G1" s="398"/>
      <c r="H1" s="398"/>
      <c r="I1" s="399"/>
      <c r="J1" s="395" t="s">
        <v>110</v>
      </c>
      <c r="K1" s="396"/>
      <c r="L1" s="396"/>
      <c r="M1" s="396"/>
      <c r="N1" s="396"/>
      <c r="O1" s="396"/>
      <c r="P1" s="396"/>
      <c r="Q1" s="102"/>
      <c r="R1" s="102"/>
      <c r="S1" s="172" t="s">
        <v>111</v>
      </c>
      <c r="T1" s="215"/>
      <c r="U1" s="215"/>
      <c r="V1" s="235"/>
    </row>
    <row r="2" spans="1:22" ht="88.5" customHeight="1" thickTop="1">
      <c r="A2" s="244"/>
      <c r="B2" s="245" t="s">
        <v>112</v>
      </c>
      <c r="C2" s="246"/>
      <c r="D2" s="246" t="s">
        <v>113</v>
      </c>
      <c r="E2" s="246"/>
      <c r="F2" s="247" t="s">
        <v>114</v>
      </c>
      <c r="G2" s="248" t="s">
        <v>115</v>
      </c>
      <c r="H2" s="248" t="s">
        <v>116</v>
      </c>
      <c r="I2" s="248" t="s">
        <v>117</v>
      </c>
      <c r="J2" s="249" t="s">
        <v>118</v>
      </c>
      <c r="K2" s="250" t="s">
        <v>119</v>
      </c>
      <c r="L2" s="251" t="s">
        <v>120</v>
      </c>
      <c r="M2" s="252" t="s">
        <v>17</v>
      </c>
      <c r="N2" s="253" t="s">
        <v>121</v>
      </c>
      <c r="O2" s="254" t="s">
        <v>80</v>
      </c>
      <c r="P2" s="255" t="s">
        <v>69</v>
      </c>
      <c r="Q2" s="256" t="s">
        <v>183</v>
      </c>
      <c r="R2" s="257" t="s">
        <v>122</v>
      </c>
      <c r="S2" s="258"/>
      <c r="T2" s="259"/>
      <c r="U2" s="259"/>
      <c r="V2" s="260" t="s">
        <v>205</v>
      </c>
    </row>
    <row r="3" spans="1:22" ht="8.25" customHeight="1">
      <c r="A3" s="261"/>
      <c r="B3" s="262"/>
      <c r="C3" s="263"/>
      <c r="D3" s="263"/>
      <c r="E3" s="263"/>
      <c r="F3" s="264"/>
      <c r="G3" s="265"/>
      <c r="H3" s="265"/>
      <c r="I3" s="266"/>
      <c r="J3" s="267"/>
      <c r="K3" s="268"/>
      <c r="L3" s="268"/>
      <c r="M3" s="269"/>
      <c r="N3" s="270"/>
      <c r="O3" s="271"/>
      <c r="P3" s="268"/>
      <c r="Q3" s="268"/>
      <c r="R3" s="272"/>
      <c r="S3" s="273"/>
      <c r="T3" s="263"/>
      <c r="U3" s="263"/>
      <c r="V3" s="274"/>
    </row>
    <row r="4" spans="1:22">
      <c r="A4" s="261">
        <v>1</v>
      </c>
      <c r="B4" s="275" t="s">
        <v>123</v>
      </c>
      <c r="C4" s="276"/>
      <c r="D4" s="277" t="s">
        <v>124</v>
      </c>
      <c r="E4" s="278"/>
      <c r="F4" s="279">
        <v>213.65</v>
      </c>
      <c r="G4" s="280">
        <f>F4/K45*100</f>
        <v>68.03056838083107</v>
      </c>
      <c r="H4" s="280">
        <f>F4/F41*100</f>
        <v>8.1282100057066788</v>
      </c>
      <c r="I4" s="281"/>
      <c r="J4" s="282"/>
      <c r="K4" s="283">
        <f>F4</f>
        <v>213.65</v>
      </c>
      <c r="L4" s="284"/>
      <c r="M4" s="285"/>
      <c r="N4" s="285"/>
      <c r="O4" s="285"/>
      <c r="P4" s="286"/>
      <c r="Q4" s="286"/>
      <c r="R4" s="287"/>
      <c r="S4" s="273"/>
      <c r="T4" s="263"/>
      <c r="U4" s="263"/>
      <c r="V4" s="288" t="s">
        <v>206</v>
      </c>
    </row>
    <row r="5" spans="1:22">
      <c r="A5" s="261"/>
      <c r="B5" s="289" t="s">
        <v>125</v>
      </c>
      <c r="C5" s="276"/>
      <c r="D5" s="290" t="s">
        <v>118</v>
      </c>
      <c r="E5" s="278"/>
      <c r="F5" s="291">
        <v>185.6</v>
      </c>
      <c r="G5" s="292">
        <f>F5/J45*100</f>
        <v>57.434627881788636</v>
      </c>
      <c r="H5" s="292">
        <f>F5/F41*100</f>
        <v>7.0610614418870092</v>
      </c>
      <c r="I5" s="293"/>
      <c r="J5" s="282">
        <f>F5</f>
        <v>185.6</v>
      </c>
      <c r="K5" s="294"/>
      <c r="L5" s="295"/>
      <c r="M5" s="285"/>
      <c r="N5" s="285"/>
      <c r="O5" s="285"/>
      <c r="P5" s="286"/>
      <c r="Q5" s="286"/>
      <c r="R5" s="287"/>
      <c r="S5" s="273"/>
      <c r="T5" s="263"/>
      <c r="U5" s="263"/>
      <c r="V5" s="296" t="s">
        <v>207</v>
      </c>
    </row>
    <row r="6" spans="1:22">
      <c r="A6" s="261"/>
      <c r="B6" s="297" t="s">
        <v>14</v>
      </c>
      <c r="C6" s="276"/>
      <c r="D6" s="298" t="s">
        <v>126</v>
      </c>
      <c r="E6" s="278"/>
      <c r="F6" s="299">
        <v>910.75</v>
      </c>
      <c r="G6" s="300">
        <f>F6/M45*100</f>
        <v>65.519225927124921</v>
      </c>
      <c r="H6" s="300">
        <f>F6/F41*100</f>
        <v>34.649039376070014</v>
      </c>
      <c r="I6" s="301"/>
      <c r="J6" s="302"/>
      <c r="K6" s="303"/>
      <c r="L6" s="303"/>
      <c r="M6" s="304">
        <f>F6</f>
        <v>910.75</v>
      </c>
      <c r="N6" s="305"/>
      <c r="O6" s="305"/>
      <c r="P6" s="306"/>
      <c r="Q6" s="306"/>
      <c r="R6" s="307"/>
      <c r="S6" s="273"/>
      <c r="T6" s="263"/>
      <c r="U6" s="263"/>
      <c r="V6" s="308" t="s">
        <v>208</v>
      </c>
    </row>
    <row r="7" spans="1:22">
      <c r="A7" s="261"/>
      <c r="B7" s="309"/>
      <c r="C7" s="276"/>
      <c r="D7" s="310" t="s">
        <v>121</v>
      </c>
      <c r="E7" s="278"/>
      <c r="F7" s="311">
        <v>497.95000000000005</v>
      </c>
      <c r="G7" s="312">
        <f>F7/N45*100</f>
        <v>56.952506219083297</v>
      </c>
      <c r="H7" s="312">
        <f>G7</f>
        <v>56.952506219083297</v>
      </c>
      <c r="I7" s="313"/>
      <c r="J7" s="314"/>
      <c r="K7" s="315"/>
      <c r="L7" s="315"/>
      <c r="M7" s="316"/>
      <c r="N7" s="317">
        <f>F7</f>
        <v>497.95000000000005</v>
      </c>
      <c r="O7" s="316"/>
      <c r="P7" s="318"/>
      <c r="Q7" s="318"/>
      <c r="R7" s="319"/>
      <c r="S7" s="320">
        <f>I4+I5+I6+I7</f>
        <v>0</v>
      </c>
      <c r="T7" s="263"/>
      <c r="U7" s="263"/>
      <c r="V7" s="296" t="s">
        <v>209</v>
      </c>
    </row>
    <row r="8" spans="1:22" ht="8.25" customHeight="1">
      <c r="A8" s="261"/>
      <c r="B8" s="262"/>
      <c r="C8" s="276"/>
      <c r="D8" s="278"/>
      <c r="E8" s="278"/>
      <c r="F8" s="321"/>
      <c r="G8" s="322"/>
      <c r="H8" s="322"/>
      <c r="I8" s="323"/>
      <c r="J8" s="324"/>
      <c r="K8" s="325"/>
      <c r="L8" s="325"/>
      <c r="M8" s="276"/>
      <c r="N8" s="276"/>
      <c r="O8" s="276"/>
      <c r="P8" s="326"/>
      <c r="Q8" s="326"/>
      <c r="R8" s="266"/>
      <c r="S8" s="327"/>
      <c r="T8" s="263"/>
      <c r="U8" s="263"/>
      <c r="V8" s="274"/>
    </row>
    <row r="9" spans="1:22">
      <c r="A9" s="261">
        <v>2</v>
      </c>
      <c r="B9" s="275" t="s">
        <v>127</v>
      </c>
      <c r="C9" s="276"/>
      <c r="D9" s="277" t="s">
        <v>124</v>
      </c>
      <c r="E9" s="278"/>
      <c r="F9" s="279">
        <v>36.200000000000003</v>
      </c>
      <c r="G9" s="280">
        <f>F9/K45*100</f>
        <v>11.526826938385607</v>
      </c>
      <c r="H9" s="280">
        <f>F9/F41*100</f>
        <v>1.3772113372646002</v>
      </c>
      <c r="I9" s="281"/>
      <c r="J9" s="282"/>
      <c r="K9" s="283">
        <f>F9</f>
        <v>36.200000000000003</v>
      </c>
      <c r="L9" s="295"/>
      <c r="M9" s="285"/>
      <c r="N9" s="285"/>
      <c r="O9" s="285"/>
      <c r="P9" s="286"/>
      <c r="Q9" s="286"/>
      <c r="R9" s="287"/>
      <c r="S9" s="327"/>
      <c r="T9" s="263"/>
      <c r="U9" s="263"/>
      <c r="V9" s="288" t="s">
        <v>210</v>
      </c>
    </row>
    <row r="10" spans="1:22" s="20" customFormat="1">
      <c r="A10" s="328"/>
      <c r="B10" s="297" t="s">
        <v>204</v>
      </c>
      <c r="C10" s="278"/>
      <c r="D10" s="298" t="s">
        <v>126</v>
      </c>
      <c r="E10" s="278"/>
      <c r="F10" s="299">
        <v>479.29999999999995</v>
      </c>
      <c r="G10" s="300">
        <f>F10/M45*100</f>
        <v>34.480774072875079</v>
      </c>
      <c r="H10" s="300">
        <f>F10/F41*100</f>
        <v>18.234734639528252</v>
      </c>
      <c r="I10" s="329"/>
      <c r="J10" s="330"/>
      <c r="K10" s="331"/>
      <c r="L10" s="331"/>
      <c r="M10" s="332">
        <f>F10</f>
        <v>479.29999999999995</v>
      </c>
      <c r="N10" s="333"/>
      <c r="O10" s="333"/>
      <c r="P10" s="334"/>
      <c r="Q10" s="334"/>
      <c r="R10" s="335"/>
      <c r="S10" s="336"/>
      <c r="T10" s="337"/>
      <c r="U10" s="337"/>
      <c r="V10" s="308" t="s">
        <v>211</v>
      </c>
    </row>
    <row r="11" spans="1:22">
      <c r="A11" s="261"/>
      <c r="B11" s="309"/>
      <c r="C11" s="276"/>
      <c r="D11" s="290" t="s">
        <v>121</v>
      </c>
      <c r="E11" s="278"/>
      <c r="F11" s="311">
        <v>113.375</v>
      </c>
      <c r="G11" s="312">
        <f>F11/N45*100</f>
        <v>12.967146084122035</v>
      </c>
      <c r="H11" s="312">
        <f>G11</f>
        <v>12.967146084122035</v>
      </c>
      <c r="I11" s="313"/>
      <c r="J11" s="314"/>
      <c r="K11" s="315"/>
      <c r="L11" s="315"/>
      <c r="M11" s="316"/>
      <c r="N11" s="317">
        <f>F11</f>
        <v>113.375</v>
      </c>
      <c r="O11" s="316"/>
      <c r="P11" s="318"/>
      <c r="Q11" s="318"/>
      <c r="R11" s="319"/>
      <c r="S11" s="320">
        <f>I9+I10+I11</f>
        <v>0</v>
      </c>
      <c r="T11" s="263"/>
      <c r="U11" s="263"/>
      <c r="V11" s="296" t="s">
        <v>209</v>
      </c>
    </row>
    <row r="12" spans="1:22" ht="7.5" customHeight="1">
      <c r="A12" s="261"/>
      <c r="B12" s="262"/>
      <c r="C12" s="276"/>
      <c r="D12" s="278"/>
      <c r="E12" s="278"/>
      <c r="F12" s="321"/>
      <c r="G12" s="322"/>
      <c r="H12" s="322"/>
      <c r="I12" s="323"/>
      <c r="J12" s="324"/>
      <c r="K12" s="325"/>
      <c r="L12" s="325"/>
      <c r="M12" s="276"/>
      <c r="N12" s="276"/>
      <c r="O12" s="276"/>
      <c r="P12" s="326"/>
      <c r="Q12" s="326"/>
      <c r="R12" s="266"/>
      <c r="S12" s="327"/>
      <c r="T12" s="263"/>
      <c r="U12" s="263"/>
      <c r="V12" s="274"/>
    </row>
    <row r="13" spans="1:22">
      <c r="A13" s="261">
        <v>3</v>
      </c>
      <c r="B13" s="338" t="s">
        <v>178</v>
      </c>
      <c r="C13" s="276"/>
      <c r="D13" s="298" t="s">
        <v>181</v>
      </c>
      <c r="E13" s="278"/>
      <c r="F13" s="299">
        <v>32</v>
      </c>
      <c r="G13" s="300">
        <f>F13/Q45*100</f>
        <v>33.333333333333329</v>
      </c>
      <c r="H13" s="300">
        <f>F13/F41*100</f>
        <v>1.2174243865322432</v>
      </c>
      <c r="I13" s="329"/>
      <c r="J13" s="302"/>
      <c r="K13" s="303"/>
      <c r="L13" s="303"/>
      <c r="M13" s="305"/>
      <c r="N13" s="305"/>
      <c r="O13" s="305"/>
      <c r="P13" s="339"/>
      <c r="Q13" s="339">
        <v>32</v>
      </c>
      <c r="R13" s="307"/>
      <c r="S13" s="327"/>
      <c r="T13" s="263"/>
      <c r="U13" s="263"/>
      <c r="V13" s="308" t="s">
        <v>212</v>
      </c>
    </row>
    <row r="14" spans="1:22">
      <c r="A14" s="261"/>
      <c r="B14" s="309"/>
      <c r="C14" s="276"/>
      <c r="D14" s="290" t="s">
        <v>182</v>
      </c>
      <c r="E14" s="278"/>
      <c r="F14" s="311">
        <v>64</v>
      </c>
      <c r="G14" s="340">
        <f>F14/Q45*100</f>
        <v>66.666666666666657</v>
      </c>
      <c r="H14" s="292">
        <f>F14/F41*100</f>
        <v>2.4348487730644863</v>
      </c>
      <c r="I14" s="313"/>
      <c r="J14" s="314"/>
      <c r="K14" s="315"/>
      <c r="L14" s="315"/>
      <c r="M14" s="316"/>
      <c r="N14" s="317"/>
      <c r="O14" s="316"/>
      <c r="P14" s="318"/>
      <c r="Q14" s="341">
        <v>64</v>
      </c>
      <c r="R14" s="319"/>
      <c r="S14" s="320">
        <f>I13+I14</f>
        <v>0</v>
      </c>
      <c r="T14" s="263"/>
      <c r="U14" s="263"/>
      <c r="V14" s="296" t="s">
        <v>212</v>
      </c>
    </row>
    <row r="15" spans="1:22" ht="8.25" customHeight="1">
      <c r="A15" s="261"/>
      <c r="B15" s="262"/>
      <c r="C15" s="276"/>
      <c r="D15" s="278"/>
      <c r="E15" s="278"/>
      <c r="F15" s="321"/>
      <c r="G15" s="322"/>
      <c r="H15" s="322"/>
      <c r="I15" s="323"/>
      <c r="J15" s="324"/>
      <c r="K15" s="325"/>
      <c r="L15" s="325"/>
      <c r="M15" s="276"/>
      <c r="N15" s="276"/>
      <c r="O15" s="276"/>
      <c r="P15" s="326"/>
      <c r="Q15" s="326"/>
      <c r="R15" s="266"/>
      <c r="S15" s="327"/>
      <c r="T15" s="263"/>
      <c r="U15" s="263"/>
      <c r="V15" s="274"/>
    </row>
    <row r="16" spans="1:22">
      <c r="A16" s="261">
        <v>4</v>
      </c>
      <c r="B16" s="275" t="s">
        <v>128</v>
      </c>
      <c r="C16" s="276"/>
      <c r="D16" s="290" t="s">
        <v>118</v>
      </c>
      <c r="E16" s="278"/>
      <c r="F16" s="311">
        <v>105.45</v>
      </c>
      <c r="G16" s="312">
        <f>F16/J45*100</f>
        <v>32.631904688225276</v>
      </c>
      <c r="H16" s="312">
        <f>F16/F41*100</f>
        <v>4.0117937987445327</v>
      </c>
      <c r="I16" s="313"/>
      <c r="J16" s="282">
        <f>F16</f>
        <v>105.45</v>
      </c>
      <c r="K16" s="342"/>
      <c r="L16" s="342"/>
      <c r="M16" s="285"/>
      <c r="N16" s="285"/>
      <c r="O16" s="285"/>
      <c r="P16" s="286"/>
      <c r="Q16" s="286"/>
      <c r="R16" s="287"/>
      <c r="S16" s="327"/>
      <c r="T16" s="263"/>
      <c r="U16" s="263"/>
      <c r="V16" s="343"/>
    </row>
    <row r="17" spans="1:22">
      <c r="A17" s="261"/>
      <c r="B17" s="297" t="s">
        <v>129</v>
      </c>
      <c r="C17" s="276"/>
      <c r="D17" s="298" t="s">
        <v>80</v>
      </c>
      <c r="E17" s="278"/>
      <c r="F17" s="299">
        <v>230.55</v>
      </c>
      <c r="G17" s="300">
        <f>F17/O45*100</f>
        <v>100</v>
      </c>
      <c r="H17" s="300">
        <f>F17/F41*100</f>
        <v>8.7711622598440204</v>
      </c>
      <c r="I17" s="329"/>
      <c r="J17" s="302"/>
      <c r="K17" s="303"/>
      <c r="L17" s="303"/>
      <c r="M17" s="305"/>
      <c r="N17" s="305"/>
      <c r="O17" s="304">
        <f>F17</f>
        <v>230.55</v>
      </c>
      <c r="P17" s="306"/>
      <c r="Q17" s="306"/>
      <c r="R17" s="307"/>
      <c r="S17" s="327"/>
      <c r="T17" s="263"/>
      <c r="U17" s="263"/>
      <c r="V17" s="344"/>
    </row>
    <row r="18" spans="1:22">
      <c r="A18" s="261"/>
      <c r="B18" s="309"/>
      <c r="C18" s="276"/>
      <c r="D18" s="290" t="s">
        <v>121</v>
      </c>
      <c r="E18" s="278"/>
      <c r="F18" s="311">
        <v>249.125</v>
      </c>
      <c r="G18" s="312">
        <f>F18/N45*100</f>
        <v>28.493409201383923</v>
      </c>
      <c r="H18" s="312">
        <f>G18</f>
        <v>28.493409201383923</v>
      </c>
      <c r="I18" s="313"/>
      <c r="J18" s="314"/>
      <c r="K18" s="315"/>
      <c r="L18" s="315"/>
      <c r="M18" s="316"/>
      <c r="N18" s="317">
        <f>F18</f>
        <v>249.125</v>
      </c>
      <c r="O18" s="316"/>
      <c r="P18" s="318"/>
      <c r="Q18" s="318"/>
      <c r="R18" s="319"/>
      <c r="S18" s="320">
        <f>I16+I17+I18</f>
        <v>0</v>
      </c>
      <c r="T18" s="263"/>
      <c r="U18" s="263"/>
      <c r="V18" s="296" t="s">
        <v>209</v>
      </c>
    </row>
    <row r="19" spans="1:22" ht="8.25" customHeight="1">
      <c r="A19" s="261"/>
      <c r="B19" s="262"/>
      <c r="C19" s="276"/>
      <c r="D19" s="278"/>
      <c r="E19" s="278"/>
      <c r="F19" s="321"/>
      <c r="G19" s="322"/>
      <c r="H19" s="322"/>
      <c r="I19" s="323"/>
      <c r="J19" s="324"/>
      <c r="K19" s="325"/>
      <c r="L19" s="325"/>
      <c r="M19" s="276"/>
      <c r="N19" s="276"/>
      <c r="O19" s="276"/>
      <c r="P19" s="326"/>
      <c r="Q19" s="326"/>
      <c r="R19" s="266"/>
      <c r="S19" s="327"/>
      <c r="T19" s="263"/>
      <c r="U19" s="263"/>
      <c r="V19" s="274"/>
    </row>
    <row r="20" spans="1:22">
      <c r="A20" s="261">
        <v>5</v>
      </c>
      <c r="B20" s="275" t="s">
        <v>130</v>
      </c>
      <c r="C20" s="276"/>
      <c r="D20" s="277" t="s">
        <v>124</v>
      </c>
      <c r="E20" s="278"/>
      <c r="F20" s="279">
        <v>32.1</v>
      </c>
      <c r="G20" s="280">
        <f>F20/K45*100</f>
        <v>10.221302340391656</v>
      </c>
      <c r="H20" s="280">
        <f>F20/F41*100</f>
        <v>1.2212288377401566</v>
      </c>
      <c r="I20" s="281"/>
      <c r="J20" s="282"/>
      <c r="K20" s="283">
        <f>F20</f>
        <v>32.1</v>
      </c>
      <c r="L20" s="294"/>
      <c r="M20" s="285"/>
      <c r="N20" s="285"/>
      <c r="O20" s="285"/>
      <c r="P20" s="286"/>
      <c r="Q20" s="286"/>
      <c r="R20" s="287"/>
      <c r="S20" s="320">
        <f>I20</f>
        <v>0</v>
      </c>
      <c r="T20" s="263"/>
      <c r="U20" s="263"/>
      <c r="V20" s="345"/>
    </row>
    <row r="21" spans="1:22" ht="8.25" customHeight="1">
      <c r="A21" s="261"/>
      <c r="B21" s="262"/>
      <c r="C21" s="276"/>
      <c r="D21" s="278"/>
      <c r="E21" s="278"/>
      <c r="F21" s="321"/>
      <c r="G21" s="322"/>
      <c r="H21" s="322"/>
      <c r="I21" s="323"/>
      <c r="J21" s="324"/>
      <c r="K21" s="325"/>
      <c r="L21" s="325"/>
      <c r="M21" s="276"/>
      <c r="N21" s="276"/>
      <c r="O21" s="276"/>
      <c r="P21" s="326"/>
      <c r="Q21" s="326"/>
      <c r="R21" s="266"/>
      <c r="S21" s="320"/>
      <c r="T21" s="263"/>
      <c r="U21" s="263"/>
      <c r="V21" s="344"/>
    </row>
    <row r="22" spans="1:22">
      <c r="A22" s="261">
        <v>6</v>
      </c>
      <c r="B22" s="346" t="s">
        <v>131</v>
      </c>
      <c r="C22" s="276"/>
      <c r="D22" s="277" t="s">
        <v>124</v>
      </c>
      <c r="E22" s="278"/>
      <c r="F22" s="279">
        <v>32.1</v>
      </c>
      <c r="G22" s="280">
        <f>F22/K45*100</f>
        <v>10.221302340391656</v>
      </c>
      <c r="H22" s="280">
        <f>F22/F41*100</f>
        <v>1.2212288377401566</v>
      </c>
      <c r="I22" s="281"/>
      <c r="J22" s="282"/>
      <c r="K22" s="283">
        <f>F22</f>
        <v>32.1</v>
      </c>
      <c r="L22" s="294"/>
      <c r="M22" s="285"/>
      <c r="N22" s="285"/>
      <c r="O22" s="285"/>
      <c r="P22" s="286"/>
      <c r="Q22" s="286"/>
      <c r="R22" s="287"/>
      <c r="S22" s="320">
        <f>I22</f>
        <v>0</v>
      </c>
      <c r="T22" s="263"/>
      <c r="U22" s="263"/>
      <c r="V22" s="345"/>
    </row>
    <row r="23" spans="1:22" ht="8.25" customHeight="1">
      <c r="A23" s="261"/>
      <c r="B23" s="262"/>
      <c r="C23" s="276"/>
      <c r="D23" s="278"/>
      <c r="E23" s="278"/>
      <c r="F23" s="321"/>
      <c r="G23" s="322"/>
      <c r="H23" s="322"/>
      <c r="I23" s="323"/>
      <c r="J23" s="324"/>
      <c r="K23" s="325"/>
      <c r="L23" s="325"/>
      <c r="M23" s="276"/>
      <c r="N23" s="276"/>
      <c r="O23" s="276"/>
      <c r="P23" s="326"/>
      <c r="Q23" s="326"/>
      <c r="R23" s="266"/>
      <c r="S23" s="320"/>
      <c r="T23" s="263"/>
      <c r="U23" s="263"/>
      <c r="V23" s="274"/>
    </row>
    <row r="24" spans="1:22">
      <c r="A24" s="261">
        <v>7</v>
      </c>
      <c r="B24" s="275" t="s">
        <v>132</v>
      </c>
      <c r="C24" s="276"/>
      <c r="D24" s="347" t="s">
        <v>69</v>
      </c>
      <c r="E24" s="278"/>
      <c r="F24" s="299">
        <v>256.7</v>
      </c>
      <c r="G24" s="300">
        <f>F24/P45*100</f>
        <v>100</v>
      </c>
      <c r="H24" s="300">
        <f>F24/F41*100</f>
        <v>9.7660262507133382</v>
      </c>
      <c r="I24" s="329"/>
      <c r="J24" s="348"/>
      <c r="K24" s="349"/>
      <c r="L24" s="349"/>
      <c r="M24" s="285"/>
      <c r="N24" s="285"/>
      <c r="O24" s="285"/>
      <c r="P24" s="350">
        <f>F24</f>
        <v>256.7</v>
      </c>
      <c r="Q24" s="350"/>
      <c r="R24" s="287"/>
      <c r="S24" s="320"/>
      <c r="T24" s="263"/>
      <c r="U24" s="263"/>
      <c r="V24" s="344"/>
    </row>
    <row r="25" spans="1:22">
      <c r="A25" s="261"/>
      <c r="B25" s="309"/>
      <c r="C25" s="276"/>
      <c r="D25" s="290" t="s">
        <v>121</v>
      </c>
      <c r="E25" s="278"/>
      <c r="F25" s="311">
        <v>13.875000000000002</v>
      </c>
      <c r="G25" s="312">
        <f>F25/N45*100</f>
        <v>1.5869384954107457</v>
      </c>
      <c r="H25" s="312">
        <f>G25</f>
        <v>1.5869384954107457</v>
      </c>
      <c r="I25" s="313"/>
      <c r="J25" s="314"/>
      <c r="K25" s="315"/>
      <c r="L25" s="315"/>
      <c r="M25" s="316"/>
      <c r="N25" s="317">
        <f>F25</f>
        <v>13.875000000000002</v>
      </c>
      <c r="O25" s="316"/>
      <c r="P25" s="318"/>
      <c r="Q25" s="318"/>
      <c r="R25" s="319"/>
      <c r="S25" s="320"/>
      <c r="T25" s="263"/>
      <c r="U25" s="263"/>
      <c r="V25" s="296" t="s">
        <v>209</v>
      </c>
    </row>
    <row r="26" spans="1:22" s="98" customFormat="1">
      <c r="A26" s="328"/>
      <c r="B26" s="351"/>
      <c r="C26" s="278"/>
      <c r="D26" s="347" t="s">
        <v>133</v>
      </c>
      <c r="E26" s="278"/>
      <c r="F26" s="352"/>
      <c r="G26" s="353"/>
      <c r="H26" s="353"/>
      <c r="I26" s="301"/>
      <c r="J26" s="354"/>
      <c r="K26" s="355"/>
      <c r="L26" s="355"/>
      <c r="M26" s="356"/>
      <c r="N26" s="357"/>
      <c r="O26" s="356"/>
      <c r="P26" s="358"/>
      <c r="Q26" s="358"/>
      <c r="R26" s="359">
        <f>I26</f>
        <v>0</v>
      </c>
      <c r="S26" s="320">
        <f>I24+I25+I26</f>
        <v>0</v>
      </c>
      <c r="T26" s="360"/>
      <c r="U26" s="360"/>
      <c r="V26" s="344"/>
    </row>
    <row r="27" spans="1:22" ht="8.25" customHeight="1">
      <c r="A27" s="261"/>
      <c r="B27" s="262"/>
      <c r="C27" s="276"/>
      <c r="D27" s="278"/>
      <c r="E27" s="278"/>
      <c r="F27" s="321"/>
      <c r="G27" s="322"/>
      <c r="H27" s="322"/>
      <c r="I27" s="323"/>
      <c r="J27" s="324"/>
      <c r="K27" s="325"/>
      <c r="L27" s="325"/>
      <c r="M27" s="276"/>
      <c r="N27" s="276"/>
      <c r="O27" s="276"/>
      <c r="P27" s="326"/>
      <c r="Q27" s="326"/>
      <c r="R27" s="266"/>
      <c r="S27" s="320"/>
      <c r="T27" s="263"/>
      <c r="U27" s="263"/>
      <c r="V27" s="274"/>
    </row>
    <row r="28" spans="1:22">
      <c r="A28" s="261">
        <v>8</v>
      </c>
      <c r="B28" s="275" t="s">
        <v>134</v>
      </c>
      <c r="C28" s="276"/>
      <c r="D28" s="277" t="s">
        <v>120</v>
      </c>
      <c r="E28" s="278"/>
      <c r="F28" s="279">
        <v>18</v>
      </c>
      <c r="G28" s="280">
        <f>F28/L45*100</f>
        <v>100</v>
      </c>
      <c r="H28" s="280">
        <f>F28/F41*100</f>
        <v>0.68480121742438671</v>
      </c>
      <c r="I28" s="281"/>
      <c r="J28" s="282"/>
      <c r="K28" s="294"/>
      <c r="L28" s="283">
        <f>F28</f>
        <v>18</v>
      </c>
      <c r="M28" s="285"/>
      <c r="N28" s="285"/>
      <c r="O28" s="285"/>
      <c r="P28" s="286"/>
      <c r="Q28" s="286"/>
      <c r="R28" s="287"/>
      <c r="S28" s="320">
        <f>I28</f>
        <v>0</v>
      </c>
      <c r="T28" s="263"/>
      <c r="U28" s="263"/>
      <c r="V28" s="345"/>
    </row>
    <row r="29" spans="1:22" ht="9.75" customHeight="1">
      <c r="A29" s="261"/>
      <c r="B29" s="262"/>
      <c r="C29" s="276"/>
      <c r="D29" s="278"/>
      <c r="E29" s="278"/>
      <c r="F29" s="321"/>
      <c r="G29" s="361"/>
      <c r="H29" s="362"/>
      <c r="I29" s="363"/>
      <c r="J29" s="324"/>
      <c r="K29" s="325"/>
      <c r="L29" s="325"/>
      <c r="M29" s="276"/>
      <c r="N29" s="276"/>
      <c r="O29" s="276"/>
      <c r="P29" s="326"/>
      <c r="Q29" s="326"/>
      <c r="R29" s="266"/>
      <c r="S29" s="327"/>
      <c r="T29" s="263"/>
      <c r="U29" s="263"/>
      <c r="V29" s="274"/>
    </row>
    <row r="30" spans="1:22">
      <c r="A30" s="261">
        <v>9</v>
      </c>
      <c r="B30" s="346" t="s">
        <v>135</v>
      </c>
      <c r="C30" s="276"/>
      <c r="D30" s="310" t="s">
        <v>118</v>
      </c>
      <c r="E30" s="278"/>
      <c r="F30" s="311">
        <v>32.1</v>
      </c>
      <c r="G30" s="312">
        <f>F30/J45*100</f>
        <v>9.9334674299860737</v>
      </c>
      <c r="H30" s="312">
        <f>F30/F41*100</f>
        <v>1.2212288377401566</v>
      </c>
      <c r="I30" s="313"/>
      <c r="J30" s="282">
        <f>F30</f>
        <v>32.1</v>
      </c>
      <c r="K30" s="342"/>
      <c r="L30" s="342"/>
      <c r="M30" s="285"/>
      <c r="N30" s="285"/>
      <c r="O30" s="285"/>
      <c r="P30" s="286"/>
      <c r="Q30" s="286"/>
      <c r="R30" s="287"/>
      <c r="S30" s="320">
        <f>I30</f>
        <v>0</v>
      </c>
      <c r="T30" s="263"/>
      <c r="U30" s="263"/>
      <c r="V30" s="343"/>
    </row>
    <row r="31" spans="1:22" ht="9.75" customHeight="1" thickBot="1">
      <c r="A31" s="364"/>
      <c r="B31" s="365"/>
      <c r="C31" s="366"/>
      <c r="D31" s="367"/>
      <c r="E31" s="368"/>
      <c r="F31" s="369"/>
      <c r="G31" s="370"/>
      <c r="H31" s="371"/>
      <c r="I31" s="372"/>
      <c r="J31" s="373"/>
      <c r="K31" s="374"/>
      <c r="L31" s="374"/>
      <c r="M31" s="366"/>
      <c r="N31" s="366"/>
      <c r="O31" s="366"/>
      <c r="P31" s="375"/>
      <c r="Q31" s="375"/>
      <c r="R31" s="376"/>
      <c r="S31" s="377"/>
      <c r="T31" s="378"/>
      <c r="U31" s="378"/>
      <c r="V31" s="379"/>
    </row>
    <row r="32" spans="1:22" ht="14.25" customHeight="1" thickTop="1">
      <c r="A32" s="194"/>
      <c r="B32" s="195" t="s">
        <v>136</v>
      </c>
      <c r="C32" s="196"/>
      <c r="D32" s="138" t="s">
        <v>118</v>
      </c>
      <c r="E32" s="139"/>
      <c r="F32" s="140">
        <f>F5+F16+F30</f>
        <v>323.15000000000003</v>
      </c>
      <c r="G32" s="141">
        <f>G5+G16+G30</f>
        <v>100</v>
      </c>
      <c r="H32" s="142">
        <f>H5+H16+H30</f>
        <v>12.294084078371698</v>
      </c>
      <c r="I32" s="200">
        <f>I5+I16+I30</f>
        <v>0</v>
      </c>
      <c r="J32" s="237"/>
      <c r="K32" s="238"/>
      <c r="L32" s="238"/>
      <c r="M32" s="239"/>
      <c r="N32" s="239"/>
      <c r="O32" s="239"/>
      <c r="P32" s="240"/>
      <c r="Q32" s="240"/>
      <c r="R32" s="241"/>
      <c r="S32" s="242"/>
      <c r="T32" s="236"/>
      <c r="U32" s="236"/>
      <c r="V32" s="243"/>
    </row>
    <row r="33" spans="1:22" ht="14.25" customHeight="1">
      <c r="A33" s="169"/>
      <c r="B33" s="189"/>
      <c r="C33" s="68"/>
      <c r="D33" s="113" t="s">
        <v>124</v>
      </c>
      <c r="E33" s="114"/>
      <c r="F33" s="125">
        <f>F4+F9+F20+F22</f>
        <v>314.05000000000007</v>
      </c>
      <c r="G33" s="115">
        <f>G4+G9+G20+G22</f>
        <v>100</v>
      </c>
      <c r="H33" s="116">
        <f>H4+H9+H20+H22</f>
        <v>11.947879018451591</v>
      </c>
      <c r="I33" s="201">
        <f>I4+I9+I20+I22</f>
        <v>0</v>
      </c>
      <c r="J33" s="69"/>
      <c r="K33" s="123"/>
      <c r="L33" s="117"/>
      <c r="M33" s="70"/>
      <c r="N33" s="70"/>
      <c r="O33" s="70"/>
      <c r="P33" s="111"/>
      <c r="Q33" s="111"/>
      <c r="S33" s="198"/>
      <c r="V33" s="218"/>
    </row>
    <row r="34" spans="1:22" ht="14.25" customHeight="1">
      <c r="A34" s="169"/>
      <c r="B34" s="189"/>
      <c r="C34" s="68"/>
      <c r="D34" s="133" t="s">
        <v>126</v>
      </c>
      <c r="E34" s="137"/>
      <c r="F34" s="143">
        <f>F6+F10+F13</f>
        <v>1422.05</v>
      </c>
      <c r="G34" s="144">
        <f>G6+G10</f>
        <v>100</v>
      </c>
      <c r="H34" s="145">
        <f>H6+H10</f>
        <v>52.883774015598263</v>
      </c>
      <c r="I34" s="202">
        <f>I6+I10</f>
        <v>0</v>
      </c>
      <c r="J34" s="69"/>
      <c r="K34" s="117"/>
      <c r="L34" s="117"/>
      <c r="M34" s="70"/>
      <c r="N34" s="70"/>
      <c r="O34" s="70"/>
      <c r="P34" s="111"/>
      <c r="Q34" s="111"/>
      <c r="S34" s="198"/>
      <c r="V34" s="218"/>
    </row>
    <row r="35" spans="1:22" ht="14.25" customHeight="1">
      <c r="A35" s="169"/>
      <c r="B35" s="189"/>
      <c r="C35" s="68"/>
      <c r="D35" s="127" t="s">
        <v>69</v>
      </c>
      <c r="E35" s="137"/>
      <c r="F35" s="146">
        <f>F24</f>
        <v>256.7</v>
      </c>
      <c r="G35" s="147">
        <f>G24</f>
        <v>100</v>
      </c>
      <c r="H35" s="148">
        <f>H24</f>
        <v>9.7660262507133382</v>
      </c>
      <c r="I35" s="203">
        <f>I24</f>
        <v>0</v>
      </c>
      <c r="J35" s="69"/>
      <c r="K35" s="117"/>
      <c r="L35" s="117"/>
      <c r="M35" s="70"/>
      <c r="N35" s="70"/>
      <c r="O35" s="70"/>
      <c r="P35" s="111"/>
      <c r="Q35" s="111"/>
      <c r="S35" s="198"/>
      <c r="V35" s="218"/>
    </row>
    <row r="36" spans="1:22" ht="14.25" customHeight="1">
      <c r="A36" s="169"/>
      <c r="B36" s="189"/>
      <c r="C36" s="68"/>
      <c r="D36" s="166" t="s">
        <v>180</v>
      </c>
      <c r="E36" s="137"/>
      <c r="F36" s="146">
        <f>F13+F14</f>
        <v>96</v>
      </c>
      <c r="G36" s="147">
        <f>G13+G14</f>
        <v>99.999999999999986</v>
      </c>
      <c r="H36" s="167">
        <f>H13+H14</f>
        <v>3.6522731595967297</v>
      </c>
      <c r="I36" s="203">
        <f>I13+I14</f>
        <v>0</v>
      </c>
      <c r="J36" s="69"/>
      <c r="K36" s="117"/>
      <c r="L36" s="117"/>
      <c r="M36" s="70"/>
      <c r="N36" s="70"/>
      <c r="O36" s="70"/>
      <c r="P36" s="111"/>
      <c r="Q36" s="111"/>
      <c r="S36" s="198"/>
      <c r="V36" s="218"/>
    </row>
    <row r="37" spans="1:22" ht="14.25" customHeight="1">
      <c r="A37" s="169"/>
      <c r="B37" s="189"/>
      <c r="C37" s="68"/>
      <c r="D37" s="149" t="s">
        <v>80</v>
      </c>
      <c r="E37" s="137"/>
      <c r="F37" s="150">
        <f>F17</f>
        <v>230.55</v>
      </c>
      <c r="G37" s="144">
        <f>G17</f>
        <v>100</v>
      </c>
      <c r="H37" s="151">
        <f>H17</f>
        <v>8.7711622598440204</v>
      </c>
      <c r="I37" s="204">
        <f>I17</f>
        <v>0</v>
      </c>
      <c r="J37" s="69"/>
      <c r="K37" s="117"/>
      <c r="L37" s="117"/>
      <c r="M37" s="70"/>
      <c r="N37" s="70"/>
      <c r="O37" s="70"/>
      <c r="P37" s="111"/>
      <c r="Q37" s="111"/>
      <c r="S37" s="198"/>
      <c r="V37" s="218"/>
    </row>
    <row r="38" spans="1:22" ht="14.25" customHeight="1" thickBot="1">
      <c r="A38" s="169"/>
      <c r="B38" s="189"/>
      <c r="C38" s="68"/>
      <c r="D38" s="118" t="s">
        <v>120</v>
      </c>
      <c r="E38" s="152"/>
      <c r="F38" s="126">
        <f>F28</f>
        <v>18</v>
      </c>
      <c r="G38" s="119">
        <f>G28</f>
        <v>100</v>
      </c>
      <c r="H38" s="120">
        <f>H28</f>
        <v>0.68480121742438671</v>
      </c>
      <c r="I38" s="205">
        <f>I28</f>
        <v>0</v>
      </c>
      <c r="J38" s="69"/>
      <c r="K38" s="117"/>
      <c r="L38" s="117"/>
      <c r="M38" s="70"/>
      <c r="N38" s="70"/>
      <c r="O38" s="70"/>
      <c r="P38" s="111"/>
      <c r="Q38" s="111"/>
      <c r="S38" s="198"/>
      <c r="V38" s="218"/>
    </row>
    <row r="39" spans="1:22" ht="14.25" customHeight="1" thickTop="1">
      <c r="A39" s="169"/>
      <c r="B39" s="189"/>
      <c r="C39" s="68"/>
      <c r="D39" s="110" t="s">
        <v>137</v>
      </c>
      <c r="E39" s="153"/>
      <c r="F39" s="154"/>
      <c r="G39" s="155"/>
      <c r="H39" s="155"/>
      <c r="I39" s="206">
        <f>I32+I33+I34+I35+I37+I38</f>
        <v>0</v>
      </c>
      <c r="J39" s="69"/>
      <c r="K39" s="117"/>
      <c r="L39" s="117"/>
      <c r="M39" s="70"/>
      <c r="N39" s="70"/>
      <c r="O39" s="70"/>
      <c r="P39" s="111"/>
      <c r="Q39" s="111"/>
      <c r="S39" s="198"/>
      <c r="V39" s="218"/>
    </row>
    <row r="40" spans="1:22" ht="14.25" customHeight="1">
      <c r="A40" s="169"/>
      <c r="B40" s="189"/>
      <c r="C40" s="68"/>
      <c r="D40" s="156"/>
      <c r="E40" s="88"/>
      <c r="F40" s="157"/>
      <c r="G40" s="158"/>
      <c r="H40" s="159"/>
      <c r="I40" s="207"/>
      <c r="J40" s="69"/>
      <c r="K40" s="117"/>
      <c r="L40" s="117"/>
      <c r="M40" s="70"/>
      <c r="N40" s="70"/>
      <c r="O40" s="70"/>
      <c r="P40" s="111"/>
      <c r="Q40" s="111"/>
      <c r="S40" s="198"/>
      <c r="V40" s="218"/>
    </row>
    <row r="41" spans="1:22" ht="14.25" customHeight="1">
      <c r="A41" s="169"/>
      <c r="B41" s="190" t="s">
        <v>138</v>
      </c>
      <c r="C41" s="68"/>
      <c r="D41" s="127" t="s">
        <v>139</v>
      </c>
      <c r="E41" s="160"/>
      <c r="F41" s="108">
        <f>SUM(F4:F30)-F7-F11-F18-F25</f>
        <v>2628.4999999999991</v>
      </c>
      <c r="G41" s="161"/>
      <c r="H41" s="162">
        <f>H4+H5+H6+H9+H10+H13+H14+H16+H17+H20+H22+H24+H28+H30</f>
        <v>100.00000000000004</v>
      </c>
      <c r="I41" s="208">
        <f>I4+I5+I6+I9+I10+I16+I17+I20+I22+I24+I28+I30</f>
        <v>0</v>
      </c>
      <c r="J41" s="69"/>
      <c r="K41" s="117"/>
      <c r="L41" s="117"/>
      <c r="M41" s="70"/>
      <c r="N41" s="70"/>
      <c r="O41" s="70"/>
      <c r="P41" s="111"/>
      <c r="Q41" s="111"/>
      <c r="S41" s="198"/>
      <c r="V41" s="218"/>
    </row>
    <row r="42" spans="1:22" ht="14.25" customHeight="1">
      <c r="A42" s="169"/>
      <c r="B42" s="189"/>
      <c r="C42" s="68"/>
      <c r="D42" s="133" t="s">
        <v>121</v>
      </c>
      <c r="E42" s="160"/>
      <c r="F42" s="109">
        <f>F7+F11+F18+F25</f>
        <v>874.32500000000005</v>
      </c>
      <c r="G42" s="163"/>
      <c r="H42" s="164">
        <f>H7+H11+H18+H25</f>
        <v>100.00000000000001</v>
      </c>
      <c r="I42" s="209">
        <f>I7+I11+I18+I25</f>
        <v>0</v>
      </c>
      <c r="J42" s="69"/>
      <c r="K42" s="117"/>
      <c r="L42" s="117"/>
      <c r="M42" s="70"/>
      <c r="N42" s="70"/>
      <c r="O42" s="70"/>
      <c r="P42" s="111"/>
      <c r="Q42" s="111"/>
      <c r="S42" s="198"/>
      <c r="V42" s="218"/>
    </row>
    <row r="43" spans="1:22" ht="14.25" customHeight="1">
      <c r="A43" s="169"/>
      <c r="B43" s="189"/>
      <c r="C43" s="68"/>
      <c r="D43" s="133" t="s">
        <v>179</v>
      </c>
      <c r="E43" s="160"/>
      <c r="F43" s="109"/>
      <c r="G43" s="163"/>
      <c r="H43" s="219"/>
      <c r="I43" s="220">
        <f>I13+I14</f>
        <v>0</v>
      </c>
      <c r="J43" s="69"/>
      <c r="K43" s="117"/>
      <c r="L43" s="117"/>
      <c r="M43" s="70"/>
      <c r="N43" s="70"/>
      <c r="O43" s="70"/>
      <c r="P43" s="111"/>
      <c r="Q43" s="111"/>
      <c r="S43" s="198"/>
      <c r="V43" s="218"/>
    </row>
    <row r="44" spans="1:22" ht="14.25" customHeight="1">
      <c r="A44" s="169"/>
      <c r="B44" s="189"/>
      <c r="C44" s="68"/>
      <c r="D44" s="134" t="s">
        <v>133</v>
      </c>
      <c r="E44" s="46"/>
      <c r="F44" s="135"/>
      <c r="G44" s="136"/>
      <c r="H44" s="136"/>
      <c r="I44" s="220">
        <f>I26</f>
        <v>0</v>
      </c>
      <c r="J44" s="69"/>
      <c r="K44" s="117"/>
      <c r="L44" s="117"/>
      <c r="M44" s="70"/>
      <c r="N44" s="70"/>
      <c r="O44" s="70"/>
      <c r="P44" s="111"/>
      <c r="Q44" s="111"/>
      <c r="S44" s="198"/>
      <c r="V44" s="218"/>
    </row>
    <row r="45" spans="1:22" s="3" customFormat="1">
      <c r="A45" s="170"/>
      <c r="B45" s="191"/>
      <c r="C45" s="47"/>
      <c r="D45" s="99" t="s">
        <v>140</v>
      </c>
      <c r="E45" s="47"/>
      <c r="H45" s="221"/>
      <c r="I45" s="128"/>
      <c r="J45" s="129">
        <f>SUM(J4:J30)</f>
        <v>323.15000000000003</v>
      </c>
      <c r="K45" s="121">
        <f t="shared" ref="K45:Q45" si="0">SUM(K4:K29)</f>
        <v>314.05000000000007</v>
      </c>
      <c r="L45" s="122">
        <f t="shared" si="0"/>
        <v>18</v>
      </c>
      <c r="M45" s="100">
        <f t="shared" si="0"/>
        <v>1390.05</v>
      </c>
      <c r="N45" s="100">
        <f t="shared" si="0"/>
        <v>874.32500000000005</v>
      </c>
      <c r="O45" s="100">
        <f t="shared" si="0"/>
        <v>230.55</v>
      </c>
      <c r="P45" s="112">
        <f t="shared" si="0"/>
        <v>256.7</v>
      </c>
      <c r="Q45" s="168">
        <f t="shared" si="0"/>
        <v>96</v>
      </c>
      <c r="R45" s="112"/>
      <c r="S45" s="199">
        <f>SUM(S7:S44)</f>
        <v>0</v>
      </c>
      <c r="V45" s="222"/>
    </row>
    <row r="46" spans="1:22" s="3" customFormat="1">
      <c r="A46" s="103"/>
      <c r="B46" s="192"/>
      <c r="F46" s="40"/>
      <c r="G46" s="223"/>
      <c r="H46" s="221"/>
      <c r="I46" s="128"/>
      <c r="J46" s="40"/>
      <c r="K46" s="40"/>
      <c r="L46" s="40"/>
      <c r="M46" s="40"/>
      <c r="N46" s="40"/>
      <c r="O46" s="40"/>
      <c r="P46" s="40"/>
      <c r="Q46" s="40"/>
      <c r="R46" s="40"/>
      <c r="S46" s="173"/>
      <c r="V46" s="222"/>
    </row>
    <row r="47" spans="1:22" s="3" customFormat="1">
      <c r="A47" s="103"/>
      <c r="B47" s="192"/>
      <c r="F47" s="224" t="s">
        <v>141</v>
      </c>
      <c r="G47" s="225"/>
      <c r="H47" s="226"/>
      <c r="I47" s="165"/>
      <c r="J47" s="227"/>
      <c r="K47" s="227"/>
      <c r="L47" s="227"/>
      <c r="M47" s="227"/>
      <c r="N47" s="227"/>
      <c r="O47" s="227"/>
      <c r="P47" s="227"/>
      <c r="Q47" s="227"/>
      <c r="R47" s="227"/>
      <c r="S47" s="173"/>
      <c r="T47" s="228"/>
      <c r="V47" s="222"/>
    </row>
    <row r="48" spans="1:22" s="3" customFormat="1">
      <c r="A48" s="103"/>
      <c r="B48" s="192"/>
      <c r="F48" s="224" t="s">
        <v>142</v>
      </c>
      <c r="G48" s="225"/>
      <c r="H48" s="226"/>
      <c r="I48" s="210">
        <f>(I4+I5+I6+I9+I10+I16+I17+I20+I22+I24+I28+I30)</f>
        <v>0</v>
      </c>
      <c r="J48" s="227"/>
      <c r="K48" s="227"/>
      <c r="L48" s="227"/>
      <c r="M48" s="227"/>
      <c r="N48" s="227"/>
      <c r="O48" s="227"/>
      <c r="P48" s="227"/>
      <c r="Q48" s="227"/>
      <c r="R48" s="227"/>
      <c r="S48" s="173"/>
      <c r="T48" s="228"/>
      <c r="V48" s="222"/>
    </row>
    <row r="49" spans="1:22" s="3" customFormat="1">
      <c r="A49" s="103"/>
      <c r="B49" s="192"/>
      <c r="D49" s="229"/>
      <c r="E49" s="230"/>
      <c r="F49" s="224" t="s">
        <v>143</v>
      </c>
      <c r="G49" s="225"/>
      <c r="H49" s="226"/>
      <c r="I49" s="210">
        <f>I7+I11+I18+I25</f>
        <v>0</v>
      </c>
      <c r="J49" s="227"/>
      <c r="K49" s="227"/>
      <c r="L49" s="227"/>
      <c r="M49" s="227"/>
      <c r="N49" s="227"/>
      <c r="O49" s="227"/>
      <c r="P49" s="227"/>
      <c r="Q49" s="227"/>
      <c r="R49" s="227"/>
      <c r="S49" s="173"/>
      <c r="T49" s="228"/>
      <c r="V49" s="222"/>
    </row>
    <row r="50" spans="1:22" s="3" customFormat="1">
      <c r="A50" s="103"/>
      <c r="B50" s="192"/>
      <c r="D50" s="229"/>
      <c r="E50" s="230"/>
      <c r="F50" s="224" t="s">
        <v>184</v>
      </c>
      <c r="G50" s="225"/>
      <c r="H50" s="226"/>
      <c r="I50" s="210">
        <f>I13+I14</f>
        <v>0</v>
      </c>
      <c r="J50" s="227"/>
      <c r="K50" s="227"/>
      <c r="L50" s="227"/>
      <c r="M50" s="227"/>
      <c r="N50" s="227"/>
      <c r="O50" s="227"/>
      <c r="P50" s="227"/>
      <c r="Q50" s="227"/>
      <c r="R50" s="227"/>
      <c r="S50" s="173"/>
      <c r="T50" s="228"/>
      <c r="V50" s="222"/>
    </row>
    <row r="51" spans="1:22" s="3" customFormat="1">
      <c r="A51" s="103"/>
      <c r="B51" s="192"/>
      <c r="D51" s="229"/>
      <c r="E51" s="230"/>
      <c r="F51" s="224" t="s">
        <v>144</v>
      </c>
      <c r="G51" s="225"/>
      <c r="H51" s="226"/>
      <c r="I51" s="210">
        <f>I26</f>
        <v>0</v>
      </c>
      <c r="J51" s="227"/>
      <c r="K51" s="227"/>
      <c r="L51" s="227"/>
      <c r="M51" s="227"/>
      <c r="N51" s="227"/>
      <c r="O51" s="227"/>
      <c r="P51" s="227"/>
      <c r="Q51" s="227"/>
      <c r="R51" s="227"/>
      <c r="S51" s="173"/>
      <c r="T51" s="228"/>
      <c r="V51" s="222"/>
    </row>
    <row r="52" spans="1:22" s="3" customFormat="1">
      <c r="A52" s="103"/>
      <c r="B52" s="192"/>
      <c r="D52" s="229"/>
      <c r="E52" s="230"/>
      <c r="F52" s="231" t="s">
        <v>64</v>
      </c>
      <c r="G52" s="231"/>
      <c r="H52" s="232"/>
      <c r="I52" s="211">
        <f>SUM(I48:I51)</f>
        <v>0</v>
      </c>
      <c r="J52" s="227"/>
      <c r="K52" s="227"/>
      <c r="L52" s="227"/>
      <c r="M52" s="227"/>
      <c r="N52" s="227"/>
      <c r="O52" s="227"/>
      <c r="P52" s="227"/>
      <c r="Q52" s="227"/>
      <c r="R52" s="227"/>
      <c r="S52" s="173"/>
      <c r="T52" s="228"/>
      <c r="V52" s="222"/>
    </row>
    <row r="53" spans="1:22" ht="13.5" thickBot="1">
      <c r="A53" s="104"/>
      <c r="B53" s="193"/>
      <c r="C53" s="105"/>
      <c r="D53" s="105"/>
      <c r="E53" s="105"/>
      <c r="F53" s="106"/>
      <c r="G53" s="107"/>
      <c r="H53" s="107"/>
      <c r="I53" s="130"/>
      <c r="J53" s="105"/>
      <c r="K53" s="105"/>
      <c r="L53" s="105"/>
      <c r="M53" s="105"/>
      <c r="N53" s="105"/>
      <c r="O53" s="105"/>
      <c r="P53" s="105"/>
      <c r="Q53" s="105"/>
      <c r="R53" s="171"/>
      <c r="S53" s="174"/>
      <c r="T53" s="233"/>
      <c r="U53" s="105"/>
      <c r="V53" s="234"/>
    </row>
    <row r="54" spans="1:22">
      <c r="T54" s="132"/>
    </row>
    <row r="55" spans="1:22">
      <c r="T55" s="132"/>
    </row>
    <row r="56" spans="1:22">
      <c r="T56" s="132"/>
    </row>
    <row r="57" spans="1:22">
      <c r="T57" s="132"/>
    </row>
    <row r="58" spans="1:22">
      <c r="T58" s="132"/>
    </row>
    <row r="59" spans="1:22">
      <c r="T59" s="132"/>
    </row>
    <row r="70" spans="7:7">
      <c r="G70" s="97" t="s">
        <v>215</v>
      </c>
    </row>
  </sheetData>
  <mergeCells count="2">
    <mergeCell ref="J1:P1"/>
    <mergeCell ref="B1:I1"/>
  </mergeCells>
  <phoneticPr fontId="20" type="noConversion"/>
  <pageMargins left="0.19685039370078741" right="0.19685039370078741" top="0.78740157480314965" bottom="0.78740157480314965" header="0.51181102362204722" footer="0.51181102362204722"/>
  <pageSetup paperSize="8" scale="70" orientation="landscape" r:id="rId1"/>
  <headerFooter alignWithMargins="0">
    <oddFooter>&amp;CBIJLAGE 9C - Prijsblad specilaitische onderhoud (onderdeel 2 - A2)&amp;RDatum wijziging:  27-02-2025_1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e592ed-0ee4-430a-89e6-4faa41b910fc">
      <Terms xmlns="http://schemas.microsoft.com/office/infopath/2007/PartnerControls"/>
    </lcf76f155ced4ddcb4097134ff3c332f>
    <TaxCatchAll xmlns="351f3739-377a-45fd-b9ef-a198d49a95b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C381E6B82EB34688911201F870FBD1" ma:contentTypeVersion="17" ma:contentTypeDescription="Een nieuw document maken." ma:contentTypeScope="" ma:versionID="30517a9c9465ea92b6688a5b31f528cb">
  <xsd:schema xmlns:xsd="http://www.w3.org/2001/XMLSchema" xmlns:xs="http://www.w3.org/2001/XMLSchema" xmlns:p="http://schemas.microsoft.com/office/2006/metadata/properties" xmlns:ns2="7ce592ed-0ee4-430a-89e6-4faa41b910fc" xmlns:ns3="351f3739-377a-45fd-b9ef-a198d49a95b6" targetNamespace="http://schemas.microsoft.com/office/2006/metadata/properties" ma:root="true" ma:fieldsID="0b4520ce2ec03130ecb94ea8f67afdec" ns2:_="" ns3:_="">
    <xsd:import namespace="7ce592ed-0ee4-430a-89e6-4faa41b910fc"/>
    <xsd:import namespace="351f3739-377a-45fd-b9ef-a198d49a95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e592ed-0ee4-430a-89e6-4faa41b910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cb3f4df6-63f5-4c0a-85b8-01b17cae9e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1f3739-377a-45fd-b9ef-a198d49a95b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022a128-9af8-47a1-bcef-44c0781dd39f}" ma:internalName="TaxCatchAll" ma:showField="CatchAllData" ma:web="351f3739-377a-45fd-b9ef-a198d49a95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6AF79B-826A-4669-998B-849BDACE9B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F418E9-E886-43A9-B0F0-749EA55CBFBA}">
  <ds:schemaRefs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351f3739-377a-45fd-b9ef-a198d49a95b6"/>
    <ds:schemaRef ds:uri="http://schemas.microsoft.com/office/2006/metadata/properties"/>
    <ds:schemaRef ds:uri="7ce592ed-0ee4-430a-89e6-4faa41b910fc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82EAE6C-85E1-4707-A181-68CA93A450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e592ed-0ee4-430a-89e6-4faa41b910fc"/>
    <ds:schemaRef ds:uri="351f3739-377a-45fd-b9ef-a198d49a95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87b5328-c18a-46ee-97e2-7434cdb518a7}" enabled="0" method="" siteId="{e87b5328-c18a-46ee-97e2-7434cdb518a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Ruimtestaten vloerafwerking</vt:lpstr>
      <vt:lpstr>M2 vloer-wandafwerking</vt:lpstr>
      <vt:lpstr>Prijsblad A2</vt:lpstr>
      <vt:lpstr>'Prijsblad A2'!Afdrukbereik</vt:lpstr>
    </vt:vector>
  </TitlesOfParts>
  <Manager/>
  <Company>Gemeente Etten-Leur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Harry Smit</dc:creator>
  <cp:keywords/>
  <dc:description/>
  <cp:lastModifiedBy>Marianne van den Kieboom</cp:lastModifiedBy>
  <cp:revision/>
  <cp:lastPrinted>2025-02-27T10:12:14Z</cp:lastPrinted>
  <dcterms:created xsi:type="dcterms:W3CDTF">2009-09-08T12:05:06Z</dcterms:created>
  <dcterms:modified xsi:type="dcterms:W3CDTF">2025-02-27T12:18:43Z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0x010100AEC381E6B82EB34688911201F870FBD1</vt:lpwstr>
  </property>
  <property fmtid="{D5CDD505-2E9C-101B-9397-08002B2CF9AE}" pid="3" name="MediaServiceImageTags">
    <vt:lpwstr/>
  </property>
</Properties>
</file>