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rporateroot.sharepoint.com/sites/Project-BI6204/Team/WIP/BI6204 Herinrichting Sterrenbuurt WIP/08. Contractdocumenten/08. Defintief RAW-bestek/01 Bijlagen/"/>
    </mc:Choice>
  </mc:AlternateContent>
  <xr:revisionPtr revIDLastSave="9" documentId="13_ncr:1_{E71B9FB3-2FCD-401C-8216-5CFEA5718C0C}" xr6:coauthVersionLast="47" xr6:coauthVersionMax="47" xr10:uidLastSave="{C0950833-D5E4-4ECF-964E-300522D353B0}"/>
  <bookViews>
    <workbookView xWindow="-120" yWindow="-120" windowWidth="29040" windowHeight="15840" tabRatio="835" xr2:uid="{00000000-000D-0000-FFFF-FFFF00000000}"/>
  </bookViews>
  <sheets>
    <sheet name="Bijlage ##" sheetId="29" r:id="rId1"/>
  </sheets>
  <definedNames>
    <definedName name="_">#REF!</definedName>
    <definedName name="_Order1" hidden="1">0</definedName>
    <definedName name="_Order2" hidden="1">0</definedName>
    <definedName name="_xlnm.Print_Area" localSheetId="0">'Bijlage ##'!$A$1:$S$151</definedName>
    <definedName name="_xlnm.Database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80" i="29" l="1"/>
  <c r="S80" i="29" s="1"/>
  <c r="A80" i="29"/>
  <c r="R140" i="29"/>
  <c r="D61" i="29"/>
  <c r="D60" i="29"/>
  <c r="D127" i="29" s="1"/>
  <c r="J123" i="29"/>
  <c r="K122" i="29"/>
  <c r="R118" i="29"/>
  <c r="D66" i="29"/>
  <c r="D64" i="29"/>
  <c r="Q53" i="29"/>
  <c r="R117" i="29" s="1"/>
  <c r="E53" i="29"/>
  <c r="E33" i="29"/>
  <c r="F34" i="29"/>
  <c r="I11" i="29"/>
  <c r="E11" i="29" s="1"/>
  <c r="M144" i="29"/>
  <c r="D114" i="29"/>
  <c r="K114" i="29" s="1"/>
  <c r="D113" i="29"/>
  <c r="K113" i="29" s="1"/>
  <c r="D112" i="29"/>
  <c r="K112" i="29" s="1"/>
  <c r="D111" i="29"/>
  <c r="R111" i="29" s="1"/>
  <c r="K79" i="29"/>
  <c r="S79" i="29" s="1"/>
  <c r="D75" i="29"/>
  <c r="D77" i="29"/>
  <c r="A26" i="29"/>
  <c r="A28" i="29"/>
  <c r="A29" i="29" s="1"/>
  <c r="E25" i="29"/>
  <c r="Q69" i="29"/>
  <c r="R136" i="29" s="1"/>
  <c r="K136" i="29" s="1"/>
  <c r="Q68" i="29"/>
  <c r="R135" i="29" s="1"/>
  <c r="K135" i="29" s="1"/>
  <c r="D85" i="29"/>
  <c r="D84" i="29"/>
  <c r="D83" i="29"/>
  <c r="D22" i="29"/>
  <c r="D12" i="29"/>
  <c r="G60" i="29" l="1"/>
  <c r="I149" i="29"/>
  <c r="G68" i="29"/>
  <c r="E69" i="29"/>
  <c r="A60" i="29"/>
  <c r="A76" i="29"/>
  <c r="A77" i="29" s="1"/>
  <c r="A78" i="29" s="1"/>
  <c r="A79" i="29" s="1"/>
  <c r="D120" i="29"/>
  <c r="O120" i="29" s="1"/>
  <c r="O149" i="29" s="1"/>
  <c r="D107" i="29"/>
  <c r="K107" i="29" s="1"/>
  <c r="D106" i="29"/>
  <c r="K106" i="29" s="1"/>
  <c r="D105" i="29"/>
  <c r="K105" i="29" s="1"/>
  <c r="D103" i="29"/>
  <c r="K103" i="29" s="1"/>
  <c r="D102" i="29"/>
  <c r="K102" i="29" s="1"/>
  <c r="D101" i="29"/>
  <c r="K101" i="29" s="1"/>
  <c r="D100" i="29"/>
  <c r="K100" i="29" s="1"/>
  <c r="D99" i="29"/>
  <c r="K99" i="29" s="1"/>
  <c r="D88" i="29"/>
  <c r="M88" i="29" s="1"/>
  <c r="J108" i="29"/>
  <c r="J121" i="29"/>
  <c r="J90" i="29"/>
  <c r="J89" i="29"/>
  <c r="D125" i="29"/>
  <c r="D87" i="29"/>
  <c r="P87" i="29" s="1"/>
  <c r="E36" i="29"/>
  <c r="K78" i="29"/>
  <c r="S78" i="29" s="1"/>
  <c r="K77" i="29"/>
  <c r="S77" i="29" s="1"/>
  <c r="D76" i="29"/>
  <c r="K76" i="29" s="1"/>
  <c r="S76" i="29" s="1"/>
  <c r="K75" i="29"/>
  <c r="S75" i="29" s="1"/>
  <c r="D40" i="29"/>
  <c r="E40" i="29" s="1"/>
  <c r="E41" i="29"/>
  <c r="D71" i="29"/>
  <c r="Q71" i="29" s="1"/>
  <c r="E66" i="29"/>
  <c r="D65" i="29"/>
  <c r="G65" i="29" s="1"/>
  <c r="E64" i="29"/>
  <c r="D63" i="29"/>
  <c r="G63" i="29" s="1"/>
  <c r="E61" i="29"/>
  <c r="Q60" i="29"/>
  <c r="R127" i="29" s="1"/>
  <c r="Q58" i="29"/>
  <c r="R125" i="29" s="1"/>
  <c r="E56" i="29"/>
  <c r="A64" i="29"/>
  <c r="A65" i="29" s="1"/>
  <c r="A66" i="29" s="1"/>
  <c r="A53" i="29"/>
  <c r="A54" i="29" s="1"/>
  <c r="D48" i="29"/>
  <c r="G48" i="29" s="1"/>
  <c r="E46" i="29"/>
  <c r="E45" i="29"/>
  <c r="D94" i="29"/>
  <c r="N94" i="29" s="1"/>
  <c r="E32" i="29"/>
  <c r="A44" i="29"/>
  <c r="A45" i="29" s="1"/>
  <c r="A46" i="29" s="1"/>
  <c r="E39" i="29"/>
  <c r="E38" i="29"/>
  <c r="E37" i="29"/>
  <c r="D7" i="29"/>
  <c r="A37" i="29"/>
  <c r="A38" i="29" s="1"/>
  <c r="A39" i="29" s="1"/>
  <c r="A40" i="29" s="1"/>
  <c r="A41" i="29" s="1"/>
  <c r="H31" i="29"/>
  <c r="E23" i="29"/>
  <c r="A21" i="29"/>
  <c r="A22" i="29" s="1"/>
  <c r="A23" i="29" s="1"/>
  <c r="A24" i="29" s="1"/>
  <c r="D29" i="29"/>
  <c r="G29" i="29" s="1"/>
  <c r="D27" i="29"/>
  <c r="E27" i="29" s="1"/>
  <c r="D26" i="29"/>
  <c r="G26" i="29" s="1"/>
  <c r="E24" i="29"/>
  <c r="E22" i="29"/>
  <c r="E21" i="29"/>
  <c r="F20" i="29"/>
  <c r="L14" i="29"/>
  <c r="L12" i="29"/>
  <c r="D9" i="29"/>
  <c r="L9" i="29" s="1"/>
  <c r="D8" i="29"/>
  <c r="E52" i="29" l="1"/>
  <c r="D116" i="29"/>
  <c r="E49" i="29"/>
  <c r="R138" i="29"/>
  <c r="D138" i="29"/>
  <c r="P149" i="29"/>
  <c r="L149" i="29"/>
  <c r="D130" i="29"/>
  <c r="D133" i="29"/>
  <c r="M83" i="29"/>
  <c r="D97" i="29"/>
  <c r="N97" i="29" s="1"/>
  <c r="G149" i="29"/>
  <c r="D96" i="29"/>
  <c r="N96" i="29" s="1"/>
  <c r="D95" i="29"/>
  <c r="N95" i="29" s="1"/>
  <c r="Q66" i="29"/>
  <c r="R133" i="29" s="1"/>
  <c r="D131" i="29"/>
  <c r="Q65" i="29"/>
  <c r="R132" i="29" s="1"/>
  <c r="Q64" i="29"/>
  <c r="R131" i="29" s="1"/>
  <c r="K81" i="29"/>
  <c r="S81" i="29" s="1"/>
  <c r="S149" i="29" s="1"/>
  <c r="D117" i="29"/>
  <c r="K117" i="29" s="1"/>
  <c r="D132" i="29"/>
  <c r="M84" i="29"/>
  <c r="K127" i="29"/>
  <c r="M85" i="29"/>
  <c r="D128" i="29"/>
  <c r="J149" i="29"/>
  <c r="Q63" i="29"/>
  <c r="R130" i="29" s="1"/>
  <c r="Q61" i="29"/>
  <c r="R128" i="29" s="1"/>
  <c r="Q52" i="29"/>
  <c r="R116" i="29" s="1"/>
  <c r="D54" i="29"/>
  <c r="D118" i="29" s="1"/>
  <c r="F32" i="29"/>
  <c r="F45" i="29"/>
  <c r="E149" i="29"/>
  <c r="H26" i="29"/>
  <c r="H149" i="29" s="1"/>
  <c r="F23" i="29"/>
  <c r="A61" i="29"/>
  <c r="D150" i="29" l="1"/>
  <c r="K132" i="29"/>
  <c r="F149" i="29"/>
  <c r="M149" i="29"/>
  <c r="K128" i="29"/>
  <c r="K116" i="29"/>
  <c r="N149" i="29"/>
  <c r="K133" i="29"/>
  <c r="K131" i="29"/>
  <c r="K130" i="29"/>
  <c r="Q54" i="29"/>
  <c r="R149" i="29" l="1"/>
  <c r="K149" i="29"/>
  <c r="D151" i="29" s="1"/>
  <c r="Q149" i="29"/>
</calcChain>
</file>

<file path=xl/sharedStrings.xml><?xml version="1.0" encoding="utf-8"?>
<sst xmlns="http://schemas.openxmlformats.org/spreadsheetml/2006/main" count="271" uniqueCount="151">
  <si>
    <t>Bestekpostnr</t>
  </si>
  <si>
    <t>Omschrijving</t>
  </si>
  <si>
    <t>Eenheid</t>
  </si>
  <si>
    <t>Hoeveelheid</t>
  </si>
  <si>
    <r>
      <rPr>
        <b/>
        <sz val="10"/>
        <rFont val="Arial"/>
        <family val="2"/>
      </rPr>
      <t xml:space="preserve">Aandachtpunten:
- </t>
    </r>
    <r>
      <rPr>
        <sz val="10"/>
        <rFont val="Arial"/>
        <family val="2"/>
      </rPr>
      <t xml:space="preserve">Asfalt soortelijk gewicht 2,5
- Slakke soortelijk gewicht 2,05
- Menggranulaat soortelijk gewicht 1,85
- Alle ontgravingsposten benoemen m.u.v. verwerken en ontgraven in/uit depot. </t>
    </r>
  </si>
  <si>
    <t>Totaal m³</t>
  </si>
  <si>
    <t>m3</t>
  </si>
  <si>
    <t>WERKGANG 1</t>
  </si>
  <si>
    <t xml:space="preserve">VOORSLEUVEN RIOOLSLEUVEN </t>
  </si>
  <si>
    <t xml:space="preserve">Grond ontrgaven sleuf Grote beerstraat </t>
  </si>
  <si>
    <t>Grond ontrgaven sleuf Orionstraat</t>
  </si>
  <si>
    <t>Aanvullen sleuf Orionstraat Grote Beerstraat</t>
  </si>
  <si>
    <t xml:space="preserve">REALISEREN TIJDELIJKE PARKEERPLAATSEN </t>
  </si>
  <si>
    <t xml:space="preserve">Ongtraven cunet tijdelijke parkeerplaats, Venus en Mercuris.. </t>
  </si>
  <si>
    <t xml:space="preserve">Grond verwerken in cunet tijdelijke parkeerplaats </t>
  </si>
  <si>
    <t xml:space="preserve">Zandverwerken in maaiveld </t>
  </si>
  <si>
    <t xml:space="preserve">REALISEREN DOORSTEEK </t>
  </si>
  <si>
    <t xml:space="preserve">AANBRENGEN VOORBELASTING </t>
  </si>
  <si>
    <t>ONTGRAVEN GROND</t>
  </si>
  <si>
    <t xml:space="preserve">CUNET / MAAIVELD </t>
  </si>
  <si>
    <t xml:space="preserve">CUNET VERHARDINGEN </t>
  </si>
  <si>
    <t xml:space="preserve">Grond ontgraven uit cunet rijbaan - 0,30m </t>
  </si>
  <si>
    <t xml:space="preserve">m3 </t>
  </si>
  <si>
    <t>Grond ontgraven uit cunet wandelpad hofjes - 0,40m</t>
  </si>
  <si>
    <t xml:space="preserve">Grond ontgraven uit cunet wandelpad park - 0,40m </t>
  </si>
  <si>
    <t xml:space="preserve">hofjes </t>
  </si>
  <si>
    <t xml:space="preserve">Straten/ park </t>
  </si>
  <si>
    <t xml:space="preserve">Grond ontgraven uit cunet keerwand - 0,20m </t>
  </si>
  <si>
    <t xml:space="preserve">CUNET BEPLANTING </t>
  </si>
  <si>
    <t xml:space="preserve">MAAIVELD </t>
  </si>
  <si>
    <t xml:space="preserve">Grond ontgraven uit wadi </t>
  </si>
  <si>
    <t>Grond ontgraven uit greppel</t>
  </si>
  <si>
    <t>Grond ontgraven uit maaiveld (verlagen berm)</t>
  </si>
  <si>
    <t xml:space="preserve">Grond ontgraven uit maaiveld (nieuwe inrichting) hofjes </t>
  </si>
  <si>
    <t>Grond ontgraven uit maaiveld voorbelasting - zand</t>
  </si>
  <si>
    <t xml:space="preserve">CUNET BOMEN </t>
  </si>
  <si>
    <t>3e grootte boom - hofjes</t>
  </si>
  <si>
    <t>3e grootte boom - straten</t>
  </si>
  <si>
    <t xml:space="preserve">2e grootte boom </t>
  </si>
  <si>
    <t xml:space="preserve">1e grootte boom </t>
  </si>
  <si>
    <t>Grond ontgraven cunet speelplek - park</t>
  </si>
  <si>
    <t xml:space="preserve">Grond ontgraven cunet speelplek - hofjes </t>
  </si>
  <si>
    <t xml:space="preserve">CUNET SPEELPLEK </t>
  </si>
  <si>
    <t>RIOLERING</t>
  </si>
  <si>
    <t xml:space="preserve">Grond verwerken in voorbelasting </t>
  </si>
  <si>
    <t xml:space="preserve">Grond ontgraven t.b.v. sleuf - bestaande riolering </t>
  </si>
  <si>
    <t xml:space="preserve">Grond ontgraven t.b.v. sleuf </t>
  </si>
  <si>
    <t>KOLKAANSLUITING</t>
  </si>
  <si>
    <t>DRAINAGE Ø80</t>
  </si>
  <si>
    <t>DRAINAGE Ø125</t>
  </si>
  <si>
    <t xml:space="preserve">HUISAANSLUITINGEN </t>
  </si>
  <si>
    <t xml:space="preserve">Grond ontgraven t.b.v. sleuf VWA -hofjes </t>
  </si>
  <si>
    <t xml:space="preserve">Grond ontgraven t.b.v. sleuf HWA -hofjes </t>
  </si>
  <si>
    <t>Grond ontgraven t.b.v. sleuf VWA -straten</t>
  </si>
  <si>
    <t>Grond ontgraven t.b.v. sleuf HWA -straten</t>
  </si>
  <si>
    <t xml:space="preserve">OVERIG </t>
  </si>
  <si>
    <t>VERWERKEN GROND</t>
  </si>
  <si>
    <t xml:space="preserve">Grond ontgraven t.b.v. verwijderen riolering </t>
  </si>
  <si>
    <t xml:space="preserve">Grond ontgraven t.b.v. Voorgesleufde riolering </t>
  </si>
  <si>
    <t>Grond ontgraven NVO</t>
  </si>
  <si>
    <t>Vervoeren zand 321020</t>
  </si>
  <si>
    <t>Vervoeren zand 321220</t>
  </si>
  <si>
    <t>Hegebruik grond 321620</t>
  </si>
  <si>
    <t>hergebruik zand 321640</t>
  </si>
  <si>
    <t>Leveren zand voor zandbed 321810</t>
  </si>
  <si>
    <t>Leveren teelgrond 321820</t>
  </si>
  <si>
    <t>Leveren bomengrond 321830</t>
  </si>
  <si>
    <t xml:space="preserve">Leveren drainage zand 321840 </t>
  </si>
  <si>
    <t xml:space="preserve">Zand naast sleuf ontgraven </t>
  </si>
  <si>
    <t xml:space="preserve">Zand naast sleuf aanvullen </t>
  </si>
  <si>
    <t>Grond verwerken in cunet parkeervak BSS - 0,50m</t>
  </si>
  <si>
    <t>Grond verwerken in cunet rijbaan - 0,50m</t>
  </si>
  <si>
    <t xml:space="preserve">Grond verwerken in cunet parkeervak grasbetontegels - 0,50m </t>
  </si>
  <si>
    <t>Grond verwerken in cunet keerwand - 0,20m</t>
  </si>
  <si>
    <t>Grond verwerken in cunet beplantingsvak - 0,60m (hofjes)</t>
  </si>
  <si>
    <t>Grond verwerken in cunet beplantingsvak - 0,60m (straten)</t>
  </si>
  <si>
    <t xml:space="preserve">Grond verwerken in cunet gazon - 0,20m </t>
  </si>
  <si>
    <t>Grond verwerken in wadi - 0,30m</t>
  </si>
  <si>
    <t>Grond verwerken in boomvak 3e grootte boom (hofjes)</t>
  </si>
  <si>
    <t>Grond verwerken in boomvak 3e grootte boom (straten)</t>
  </si>
  <si>
    <t>Grond verwerken in boomvak 2e grootte boom</t>
  </si>
  <si>
    <t xml:space="preserve">Grond verwerken in boomvak 1e grootte boom </t>
  </si>
  <si>
    <t xml:space="preserve">Grond verwerken in cunet speelplek - 0,25m (hofjes) </t>
  </si>
  <si>
    <t xml:space="preserve">Grond verwerken in cunet speelplek - 0,65m (hofjes) </t>
  </si>
  <si>
    <t>HOOFDRIOOL</t>
  </si>
  <si>
    <t xml:space="preserve">Aanvullen sleuf - drainage zand </t>
  </si>
  <si>
    <t xml:space="preserve">Aanvullen sleuf - grond </t>
  </si>
  <si>
    <t xml:space="preserve">Aanvullen sleuf - zand </t>
  </si>
  <si>
    <t>Aanvullen sleuf - bestaand riolering (zand)</t>
  </si>
  <si>
    <t>Aanvullen sleuf - verwijderen riolering (zand)</t>
  </si>
  <si>
    <t>Aanvullen sleuf voorgesleufd (zand)</t>
  </si>
  <si>
    <t>Aanvullen sleuf - zand (hofjes)</t>
  </si>
  <si>
    <t>Aanvullen sleuf - zand (straten)</t>
  </si>
  <si>
    <t>Aanvullen sleuf VWA aansluiting - zand (hofjes)</t>
  </si>
  <si>
    <t>Aanvullen sleuf VWA aansluiting - zand (straten)</t>
  </si>
  <si>
    <t xml:space="preserve">Aanvullen sleuf HWA aansluiting - zand (hofjes) </t>
  </si>
  <si>
    <t>Aanvullen sleuf HWA aansluiting - zand (straten)</t>
  </si>
  <si>
    <t>OVERIGE GOOT</t>
  </si>
  <si>
    <t>Aanvullen sleuf</t>
  </si>
  <si>
    <t>Grond verwerken in ophoging trottoir - (hofjes)</t>
  </si>
  <si>
    <t>Grond verwerken in ophoging trottoir - (straten)</t>
  </si>
  <si>
    <t>Grond verwerken in ophoging parkeervak BSS</t>
  </si>
  <si>
    <t xml:space="preserve">Grond ontgraven t.b.v. sleuf - hofjes </t>
  </si>
  <si>
    <t>Grond ontgraven t.b.v. sleuf - straten</t>
  </si>
  <si>
    <t xml:space="preserve">Aanvullen maaiveld/ heuvels - hofjes </t>
  </si>
  <si>
    <t xml:space="preserve">Grond verwerken in bermen t.b.v. ophoging </t>
  </si>
  <si>
    <t>OPHOGING</t>
  </si>
  <si>
    <t xml:space="preserve">Leveren verschraalde teelaarde 321850 </t>
  </si>
  <si>
    <t xml:space="preserve">Afvoeren grond </t>
  </si>
  <si>
    <t xml:space="preserve">Afvoeren zand </t>
  </si>
  <si>
    <t>Aanvullen maaived/ heuvels - park</t>
  </si>
  <si>
    <t>Aanvullen beplantingsvak - 0,30m (hofjes)</t>
  </si>
  <si>
    <t xml:space="preserve">Grond verwerken in cunet speelplek - 0,25m (park) </t>
  </si>
  <si>
    <t xml:space="preserve">Grond verwerken in cunet speelplek - 0,65m (park) </t>
  </si>
  <si>
    <t>NVO</t>
  </si>
  <si>
    <t xml:space="preserve">Grond verwerken in NVO </t>
  </si>
  <si>
    <t xml:space="preserve">Grond verwerken in cunet kunstgrasveld - 0,50m </t>
  </si>
  <si>
    <t>Vervoeren klei, matig zandig 321010</t>
  </si>
  <si>
    <t>Vervoeren klei, matig zandig 321210</t>
  </si>
  <si>
    <t>Grondbalans herinrichting Sterrenbuurt</t>
  </si>
  <si>
    <t>Verdichten zand</t>
  </si>
  <si>
    <t>Vervoeren klei, matig zandig 171620</t>
  </si>
  <si>
    <t xml:space="preserve">Grond ontgraven uit cunet rijbaan - 0,90m </t>
  </si>
  <si>
    <t xml:space="preserve">Grond ontgraven uit cunet pvak BSS - 0,50m </t>
  </si>
  <si>
    <t>Grond ontgraven uit cunet pvak grasbetontegels -0,90m</t>
  </si>
  <si>
    <t xml:space="preserve">Grond ontgraven uit cunet beplanting hofjes - 0,50m  </t>
  </si>
  <si>
    <t xml:space="preserve">Grond ontgraven uit cunet beplanting straten/ park - 0,50m </t>
  </si>
  <si>
    <t>HUISAANSLUITINGEN onbekend</t>
  </si>
  <si>
    <t>Grond ontgraven uit cunet trottoir - 0,50m (2,00n)</t>
  </si>
  <si>
    <t>Grond ontgraven uit cunet trottoir - 0,50m (0,50m)</t>
  </si>
  <si>
    <t>Grond verwerken in trottoir - 0,50m (2,00m)</t>
  </si>
  <si>
    <t>Grond verwerken in trottoir - 0,50m (0,50M)</t>
  </si>
  <si>
    <t>AANBRENGEN GRONDVERBETERING</t>
  </si>
  <si>
    <t>Grond verbetering Ø315</t>
  </si>
  <si>
    <t>Grond verbetering Ø400</t>
  </si>
  <si>
    <t>Grond verbetering Ø500</t>
  </si>
  <si>
    <t>Aanvullen sleuf HWA aansluiting - zand (hofjes)</t>
  </si>
  <si>
    <t xml:space="preserve">Particulier terrein </t>
  </si>
  <si>
    <t>Zand voor ophoging</t>
  </si>
  <si>
    <t xml:space="preserve">Teelaarde </t>
  </si>
  <si>
    <t>15,5m3 vullen gaten verwijderen beplanting</t>
  </si>
  <si>
    <t>Grond ontgraven uit cunet fietspad - 0,40m</t>
  </si>
  <si>
    <t xml:space="preserve">Grond ontgraven uit cunet gazon - 0,20m </t>
  </si>
  <si>
    <t>Grond ontgraven uit cunet gazon - 0,20m (hofjes</t>
  </si>
  <si>
    <t xml:space="preserve">aanvullen sleuf zand </t>
  </si>
  <si>
    <t>aanvullen sleuf grond</t>
  </si>
  <si>
    <t>Datum: 04-03-2024</t>
  </si>
  <si>
    <t>BESTEK Sterrenbuurt</t>
  </si>
  <si>
    <t>Kolken</t>
  </si>
  <si>
    <t>Graven en aanvullen werkput</t>
  </si>
  <si>
    <t>Grond verwerken in fietspad - 0,50m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</si>
</sst>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2"/>
      <name val="Helv"/>
    </font>
    <font>
      <sz val="9"/>
      <name val="Arial"/>
      <family val="2"/>
    </font>
    <font>
      <u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6"/>
      <name val="Helv"/>
    </font>
    <font>
      <b/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8"/>
      <name val="Helv"/>
    </font>
    <font>
      <b/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/>
    </xf>
    <xf numFmtId="1" fontId="1" fillId="0" borderId="2" xfId="0" applyNumberFormat="1" applyFont="1" applyBorder="1"/>
    <xf numFmtId="0" fontId="6" fillId="0" borderId="0" xfId="0" applyFont="1"/>
    <xf numFmtId="1" fontId="1" fillId="2" borderId="2" xfId="0" applyNumberFormat="1" applyFont="1" applyFill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indent="1"/>
    </xf>
    <xf numFmtId="0" fontId="1" fillId="2" borderId="6" xfId="0" applyFont="1" applyFill="1" applyBorder="1"/>
    <xf numFmtId="0" fontId="1" fillId="2" borderId="2" xfId="0" applyFont="1" applyFill="1" applyBorder="1"/>
    <xf numFmtId="1" fontId="5" fillId="2" borderId="6" xfId="0" applyNumberFormat="1" applyFont="1" applyFill="1" applyBorder="1"/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indent="1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 indent="1"/>
    </xf>
    <xf numFmtId="0" fontId="1" fillId="0" borderId="6" xfId="0" applyFont="1" applyBorder="1"/>
    <xf numFmtId="1" fontId="1" fillId="0" borderId="6" xfId="0" applyNumberFormat="1" applyFont="1" applyBorder="1"/>
    <xf numFmtId="1" fontId="1" fillId="2" borderId="6" xfId="0" applyNumberFormat="1" applyFont="1" applyFill="1" applyBorder="1"/>
    <xf numFmtId="1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/>
    <xf numFmtId="1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center"/>
    </xf>
    <xf numFmtId="0" fontId="5" fillId="0" borderId="0" xfId="0" applyFont="1"/>
    <xf numFmtId="1" fontId="5" fillId="0" borderId="7" xfId="0" applyNumberFormat="1" applyFont="1" applyBorder="1"/>
    <xf numFmtId="1" fontId="1" fillId="0" borderId="0" xfId="0" applyNumberFormat="1" applyFont="1"/>
    <xf numFmtId="2" fontId="5" fillId="0" borderId="0" xfId="0" applyNumberFormat="1" applyFont="1"/>
    <xf numFmtId="1" fontId="4" fillId="0" borderId="3" xfId="0" applyNumberFormat="1" applyFont="1" applyBorder="1" applyAlignment="1">
      <alignment horizontal="left" indent="2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top"/>
    </xf>
    <xf numFmtId="1" fontId="5" fillId="0" borderId="0" xfId="0" applyNumberFormat="1" applyFont="1" applyBorder="1"/>
    <xf numFmtId="0" fontId="0" fillId="0" borderId="0" xfId="0" applyBorder="1"/>
    <xf numFmtId="0" fontId="1" fillId="0" borderId="6" xfId="0" applyFont="1" applyFill="1" applyBorder="1" applyAlignment="1">
      <alignment horizontal="left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vertical="center"/>
    </xf>
    <xf numFmtId="1" fontId="1" fillId="0" borderId="6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1" fillId="0" borderId="2" xfId="0" applyFont="1" applyFill="1" applyBorder="1" applyAlignment="1">
      <alignment horizontal="left" indent="1"/>
    </xf>
    <xf numFmtId="1" fontId="4" fillId="0" borderId="5" xfId="0" applyNumberFormat="1" applyFont="1" applyBorder="1" applyAlignment="1">
      <alignment horizontal="right"/>
    </xf>
    <xf numFmtId="0" fontId="1" fillId="0" borderId="8" xfId="0" applyFont="1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0" fontId="1" fillId="0" borderId="11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1" fillId="0" borderId="8" xfId="0" applyFont="1" applyBorder="1"/>
    <xf numFmtId="0" fontId="1" fillId="0" borderId="11" xfId="0" applyFont="1" applyBorder="1"/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0" fontId="1" fillId="0" borderId="13" xfId="0" applyFont="1" applyBorder="1"/>
    <xf numFmtId="1" fontId="1" fillId="0" borderId="14" xfId="0" applyNumberFormat="1" applyFont="1" applyBorder="1"/>
    <xf numFmtId="1" fontId="1" fillId="0" borderId="13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left" indent="1"/>
    </xf>
    <xf numFmtId="1" fontId="1" fillId="0" borderId="2" xfId="0" applyNumberFormat="1" applyFont="1" applyFill="1" applyBorder="1"/>
    <xf numFmtId="0" fontId="8" fillId="0" borderId="0" xfId="0" applyFont="1" applyAlignment="1">
      <alignment horizontal="left" vertical="top"/>
    </xf>
    <xf numFmtId="0" fontId="9" fillId="0" borderId="0" xfId="0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left" vertical="center" wrapText="1" indent="2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2" xfId="0" applyFont="1" applyFill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/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0" fillId="0" borderId="9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Royal HaskoningDHV">
      <a:dk1>
        <a:sysClr val="windowText" lastClr="000000"/>
      </a:dk1>
      <a:lt1>
        <a:sysClr val="window" lastClr="FFFFFF"/>
      </a:lt1>
      <a:dk2>
        <a:srgbClr val="00577E"/>
      </a:dk2>
      <a:lt2>
        <a:srgbClr val="C7D300"/>
      </a:lt2>
      <a:accent1>
        <a:srgbClr val="0086A8"/>
      </a:accent1>
      <a:accent2>
        <a:srgbClr val="624260"/>
      </a:accent2>
      <a:accent3>
        <a:srgbClr val="77216B"/>
      </a:accent3>
      <a:accent4>
        <a:srgbClr val="DB8F18"/>
      </a:accent4>
      <a:accent5>
        <a:srgbClr val="6477B6"/>
      </a:accent5>
      <a:accent6>
        <a:srgbClr val="C32417"/>
      </a:accent6>
      <a:hlink>
        <a:srgbClr val="0086A8"/>
      </a:hlink>
      <a:folHlink>
        <a:srgbClr val="0086A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F46D-6BC2-43EC-9D63-8CAC994D64FF}">
  <sheetPr>
    <pageSetUpPr fitToPage="1"/>
  </sheetPr>
  <dimension ref="A1:Y151"/>
  <sheetViews>
    <sheetView tabSelected="1" view="pageBreakPreview" zoomScaleNormal="130" zoomScaleSheetLayoutView="100" workbookViewId="0">
      <pane xSplit="1" ySplit="4" topLeftCell="B70" activePane="bottomRight" state="frozen"/>
      <selection pane="topRight" activeCell="B1" sqref="B1"/>
      <selection pane="bottomLeft" activeCell="A5" sqref="A5"/>
      <selection pane="bottomRight" activeCell="G79" sqref="G79"/>
    </sheetView>
  </sheetViews>
  <sheetFormatPr defaultRowHeight="15.75" x14ac:dyDescent="0.25"/>
  <cols>
    <col min="1" max="1" width="23.77734375" bestFit="1" customWidth="1"/>
    <col min="2" max="2" width="41.77734375" customWidth="1"/>
    <col min="5" max="5" width="9.77734375" customWidth="1"/>
    <col min="6" max="10" width="10.21875" customWidth="1"/>
    <col min="14" max="16" width="9.44140625" customWidth="1"/>
  </cols>
  <sheetData>
    <row r="1" spans="1:21" ht="19.5" x14ac:dyDescent="0.3">
      <c r="A1" s="8" t="s">
        <v>119</v>
      </c>
      <c r="B1" s="4"/>
    </row>
    <row r="2" spans="1:21" ht="20.25" thickBot="1" x14ac:dyDescent="0.35">
      <c r="A2" s="9" t="s">
        <v>146</v>
      </c>
      <c r="B2" s="4"/>
    </row>
    <row r="3" spans="1:21" ht="21" thickBot="1" x14ac:dyDescent="0.3">
      <c r="A3" s="86" t="s">
        <v>147</v>
      </c>
      <c r="B3" s="87"/>
      <c r="E3" s="90" t="s">
        <v>26</v>
      </c>
      <c r="F3" s="91"/>
      <c r="G3" s="90" t="s">
        <v>25</v>
      </c>
      <c r="H3" s="91"/>
      <c r="I3" s="74"/>
      <c r="J3" s="56"/>
    </row>
    <row r="4" spans="1:21" ht="48.75" thickBot="1" x14ac:dyDescent="0.3">
      <c r="A4" s="10" t="s">
        <v>0</v>
      </c>
      <c r="B4" s="11" t="s">
        <v>1</v>
      </c>
      <c r="C4" s="7" t="s">
        <v>2</v>
      </c>
      <c r="D4" s="6" t="s">
        <v>3</v>
      </c>
      <c r="E4" s="1" t="s">
        <v>117</v>
      </c>
      <c r="F4" s="1" t="s">
        <v>60</v>
      </c>
      <c r="G4" s="1" t="s">
        <v>118</v>
      </c>
      <c r="H4" s="1" t="s">
        <v>61</v>
      </c>
      <c r="I4" s="1" t="s">
        <v>121</v>
      </c>
      <c r="J4" s="1" t="s">
        <v>62</v>
      </c>
      <c r="K4" s="1" t="s">
        <v>63</v>
      </c>
      <c r="L4" s="1" t="s">
        <v>64</v>
      </c>
      <c r="M4" s="1" t="s">
        <v>65</v>
      </c>
      <c r="N4" s="1" t="s">
        <v>66</v>
      </c>
      <c r="O4" s="1" t="s">
        <v>67</v>
      </c>
      <c r="P4" s="1" t="s">
        <v>107</v>
      </c>
      <c r="Q4" s="1" t="s">
        <v>68</v>
      </c>
      <c r="R4" s="1" t="s">
        <v>69</v>
      </c>
      <c r="S4" s="1" t="s">
        <v>120</v>
      </c>
    </row>
    <row r="5" spans="1:21" x14ac:dyDescent="0.25">
      <c r="A5" s="12">
        <v>171</v>
      </c>
      <c r="B5" s="13" t="s">
        <v>7</v>
      </c>
      <c r="C5" s="49"/>
      <c r="D5" s="50"/>
      <c r="E5" s="51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21" x14ac:dyDescent="0.25">
      <c r="A6" s="17">
        <v>1715</v>
      </c>
      <c r="B6" s="18" t="s">
        <v>8</v>
      </c>
      <c r="C6" s="49"/>
      <c r="D6" s="50"/>
      <c r="E6" s="51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21" x14ac:dyDescent="0.25">
      <c r="A7" s="19">
        <v>171510</v>
      </c>
      <c r="B7" s="20" t="s">
        <v>9</v>
      </c>
      <c r="C7" s="45" t="s">
        <v>6</v>
      </c>
      <c r="D7" s="46">
        <f>4.5*52</f>
        <v>234</v>
      </c>
      <c r="E7" s="53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>
        <v>70</v>
      </c>
      <c r="R7" s="48"/>
      <c r="S7" s="48"/>
    </row>
    <row r="8" spans="1:21" x14ac:dyDescent="0.25">
      <c r="A8" s="19">
        <v>171520</v>
      </c>
      <c r="B8" s="20" t="s">
        <v>10</v>
      </c>
      <c r="C8" s="45" t="s">
        <v>6</v>
      </c>
      <c r="D8" s="46">
        <f>4.5*40</f>
        <v>180</v>
      </c>
      <c r="E8" s="53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21" x14ac:dyDescent="0.25">
      <c r="A9" s="19">
        <v>171530</v>
      </c>
      <c r="B9" s="20" t="s">
        <v>11</v>
      </c>
      <c r="C9" s="45" t="s">
        <v>6</v>
      </c>
      <c r="D9" s="54">
        <f>344+70</f>
        <v>414</v>
      </c>
      <c r="E9" s="47"/>
      <c r="F9" s="48"/>
      <c r="G9" s="48"/>
      <c r="H9" s="48"/>
      <c r="I9" s="48"/>
      <c r="J9" s="48"/>
      <c r="K9" s="48"/>
      <c r="L9" s="55">
        <f>D9-70</f>
        <v>344</v>
      </c>
      <c r="M9" s="48"/>
      <c r="N9" s="48"/>
      <c r="O9" s="48"/>
      <c r="P9" s="48"/>
      <c r="Q9" s="48"/>
      <c r="R9" s="48">
        <v>70</v>
      </c>
      <c r="S9" s="48"/>
    </row>
    <row r="10" spans="1:21" x14ac:dyDescent="0.25">
      <c r="A10" s="17">
        <v>1716</v>
      </c>
      <c r="B10" s="18" t="s">
        <v>12</v>
      </c>
      <c r="C10" s="49"/>
      <c r="D10" s="50"/>
      <c r="E10" s="51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</row>
    <row r="11" spans="1:21" x14ac:dyDescent="0.25">
      <c r="A11" s="19">
        <v>171610</v>
      </c>
      <c r="B11" s="20" t="s">
        <v>13</v>
      </c>
      <c r="C11" s="45" t="s">
        <v>6</v>
      </c>
      <c r="D11" s="46">
        <v>950</v>
      </c>
      <c r="E11" s="75">
        <f>D11-I11</f>
        <v>407.5</v>
      </c>
      <c r="F11" s="48"/>
      <c r="G11" s="48"/>
      <c r="H11" s="48"/>
      <c r="I11" s="55">
        <f xml:space="preserve"> 527+15.5</f>
        <v>542.5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U11" t="s">
        <v>140</v>
      </c>
    </row>
    <row r="12" spans="1:21" x14ac:dyDescent="0.25">
      <c r="A12" s="19">
        <v>171630</v>
      </c>
      <c r="B12" s="20" t="s">
        <v>14</v>
      </c>
      <c r="C12" s="45" t="s">
        <v>6</v>
      </c>
      <c r="D12" s="46">
        <f>D11</f>
        <v>950</v>
      </c>
      <c r="E12" s="47"/>
      <c r="F12" s="48"/>
      <c r="G12" s="48"/>
      <c r="H12" s="48"/>
      <c r="I12" s="48"/>
      <c r="J12" s="48"/>
      <c r="K12" s="48"/>
      <c r="L12" s="48">
        <f>D12</f>
        <v>950</v>
      </c>
      <c r="M12" s="48"/>
      <c r="N12" s="48"/>
      <c r="O12" s="48"/>
      <c r="P12" s="48"/>
      <c r="Q12" s="48"/>
      <c r="R12" s="48"/>
      <c r="S12" s="48"/>
    </row>
    <row r="13" spans="1:21" x14ac:dyDescent="0.25">
      <c r="A13" s="17">
        <v>1718</v>
      </c>
      <c r="B13" s="18" t="s">
        <v>16</v>
      </c>
      <c r="C13" s="49"/>
      <c r="D13" s="50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</row>
    <row r="14" spans="1:21" x14ac:dyDescent="0.25">
      <c r="A14" s="19">
        <v>171810</v>
      </c>
      <c r="B14" s="20" t="s">
        <v>15</v>
      </c>
      <c r="C14" s="45" t="s">
        <v>6</v>
      </c>
      <c r="D14" s="46">
        <v>50</v>
      </c>
      <c r="E14" s="47"/>
      <c r="F14" s="48"/>
      <c r="G14" s="48"/>
      <c r="H14" s="48"/>
      <c r="I14" s="48"/>
      <c r="J14" s="48"/>
      <c r="K14" s="48"/>
      <c r="L14" s="48">
        <f>D14</f>
        <v>50</v>
      </c>
      <c r="M14" s="48"/>
      <c r="N14" s="48"/>
      <c r="O14" s="48"/>
      <c r="P14" s="48"/>
      <c r="Q14" s="48"/>
      <c r="R14" s="48"/>
      <c r="S14" s="48"/>
    </row>
    <row r="15" spans="1:21" x14ac:dyDescent="0.25">
      <c r="A15" s="17">
        <v>1719</v>
      </c>
      <c r="B15" s="18" t="s">
        <v>17</v>
      </c>
      <c r="C15" s="49"/>
      <c r="D15" s="50"/>
      <c r="E15" s="51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</row>
    <row r="16" spans="1:21" x14ac:dyDescent="0.25">
      <c r="A16" s="19">
        <v>171970</v>
      </c>
      <c r="B16" s="20" t="s">
        <v>44</v>
      </c>
      <c r="C16" s="45" t="s">
        <v>6</v>
      </c>
      <c r="D16" s="46">
        <v>585</v>
      </c>
      <c r="E16" s="47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spans="1:25" x14ac:dyDescent="0.25">
      <c r="A17" s="12">
        <v>30</v>
      </c>
      <c r="B17" s="13" t="s">
        <v>18</v>
      </c>
      <c r="C17" s="14"/>
      <c r="D17" s="15"/>
      <c r="E17" s="15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U17" s="88" t="s">
        <v>4</v>
      </c>
      <c r="V17" s="89"/>
      <c r="W17" s="89"/>
      <c r="X17" s="89"/>
      <c r="Y17" s="89"/>
    </row>
    <row r="18" spans="1:25" x14ac:dyDescent="0.25">
      <c r="A18" s="12">
        <v>301</v>
      </c>
      <c r="B18" s="13" t="s">
        <v>19</v>
      </c>
      <c r="C18" s="14"/>
      <c r="D18" s="15"/>
      <c r="E18" s="15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U18" s="88"/>
      <c r="V18" s="89"/>
      <c r="W18" s="89"/>
      <c r="X18" s="89"/>
      <c r="Y18" s="89"/>
    </row>
    <row r="19" spans="1:25" x14ac:dyDescent="0.25">
      <c r="A19" s="17">
        <v>3010</v>
      </c>
      <c r="B19" s="18" t="s">
        <v>20</v>
      </c>
      <c r="C19" s="14"/>
      <c r="D19" s="15"/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U19" s="89"/>
      <c r="V19" s="89"/>
      <c r="W19" s="89"/>
      <c r="X19" s="89"/>
      <c r="Y19" s="89"/>
    </row>
    <row r="20" spans="1:25" x14ac:dyDescent="0.25">
      <c r="A20" s="19">
        <v>301010</v>
      </c>
      <c r="B20" s="20" t="s">
        <v>21</v>
      </c>
      <c r="C20" s="21" t="s">
        <v>6</v>
      </c>
      <c r="D20" s="3">
        <v>3522</v>
      </c>
      <c r="E20" s="3"/>
      <c r="F20" s="22">
        <f>D20</f>
        <v>3522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U20" s="89"/>
      <c r="V20" s="89"/>
      <c r="W20" s="89"/>
      <c r="X20" s="89"/>
      <c r="Y20" s="89"/>
    </row>
    <row r="21" spans="1:25" x14ac:dyDescent="0.25">
      <c r="A21" s="19">
        <f>A20+10</f>
        <v>301020</v>
      </c>
      <c r="B21" s="20" t="s">
        <v>122</v>
      </c>
      <c r="C21" s="21" t="s">
        <v>22</v>
      </c>
      <c r="D21" s="3">
        <v>393</v>
      </c>
      <c r="E21" s="3">
        <f>D21</f>
        <v>393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U21" s="89"/>
      <c r="V21" s="89"/>
      <c r="W21" s="89"/>
      <c r="X21" s="89"/>
      <c r="Y21" s="89"/>
    </row>
    <row r="22" spans="1:25" x14ac:dyDescent="0.25">
      <c r="A22" s="19">
        <f t="shared" ref="A22:A28" si="0">A21+10</f>
        <v>301030</v>
      </c>
      <c r="B22" s="20" t="s">
        <v>123</v>
      </c>
      <c r="C22" s="21" t="s">
        <v>6</v>
      </c>
      <c r="D22" s="3">
        <f>180*0.5</f>
        <v>90</v>
      </c>
      <c r="E22" s="3">
        <f>D22</f>
        <v>90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U22" s="89"/>
      <c r="V22" s="89"/>
      <c r="W22" s="89"/>
      <c r="X22" s="89"/>
      <c r="Y22" s="89"/>
    </row>
    <row r="23" spans="1:25" x14ac:dyDescent="0.25">
      <c r="A23" s="19">
        <f t="shared" si="0"/>
        <v>301040</v>
      </c>
      <c r="B23" s="20" t="s">
        <v>124</v>
      </c>
      <c r="C23" s="21" t="s">
        <v>6</v>
      </c>
      <c r="D23" s="3">
        <v>3924</v>
      </c>
      <c r="E23" s="3">
        <f>D23*0.5</f>
        <v>1962</v>
      </c>
      <c r="F23" s="22">
        <f>D23*0.5</f>
        <v>1962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U23" s="89"/>
      <c r="V23" s="89"/>
      <c r="W23" s="89"/>
      <c r="X23" s="89"/>
      <c r="Y23" s="89"/>
    </row>
    <row r="24" spans="1:25" x14ac:dyDescent="0.25">
      <c r="A24" s="19">
        <f t="shared" si="0"/>
        <v>301050</v>
      </c>
      <c r="B24" s="20" t="s">
        <v>128</v>
      </c>
      <c r="C24" s="21" t="s">
        <v>6</v>
      </c>
      <c r="D24" s="3">
        <v>95</v>
      </c>
      <c r="E24" s="3">
        <f>D24</f>
        <v>95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U24" s="89"/>
      <c r="V24" s="89"/>
      <c r="W24" s="89"/>
      <c r="X24" s="89"/>
      <c r="Y24" s="89"/>
    </row>
    <row r="25" spans="1:25" x14ac:dyDescent="0.25">
      <c r="A25" s="19">
        <v>301060</v>
      </c>
      <c r="B25" s="20" t="s">
        <v>129</v>
      </c>
      <c r="C25" s="21" t="s">
        <v>6</v>
      </c>
      <c r="D25" s="3">
        <v>53</v>
      </c>
      <c r="E25" s="3">
        <f>D25</f>
        <v>53</v>
      </c>
      <c r="F25" s="3"/>
      <c r="G25" s="3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U25" s="89"/>
      <c r="V25" s="89"/>
      <c r="W25" s="89"/>
      <c r="X25" s="89"/>
      <c r="Y25" s="89"/>
    </row>
    <row r="26" spans="1:25" x14ac:dyDescent="0.25">
      <c r="A26" s="19">
        <f t="shared" si="0"/>
        <v>301070</v>
      </c>
      <c r="B26" s="20" t="s">
        <v>23</v>
      </c>
      <c r="C26" s="21" t="s">
        <v>6</v>
      </c>
      <c r="D26" s="3">
        <f>630*0.4</f>
        <v>252</v>
      </c>
      <c r="E26" s="3"/>
      <c r="F26" s="3"/>
      <c r="G26" s="3">
        <f>D26*0.5</f>
        <v>126</v>
      </c>
      <c r="H26" s="22">
        <f>D26*0.5</f>
        <v>126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U26" s="89"/>
      <c r="V26" s="89"/>
      <c r="W26" s="89"/>
      <c r="X26" s="89"/>
      <c r="Y26" s="89"/>
    </row>
    <row r="27" spans="1:25" x14ac:dyDescent="0.25">
      <c r="A27" s="19">
        <v>301080</v>
      </c>
      <c r="B27" s="20" t="s">
        <v>24</v>
      </c>
      <c r="C27" s="21" t="s">
        <v>22</v>
      </c>
      <c r="D27" s="3">
        <f>700*0.4</f>
        <v>280</v>
      </c>
      <c r="E27" s="3">
        <f>D27</f>
        <v>280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U27" s="89"/>
      <c r="V27" s="89"/>
      <c r="W27" s="89"/>
      <c r="X27" s="89"/>
      <c r="Y27" s="89"/>
    </row>
    <row r="28" spans="1:25" x14ac:dyDescent="0.25">
      <c r="A28" s="19">
        <f t="shared" si="0"/>
        <v>301090</v>
      </c>
      <c r="B28" s="20" t="s">
        <v>141</v>
      </c>
      <c r="C28" s="21" t="s">
        <v>6</v>
      </c>
      <c r="D28" s="3">
        <v>84</v>
      </c>
      <c r="E28" s="3">
        <v>94.5</v>
      </c>
      <c r="F28" s="22">
        <v>94.5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U28" s="89"/>
      <c r="V28" s="89"/>
      <c r="W28" s="89"/>
      <c r="X28" s="89"/>
      <c r="Y28" s="89"/>
    </row>
    <row r="29" spans="1:25" x14ac:dyDescent="0.25">
      <c r="A29" s="19">
        <f>A28+10</f>
        <v>301100</v>
      </c>
      <c r="B29" s="20" t="s">
        <v>27</v>
      </c>
      <c r="C29" s="21" t="s">
        <v>6</v>
      </c>
      <c r="D29" s="3">
        <f>435*(0.8*0.2)</f>
        <v>69.600000000000009</v>
      </c>
      <c r="E29" s="3"/>
      <c r="F29" s="22"/>
      <c r="G29" s="22">
        <f>D29</f>
        <v>69.600000000000009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U29" s="89"/>
      <c r="V29" s="89"/>
      <c r="W29" s="89"/>
      <c r="X29" s="89"/>
      <c r="Y29" s="89"/>
    </row>
    <row r="30" spans="1:25" x14ac:dyDescent="0.25">
      <c r="A30" s="17">
        <v>3012</v>
      </c>
      <c r="B30" s="18" t="s">
        <v>28</v>
      </c>
      <c r="C30" s="14"/>
      <c r="D30" s="5"/>
      <c r="E30" s="5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U30" s="89"/>
      <c r="V30" s="89"/>
      <c r="W30" s="89"/>
      <c r="X30" s="89"/>
      <c r="Y30" s="89"/>
    </row>
    <row r="31" spans="1:25" x14ac:dyDescent="0.25">
      <c r="A31" s="19">
        <v>301210</v>
      </c>
      <c r="B31" s="20" t="s">
        <v>125</v>
      </c>
      <c r="C31" s="21" t="s">
        <v>6</v>
      </c>
      <c r="D31" s="3">
        <v>105</v>
      </c>
      <c r="E31" s="3"/>
      <c r="F31" s="24"/>
      <c r="G31" s="24"/>
      <c r="H31" s="24">
        <f>D31</f>
        <v>105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U31" s="89"/>
      <c r="V31" s="89"/>
      <c r="W31" s="89"/>
      <c r="X31" s="89"/>
      <c r="Y31" s="89"/>
    </row>
    <row r="32" spans="1:25" x14ac:dyDescent="0.25">
      <c r="A32" s="19">
        <v>301220</v>
      </c>
      <c r="B32" s="20" t="s">
        <v>126</v>
      </c>
      <c r="C32" s="21" t="s">
        <v>6</v>
      </c>
      <c r="D32" s="3">
        <v>775</v>
      </c>
      <c r="E32" s="3">
        <f>D32*0.25</f>
        <v>193.75</v>
      </c>
      <c r="F32" s="24">
        <f>D32*0.75</f>
        <v>581.25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U32" s="89"/>
      <c r="V32" s="89"/>
      <c r="W32" s="89"/>
      <c r="X32" s="89"/>
      <c r="Y32" s="89"/>
    </row>
    <row r="33" spans="1:25" x14ac:dyDescent="0.25">
      <c r="A33" s="19">
        <v>301230</v>
      </c>
      <c r="B33" s="20" t="s">
        <v>143</v>
      </c>
      <c r="C33" s="21" t="s">
        <v>6</v>
      </c>
      <c r="D33" s="3">
        <v>172</v>
      </c>
      <c r="E33" s="3">
        <f>D33</f>
        <v>172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U33" s="89"/>
      <c r="V33" s="89"/>
      <c r="W33" s="89"/>
      <c r="X33" s="89"/>
      <c r="Y33" s="89"/>
    </row>
    <row r="34" spans="1:25" x14ac:dyDescent="0.25">
      <c r="A34" s="19">
        <v>301230</v>
      </c>
      <c r="B34" s="20" t="s">
        <v>142</v>
      </c>
      <c r="C34" s="21" t="s">
        <v>6</v>
      </c>
      <c r="D34" s="3">
        <v>70</v>
      </c>
      <c r="E34" s="3"/>
      <c r="F34" s="24">
        <f>D34</f>
        <v>70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U34" s="89"/>
      <c r="V34" s="89"/>
      <c r="W34" s="89"/>
      <c r="X34" s="89"/>
      <c r="Y34" s="89"/>
    </row>
    <row r="35" spans="1:25" x14ac:dyDescent="0.25">
      <c r="A35" s="17">
        <v>3014</v>
      </c>
      <c r="B35" s="18" t="s">
        <v>29</v>
      </c>
      <c r="C35" s="14"/>
      <c r="D35" s="5"/>
      <c r="E35" s="5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U35" s="89"/>
      <c r="V35" s="89"/>
      <c r="W35" s="89"/>
      <c r="X35" s="89"/>
      <c r="Y35" s="89"/>
    </row>
    <row r="36" spans="1:25" x14ac:dyDescent="0.25">
      <c r="A36" s="19">
        <v>301410</v>
      </c>
      <c r="B36" s="20" t="s">
        <v>30</v>
      </c>
      <c r="C36" s="21" t="s">
        <v>6</v>
      </c>
      <c r="D36" s="3">
        <v>1068</v>
      </c>
      <c r="E36" s="3">
        <f t="shared" ref="E36:E41" si="1">D36</f>
        <v>1068</v>
      </c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U36" s="89"/>
      <c r="V36" s="89"/>
      <c r="W36" s="89"/>
      <c r="X36" s="89"/>
      <c r="Y36" s="89"/>
    </row>
    <row r="37" spans="1:25" x14ac:dyDescent="0.25">
      <c r="A37" s="19">
        <f>A36+10</f>
        <v>301420</v>
      </c>
      <c r="B37" s="20" t="s">
        <v>31</v>
      </c>
      <c r="C37" s="21" t="s">
        <v>6</v>
      </c>
      <c r="D37" s="3">
        <v>42</v>
      </c>
      <c r="E37" s="3">
        <f t="shared" si="1"/>
        <v>42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U37" s="89"/>
      <c r="V37" s="89"/>
      <c r="W37" s="89"/>
      <c r="X37" s="89"/>
      <c r="Y37" s="89"/>
    </row>
    <row r="38" spans="1:25" x14ac:dyDescent="0.25">
      <c r="A38" s="19">
        <f t="shared" ref="A38:A41" si="2">A37+10</f>
        <v>301430</v>
      </c>
      <c r="B38" s="20" t="s">
        <v>32</v>
      </c>
      <c r="C38" s="21" t="s">
        <v>6</v>
      </c>
      <c r="D38" s="3">
        <v>155</v>
      </c>
      <c r="E38" s="3">
        <f t="shared" si="1"/>
        <v>155</v>
      </c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U38" s="89"/>
      <c r="V38" s="89"/>
      <c r="W38" s="89"/>
      <c r="X38" s="89"/>
      <c r="Y38" s="89"/>
    </row>
    <row r="39" spans="1:25" x14ac:dyDescent="0.25">
      <c r="A39" s="19">
        <f t="shared" si="2"/>
        <v>301440</v>
      </c>
      <c r="B39" s="20" t="s">
        <v>33</v>
      </c>
      <c r="C39" s="21" t="s">
        <v>6</v>
      </c>
      <c r="D39" s="3">
        <v>40</v>
      </c>
      <c r="E39" s="3">
        <f t="shared" si="1"/>
        <v>40</v>
      </c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U39" s="89"/>
      <c r="V39" s="89"/>
      <c r="W39" s="89"/>
      <c r="X39" s="89"/>
      <c r="Y39" s="89"/>
    </row>
    <row r="40" spans="1:25" x14ac:dyDescent="0.25">
      <c r="A40" s="19">
        <f t="shared" si="2"/>
        <v>301450</v>
      </c>
      <c r="B40" s="20" t="s">
        <v>34</v>
      </c>
      <c r="C40" s="21" t="s">
        <v>22</v>
      </c>
      <c r="D40" s="3">
        <f>D16</f>
        <v>585</v>
      </c>
      <c r="E40" s="3">
        <f t="shared" si="1"/>
        <v>585</v>
      </c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U40" s="89"/>
      <c r="V40" s="89"/>
      <c r="W40" s="89"/>
      <c r="X40" s="89"/>
      <c r="Y40" s="89"/>
    </row>
    <row r="41" spans="1:25" x14ac:dyDescent="0.25">
      <c r="A41" s="19">
        <f t="shared" si="2"/>
        <v>301460</v>
      </c>
      <c r="B41" s="58" t="s">
        <v>59</v>
      </c>
      <c r="C41" s="21" t="s">
        <v>6</v>
      </c>
      <c r="D41" s="3">
        <v>36</v>
      </c>
      <c r="E41" s="3">
        <f t="shared" si="1"/>
        <v>36</v>
      </c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U41" s="89"/>
      <c r="V41" s="89"/>
      <c r="W41" s="89"/>
      <c r="X41" s="89"/>
      <c r="Y41" s="89"/>
    </row>
    <row r="42" spans="1:25" x14ac:dyDescent="0.25">
      <c r="A42" s="17">
        <v>3016</v>
      </c>
      <c r="B42" s="18" t="s">
        <v>35</v>
      </c>
      <c r="C42" s="14"/>
      <c r="D42" s="5"/>
      <c r="E42" s="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U42" s="89"/>
      <c r="V42" s="89"/>
      <c r="W42" s="89"/>
      <c r="X42" s="89"/>
      <c r="Y42" s="89"/>
    </row>
    <row r="43" spans="1:25" x14ac:dyDescent="0.25">
      <c r="A43" s="19">
        <v>301610</v>
      </c>
      <c r="B43" s="20" t="s">
        <v>36</v>
      </c>
      <c r="C43" s="21" t="s">
        <v>6</v>
      </c>
      <c r="D43" s="3">
        <v>36</v>
      </c>
      <c r="E43" s="3"/>
      <c r="F43" s="24"/>
      <c r="G43" s="24">
        <v>27</v>
      </c>
      <c r="H43" s="24">
        <v>9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U43" s="89"/>
      <c r="V43" s="89"/>
      <c r="W43" s="89"/>
      <c r="X43" s="89"/>
      <c r="Y43" s="89"/>
    </row>
    <row r="44" spans="1:25" x14ac:dyDescent="0.25">
      <c r="A44" s="19">
        <f>A43+10</f>
        <v>301620</v>
      </c>
      <c r="B44" s="20" t="s">
        <v>37</v>
      </c>
      <c r="C44" s="21" t="s">
        <v>6</v>
      </c>
      <c r="D44" s="3">
        <v>574</v>
      </c>
      <c r="E44" s="3">
        <v>190</v>
      </c>
      <c r="F44" s="24">
        <v>384</v>
      </c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U44" s="89"/>
      <c r="V44" s="89"/>
      <c r="W44" s="89"/>
      <c r="X44" s="89"/>
      <c r="Y44" s="89"/>
    </row>
    <row r="45" spans="1:25" x14ac:dyDescent="0.25">
      <c r="A45" s="19">
        <f t="shared" ref="A45:A46" si="3">A44+10</f>
        <v>301630</v>
      </c>
      <c r="B45" s="20" t="s">
        <v>38</v>
      </c>
      <c r="C45" s="21" t="s">
        <v>6</v>
      </c>
      <c r="D45" s="3">
        <v>880</v>
      </c>
      <c r="E45" s="3">
        <f>D45*0.5</f>
        <v>440</v>
      </c>
      <c r="F45" s="24">
        <f>D45*0.5</f>
        <v>440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U45" s="89"/>
      <c r="V45" s="89"/>
      <c r="W45" s="89"/>
      <c r="X45" s="89"/>
      <c r="Y45" s="89"/>
    </row>
    <row r="46" spans="1:25" x14ac:dyDescent="0.25">
      <c r="A46" s="19">
        <f t="shared" si="3"/>
        <v>301640</v>
      </c>
      <c r="B46" s="20" t="s">
        <v>39</v>
      </c>
      <c r="C46" s="21" t="s">
        <v>6</v>
      </c>
      <c r="D46" s="3">
        <v>60</v>
      </c>
      <c r="E46" s="3">
        <f>D46</f>
        <v>60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U46" s="89"/>
      <c r="V46" s="89"/>
      <c r="W46" s="89"/>
      <c r="X46" s="89"/>
      <c r="Y46" s="89"/>
    </row>
    <row r="47" spans="1:25" x14ac:dyDescent="0.25">
      <c r="A47" s="17">
        <v>3018</v>
      </c>
      <c r="B47" s="18" t="s">
        <v>42</v>
      </c>
      <c r="C47" s="14"/>
      <c r="D47" s="5"/>
      <c r="E47" s="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U47" s="89"/>
      <c r="V47" s="89"/>
      <c r="W47" s="89"/>
      <c r="X47" s="89"/>
      <c r="Y47" s="89"/>
    </row>
    <row r="48" spans="1:25" x14ac:dyDescent="0.25">
      <c r="A48" s="19">
        <v>301810</v>
      </c>
      <c r="B48" s="20" t="s">
        <v>41</v>
      </c>
      <c r="C48" s="21" t="s">
        <v>6</v>
      </c>
      <c r="D48" s="3">
        <f>206*0.75</f>
        <v>154.5</v>
      </c>
      <c r="E48" s="3"/>
      <c r="F48" s="24"/>
      <c r="G48" s="24">
        <f>D48</f>
        <v>154.5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U48" s="89"/>
      <c r="V48" s="89"/>
      <c r="W48" s="89"/>
      <c r="X48" s="89"/>
      <c r="Y48" s="89"/>
    </row>
    <row r="49" spans="1:25" x14ac:dyDescent="0.25">
      <c r="A49" s="19">
        <v>301820</v>
      </c>
      <c r="B49" s="20" t="s">
        <v>40</v>
      </c>
      <c r="C49" s="21" t="s">
        <v>6</v>
      </c>
      <c r="D49" s="3">
        <v>360</v>
      </c>
      <c r="E49" s="3">
        <f>D49</f>
        <v>360</v>
      </c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U49" s="89"/>
      <c r="V49" s="89"/>
      <c r="W49" s="89"/>
      <c r="X49" s="89"/>
      <c r="Y49" s="89"/>
    </row>
    <row r="50" spans="1:25" x14ac:dyDescent="0.25">
      <c r="A50" s="17">
        <v>304</v>
      </c>
      <c r="B50" s="13" t="s">
        <v>43</v>
      </c>
      <c r="C50" s="14"/>
      <c r="D50" s="5">
        <v>31</v>
      </c>
      <c r="E50" s="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U50" s="89"/>
      <c r="V50" s="89"/>
      <c r="W50" s="89"/>
      <c r="X50" s="89"/>
      <c r="Y50" s="89"/>
    </row>
    <row r="51" spans="1:25" x14ac:dyDescent="0.25">
      <c r="A51" s="17">
        <v>3040</v>
      </c>
      <c r="B51" s="18" t="s">
        <v>84</v>
      </c>
      <c r="C51" s="14"/>
      <c r="D51" s="5"/>
      <c r="E51" s="5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U51" s="37"/>
      <c r="V51" s="37"/>
      <c r="W51" s="37"/>
      <c r="X51" s="37"/>
      <c r="Y51" s="37"/>
    </row>
    <row r="52" spans="1:25" x14ac:dyDescent="0.25">
      <c r="A52" s="19">
        <v>304010</v>
      </c>
      <c r="B52" s="20" t="s">
        <v>45</v>
      </c>
      <c r="C52" s="21" t="s">
        <v>6</v>
      </c>
      <c r="D52" s="3">
        <v>452</v>
      </c>
      <c r="E52" s="3">
        <f>D52*0.7</f>
        <v>316.39999999999998</v>
      </c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>
        <f>D52*0.3</f>
        <v>135.6</v>
      </c>
      <c r="R52" s="24"/>
      <c r="S52" s="24"/>
      <c r="U52" s="37"/>
      <c r="V52" s="37"/>
      <c r="W52" s="37"/>
      <c r="X52" s="37"/>
      <c r="Y52" s="37"/>
    </row>
    <row r="53" spans="1:25" x14ac:dyDescent="0.25">
      <c r="A53" s="40">
        <f>A52+10</f>
        <v>304020</v>
      </c>
      <c r="B53" s="20" t="s">
        <v>57</v>
      </c>
      <c r="C53" s="21" t="s">
        <v>6</v>
      </c>
      <c r="D53" s="3">
        <v>997</v>
      </c>
      <c r="E53" s="3">
        <f>D53*0.7</f>
        <v>697.9</v>
      </c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>
        <f>D53*0.3</f>
        <v>299.09999999999997</v>
      </c>
      <c r="R53" s="24"/>
      <c r="S53" s="24"/>
      <c r="U53" s="37"/>
      <c r="V53" s="37"/>
      <c r="W53" s="37"/>
      <c r="X53" s="37"/>
      <c r="Y53" s="37"/>
    </row>
    <row r="54" spans="1:25" x14ac:dyDescent="0.25">
      <c r="A54" s="40">
        <f>A53+10</f>
        <v>304030</v>
      </c>
      <c r="B54" s="20" t="s">
        <v>58</v>
      </c>
      <c r="C54" s="21" t="s">
        <v>6</v>
      </c>
      <c r="D54" s="3">
        <f>D9</f>
        <v>414</v>
      </c>
      <c r="E54" s="3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>
        <f>D54</f>
        <v>414</v>
      </c>
      <c r="R54" s="24"/>
      <c r="S54" s="24"/>
      <c r="U54" s="41"/>
      <c r="V54" s="41"/>
      <c r="W54" s="41"/>
      <c r="X54" s="41"/>
      <c r="Y54" s="41"/>
    </row>
    <row r="55" spans="1:25" x14ac:dyDescent="0.25">
      <c r="A55" s="17">
        <v>3042</v>
      </c>
      <c r="B55" s="18" t="s">
        <v>49</v>
      </c>
      <c r="C55" s="14"/>
      <c r="D55" s="5"/>
      <c r="E55" s="5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U55" s="37"/>
      <c r="V55" s="37"/>
      <c r="W55" s="37"/>
      <c r="X55" s="37"/>
      <c r="Y55" s="37"/>
    </row>
    <row r="56" spans="1:25" x14ac:dyDescent="0.25">
      <c r="A56" s="19">
        <v>304210</v>
      </c>
      <c r="B56" s="20" t="s">
        <v>46</v>
      </c>
      <c r="C56" s="21" t="s">
        <v>6</v>
      </c>
      <c r="D56" s="3">
        <v>972</v>
      </c>
      <c r="E56" s="3">
        <f>D56</f>
        <v>972</v>
      </c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U56" s="37"/>
      <c r="V56" s="37"/>
      <c r="W56" s="37"/>
      <c r="X56" s="37"/>
      <c r="Y56" s="37"/>
    </row>
    <row r="57" spans="1:25" x14ac:dyDescent="0.25">
      <c r="A57" s="17">
        <v>3043</v>
      </c>
      <c r="B57" s="18" t="s">
        <v>48</v>
      </c>
      <c r="C57" s="14"/>
      <c r="D57" s="5"/>
      <c r="E57" s="5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U57" s="44"/>
      <c r="V57" s="44"/>
      <c r="W57" s="44"/>
      <c r="X57" s="44"/>
      <c r="Y57" s="44"/>
    </row>
    <row r="58" spans="1:25" x14ac:dyDescent="0.25">
      <c r="A58" s="19">
        <v>304310</v>
      </c>
      <c r="B58" s="20" t="s">
        <v>46</v>
      </c>
      <c r="C58" s="21" t="s">
        <v>6</v>
      </c>
      <c r="D58" s="3">
        <v>322</v>
      </c>
      <c r="E58" s="3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>
        <f>D58</f>
        <v>322</v>
      </c>
      <c r="R58" s="24"/>
      <c r="S58" s="24"/>
      <c r="U58" s="43"/>
      <c r="V58" s="43"/>
      <c r="W58" s="43"/>
      <c r="X58" s="43"/>
      <c r="Y58" s="43"/>
    </row>
    <row r="59" spans="1:25" x14ac:dyDescent="0.25">
      <c r="A59" s="17">
        <v>3044</v>
      </c>
      <c r="B59" s="18" t="s">
        <v>47</v>
      </c>
      <c r="C59" s="14"/>
      <c r="D59" s="5"/>
      <c r="E59" s="5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U59" s="37"/>
      <c r="V59" s="37"/>
      <c r="W59" s="37"/>
      <c r="X59" s="37"/>
      <c r="Y59" s="37"/>
    </row>
    <row r="60" spans="1:25" x14ac:dyDescent="0.25">
      <c r="A60" s="19">
        <f>A59*100+10</f>
        <v>304410</v>
      </c>
      <c r="B60" s="20" t="s">
        <v>102</v>
      </c>
      <c r="C60" s="21" t="s">
        <v>6</v>
      </c>
      <c r="D60" s="3">
        <f>(630)*(0.75)</f>
        <v>472.5</v>
      </c>
      <c r="F60" s="24"/>
      <c r="G60" s="3">
        <f>D60*0.5</f>
        <v>236.25</v>
      </c>
      <c r="H60" s="24"/>
      <c r="I60" s="24"/>
      <c r="J60" s="24"/>
      <c r="K60" s="24"/>
      <c r="L60" s="24"/>
      <c r="M60" s="24"/>
      <c r="N60" s="24"/>
      <c r="O60" s="24"/>
      <c r="P60" s="24"/>
      <c r="Q60" s="24">
        <f>D60*0.5</f>
        <v>236.25</v>
      </c>
      <c r="R60" s="24"/>
      <c r="S60" s="24"/>
      <c r="U60" s="37"/>
      <c r="V60" s="37"/>
      <c r="W60" s="37"/>
      <c r="X60" s="37"/>
      <c r="Y60" s="37"/>
    </row>
    <row r="61" spans="1:25" x14ac:dyDescent="0.25">
      <c r="A61" s="19">
        <f t="shared" ref="A61" si="4">A60+10</f>
        <v>304420</v>
      </c>
      <c r="B61" s="20" t="s">
        <v>103</v>
      </c>
      <c r="C61" s="21" t="s">
        <v>6</v>
      </c>
      <c r="D61" s="3">
        <f>(1470)*0.75</f>
        <v>1102.5</v>
      </c>
      <c r="E61" s="3">
        <f>D61*0.5</f>
        <v>551.25</v>
      </c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>
        <f>D61*0.5</f>
        <v>551.25</v>
      </c>
      <c r="R61" s="24"/>
      <c r="S61" s="24"/>
      <c r="U61" s="37"/>
      <c r="V61" s="37"/>
      <c r="W61" s="37"/>
      <c r="X61" s="37"/>
      <c r="Y61" s="37"/>
    </row>
    <row r="62" spans="1:25" x14ac:dyDescent="0.25">
      <c r="A62" s="17">
        <v>3046</v>
      </c>
      <c r="B62" s="18" t="s">
        <v>50</v>
      </c>
      <c r="C62" s="14"/>
      <c r="D62" s="5"/>
      <c r="E62" s="5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U62" s="44"/>
      <c r="V62" s="44"/>
      <c r="W62" s="44"/>
      <c r="X62" s="44"/>
      <c r="Y62" s="44"/>
    </row>
    <row r="63" spans="1:25" x14ac:dyDescent="0.25">
      <c r="A63" s="19">
        <v>304610</v>
      </c>
      <c r="B63" s="20" t="s">
        <v>51</v>
      </c>
      <c r="C63" s="21" t="s">
        <v>6</v>
      </c>
      <c r="D63" s="3">
        <f>1670*0.75</f>
        <v>1252.5</v>
      </c>
      <c r="E63" s="3"/>
      <c r="F63" s="24"/>
      <c r="G63" s="3">
        <f>D63*0.5</f>
        <v>626.25</v>
      </c>
      <c r="H63" s="24"/>
      <c r="I63" s="24"/>
      <c r="J63" s="24"/>
      <c r="K63" s="24"/>
      <c r="L63" s="24"/>
      <c r="M63" s="24"/>
      <c r="N63" s="24"/>
      <c r="O63" s="24"/>
      <c r="P63" s="24"/>
      <c r="Q63" s="24">
        <f>D63*0.5</f>
        <v>626.25</v>
      </c>
      <c r="R63" s="24"/>
      <c r="S63" s="24"/>
      <c r="U63" s="44"/>
      <c r="V63" s="44"/>
      <c r="W63" s="44"/>
      <c r="X63" s="44"/>
      <c r="Y63" s="44"/>
    </row>
    <row r="64" spans="1:25" x14ac:dyDescent="0.25">
      <c r="A64" s="19">
        <f>A63+10</f>
        <v>304620</v>
      </c>
      <c r="B64" s="20" t="s">
        <v>53</v>
      </c>
      <c r="C64" s="21" t="s">
        <v>6</v>
      </c>
      <c r="D64" s="3">
        <f>200*0.75</f>
        <v>150</v>
      </c>
      <c r="E64" s="3">
        <f t="shared" ref="E64:E66" si="5">D64*0.5</f>
        <v>75</v>
      </c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>
        <f t="shared" ref="Q64:Q66" si="6">D64*0.5</f>
        <v>75</v>
      </c>
      <c r="R64" s="24"/>
      <c r="S64" s="24"/>
      <c r="U64" s="44"/>
      <c r="V64" s="44"/>
      <c r="W64" s="44"/>
      <c r="X64" s="44"/>
      <c r="Y64" s="44"/>
    </row>
    <row r="65" spans="1:25" x14ac:dyDescent="0.25">
      <c r="A65" s="19">
        <f>A64+10</f>
        <v>304630</v>
      </c>
      <c r="B65" s="20" t="s">
        <v>52</v>
      </c>
      <c r="C65" s="21" t="s">
        <v>6</v>
      </c>
      <c r="D65" s="3">
        <f>125*0.75</f>
        <v>93.75</v>
      </c>
      <c r="E65" s="3"/>
      <c r="F65" s="24"/>
      <c r="G65" s="3">
        <f>D65*0.5</f>
        <v>46.875</v>
      </c>
      <c r="H65" s="24"/>
      <c r="I65" s="24"/>
      <c r="J65" s="24"/>
      <c r="K65" s="24"/>
      <c r="L65" s="24"/>
      <c r="M65" s="24"/>
      <c r="N65" s="24"/>
      <c r="O65" s="24"/>
      <c r="P65" s="24"/>
      <c r="Q65" s="24">
        <f t="shared" si="6"/>
        <v>46.875</v>
      </c>
      <c r="R65" s="24"/>
      <c r="S65" s="24"/>
      <c r="U65" s="44"/>
      <c r="V65" s="44"/>
      <c r="W65" s="44"/>
      <c r="X65" s="44"/>
      <c r="Y65" s="44"/>
    </row>
    <row r="66" spans="1:25" x14ac:dyDescent="0.25">
      <c r="A66" s="19">
        <f>A65+10</f>
        <v>304640</v>
      </c>
      <c r="B66" s="20" t="s">
        <v>54</v>
      </c>
      <c r="C66" s="21" t="s">
        <v>6</v>
      </c>
      <c r="D66" s="3">
        <f>200*0.75</f>
        <v>150</v>
      </c>
      <c r="E66" s="3">
        <f t="shared" si="5"/>
        <v>75</v>
      </c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>
        <f t="shared" si="6"/>
        <v>75</v>
      </c>
      <c r="R66" s="24"/>
      <c r="S66" s="24"/>
      <c r="U66" s="44"/>
      <c r="V66" s="44"/>
      <c r="W66" s="44"/>
      <c r="X66" s="44"/>
      <c r="Y66" s="44"/>
    </row>
    <row r="67" spans="1:25" x14ac:dyDescent="0.25">
      <c r="A67" s="17">
        <v>3047</v>
      </c>
      <c r="B67" s="18" t="s">
        <v>127</v>
      </c>
      <c r="C67" s="14"/>
      <c r="D67" s="5"/>
      <c r="E67" s="5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U67" s="76"/>
      <c r="V67" s="76"/>
      <c r="W67" s="76"/>
      <c r="X67" s="76"/>
      <c r="Y67" s="76"/>
    </row>
    <row r="68" spans="1:25" x14ac:dyDescent="0.25">
      <c r="A68" s="19">
        <v>304730</v>
      </c>
      <c r="B68" s="20" t="s">
        <v>52</v>
      </c>
      <c r="C68" s="21" t="s">
        <v>6</v>
      </c>
      <c r="D68" s="3">
        <v>75</v>
      </c>
      <c r="E68" s="3"/>
      <c r="F68" s="24"/>
      <c r="G68" s="3">
        <f>D68*0.5</f>
        <v>37.5</v>
      </c>
      <c r="H68" s="24"/>
      <c r="I68" s="24"/>
      <c r="J68" s="24"/>
      <c r="K68" s="24"/>
      <c r="L68" s="24"/>
      <c r="M68" s="24"/>
      <c r="N68" s="24"/>
      <c r="O68" s="24"/>
      <c r="P68" s="24"/>
      <c r="Q68" s="24">
        <f t="shared" ref="Q68:Q69" si="7">D68*0.5</f>
        <v>37.5</v>
      </c>
      <c r="R68" s="24"/>
      <c r="S68" s="24"/>
      <c r="U68" s="76"/>
      <c r="V68" s="76"/>
      <c r="W68" s="76"/>
      <c r="X68" s="76"/>
      <c r="Y68" s="76"/>
    </row>
    <row r="69" spans="1:25" x14ac:dyDescent="0.25">
      <c r="A69" s="19">
        <v>304740</v>
      </c>
      <c r="B69" s="20" t="s">
        <v>54</v>
      </c>
      <c r="C69" s="21" t="s">
        <v>6</v>
      </c>
      <c r="D69" s="3">
        <v>150</v>
      </c>
      <c r="E69" s="3">
        <f t="shared" ref="E69" si="8">D69*0.5</f>
        <v>75</v>
      </c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>
        <f t="shared" si="7"/>
        <v>75</v>
      </c>
      <c r="R69" s="24"/>
      <c r="S69" s="24"/>
      <c r="U69" s="76"/>
      <c r="V69" s="76"/>
      <c r="W69" s="76"/>
      <c r="X69" s="76"/>
      <c r="Y69" s="76"/>
    </row>
    <row r="70" spans="1:25" x14ac:dyDescent="0.25">
      <c r="A70" s="17">
        <v>3049</v>
      </c>
      <c r="B70" s="18" t="s">
        <v>55</v>
      </c>
      <c r="C70" s="14"/>
      <c r="D70" s="5"/>
      <c r="E70" s="5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U70" s="44"/>
      <c r="V70" s="44"/>
      <c r="W70" s="44"/>
      <c r="X70" s="44"/>
      <c r="Y70" s="44"/>
    </row>
    <row r="71" spans="1:25" x14ac:dyDescent="0.25">
      <c r="A71" s="19">
        <v>304910</v>
      </c>
      <c r="B71" s="20" t="s">
        <v>46</v>
      </c>
      <c r="C71" s="21" t="s">
        <v>6</v>
      </c>
      <c r="D71" s="3">
        <f>4*0.25</f>
        <v>1</v>
      </c>
      <c r="E71" s="3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>
        <f>D71</f>
        <v>1</v>
      </c>
      <c r="R71" s="24"/>
      <c r="S71" s="24"/>
      <c r="U71" s="44"/>
      <c r="V71" s="44"/>
      <c r="W71" s="44"/>
      <c r="X71" s="44"/>
      <c r="Y71" s="44"/>
    </row>
    <row r="72" spans="1:25" x14ac:dyDescent="0.25">
      <c r="A72" s="12">
        <v>33</v>
      </c>
      <c r="B72" s="13" t="s">
        <v>56</v>
      </c>
      <c r="C72" s="14"/>
      <c r="D72" s="15"/>
      <c r="E72" s="15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U72" s="44"/>
      <c r="V72" s="44"/>
      <c r="W72" s="44"/>
      <c r="X72" s="44"/>
      <c r="Y72" s="44"/>
    </row>
    <row r="73" spans="1:25" x14ac:dyDescent="0.25">
      <c r="A73" s="12">
        <v>331</v>
      </c>
      <c r="B73" s="13" t="s">
        <v>19</v>
      </c>
      <c r="C73" s="14"/>
      <c r="D73" s="15"/>
      <c r="E73" s="15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U73" s="44"/>
      <c r="V73" s="44"/>
      <c r="W73" s="44"/>
      <c r="X73" s="44"/>
      <c r="Y73" s="44"/>
    </row>
    <row r="74" spans="1:25" x14ac:dyDescent="0.25">
      <c r="A74" s="17">
        <v>3310</v>
      </c>
      <c r="B74" s="18" t="s">
        <v>20</v>
      </c>
      <c r="C74" s="14"/>
      <c r="D74" s="15"/>
      <c r="E74" s="15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U74" s="44"/>
      <c r="V74" s="44"/>
      <c r="W74" s="44"/>
      <c r="X74" s="44"/>
      <c r="Y74" s="44"/>
    </row>
    <row r="75" spans="1:25" x14ac:dyDescent="0.25">
      <c r="A75" s="19">
        <v>331010</v>
      </c>
      <c r="B75" s="20" t="s">
        <v>71</v>
      </c>
      <c r="C75" s="21" t="s">
        <v>6</v>
      </c>
      <c r="D75" s="3">
        <f>180*0.5</f>
        <v>90</v>
      </c>
      <c r="E75" s="3"/>
      <c r="F75" s="24"/>
      <c r="G75" s="24"/>
      <c r="H75" s="24"/>
      <c r="I75" s="24"/>
      <c r="J75" s="24"/>
      <c r="K75" s="24">
        <f>D75</f>
        <v>90</v>
      </c>
      <c r="L75" s="24"/>
      <c r="M75" s="24"/>
      <c r="N75" s="24"/>
      <c r="O75" s="24"/>
      <c r="P75" s="24"/>
      <c r="Q75" s="24"/>
      <c r="R75" s="24"/>
      <c r="S75" s="24">
        <f>K75</f>
        <v>90</v>
      </c>
      <c r="U75" s="44"/>
      <c r="V75" s="44"/>
      <c r="W75" s="44"/>
      <c r="X75" s="44"/>
      <c r="Y75" s="44"/>
    </row>
    <row r="76" spans="1:25" x14ac:dyDescent="0.25">
      <c r="A76" s="19">
        <f>A75+10</f>
        <v>331020</v>
      </c>
      <c r="B76" s="20" t="s">
        <v>70</v>
      </c>
      <c r="C76" s="21" t="s">
        <v>6</v>
      </c>
      <c r="D76" s="3">
        <f>180*0.5</f>
        <v>90</v>
      </c>
      <c r="E76" s="3"/>
      <c r="F76" s="24"/>
      <c r="G76" s="24"/>
      <c r="H76" s="24"/>
      <c r="I76" s="24"/>
      <c r="J76" s="24"/>
      <c r="K76" s="24">
        <f t="shared" ref="K76:K81" si="9">D76</f>
        <v>90</v>
      </c>
      <c r="L76" s="24"/>
      <c r="M76" s="24"/>
      <c r="N76" s="24"/>
      <c r="O76" s="24"/>
      <c r="P76" s="24"/>
      <c r="Q76" s="24"/>
      <c r="R76" s="24"/>
      <c r="S76" s="24">
        <f t="shared" ref="S76:S81" si="10">K76</f>
        <v>90</v>
      </c>
      <c r="U76" s="44"/>
      <c r="V76" s="44"/>
      <c r="W76" s="44"/>
      <c r="X76" s="44"/>
      <c r="Y76" s="44"/>
    </row>
    <row r="77" spans="1:25" x14ac:dyDescent="0.25">
      <c r="A77" s="19">
        <f t="shared" ref="A77:A80" si="11">A76+10</f>
        <v>331030</v>
      </c>
      <c r="B77" s="20" t="s">
        <v>72</v>
      </c>
      <c r="C77" s="21" t="s">
        <v>6</v>
      </c>
      <c r="D77" s="3">
        <f>5100*0.5</f>
        <v>2550</v>
      </c>
      <c r="E77" s="3"/>
      <c r="F77" s="24"/>
      <c r="G77" s="24"/>
      <c r="H77" s="24"/>
      <c r="I77" s="24"/>
      <c r="J77" s="24"/>
      <c r="K77" s="24">
        <f t="shared" si="9"/>
        <v>2550</v>
      </c>
      <c r="L77" s="24"/>
      <c r="M77" s="24"/>
      <c r="N77" s="24"/>
      <c r="O77" s="24"/>
      <c r="P77" s="24"/>
      <c r="Q77" s="24"/>
      <c r="R77" s="24"/>
      <c r="S77" s="24">
        <f t="shared" si="10"/>
        <v>2550</v>
      </c>
      <c r="U77" s="44"/>
      <c r="V77" s="44"/>
      <c r="W77" s="44"/>
      <c r="X77" s="44"/>
      <c r="Y77" s="44"/>
    </row>
    <row r="78" spans="1:25" x14ac:dyDescent="0.25">
      <c r="A78" s="19">
        <f t="shared" si="11"/>
        <v>331040</v>
      </c>
      <c r="B78" s="20" t="s">
        <v>130</v>
      </c>
      <c r="C78" s="21" t="s">
        <v>6</v>
      </c>
      <c r="D78" s="3">
        <v>95</v>
      </c>
      <c r="E78" s="3"/>
      <c r="F78" s="24"/>
      <c r="G78" s="24"/>
      <c r="H78" s="24"/>
      <c r="I78" s="24"/>
      <c r="J78" s="24"/>
      <c r="K78" s="24">
        <f t="shared" si="9"/>
        <v>95</v>
      </c>
      <c r="L78" s="24"/>
      <c r="M78" s="24"/>
      <c r="N78" s="24"/>
      <c r="O78" s="24"/>
      <c r="P78" s="24"/>
      <c r="Q78" s="24"/>
      <c r="R78" s="24"/>
      <c r="S78" s="24">
        <f t="shared" si="10"/>
        <v>95</v>
      </c>
      <c r="U78" s="44"/>
      <c r="V78" s="44"/>
      <c r="W78" s="44"/>
      <c r="X78" s="44"/>
      <c r="Y78" s="44"/>
    </row>
    <row r="79" spans="1:25" x14ac:dyDescent="0.25">
      <c r="A79" s="19">
        <f t="shared" si="11"/>
        <v>331050</v>
      </c>
      <c r="B79" s="20" t="s">
        <v>131</v>
      </c>
      <c r="C79" s="21" t="s">
        <v>6</v>
      </c>
      <c r="D79" s="3">
        <v>53</v>
      </c>
      <c r="E79" s="3"/>
      <c r="F79" s="24"/>
      <c r="G79" s="24"/>
      <c r="H79" s="24"/>
      <c r="I79" s="24"/>
      <c r="J79" s="24"/>
      <c r="K79" s="24">
        <f t="shared" ref="K79:K80" si="12">D79</f>
        <v>53</v>
      </c>
      <c r="L79" s="24"/>
      <c r="M79" s="24"/>
      <c r="N79" s="24"/>
      <c r="O79" s="24"/>
      <c r="P79" s="24"/>
      <c r="Q79" s="24"/>
      <c r="R79" s="24"/>
      <c r="S79" s="24">
        <f t="shared" ref="S79:S80" si="13">K79</f>
        <v>53</v>
      </c>
      <c r="U79" s="76"/>
      <c r="V79" s="76"/>
      <c r="W79" s="76"/>
      <c r="X79" s="76"/>
      <c r="Y79" s="76"/>
    </row>
    <row r="80" spans="1:25" x14ac:dyDescent="0.25">
      <c r="A80" s="19">
        <f t="shared" si="11"/>
        <v>331060</v>
      </c>
      <c r="B80" s="20" t="s">
        <v>150</v>
      </c>
      <c r="C80" s="21" t="s">
        <v>6</v>
      </c>
      <c r="D80" s="3">
        <v>105</v>
      </c>
      <c r="E80" s="3"/>
      <c r="F80" s="24"/>
      <c r="G80" s="24"/>
      <c r="H80" s="24"/>
      <c r="I80" s="24"/>
      <c r="J80" s="24"/>
      <c r="K80" s="24">
        <f t="shared" si="12"/>
        <v>105</v>
      </c>
      <c r="L80" s="24"/>
      <c r="M80" s="24"/>
      <c r="N80" s="24"/>
      <c r="O80" s="24"/>
      <c r="P80" s="24"/>
      <c r="Q80" s="24"/>
      <c r="R80" s="24"/>
      <c r="S80" s="24">
        <f t="shared" si="13"/>
        <v>105</v>
      </c>
      <c r="U80" s="85"/>
      <c r="V80" s="85"/>
      <c r="W80" s="85"/>
      <c r="X80" s="85"/>
      <c r="Y80" s="85"/>
    </row>
    <row r="81" spans="1:25" x14ac:dyDescent="0.25">
      <c r="A81" s="19">
        <v>301070</v>
      </c>
      <c r="B81" s="20" t="s">
        <v>73</v>
      </c>
      <c r="C81" s="21" t="s">
        <v>6</v>
      </c>
      <c r="D81" s="3">
        <v>70</v>
      </c>
      <c r="E81" s="3"/>
      <c r="F81" s="24"/>
      <c r="G81" s="24"/>
      <c r="H81" s="24"/>
      <c r="I81" s="24"/>
      <c r="J81" s="24"/>
      <c r="K81" s="24">
        <f t="shared" si="9"/>
        <v>70</v>
      </c>
      <c r="L81" s="24"/>
      <c r="M81" s="24"/>
      <c r="N81" s="24"/>
      <c r="O81" s="24"/>
      <c r="P81" s="24"/>
      <c r="Q81" s="24"/>
      <c r="R81" s="24"/>
      <c r="S81" s="24">
        <f t="shared" si="10"/>
        <v>70</v>
      </c>
      <c r="U81" s="44"/>
      <c r="V81" s="44"/>
      <c r="W81" s="44"/>
      <c r="X81" s="44"/>
      <c r="Y81" s="44"/>
    </row>
    <row r="82" spans="1:25" x14ac:dyDescent="0.25">
      <c r="A82" s="17">
        <v>3312</v>
      </c>
      <c r="B82" s="18" t="s">
        <v>28</v>
      </c>
      <c r="C82" s="14"/>
      <c r="D82" s="15"/>
      <c r="E82" s="15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U82" s="57"/>
      <c r="V82" s="57"/>
      <c r="W82" s="57"/>
      <c r="X82" s="57"/>
      <c r="Y82" s="57"/>
    </row>
    <row r="83" spans="1:25" x14ac:dyDescent="0.25">
      <c r="A83" s="19">
        <v>331210</v>
      </c>
      <c r="B83" s="20" t="s">
        <v>74</v>
      </c>
      <c r="C83" s="21" t="s">
        <v>6</v>
      </c>
      <c r="D83" s="3">
        <f>D31</f>
        <v>105</v>
      </c>
      <c r="E83" s="3"/>
      <c r="F83" s="24"/>
      <c r="G83" s="24"/>
      <c r="H83" s="24"/>
      <c r="I83" s="24"/>
      <c r="J83" s="24"/>
      <c r="K83" s="24"/>
      <c r="L83" s="24"/>
      <c r="M83" s="24">
        <f>D83</f>
        <v>105</v>
      </c>
      <c r="N83" s="24"/>
      <c r="O83" s="24"/>
      <c r="P83" s="24"/>
      <c r="Q83" s="24"/>
      <c r="R83" s="24"/>
      <c r="S83" s="24"/>
      <c r="U83" s="57"/>
      <c r="V83" s="57"/>
      <c r="W83" s="57"/>
      <c r="X83" s="57"/>
      <c r="Y83" s="57"/>
    </row>
    <row r="84" spans="1:25" x14ac:dyDescent="0.25">
      <c r="A84" s="19">
        <v>331220</v>
      </c>
      <c r="B84" s="20" t="s">
        <v>75</v>
      </c>
      <c r="C84" s="21" t="s">
        <v>6</v>
      </c>
      <c r="D84" s="3">
        <f>D32</f>
        <v>775</v>
      </c>
      <c r="E84" s="3"/>
      <c r="F84" s="24"/>
      <c r="G84" s="24"/>
      <c r="H84" s="24"/>
      <c r="I84" s="24"/>
      <c r="J84" s="24"/>
      <c r="K84" s="24"/>
      <c r="L84" s="24"/>
      <c r="M84" s="24">
        <f t="shared" ref="M84:M85" si="14">D84</f>
        <v>775</v>
      </c>
      <c r="N84" s="24"/>
      <c r="O84" s="24"/>
      <c r="P84" s="24"/>
      <c r="Q84" s="24"/>
      <c r="R84" s="24"/>
      <c r="S84" s="24"/>
      <c r="U84" s="44"/>
      <c r="V84" s="44"/>
      <c r="W84" s="44"/>
      <c r="X84" s="44"/>
      <c r="Y84" s="44"/>
    </row>
    <row r="85" spans="1:25" x14ac:dyDescent="0.25">
      <c r="A85" s="19">
        <v>331230</v>
      </c>
      <c r="B85" s="20" t="s">
        <v>76</v>
      </c>
      <c r="C85" s="21" t="s">
        <v>6</v>
      </c>
      <c r="D85" s="3">
        <f>D33</f>
        <v>172</v>
      </c>
      <c r="E85" s="3"/>
      <c r="F85" s="24"/>
      <c r="G85" s="24"/>
      <c r="H85" s="24"/>
      <c r="I85" s="24"/>
      <c r="J85" s="24"/>
      <c r="K85" s="24"/>
      <c r="L85" s="24"/>
      <c r="M85" s="24">
        <f t="shared" si="14"/>
        <v>172</v>
      </c>
      <c r="N85" s="24"/>
      <c r="O85" s="24"/>
      <c r="P85" s="24"/>
      <c r="Q85" s="24"/>
      <c r="R85" s="24"/>
      <c r="S85" s="24"/>
      <c r="U85" s="44"/>
      <c r="V85" s="44"/>
      <c r="W85" s="44"/>
      <c r="X85" s="44"/>
      <c r="Y85" s="44"/>
    </row>
    <row r="86" spans="1:25" x14ac:dyDescent="0.25">
      <c r="A86" s="17">
        <v>3314</v>
      </c>
      <c r="B86" s="18" t="s">
        <v>29</v>
      </c>
      <c r="C86" s="14"/>
      <c r="D86" s="15"/>
      <c r="E86" s="15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U86" s="57"/>
      <c r="V86" s="57"/>
      <c r="W86" s="57"/>
      <c r="X86" s="57"/>
      <c r="Y86" s="57"/>
    </row>
    <row r="87" spans="1:25" x14ac:dyDescent="0.25">
      <c r="A87" s="19">
        <v>331410</v>
      </c>
      <c r="B87" s="20" t="s">
        <v>77</v>
      </c>
      <c r="C87" s="21" t="s">
        <v>6</v>
      </c>
      <c r="D87" s="3">
        <f>970*0.3</f>
        <v>291</v>
      </c>
      <c r="E87" s="3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>
        <f>D87</f>
        <v>291</v>
      </c>
      <c r="Q87" s="24"/>
      <c r="R87" s="24"/>
      <c r="S87" s="24"/>
      <c r="U87" s="57"/>
      <c r="V87" s="57"/>
      <c r="W87" s="57"/>
      <c r="X87" s="57"/>
      <c r="Y87" s="57"/>
    </row>
    <row r="88" spans="1:25" x14ac:dyDescent="0.25">
      <c r="A88" s="19">
        <v>331420</v>
      </c>
      <c r="B88" s="20" t="s">
        <v>111</v>
      </c>
      <c r="C88" s="21" t="s">
        <v>6</v>
      </c>
      <c r="D88" s="3">
        <f>470*0.3</f>
        <v>141</v>
      </c>
      <c r="E88" s="3"/>
      <c r="F88" s="24"/>
      <c r="G88" s="24"/>
      <c r="H88" s="24"/>
      <c r="I88" s="24"/>
      <c r="J88" s="24"/>
      <c r="K88" s="24"/>
      <c r="L88" s="24"/>
      <c r="M88" s="24">
        <f>D88</f>
        <v>141</v>
      </c>
      <c r="N88" s="24"/>
      <c r="O88" s="24"/>
      <c r="P88" s="24"/>
      <c r="Q88" s="24"/>
      <c r="R88" s="24"/>
      <c r="S88" s="24"/>
      <c r="U88" s="57"/>
      <c r="V88" s="57"/>
      <c r="W88" s="57"/>
      <c r="X88" s="57"/>
      <c r="Y88" s="57"/>
    </row>
    <row r="89" spans="1:25" x14ac:dyDescent="0.25">
      <c r="A89" s="19">
        <v>331430</v>
      </c>
      <c r="B89" s="20" t="s">
        <v>104</v>
      </c>
      <c r="C89" s="21" t="s">
        <v>6</v>
      </c>
      <c r="D89" s="72">
        <v>150</v>
      </c>
      <c r="E89" s="3"/>
      <c r="F89" s="24"/>
      <c r="G89" s="24"/>
      <c r="H89" s="24"/>
      <c r="I89" s="24"/>
      <c r="J89" s="24">
        <f>D89</f>
        <v>150</v>
      </c>
      <c r="K89" s="24"/>
      <c r="L89" s="24"/>
      <c r="M89" s="24"/>
      <c r="N89" s="24"/>
      <c r="O89" s="24"/>
      <c r="P89" s="24"/>
      <c r="Q89" s="24"/>
      <c r="R89" s="24"/>
      <c r="S89" s="24"/>
      <c r="U89" s="57"/>
      <c r="V89" s="57"/>
      <c r="W89" s="57"/>
      <c r="X89" s="57"/>
      <c r="Y89" s="57"/>
    </row>
    <row r="90" spans="1:25" x14ac:dyDescent="0.25">
      <c r="A90" s="19">
        <v>331440</v>
      </c>
      <c r="B90" s="20" t="s">
        <v>110</v>
      </c>
      <c r="C90" s="21" t="s">
        <v>6</v>
      </c>
      <c r="D90" s="72">
        <v>200</v>
      </c>
      <c r="E90" s="3"/>
      <c r="F90" s="24"/>
      <c r="G90" s="24"/>
      <c r="H90" s="24"/>
      <c r="I90" s="24"/>
      <c r="J90" s="24">
        <f>D90</f>
        <v>200</v>
      </c>
      <c r="K90" s="24"/>
      <c r="L90" s="24"/>
      <c r="M90" s="24"/>
      <c r="N90" s="24"/>
      <c r="O90" s="24"/>
      <c r="P90" s="24"/>
      <c r="Q90" s="24"/>
      <c r="R90" s="24"/>
      <c r="S90" s="24"/>
      <c r="U90" s="57"/>
      <c r="V90" s="57"/>
      <c r="W90" s="57"/>
      <c r="X90" s="57"/>
      <c r="Y90" s="57"/>
    </row>
    <row r="91" spans="1:25" x14ac:dyDescent="0.25">
      <c r="A91" s="17">
        <v>3315</v>
      </c>
      <c r="B91" s="18" t="s">
        <v>114</v>
      </c>
      <c r="C91" s="14"/>
      <c r="D91" s="15"/>
      <c r="E91" s="15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U91" s="57"/>
      <c r="V91" s="57"/>
      <c r="W91" s="57"/>
      <c r="X91" s="57"/>
      <c r="Y91" s="57"/>
    </row>
    <row r="92" spans="1:25" x14ac:dyDescent="0.25">
      <c r="A92" s="19">
        <v>331510</v>
      </c>
      <c r="B92" s="20" t="s">
        <v>115</v>
      </c>
      <c r="C92" s="21" t="s">
        <v>6</v>
      </c>
      <c r="D92" s="3">
        <v>286</v>
      </c>
      <c r="E92" s="3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U92" s="57"/>
      <c r="V92" s="57"/>
      <c r="W92" s="57"/>
      <c r="X92" s="57"/>
      <c r="Y92" s="57"/>
    </row>
    <row r="93" spans="1:25" x14ac:dyDescent="0.25">
      <c r="A93" s="17">
        <v>3316</v>
      </c>
      <c r="B93" s="18" t="s">
        <v>35</v>
      </c>
      <c r="C93" s="14"/>
      <c r="D93" s="15"/>
      <c r="E93" s="15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U93" s="57"/>
      <c r="V93" s="57"/>
      <c r="W93" s="57"/>
      <c r="X93" s="57"/>
      <c r="Y93" s="57"/>
    </row>
    <row r="94" spans="1:25" x14ac:dyDescent="0.25">
      <c r="A94" s="19">
        <v>331610</v>
      </c>
      <c r="B94" s="20" t="s">
        <v>78</v>
      </c>
      <c r="C94" s="21" t="s">
        <v>6</v>
      </c>
      <c r="D94" s="3">
        <f>D43</f>
        <v>36</v>
      </c>
      <c r="E94" s="3"/>
      <c r="F94" s="24"/>
      <c r="G94" s="24"/>
      <c r="H94" s="24"/>
      <c r="I94" s="24"/>
      <c r="J94" s="24"/>
      <c r="K94" s="24"/>
      <c r="L94" s="24"/>
      <c r="M94" s="24"/>
      <c r="N94" s="24">
        <f>D94</f>
        <v>36</v>
      </c>
      <c r="O94" s="24"/>
      <c r="P94" s="24"/>
      <c r="Q94" s="24"/>
      <c r="R94" s="24"/>
      <c r="S94" s="24"/>
      <c r="U94" s="57"/>
      <c r="V94" s="57"/>
      <c r="W94" s="57"/>
      <c r="X94" s="57"/>
      <c r="Y94" s="57"/>
    </row>
    <row r="95" spans="1:25" x14ac:dyDescent="0.25">
      <c r="A95" s="19">
        <v>331620</v>
      </c>
      <c r="B95" s="20" t="s">
        <v>79</v>
      </c>
      <c r="C95" s="21" t="s">
        <v>6</v>
      </c>
      <c r="D95" s="3">
        <f>D44</f>
        <v>574</v>
      </c>
      <c r="E95" s="3"/>
      <c r="F95" s="24"/>
      <c r="G95" s="24"/>
      <c r="H95" s="24"/>
      <c r="I95" s="24"/>
      <c r="J95" s="24"/>
      <c r="K95" s="24"/>
      <c r="L95" s="24"/>
      <c r="M95" s="24"/>
      <c r="N95" s="24">
        <f t="shared" ref="N95:N97" si="15">D95</f>
        <v>574</v>
      </c>
      <c r="O95" s="24"/>
      <c r="P95" s="24"/>
      <c r="Q95" s="24"/>
      <c r="R95" s="24"/>
      <c r="S95" s="24"/>
      <c r="U95" s="57"/>
      <c r="V95" s="57"/>
      <c r="W95" s="57"/>
      <c r="X95" s="57"/>
      <c r="Y95" s="57"/>
    </row>
    <row r="96" spans="1:25" x14ac:dyDescent="0.25">
      <c r="A96" s="19">
        <v>331630</v>
      </c>
      <c r="B96" s="20" t="s">
        <v>80</v>
      </c>
      <c r="C96" s="21" t="s">
        <v>6</v>
      </c>
      <c r="D96" s="3">
        <f>D45</f>
        <v>880</v>
      </c>
      <c r="E96" s="3"/>
      <c r="F96" s="24"/>
      <c r="G96" s="24"/>
      <c r="H96" s="24"/>
      <c r="I96" s="24"/>
      <c r="J96" s="24"/>
      <c r="K96" s="24"/>
      <c r="L96" s="24"/>
      <c r="M96" s="24"/>
      <c r="N96" s="24">
        <f t="shared" si="15"/>
        <v>880</v>
      </c>
      <c r="O96" s="24"/>
      <c r="P96" s="24"/>
      <c r="Q96" s="24"/>
      <c r="R96" s="24"/>
      <c r="S96" s="24"/>
      <c r="U96" s="57"/>
      <c r="V96" s="57"/>
      <c r="W96" s="57"/>
      <c r="X96" s="57"/>
      <c r="Y96" s="57"/>
    </row>
    <row r="97" spans="1:25" x14ac:dyDescent="0.25">
      <c r="A97" s="19">
        <v>331640</v>
      </c>
      <c r="B97" s="20" t="s">
        <v>81</v>
      </c>
      <c r="C97" s="21" t="s">
        <v>6</v>
      </c>
      <c r="D97" s="3">
        <f>D46</f>
        <v>60</v>
      </c>
      <c r="E97" s="3"/>
      <c r="F97" s="24"/>
      <c r="G97" s="24"/>
      <c r="H97" s="24"/>
      <c r="I97" s="24"/>
      <c r="J97" s="24"/>
      <c r="K97" s="24"/>
      <c r="L97" s="24"/>
      <c r="M97" s="24"/>
      <c r="N97" s="24">
        <f t="shared" si="15"/>
        <v>60</v>
      </c>
      <c r="O97" s="24"/>
      <c r="P97" s="24"/>
      <c r="Q97" s="24"/>
      <c r="R97" s="24"/>
      <c r="S97" s="24"/>
      <c r="U97" s="57"/>
      <c r="V97" s="57"/>
      <c r="W97" s="57"/>
      <c r="X97" s="57"/>
      <c r="Y97" s="57"/>
    </row>
    <row r="98" spans="1:25" x14ac:dyDescent="0.25">
      <c r="A98" s="17">
        <v>3318</v>
      </c>
      <c r="B98" s="18" t="s">
        <v>42</v>
      </c>
      <c r="C98" s="14"/>
      <c r="D98" s="5"/>
      <c r="E98" s="5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U98" s="57"/>
      <c r="V98" s="57"/>
      <c r="W98" s="57"/>
      <c r="X98" s="57"/>
      <c r="Y98" s="57"/>
    </row>
    <row r="99" spans="1:25" x14ac:dyDescent="0.25">
      <c r="A99" s="19">
        <v>331810</v>
      </c>
      <c r="B99" s="20" t="s">
        <v>82</v>
      </c>
      <c r="C99" s="21" t="s">
        <v>6</v>
      </c>
      <c r="D99" s="72">
        <f>90*0.25</f>
        <v>22.5</v>
      </c>
      <c r="E99" s="3"/>
      <c r="F99" s="24"/>
      <c r="G99" s="24"/>
      <c r="H99" s="24"/>
      <c r="I99" s="24"/>
      <c r="J99" s="24"/>
      <c r="K99" s="24">
        <f>D99</f>
        <v>22.5</v>
      </c>
      <c r="L99" s="24"/>
      <c r="M99" s="24"/>
      <c r="N99" s="24"/>
      <c r="O99" s="24"/>
      <c r="P99" s="24"/>
      <c r="Q99" s="24"/>
      <c r="R99" s="24"/>
      <c r="S99" s="24"/>
      <c r="U99" s="57"/>
      <c r="V99" s="57"/>
      <c r="W99" s="57"/>
      <c r="X99" s="57"/>
      <c r="Y99" s="57"/>
    </row>
    <row r="100" spans="1:25" x14ac:dyDescent="0.25">
      <c r="A100" s="19">
        <v>331820</v>
      </c>
      <c r="B100" s="20" t="s">
        <v>83</v>
      </c>
      <c r="C100" s="21" t="s">
        <v>6</v>
      </c>
      <c r="D100" s="72">
        <f>117*0.65</f>
        <v>76.05</v>
      </c>
      <c r="E100" s="3"/>
      <c r="F100" s="24"/>
      <c r="G100" s="24"/>
      <c r="H100" s="24"/>
      <c r="I100" s="24"/>
      <c r="J100" s="24"/>
      <c r="K100" s="24">
        <f t="shared" ref="K100:K102" si="16">D100</f>
        <v>76.05</v>
      </c>
      <c r="L100" s="24"/>
      <c r="M100" s="24"/>
      <c r="N100" s="24"/>
      <c r="O100" s="24"/>
      <c r="P100" s="24"/>
      <c r="Q100" s="24"/>
      <c r="R100" s="24"/>
      <c r="S100" s="24"/>
      <c r="U100" s="57"/>
      <c r="V100" s="57"/>
      <c r="W100" s="57"/>
      <c r="X100" s="57"/>
      <c r="Y100" s="57"/>
    </row>
    <row r="101" spans="1:25" x14ac:dyDescent="0.25">
      <c r="A101" s="19">
        <v>331830</v>
      </c>
      <c r="B101" s="20" t="s">
        <v>112</v>
      </c>
      <c r="C101" s="21" t="s">
        <v>6</v>
      </c>
      <c r="D101" s="72">
        <f>140*0.25</f>
        <v>35</v>
      </c>
      <c r="E101" s="3"/>
      <c r="F101" s="24"/>
      <c r="G101" s="24"/>
      <c r="H101" s="24"/>
      <c r="I101" s="24"/>
      <c r="J101" s="24"/>
      <c r="K101" s="24">
        <f t="shared" si="16"/>
        <v>35</v>
      </c>
      <c r="L101" s="24"/>
      <c r="M101" s="24"/>
      <c r="N101" s="24"/>
      <c r="O101" s="24"/>
      <c r="P101" s="24"/>
      <c r="Q101" s="24"/>
      <c r="R101" s="24"/>
      <c r="S101" s="24"/>
      <c r="U101" s="57"/>
      <c r="V101" s="57"/>
      <c r="W101" s="57"/>
      <c r="X101" s="57"/>
      <c r="Y101" s="57"/>
    </row>
    <row r="102" spans="1:25" x14ac:dyDescent="0.25">
      <c r="A102" s="19">
        <v>331840</v>
      </c>
      <c r="B102" s="20" t="s">
        <v>113</v>
      </c>
      <c r="C102" s="21" t="s">
        <v>6</v>
      </c>
      <c r="D102" s="72">
        <f>40*0.65</f>
        <v>26</v>
      </c>
      <c r="E102" s="3"/>
      <c r="F102" s="24"/>
      <c r="G102" s="24"/>
      <c r="H102" s="24"/>
      <c r="I102" s="24"/>
      <c r="J102" s="24"/>
      <c r="K102" s="24">
        <f t="shared" si="16"/>
        <v>26</v>
      </c>
      <c r="L102" s="24"/>
      <c r="M102" s="24"/>
      <c r="N102" s="24"/>
      <c r="O102" s="24"/>
      <c r="P102" s="24"/>
      <c r="Q102" s="24"/>
      <c r="R102" s="24"/>
      <c r="S102" s="24"/>
      <c r="U102" s="57"/>
      <c r="V102" s="57"/>
      <c r="W102" s="57"/>
      <c r="X102" s="57"/>
      <c r="Y102" s="57"/>
    </row>
    <row r="103" spans="1:25" x14ac:dyDescent="0.25">
      <c r="A103" s="19">
        <v>331850</v>
      </c>
      <c r="B103" s="20" t="s">
        <v>116</v>
      </c>
      <c r="C103" s="21" t="s">
        <v>6</v>
      </c>
      <c r="D103" s="72">
        <f>285*0.5</f>
        <v>142.5</v>
      </c>
      <c r="E103" s="3"/>
      <c r="F103" s="24"/>
      <c r="G103" s="24"/>
      <c r="H103" s="24"/>
      <c r="I103" s="24"/>
      <c r="J103" s="24"/>
      <c r="K103" s="24">
        <f>D103</f>
        <v>142.5</v>
      </c>
      <c r="L103" s="24"/>
      <c r="M103" s="24"/>
      <c r="N103" s="24"/>
      <c r="O103" s="24"/>
      <c r="P103" s="24"/>
      <c r="Q103" s="24"/>
      <c r="R103" s="24"/>
      <c r="S103" s="24"/>
      <c r="U103" s="57"/>
      <c r="V103" s="57"/>
      <c r="W103" s="57"/>
      <c r="X103" s="57"/>
      <c r="Y103" s="57"/>
    </row>
    <row r="104" spans="1:25" x14ac:dyDescent="0.25">
      <c r="A104" s="17">
        <v>3319</v>
      </c>
      <c r="B104" s="18" t="s">
        <v>106</v>
      </c>
      <c r="C104" s="14"/>
      <c r="D104" s="5"/>
      <c r="E104" s="5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U104" s="57"/>
      <c r="V104" s="57"/>
      <c r="W104" s="57"/>
      <c r="X104" s="57"/>
      <c r="Y104" s="57"/>
    </row>
    <row r="105" spans="1:25" x14ac:dyDescent="0.25">
      <c r="A105" s="19">
        <v>331910</v>
      </c>
      <c r="B105" s="20" t="s">
        <v>99</v>
      </c>
      <c r="C105" s="21" t="s">
        <v>6</v>
      </c>
      <c r="D105" s="72">
        <f>5000*0.05</f>
        <v>250</v>
      </c>
      <c r="E105" s="3"/>
      <c r="F105" s="24"/>
      <c r="G105" s="24"/>
      <c r="H105" s="24"/>
      <c r="I105" s="24"/>
      <c r="J105" s="24"/>
      <c r="K105" s="24">
        <f>D105</f>
        <v>250</v>
      </c>
      <c r="L105" s="24"/>
      <c r="M105" s="24"/>
      <c r="N105" s="24"/>
      <c r="O105" s="24"/>
      <c r="P105" s="24"/>
      <c r="Q105" s="24"/>
      <c r="R105" s="24"/>
      <c r="S105" s="24"/>
      <c r="U105" s="57"/>
      <c r="V105" s="57"/>
      <c r="W105" s="57"/>
      <c r="X105" s="57"/>
      <c r="Y105" s="57"/>
    </row>
    <row r="106" spans="1:25" x14ac:dyDescent="0.25">
      <c r="A106" s="19">
        <v>331920</v>
      </c>
      <c r="B106" s="20" t="s">
        <v>100</v>
      </c>
      <c r="C106" s="21" t="s">
        <v>6</v>
      </c>
      <c r="D106" s="72">
        <f>5000*0.05</f>
        <v>250</v>
      </c>
      <c r="E106" s="3"/>
      <c r="F106" s="24"/>
      <c r="G106" s="24"/>
      <c r="H106" s="24"/>
      <c r="I106" s="24"/>
      <c r="J106" s="24"/>
      <c r="K106" s="24">
        <f t="shared" ref="K106:K107" si="17">D106</f>
        <v>250</v>
      </c>
      <c r="L106" s="24"/>
      <c r="M106" s="24"/>
      <c r="N106" s="24"/>
      <c r="O106" s="24"/>
      <c r="P106" s="24"/>
      <c r="Q106" s="24"/>
      <c r="R106" s="24"/>
      <c r="S106" s="24"/>
      <c r="U106" s="57"/>
      <c r="V106" s="57"/>
      <c r="W106" s="57"/>
      <c r="X106" s="57"/>
      <c r="Y106" s="57"/>
    </row>
    <row r="107" spans="1:25" x14ac:dyDescent="0.25">
      <c r="A107" s="19">
        <v>331930</v>
      </c>
      <c r="B107" s="20" t="s">
        <v>101</v>
      </c>
      <c r="C107" s="21" t="s">
        <v>6</v>
      </c>
      <c r="D107" s="72">
        <f>2500*0.05</f>
        <v>125</v>
      </c>
      <c r="E107" s="3"/>
      <c r="F107" s="24"/>
      <c r="G107" s="24"/>
      <c r="H107" s="24"/>
      <c r="I107" s="24"/>
      <c r="J107" s="24"/>
      <c r="K107" s="24">
        <f t="shared" si="17"/>
        <v>125</v>
      </c>
      <c r="L107" s="24"/>
      <c r="M107" s="24"/>
      <c r="N107" s="24"/>
      <c r="O107" s="24"/>
      <c r="P107" s="24"/>
      <c r="Q107" s="24"/>
      <c r="R107" s="24"/>
      <c r="S107" s="24"/>
      <c r="U107" s="57"/>
      <c r="V107" s="57"/>
      <c r="W107" s="57"/>
      <c r="X107" s="57"/>
      <c r="Y107" s="57"/>
    </row>
    <row r="108" spans="1:25" x14ac:dyDescent="0.25">
      <c r="A108" s="19">
        <v>331940</v>
      </c>
      <c r="B108" s="20" t="s">
        <v>105</v>
      </c>
      <c r="C108" s="21" t="s">
        <v>6</v>
      </c>
      <c r="D108" s="72">
        <v>250</v>
      </c>
      <c r="E108" s="3"/>
      <c r="F108" s="24"/>
      <c r="G108" s="24"/>
      <c r="H108" s="24"/>
      <c r="I108" s="24"/>
      <c r="J108" s="24">
        <f>D108</f>
        <v>250</v>
      </c>
      <c r="K108" s="24"/>
      <c r="L108" s="24"/>
      <c r="M108" s="24"/>
      <c r="N108" s="24"/>
      <c r="O108" s="24"/>
      <c r="P108" s="24"/>
      <c r="Q108" s="24"/>
      <c r="R108" s="24"/>
      <c r="S108" s="24"/>
      <c r="U108" s="57"/>
      <c r="V108" s="57"/>
      <c r="W108" s="57"/>
      <c r="X108" s="57"/>
      <c r="Y108" s="57"/>
    </row>
    <row r="109" spans="1:25" x14ac:dyDescent="0.25">
      <c r="A109" s="12">
        <v>334</v>
      </c>
      <c r="B109" s="13" t="s">
        <v>43</v>
      </c>
      <c r="C109" s="14"/>
      <c r="D109" s="15"/>
      <c r="E109" s="15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U109" s="57"/>
      <c r="V109" s="57"/>
      <c r="W109" s="57"/>
      <c r="X109" s="57"/>
      <c r="Y109" s="57"/>
    </row>
    <row r="110" spans="1:25" x14ac:dyDescent="0.25">
      <c r="A110" s="12">
        <v>3340</v>
      </c>
      <c r="B110" s="78" t="s">
        <v>132</v>
      </c>
      <c r="C110" s="14"/>
      <c r="D110" s="15"/>
      <c r="E110" s="15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U110" s="76"/>
      <c r="V110" s="76"/>
      <c r="W110" s="76"/>
      <c r="X110" s="76"/>
      <c r="Y110" s="76"/>
    </row>
    <row r="111" spans="1:25" x14ac:dyDescent="0.25">
      <c r="A111" s="19">
        <v>334010</v>
      </c>
      <c r="B111" s="20" t="s">
        <v>133</v>
      </c>
      <c r="C111" s="21" t="s">
        <v>6</v>
      </c>
      <c r="D111" s="3">
        <f>140*0.9</f>
        <v>126</v>
      </c>
      <c r="E111" s="3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>
        <f>D111</f>
        <v>126</v>
      </c>
      <c r="U111" s="76"/>
      <c r="V111" s="76"/>
      <c r="W111" s="76"/>
      <c r="X111" s="76"/>
      <c r="Y111" s="76"/>
    </row>
    <row r="112" spans="1:25" x14ac:dyDescent="0.25">
      <c r="A112" s="19">
        <v>334020</v>
      </c>
      <c r="B112" s="20" t="s">
        <v>133</v>
      </c>
      <c r="C112" s="21" t="s">
        <v>6</v>
      </c>
      <c r="D112" s="3">
        <f>30*0.9</f>
        <v>27</v>
      </c>
      <c r="E112" s="3"/>
      <c r="F112" s="24"/>
      <c r="G112" s="24"/>
      <c r="H112" s="24"/>
      <c r="I112" s="24"/>
      <c r="J112" s="24"/>
      <c r="K112" s="24">
        <f t="shared" ref="K112:K114" si="18">D112-R112</f>
        <v>27</v>
      </c>
      <c r="L112" s="24"/>
      <c r="M112" s="24"/>
      <c r="N112" s="24"/>
      <c r="O112" s="24"/>
      <c r="P112" s="24"/>
      <c r="Q112" s="24"/>
      <c r="R112" s="24"/>
      <c r="U112" s="76"/>
      <c r="V112" s="76"/>
      <c r="W112" s="76"/>
      <c r="X112" s="76"/>
      <c r="Y112" s="76"/>
    </row>
    <row r="113" spans="1:25" x14ac:dyDescent="0.25">
      <c r="A113" s="19">
        <v>334030</v>
      </c>
      <c r="B113" s="20" t="s">
        <v>134</v>
      </c>
      <c r="C113" s="21" t="s">
        <v>6</v>
      </c>
      <c r="D113" s="3">
        <f>17*1</f>
        <v>17</v>
      </c>
      <c r="E113" s="3"/>
      <c r="F113" s="24"/>
      <c r="G113" s="24"/>
      <c r="H113" s="24"/>
      <c r="I113" s="24"/>
      <c r="J113" s="24"/>
      <c r="K113" s="24">
        <f t="shared" si="18"/>
        <v>17</v>
      </c>
      <c r="L113" s="24"/>
      <c r="M113" s="24"/>
      <c r="N113" s="24"/>
      <c r="O113" s="24"/>
      <c r="P113" s="24"/>
      <c r="Q113" s="24"/>
      <c r="R113" s="24"/>
      <c r="U113" s="76"/>
      <c r="V113" s="76"/>
      <c r="W113" s="76"/>
      <c r="X113" s="76"/>
      <c r="Y113" s="76"/>
    </row>
    <row r="114" spans="1:25" x14ac:dyDescent="0.25">
      <c r="A114" s="19">
        <v>334040</v>
      </c>
      <c r="B114" s="20" t="s">
        <v>135</v>
      </c>
      <c r="C114" s="21" t="s">
        <v>6</v>
      </c>
      <c r="D114" s="3">
        <f>70*1.2</f>
        <v>84</v>
      </c>
      <c r="E114" s="3"/>
      <c r="F114" s="24"/>
      <c r="G114" s="24"/>
      <c r="H114" s="24"/>
      <c r="I114" s="24"/>
      <c r="J114" s="24"/>
      <c r="K114" s="24">
        <f t="shared" si="18"/>
        <v>84</v>
      </c>
      <c r="L114" s="24"/>
      <c r="M114" s="24"/>
      <c r="N114" s="24"/>
      <c r="O114" s="24"/>
      <c r="P114" s="24"/>
      <c r="Q114" s="24"/>
      <c r="R114" s="24"/>
      <c r="U114" s="76"/>
      <c r="V114" s="76"/>
      <c r="W114" s="76"/>
      <c r="X114" s="76"/>
      <c r="Y114" s="76"/>
    </row>
    <row r="115" spans="1:25" x14ac:dyDescent="0.25">
      <c r="A115" s="17">
        <v>3341</v>
      </c>
      <c r="B115" s="18" t="s">
        <v>84</v>
      </c>
      <c r="C115" s="14"/>
      <c r="D115" s="15"/>
      <c r="E115" s="15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U115" s="57"/>
      <c r="V115" s="57"/>
      <c r="W115" s="57"/>
      <c r="X115" s="57"/>
      <c r="Y115" s="57"/>
    </row>
    <row r="116" spans="1:25" x14ac:dyDescent="0.25">
      <c r="A116" s="19">
        <v>334110</v>
      </c>
      <c r="B116" s="20" t="s">
        <v>88</v>
      </c>
      <c r="C116" s="21" t="s">
        <v>6</v>
      </c>
      <c r="D116" s="3">
        <f>D52-(D114+D113+D111)</f>
        <v>225</v>
      </c>
      <c r="E116" s="3"/>
      <c r="F116" s="24"/>
      <c r="G116" s="24"/>
      <c r="H116" s="24"/>
      <c r="I116" s="24"/>
      <c r="J116" s="24"/>
      <c r="K116" s="24">
        <f>D116-R116</f>
        <v>89.4</v>
      </c>
      <c r="L116" s="24"/>
      <c r="M116" s="24"/>
      <c r="N116" s="24"/>
      <c r="O116" s="24"/>
      <c r="P116" s="24"/>
      <c r="Q116" s="24"/>
      <c r="R116" s="24">
        <f>Q52</f>
        <v>135.6</v>
      </c>
      <c r="U116" s="57"/>
      <c r="V116" s="57"/>
      <c r="W116" s="57"/>
      <c r="X116" s="57"/>
      <c r="Y116" s="57"/>
    </row>
    <row r="117" spans="1:25" x14ac:dyDescent="0.25">
      <c r="A117" s="19">
        <v>334120</v>
      </c>
      <c r="B117" s="20" t="s">
        <v>89</v>
      </c>
      <c r="C117" s="21" t="s">
        <v>6</v>
      </c>
      <c r="D117" s="3">
        <f>D53</f>
        <v>997</v>
      </c>
      <c r="E117" s="3"/>
      <c r="F117" s="24"/>
      <c r="G117" s="24"/>
      <c r="H117" s="24"/>
      <c r="I117" s="24"/>
      <c r="J117" s="24"/>
      <c r="K117" s="24">
        <f>D117-R117</f>
        <v>697.90000000000009</v>
      </c>
      <c r="L117" s="24"/>
      <c r="M117" s="24"/>
      <c r="N117" s="24"/>
      <c r="O117" s="24"/>
      <c r="P117" s="24"/>
      <c r="Q117" s="24"/>
      <c r="R117" s="24">
        <f>Q53</f>
        <v>299.09999999999997</v>
      </c>
      <c r="U117" s="57"/>
      <c r="V117" s="57"/>
      <c r="W117" s="57"/>
      <c r="X117" s="57"/>
      <c r="Y117" s="57"/>
    </row>
    <row r="118" spans="1:25" x14ac:dyDescent="0.25">
      <c r="A118" s="19">
        <v>334130</v>
      </c>
      <c r="B118" s="20" t="s">
        <v>90</v>
      </c>
      <c r="C118" s="21" t="s">
        <v>6</v>
      </c>
      <c r="D118" s="3">
        <f>D54-(D111)</f>
        <v>288</v>
      </c>
      <c r="E118" s="3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>
        <f>288</f>
        <v>288</v>
      </c>
      <c r="U118" s="57"/>
      <c r="V118" s="57"/>
      <c r="W118" s="57"/>
      <c r="X118" s="57"/>
      <c r="Y118" s="57"/>
    </row>
    <row r="119" spans="1:25" x14ac:dyDescent="0.25">
      <c r="A119" s="17">
        <v>3342</v>
      </c>
      <c r="B119" s="18" t="s">
        <v>49</v>
      </c>
      <c r="C119" s="14"/>
      <c r="D119" s="15"/>
      <c r="E119" s="15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U119" s="57"/>
      <c r="V119" s="57"/>
      <c r="W119" s="57"/>
      <c r="X119" s="57"/>
      <c r="Y119" s="57"/>
    </row>
    <row r="120" spans="1:25" x14ac:dyDescent="0.25">
      <c r="A120" s="19">
        <v>334220</v>
      </c>
      <c r="B120" s="20" t="s">
        <v>85</v>
      </c>
      <c r="C120" s="21" t="s">
        <v>6</v>
      </c>
      <c r="D120" s="3">
        <f>675-D121</f>
        <v>560</v>
      </c>
      <c r="E120" s="3"/>
      <c r="F120" s="24"/>
      <c r="G120" s="24"/>
      <c r="H120" s="24"/>
      <c r="I120" s="24"/>
      <c r="J120" s="24"/>
      <c r="K120" s="24"/>
      <c r="L120" s="24"/>
      <c r="M120" s="24"/>
      <c r="N120" s="24"/>
      <c r="O120" s="24">
        <f>D120</f>
        <v>560</v>
      </c>
      <c r="P120" s="24"/>
      <c r="Q120" s="24"/>
      <c r="R120" s="24"/>
      <c r="S120" s="24"/>
      <c r="U120" s="57"/>
      <c r="V120" s="57"/>
      <c r="W120" s="57"/>
      <c r="X120" s="57"/>
      <c r="Y120" s="57"/>
    </row>
    <row r="121" spans="1:25" x14ac:dyDescent="0.25">
      <c r="A121" s="19">
        <v>334230</v>
      </c>
      <c r="B121" s="20" t="s">
        <v>86</v>
      </c>
      <c r="C121" s="21" t="s">
        <v>6</v>
      </c>
      <c r="D121" s="3">
        <v>115</v>
      </c>
      <c r="E121" s="3"/>
      <c r="F121" s="24"/>
      <c r="G121" s="24"/>
      <c r="H121" s="24"/>
      <c r="I121" s="24"/>
      <c r="J121" s="24">
        <f>D121</f>
        <v>115</v>
      </c>
      <c r="K121" s="24"/>
      <c r="L121" s="24"/>
      <c r="M121" s="24"/>
      <c r="N121" s="24"/>
      <c r="O121" s="24"/>
      <c r="P121" s="24"/>
      <c r="Q121" s="24"/>
      <c r="R121" s="24"/>
      <c r="S121" s="24"/>
      <c r="U121" s="57"/>
      <c r="V121" s="57"/>
      <c r="W121" s="57"/>
      <c r="X121" s="57"/>
      <c r="Y121" s="57"/>
    </row>
    <row r="122" spans="1:25" x14ac:dyDescent="0.25">
      <c r="A122" s="19">
        <v>334230</v>
      </c>
      <c r="B122" s="20" t="s">
        <v>144</v>
      </c>
      <c r="C122" s="21" t="s">
        <v>6</v>
      </c>
      <c r="D122" s="3">
        <v>82.5</v>
      </c>
      <c r="E122" s="3"/>
      <c r="F122" s="24"/>
      <c r="G122" s="24"/>
      <c r="H122" s="24"/>
      <c r="I122" s="24"/>
      <c r="J122" s="24"/>
      <c r="K122" s="24">
        <f>D122</f>
        <v>82.5</v>
      </c>
      <c r="L122" s="24"/>
      <c r="M122" s="24"/>
      <c r="N122" s="24"/>
      <c r="O122" s="24"/>
      <c r="P122" s="24"/>
      <c r="Q122" s="24"/>
      <c r="R122" s="24"/>
      <c r="S122" s="24"/>
      <c r="U122" s="77"/>
      <c r="V122" s="77"/>
      <c r="W122" s="77"/>
      <c r="X122" s="77"/>
      <c r="Y122" s="77"/>
    </row>
    <row r="123" spans="1:25" x14ac:dyDescent="0.25">
      <c r="A123" s="19">
        <v>334230</v>
      </c>
      <c r="B123" s="20" t="s">
        <v>145</v>
      </c>
      <c r="C123" s="21" t="s">
        <v>6</v>
      </c>
      <c r="D123" s="3">
        <v>165</v>
      </c>
      <c r="E123" s="3"/>
      <c r="F123" s="24"/>
      <c r="G123" s="24"/>
      <c r="H123" s="24"/>
      <c r="I123" s="24"/>
      <c r="J123" s="24">
        <f>D123</f>
        <v>165</v>
      </c>
      <c r="K123" s="24"/>
      <c r="L123" s="24"/>
      <c r="M123" s="24"/>
      <c r="N123" s="24"/>
      <c r="O123" s="24"/>
      <c r="P123" s="24"/>
      <c r="Q123" s="24"/>
      <c r="R123" s="24"/>
      <c r="S123" s="24"/>
      <c r="U123" s="77"/>
      <c r="V123" s="77"/>
      <c r="W123" s="77"/>
      <c r="X123" s="77"/>
      <c r="Y123" s="77"/>
    </row>
    <row r="124" spans="1:25" x14ac:dyDescent="0.25">
      <c r="A124" s="17">
        <v>3343</v>
      </c>
      <c r="B124" s="18" t="s">
        <v>48</v>
      </c>
      <c r="C124" s="14"/>
      <c r="D124" s="15"/>
      <c r="E124" s="15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U124" s="57"/>
      <c r="V124" s="57"/>
      <c r="W124" s="57"/>
      <c r="X124" s="57"/>
      <c r="Y124" s="57"/>
    </row>
    <row r="125" spans="1:25" x14ac:dyDescent="0.25">
      <c r="A125" s="19">
        <v>334310</v>
      </c>
      <c r="B125" s="20" t="s">
        <v>87</v>
      </c>
      <c r="C125" s="21" t="s">
        <v>6</v>
      </c>
      <c r="D125" s="3">
        <f>D58</f>
        <v>322</v>
      </c>
      <c r="E125" s="3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>
        <f>Q58</f>
        <v>322</v>
      </c>
      <c r="U125" s="57"/>
      <c r="V125" s="57"/>
      <c r="W125" s="57"/>
      <c r="X125" s="57"/>
      <c r="Y125" s="57"/>
    </row>
    <row r="126" spans="1:25" x14ac:dyDescent="0.25">
      <c r="A126" s="17">
        <v>3344</v>
      </c>
      <c r="B126" s="18" t="s">
        <v>47</v>
      </c>
      <c r="C126" s="14"/>
      <c r="D126" s="15"/>
      <c r="E126" s="15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U126" s="57"/>
      <c r="V126" s="57"/>
      <c r="W126" s="57"/>
      <c r="X126" s="57"/>
      <c r="Y126" s="57"/>
    </row>
    <row r="127" spans="1:25" x14ac:dyDescent="0.25">
      <c r="A127" s="19">
        <v>334410</v>
      </c>
      <c r="B127" s="20" t="s">
        <v>91</v>
      </c>
      <c r="C127" s="21" t="s">
        <v>6</v>
      </c>
      <c r="D127" s="3">
        <f>D60</f>
        <v>472.5</v>
      </c>
      <c r="E127" s="3"/>
      <c r="F127" s="24"/>
      <c r="G127" s="24"/>
      <c r="H127" s="24"/>
      <c r="I127" s="24"/>
      <c r="J127" s="24"/>
      <c r="K127" s="24">
        <f>D127-R127</f>
        <v>236.25</v>
      </c>
      <c r="L127" s="24"/>
      <c r="M127" s="24"/>
      <c r="N127" s="24"/>
      <c r="O127" s="24"/>
      <c r="P127" s="24"/>
      <c r="Q127" s="24"/>
      <c r="R127" s="24">
        <f>Q60</f>
        <v>236.25</v>
      </c>
      <c r="U127" s="57"/>
      <c r="V127" s="57"/>
      <c r="W127" s="57"/>
      <c r="X127" s="57"/>
      <c r="Y127" s="57"/>
    </row>
    <row r="128" spans="1:25" x14ac:dyDescent="0.25">
      <c r="A128" s="19">
        <v>334420</v>
      </c>
      <c r="B128" s="20" t="s">
        <v>92</v>
      </c>
      <c r="C128" s="21" t="s">
        <v>6</v>
      </c>
      <c r="D128" s="3">
        <f>D61</f>
        <v>1102.5</v>
      </c>
      <c r="E128" s="3"/>
      <c r="F128" s="24"/>
      <c r="G128" s="24"/>
      <c r="H128" s="24"/>
      <c r="I128" s="24"/>
      <c r="J128" s="24"/>
      <c r="K128" s="24">
        <f>D128-R128</f>
        <v>551.25</v>
      </c>
      <c r="L128" s="24"/>
      <c r="M128" s="24"/>
      <c r="N128" s="24"/>
      <c r="O128" s="24"/>
      <c r="P128" s="24"/>
      <c r="Q128" s="24"/>
      <c r="R128" s="24">
        <f>Q61</f>
        <v>551.25</v>
      </c>
      <c r="U128" s="57"/>
      <c r="V128" s="57"/>
      <c r="W128" s="57"/>
      <c r="X128" s="57"/>
      <c r="Y128" s="57"/>
    </row>
    <row r="129" spans="1:25" x14ac:dyDescent="0.25">
      <c r="A129" s="17">
        <v>3346</v>
      </c>
      <c r="B129" s="18" t="s">
        <v>50</v>
      </c>
      <c r="C129" s="14"/>
      <c r="D129" s="15"/>
      <c r="E129" s="15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U129" s="57"/>
      <c r="V129" s="57"/>
      <c r="W129" s="57"/>
      <c r="X129" s="57"/>
      <c r="Y129" s="57"/>
    </row>
    <row r="130" spans="1:25" x14ac:dyDescent="0.25">
      <c r="A130" s="19">
        <v>334610</v>
      </c>
      <c r="B130" s="20" t="s">
        <v>93</v>
      </c>
      <c r="C130" s="21" t="s">
        <v>6</v>
      </c>
      <c r="D130" s="3">
        <f>D63</f>
        <v>1252.5</v>
      </c>
      <c r="E130" s="3"/>
      <c r="F130" s="24"/>
      <c r="G130" s="24"/>
      <c r="H130" s="24"/>
      <c r="I130" s="24"/>
      <c r="J130" s="24"/>
      <c r="K130" s="24">
        <f>D130-R130</f>
        <v>626.25</v>
      </c>
      <c r="L130" s="24"/>
      <c r="M130" s="24"/>
      <c r="N130" s="24"/>
      <c r="O130" s="24"/>
      <c r="P130" s="24"/>
      <c r="Q130" s="24"/>
      <c r="R130" s="24">
        <f>Q63</f>
        <v>626.25</v>
      </c>
      <c r="U130" s="57"/>
      <c r="V130" s="57"/>
      <c r="W130" s="57"/>
      <c r="X130" s="57"/>
      <c r="Y130" s="57"/>
    </row>
    <row r="131" spans="1:25" x14ac:dyDescent="0.25">
      <c r="A131" s="19">
        <v>334620</v>
      </c>
      <c r="B131" s="20" t="s">
        <v>94</v>
      </c>
      <c r="C131" s="21" t="s">
        <v>6</v>
      </c>
      <c r="D131" s="3">
        <f>D64</f>
        <v>150</v>
      </c>
      <c r="E131" s="3"/>
      <c r="F131" s="24"/>
      <c r="G131" s="24"/>
      <c r="H131" s="24"/>
      <c r="I131" s="24"/>
      <c r="J131" s="24"/>
      <c r="K131" s="24">
        <f>D131-R131</f>
        <v>75</v>
      </c>
      <c r="L131" s="24"/>
      <c r="M131" s="24"/>
      <c r="N131" s="24"/>
      <c r="O131" s="24"/>
      <c r="P131" s="24"/>
      <c r="Q131" s="24"/>
      <c r="R131" s="24">
        <f>Q64</f>
        <v>75</v>
      </c>
      <c r="U131" s="57"/>
      <c r="V131" s="57"/>
      <c r="W131" s="57"/>
      <c r="X131" s="57"/>
      <c r="Y131" s="57"/>
    </row>
    <row r="132" spans="1:25" x14ac:dyDescent="0.25">
      <c r="A132" s="19">
        <v>334630</v>
      </c>
      <c r="B132" s="20" t="s">
        <v>95</v>
      </c>
      <c r="C132" s="21" t="s">
        <v>6</v>
      </c>
      <c r="D132" s="3">
        <f>D65</f>
        <v>93.75</v>
      </c>
      <c r="E132" s="3"/>
      <c r="F132" s="24"/>
      <c r="G132" s="24"/>
      <c r="H132" s="24"/>
      <c r="I132" s="24"/>
      <c r="J132" s="24"/>
      <c r="K132" s="24">
        <f>D132-R132</f>
        <v>46.875</v>
      </c>
      <c r="L132" s="24"/>
      <c r="M132" s="24"/>
      <c r="N132" s="24"/>
      <c r="O132" s="24"/>
      <c r="P132" s="24"/>
      <c r="Q132" s="24"/>
      <c r="R132" s="24">
        <f>Q65</f>
        <v>46.875</v>
      </c>
      <c r="U132" s="57"/>
      <c r="V132" s="57"/>
      <c r="W132" s="57"/>
      <c r="X132" s="57"/>
      <c r="Y132" s="57"/>
    </row>
    <row r="133" spans="1:25" x14ac:dyDescent="0.25">
      <c r="A133" s="19">
        <v>334640</v>
      </c>
      <c r="B133" s="20" t="s">
        <v>96</v>
      </c>
      <c r="C133" s="21" t="s">
        <v>6</v>
      </c>
      <c r="D133" s="3">
        <f>D66</f>
        <v>150</v>
      </c>
      <c r="E133" s="3"/>
      <c r="F133" s="24"/>
      <c r="G133" s="24"/>
      <c r="H133" s="24"/>
      <c r="I133" s="24"/>
      <c r="J133" s="24"/>
      <c r="K133" s="24">
        <f>D133-R133</f>
        <v>75</v>
      </c>
      <c r="L133" s="24"/>
      <c r="M133" s="24"/>
      <c r="N133" s="24"/>
      <c r="O133" s="24"/>
      <c r="P133" s="24"/>
      <c r="Q133" s="24"/>
      <c r="R133" s="24">
        <f>Q66</f>
        <v>75</v>
      </c>
      <c r="U133" s="57"/>
      <c r="V133" s="57"/>
      <c r="W133" s="57"/>
      <c r="X133" s="57"/>
      <c r="Y133" s="57"/>
    </row>
    <row r="134" spans="1:25" x14ac:dyDescent="0.25">
      <c r="A134" s="17">
        <v>3347</v>
      </c>
      <c r="B134" s="18" t="s">
        <v>50</v>
      </c>
      <c r="C134" s="14"/>
      <c r="D134" s="15"/>
      <c r="E134" s="15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U134" s="76"/>
      <c r="V134" s="76"/>
      <c r="W134" s="76"/>
      <c r="X134" s="76"/>
      <c r="Y134" s="76"/>
    </row>
    <row r="135" spans="1:25" x14ac:dyDescent="0.25">
      <c r="A135" s="19">
        <v>334730</v>
      </c>
      <c r="B135" s="20" t="s">
        <v>136</v>
      </c>
      <c r="C135" s="21" t="s">
        <v>6</v>
      </c>
      <c r="D135" s="3">
        <v>75</v>
      </c>
      <c r="E135" s="3"/>
      <c r="F135" s="24"/>
      <c r="G135" s="24"/>
      <c r="H135" s="24"/>
      <c r="I135" s="24"/>
      <c r="J135" s="24"/>
      <c r="K135" s="24">
        <f>D135-R135</f>
        <v>37.5</v>
      </c>
      <c r="L135" s="24"/>
      <c r="M135" s="24"/>
      <c r="N135" s="24"/>
      <c r="O135" s="24"/>
      <c r="P135" s="24"/>
      <c r="Q135" s="24"/>
      <c r="R135" s="24">
        <f>Q68</f>
        <v>37.5</v>
      </c>
      <c r="U135" s="76"/>
      <c r="V135" s="76"/>
      <c r="W135" s="76"/>
      <c r="X135" s="76"/>
      <c r="Y135" s="76"/>
    </row>
    <row r="136" spans="1:25" x14ac:dyDescent="0.25">
      <c r="A136" s="19">
        <v>334740</v>
      </c>
      <c r="B136" s="20" t="s">
        <v>96</v>
      </c>
      <c r="C136" s="21" t="s">
        <v>6</v>
      </c>
      <c r="D136" s="3">
        <v>150</v>
      </c>
      <c r="E136" s="3"/>
      <c r="F136" s="24"/>
      <c r="G136" s="24"/>
      <c r="H136" s="24"/>
      <c r="I136" s="24"/>
      <c r="J136" s="24"/>
      <c r="K136" s="24">
        <f>D136-R136</f>
        <v>75</v>
      </c>
      <c r="L136" s="24"/>
      <c r="M136" s="24"/>
      <c r="N136" s="24"/>
      <c r="O136" s="24"/>
      <c r="P136" s="24"/>
      <c r="Q136" s="24"/>
      <c r="R136" s="24">
        <f>Q69</f>
        <v>75</v>
      </c>
      <c r="U136" s="76"/>
      <c r="V136" s="76"/>
      <c r="W136" s="76"/>
      <c r="X136" s="76"/>
      <c r="Y136" s="76"/>
    </row>
    <row r="137" spans="1:25" x14ac:dyDescent="0.25">
      <c r="A137" s="17">
        <v>3349</v>
      </c>
      <c r="B137" s="18" t="s">
        <v>97</v>
      </c>
      <c r="C137" s="14"/>
      <c r="D137" s="15"/>
      <c r="E137" s="15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U137" s="57"/>
      <c r="V137" s="57"/>
      <c r="W137" s="57"/>
      <c r="X137" s="57"/>
      <c r="Y137" s="57"/>
    </row>
    <row r="138" spans="1:25" ht="16.5" thickBot="1" x14ac:dyDescent="0.3">
      <c r="A138" s="66">
        <v>334910</v>
      </c>
      <c r="B138" s="67" t="s">
        <v>98</v>
      </c>
      <c r="C138" s="68" t="s">
        <v>6</v>
      </c>
      <c r="D138" s="69">
        <f>Q71</f>
        <v>1</v>
      </c>
      <c r="E138" s="69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>
        <f>Q71</f>
        <v>1</v>
      </c>
      <c r="U138" s="73"/>
      <c r="V138" s="73"/>
      <c r="W138" s="73"/>
      <c r="X138" s="73"/>
      <c r="Y138" s="73"/>
    </row>
    <row r="139" spans="1:25" ht="16.5" thickTop="1" x14ac:dyDescent="0.25">
      <c r="A139" s="17">
        <v>47</v>
      </c>
      <c r="B139" s="18" t="s">
        <v>148</v>
      </c>
      <c r="C139" s="14"/>
      <c r="D139" s="15"/>
      <c r="E139" s="15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U139" s="84"/>
      <c r="V139" s="84"/>
      <c r="W139" s="84"/>
      <c r="X139" s="84"/>
      <c r="Y139" s="84"/>
    </row>
    <row r="140" spans="1:25" ht="16.5" thickBot="1" x14ac:dyDescent="0.3">
      <c r="A140" s="66">
        <v>470310</v>
      </c>
      <c r="B140" s="67" t="s">
        <v>149</v>
      </c>
      <c r="C140" s="68" t="s">
        <v>6</v>
      </c>
      <c r="D140" s="69">
        <v>11</v>
      </c>
      <c r="E140" s="69"/>
      <c r="F140" s="70"/>
      <c r="G140" s="70">
        <v>11</v>
      </c>
      <c r="H140" s="70"/>
      <c r="I140" s="70"/>
      <c r="J140" s="70"/>
      <c r="K140" s="70">
        <v>11</v>
      </c>
      <c r="L140" s="70"/>
      <c r="M140" s="70"/>
      <c r="N140" s="70"/>
      <c r="O140" s="70"/>
      <c r="P140" s="70"/>
      <c r="Q140" s="70"/>
      <c r="R140" s="70">
        <f>Q73</f>
        <v>0</v>
      </c>
      <c r="U140" s="84"/>
      <c r="V140" s="84"/>
      <c r="W140" s="84"/>
      <c r="X140" s="84"/>
      <c r="Y140" s="84"/>
    </row>
    <row r="141" spans="1:25" ht="16.5" thickTop="1" x14ac:dyDescent="0.25">
      <c r="A141" s="19">
        <v>470410</v>
      </c>
      <c r="B141" s="20" t="s">
        <v>149</v>
      </c>
      <c r="C141" s="21" t="s">
        <v>6</v>
      </c>
      <c r="D141" s="3">
        <v>34</v>
      </c>
      <c r="E141" s="3"/>
      <c r="F141" s="24"/>
      <c r="G141" s="24">
        <v>34</v>
      </c>
      <c r="H141" s="24"/>
      <c r="I141" s="24"/>
      <c r="J141" s="24"/>
      <c r="K141" s="24">
        <v>34</v>
      </c>
      <c r="L141" s="24"/>
      <c r="M141" s="24"/>
      <c r="N141" s="24"/>
      <c r="O141" s="24"/>
      <c r="P141" s="24"/>
      <c r="Q141" s="24"/>
      <c r="R141" s="24"/>
      <c r="U141" s="84"/>
      <c r="V141" s="84"/>
      <c r="W141" s="84"/>
      <c r="X141" s="84"/>
      <c r="Y141" s="84"/>
    </row>
    <row r="142" spans="1:25" x14ac:dyDescent="0.25">
      <c r="A142" s="17">
        <v>5802</v>
      </c>
      <c r="B142" s="18" t="s">
        <v>137</v>
      </c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U142" s="73"/>
      <c r="V142" s="73"/>
      <c r="W142" s="73"/>
      <c r="X142" s="73"/>
      <c r="Y142" s="73"/>
    </row>
    <row r="143" spans="1:25" ht="16.5" thickBot="1" x14ac:dyDescent="0.3">
      <c r="A143" s="66">
        <v>580220</v>
      </c>
      <c r="B143" s="67" t="s">
        <v>138</v>
      </c>
      <c r="C143" s="68" t="s">
        <v>6</v>
      </c>
      <c r="D143" s="69">
        <v>25</v>
      </c>
      <c r="E143" s="69"/>
      <c r="F143" s="70"/>
      <c r="G143" s="70"/>
      <c r="H143" s="70"/>
      <c r="I143" s="70"/>
      <c r="J143" s="70"/>
      <c r="K143" s="70">
        <v>25</v>
      </c>
      <c r="L143" s="70"/>
      <c r="M143" s="70"/>
      <c r="N143" s="70"/>
      <c r="O143" s="70"/>
      <c r="P143" s="70"/>
      <c r="Q143" s="70"/>
      <c r="R143" s="70"/>
      <c r="U143" s="76"/>
      <c r="V143" s="76"/>
      <c r="W143" s="76"/>
      <c r="X143" s="76"/>
      <c r="Y143" s="76"/>
    </row>
    <row r="144" spans="1:25" ht="17.25" thickTop="1" thickBot="1" x14ac:dyDescent="0.3">
      <c r="A144" s="66">
        <v>580220</v>
      </c>
      <c r="B144" s="67" t="s">
        <v>139</v>
      </c>
      <c r="C144" s="68" t="s">
        <v>6</v>
      </c>
      <c r="D144" s="69">
        <v>2.5</v>
      </c>
      <c r="E144" s="69"/>
      <c r="F144" s="70"/>
      <c r="G144" s="70"/>
      <c r="H144" s="70"/>
      <c r="I144" s="70"/>
      <c r="J144" s="70"/>
      <c r="K144" s="70"/>
      <c r="L144" s="70"/>
      <c r="M144" s="70">
        <f>D144</f>
        <v>2.5</v>
      </c>
      <c r="N144" s="70"/>
      <c r="O144" s="70"/>
      <c r="P144" s="70"/>
      <c r="Q144" s="70"/>
      <c r="R144" s="70"/>
      <c r="U144" s="57"/>
      <c r="V144" s="57"/>
      <c r="W144" s="57"/>
      <c r="X144" s="57"/>
      <c r="Y144" s="57"/>
    </row>
    <row r="145" spans="1:25" ht="16.5" thickTop="1" x14ac:dyDescent="0.25">
      <c r="A145" s="79"/>
      <c r="B145" s="80"/>
      <c r="C145" s="81"/>
      <c r="D145" s="82"/>
      <c r="E145" s="82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U145" s="76"/>
      <c r="V145" s="76"/>
      <c r="W145" s="76"/>
      <c r="X145" s="76"/>
      <c r="Y145" s="76"/>
    </row>
    <row r="146" spans="1:25" x14ac:dyDescent="0.25">
      <c r="A146" s="25"/>
      <c r="B146" s="26"/>
      <c r="C146" s="27"/>
      <c r="D146" s="35"/>
      <c r="E146" s="35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</row>
    <row r="147" spans="1:25" x14ac:dyDescent="0.25">
      <c r="A147" s="25"/>
      <c r="B147" s="26"/>
      <c r="C147" s="27"/>
      <c r="D147" s="28"/>
      <c r="E147" s="28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</row>
    <row r="148" spans="1:25" ht="16.5" thickBot="1" x14ac:dyDescent="0.3">
      <c r="A148" s="30"/>
      <c r="B148" s="30"/>
      <c r="C148" s="30"/>
      <c r="D148" s="31"/>
      <c r="E148" s="38"/>
      <c r="F148" s="32"/>
      <c r="G148" s="32"/>
      <c r="H148" s="32"/>
      <c r="I148" s="32"/>
      <c r="J148" s="32"/>
      <c r="K148" s="33"/>
      <c r="L148" s="33"/>
      <c r="M148" s="33"/>
      <c r="N148" s="33"/>
      <c r="O148" s="33"/>
      <c r="P148" s="33"/>
      <c r="Q148" s="33"/>
      <c r="R148" s="33"/>
    </row>
    <row r="149" spans="1:25" ht="16.5" thickBot="1" x14ac:dyDescent="0.3">
      <c r="A149" s="30"/>
      <c r="B149" s="30"/>
      <c r="C149" s="30"/>
      <c r="D149" s="59" t="s">
        <v>5</v>
      </c>
      <c r="E149" s="34">
        <f t="shared" ref="E149:S149" si="19">SUM(E7:E144)</f>
        <v>9479.2999999999993</v>
      </c>
      <c r="F149" s="34">
        <f t="shared" si="19"/>
        <v>7053.75</v>
      </c>
      <c r="G149" s="34">
        <f t="shared" si="19"/>
        <v>1368.9749999999999</v>
      </c>
      <c r="H149" s="34">
        <f t="shared" si="19"/>
        <v>240</v>
      </c>
      <c r="I149" s="34">
        <f t="shared" si="19"/>
        <v>542.5</v>
      </c>
      <c r="J149" s="34">
        <f t="shared" si="19"/>
        <v>880</v>
      </c>
      <c r="K149" s="34">
        <f t="shared" si="19"/>
        <v>6770.9750000000004</v>
      </c>
      <c r="L149" s="34">
        <f t="shared" si="19"/>
        <v>1344</v>
      </c>
      <c r="M149" s="34">
        <f t="shared" si="19"/>
        <v>1195.5</v>
      </c>
      <c r="N149" s="34">
        <f t="shared" si="19"/>
        <v>1550</v>
      </c>
      <c r="O149" s="34">
        <f t="shared" si="19"/>
        <v>560</v>
      </c>
      <c r="P149" s="34">
        <f t="shared" si="19"/>
        <v>291</v>
      </c>
      <c r="Q149" s="34">
        <f t="shared" si="19"/>
        <v>2964.8249999999998</v>
      </c>
      <c r="R149" s="34">
        <f t="shared" si="19"/>
        <v>2964.8249999999998</v>
      </c>
      <c r="S149" s="34">
        <f t="shared" si="19"/>
        <v>3053</v>
      </c>
    </row>
    <row r="150" spans="1:25" ht="16.5" thickBot="1" x14ac:dyDescent="0.3">
      <c r="A150" s="60">
        <v>321720</v>
      </c>
      <c r="B150" s="61" t="s">
        <v>108</v>
      </c>
      <c r="C150" s="64" t="s">
        <v>6</v>
      </c>
      <c r="D150" s="71">
        <f>(E149+G149)-J149</f>
        <v>9968.2749999999996</v>
      </c>
      <c r="E150" s="39"/>
      <c r="F150" s="42"/>
      <c r="G150" s="42"/>
      <c r="H150" s="42"/>
      <c r="I150" s="42"/>
      <c r="J150" s="42"/>
    </row>
    <row r="151" spans="1:25" ht="16.5" thickBot="1" x14ac:dyDescent="0.3">
      <c r="A151" s="62">
        <v>321740</v>
      </c>
      <c r="B151" s="63" t="s">
        <v>109</v>
      </c>
      <c r="C151" s="65" t="s">
        <v>6</v>
      </c>
      <c r="D151" s="71">
        <f>(F149+H149)-K149</f>
        <v>522.77499999999964</v>
      </c>
    </row>
  </sheetData>
  <mergeCells count="4">
    <mergeCell ref="A3:B3"/>
    <mergeCell ref="U17:Y50"/>
    <mergeCell ref="E3:F3"/>
    <mergeCell ref="G3:H3"/>
  </mergeCells>
  <phoneticPr fontId="11" type="noConversion"/>
  <pageMargins left="0.7" right="0.7" top="0.75" bottom="0.75" header="0.3" footer="0.3"/>
  <pageSetup paperSize="9" scale="21" orientation="landscape" r:id="rId1"/>
  <ignoredErrors>
    <ignoredError sqref="E23:E24 D6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3Comments xmlns="http://schemas.microsoft.com/sharepoint/v3" xsi:nil="true"/>
    <lcf76f155ced4ddcb4097134ff3c332f xmlns="c962f675-f204-4730-92e8-338cddab20ee">
      <Terms xmlns="http://schemas.microsoft.com/office/infopath/2007/PartnerControls"/>
    </lcf76f155ced4ddcb4097134ff3c332f>
    <TaxCatchAll xmlns="4a86e173-02cf-4c9e-9c8a-b1f1859cb6e9" xsi:nil="true"/>
    <Planned_x0020_Delivery_x0020_Date1 xmlns="4a86e173-02cf-4c9e-9c8a-b1f1859cb6e9" xsi:nil="true"/>
    <Responsible_x0020_Party1 xmlns="4a86e173-02cf-4c9e-9c8a-b1f1859cb6e9" xsi:nil="true"/>
    <Document_x0020_Reference xmlns="4a86e173-02cf-4c9e-9c8a-b1f1859cb6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04E512317971246A70007214C44DBE500F251F3885C8B644F9508AEF9B49133EF00A5AD2A062768114A84CB438974BC6C9E" ma:contentTypeVersion="17" ma:contentTypeDescription="" ma:contentTypeScope="" ma:versionID="6d3c7c96996b0b91ef5422a2ff2f5b9d">
  <xsd:schema xmlns:xsd="http://www.w3.org/2001/XMLSchema" xmlns:xs="http://www.w3.org/2001/XMLSchema" xmlns:p="http://schemas.microsoft.com/office/2006/metadata/properties" xmlns:ns1="http://schemas.microsoft.com/sharepoint/v3" xmlns:ns2="4a86e173-02cf-4c9e-9c8a-b1f1859cb6e9" xmlns:ns3="c962f675-f204-4730-92e8-338cddab20ee" targetNamespace="http://schemas.microsoft.com/office/2006/metadata/properties" ma:root="true" ma:fieldsID="cf7716b00a895a4c694842f489a92542" ns1:_="" ns2:_="" ns3:_="">
    <xsd:import namespace="http://schemas.microsoft.com/sharepoint/v3"/>
    <xsd:import namespace="4a86e173-02cf-4c9e-9c8a-b1f1859cb6e9"/>
    <xsd:import namespace="c962f675-f204-4730-92e8-338cddab20ee"/>
    <xsd:element name="properties">
      <xsd:complexType>
        <xsd:sequence>
          <xsd:element name="documentManagement">
            <xsd:complexType>
              <xsd:all>
                <xsd:element ref="ns2:Document_x0020_Reference" minOccurs="0"/>
                <xsd:element ref="ns2:Planned_x0020_Delivery_x0020_Date1" minOccurs="0"/>
                <xsd:element ref="ns2:Responsible_x0020_Party1" minOccurs="0"/>
                <xsd:element ref="ns1:V3Comment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V3Comments" ma:index="11" nillable="true" ma:displayName="Append-Only Comments" ma:internalName="V3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e173-02cf-4c9e-9c8a-b1f1859cb6e9" elementFormDefault="qualified">
    <xsd:import namespace="http://schemas.microsoft.com/office/2006/documentManagement/types"/>
    <xsd:import namespace="http://schemas.microsoft.com/office/infopath/2007/PartnerControls"/>
    <xsd:element name="Document_x0020_Reference" ma:index="8" nillable="true" ma:displayName="Document Reference" ma:default="" ma:internalName="Document_x0020_Reference">
      <xsd:simpleType>
        <xsd:restriction base="dms:Text">
          <xsd:maxLength value="255"/>
        </xsd:restriction>
      </xsd:simpleType>
    </xsd:element>
    <xsd:element name="Planned_x0020_Delivery_x0020_Date1" ma:index="9" nillable="true" ma:displayName="Planned Delivery Date" ma:default="" ma:format="DateOnly" ma:internalName="Planned_x0020_Delivery_x0020_Date1">
      <xsd:simpleType>
        <xsd:restriction base="dms:DateTime"/>
      </xsd:simpleType>
    </xsd:element>
    <xsd:element name="Responsible_x0020_Party1" ma:index="10" nillable="true" ma:displayName="Responsible Party" ma:default="" ma:internalName="Responsible_x0020_Party1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24721ce-f10a-45d3-8eb7-53d1f7db6b2d}" ma:internalName="TaxCatchAll" ma:showField="CatchAllData" ma:web="4a86e173-02cf-4c9e-9c8a-b1f1859cb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2f675-f204-4730-92e8-338cddab20e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e8c0c4-99b0-4330-9541-42321b27ea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F33D4C-A8C7-4FCF-BBF7-DB289204D9BC}">
  <ds:schemaRefs>
    <ds:schemaRef ds:uri="http://schemas.microsoft.com/office/2006/metadata/properties"/>
    <ds:schemaRef ds:uri="http://schemas.microsoft.com/office/infopath/2007/PartnerControls"/>
    <ds:schemaRef ds:uri="0a04b7b8-9822-41e7-aab1-a0ee0d271b3a"/>
    <ds:schemaRef ds:uri="62a2e432-7798-411d-9406-4b91bb9e367f"/>
    <ds:schemaRef ds:uri="http://schemas.microsoft.com/sharepoint/v3"/>
    <ds:schemaRef ds:uri="c962f675-f204-4730-92e8-338cddab20ee"/>
    <ds:schemaRef ds:uri="4a86e173-02cf-4c9e-9c8a-b1f1859cb6e9"/>
  </ds:schemaRefs>
</ds:datastoreItem>
</file>

<file path=customXml/itemProps2.xml><?xml version="1.0" encoding="utf-8"?>
<ds:datastoreItem xmlns:ds="http://schemas.openxmlformats.org/officeDocument/2006/customXml" ds:itemID="{BF3D1B17-FAC9-43A4-BCB9-7544E95E31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345C4F-586C-473B-A505-9877A3B54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a86e173-02cf-4c9e-9c8a-b1f1859cb6e9"/>
    <ds:schemaRef ds:uri="c962f675-f204-4730-92e8-338cddab20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##</vt:lpstr>
      <vt:lpstr>'Bijlage ##'!Afdrukbereik</vt:lpstr>
    </vt:vector>
  </TitlesOfParts>
  <Manager/>
  <Company>HASKONING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 User</dc:creator>
  <cp:keywords/>
  <dc:description/>
  <cp:lastModifiedBy>Thijs Oudshoorn</cp:lastModifiedBy>
  <cp:revision/>
  <cp:lastPrinted>2024-01-10T17:07:02Z</cp:lastPrinted>
  <dcterms:created xsi:type="dcterms:W3CDTF">1998-10-26T12:41:37Z</dcterms:created>
  <dcterms:modified xsi:type="dcterms:W3CDTF">2024-09-05T10:21:22Z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0x010100D04E512317971246A70007214C44DBE500F251F3885C8B644F9508AEF9B49133EF00A5AD2A062768114A84CB438974BC6C9E</vt:lpwstr>
  </property>
  <property fmtid="{D5CDD505-2E9C-101B-9397-08002B2CF9AE}" pid="3" name="MediaServiceImageTags">
    <vt:lpwstr/>
  </property>
  <property fmtid="{D5CDD505-2E9C-101B-9397-08002B2CF9AE}" pid="4" name="Order">
    <vt:r8>653200</vt:r8>
  </property>
</Properties>
</file>