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ink/ink2.xml" ContentType="application/inkml+xml"/>
  <Override PartName="/xl/drawings/drawing3.xml" ContentType="application/vnd.openxmlformats-officedocument.drawing+xml"/>
  <Override PartName="/xl/ink/ink3.xml" ContentType="application/inkml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rporateroot.sharepoint.com/sites/Project-BI6204/Team/WIP/BI6204 Herinrichting Sterrenbuurt WIP/08. Contractdocumenten/09. Definitief RAW-bestek V2/01 Bijlagen/"/>
    </mc:Choice>
  </mc:AlternateContent>
  <xr:revisionPtr revIDLastSave="83" documentId="13_ncr:1_{89A7B59D-123D-4731-9394-5CF1D75FFD22}" xr6:coauthVersionLast="47" xr6:coauthVersionMax="47" xr10:uidLastSave="{BF3E24D4-C005-4C39-A451-6469D2071E28}"/>
  <bookViews>
    <workbookView xWindow="28680" yWindow="-60" windowWidth="29040" windowHeight="15840" xr2:uid="{9E33BE76-FF4E-42B1-B367-34D972FE2D29}"/>
  </bookViews>
  <sheets>
    <sheet name="Bomenlijst" sheetId="3" r:id="rId1"/>
    <sheet name="Heester en haag lijst" sheetId="1" r:id="rId2"/>
    <sheet name="Overig groen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7" i="1" l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2" i="1"/>
  <c r="N31" i="1"/>
  <c r="N30" i="1"/>
  <c r="N29" i="1"/>
  <c r="N28" i="1"/>
  <c r="N27" i="1"/>
  <c r="N26" i="1"/>
  <c r="N144" i="1"/>
  <c r="N143" i="1"/>
  <c r="N142" i="1"/>
  <c r="N141" i="1"/>
  <c r="N105" i="1"/>
  <c r="N97" i="1"/>
  <c r="N88" i="1"/>
  <c r="N78" i="1"/>
  <c r="N68" i="1"/>
  <c r="N93" i="1"/>
  <c r="N17" i="1"/>
  <c r="N18" i="1"/>
  <c r="N19" i="1"/>
  <c r="N20" i="1"/>
  <c r="N50" i="1"/>
  <c r="N206" i="1"/>
  <c r="N205" i="1"/>
  <c r="N204" i="1"/>
  <c r="N203" i="1"/>
  <c r="N202" i="1"/>
  <c r="N201" i="1"/>
  <c r="N23" i="1" s="1"/>
  <c r="N200" i="1"/>
  <c r="N197" i="1"/>
  <c r="N196" i="1"/>
  <c r="N195" i="1"/>
  <c r="N194" i="1"/>
  <c r="N193" i="1"/>
  <c r="N192" i="1"/>
  <c r="N191" i="1"/>
  <c r="N190" i="1"/>
  <c r="N189" i="1"/>
  <c r="N188" i="1"/>
  <c r="N187" i="1"/>
  <c r="N185" i="1"/>
  <c r="N184" i="1"/>
  <c r="N183" i="1"/>
  <c r="N182" i="1"/>
  <c r="N181" i="1"/>
  <c r="N180" i="1"/>
  <c r="N179" i="1"/>
  <c r="N178" i="1"/>
  <c r="N177" i="1"/>
  <c r="N176" i="1"/>
  <c r="N175" i="1"/>
  <c r="N173" i="1"/>
  <c r="N172" i="1"/>
  <c r="N171" i="1"/>
  <c r="N170" i="1"/>
  <c r="N169" i="1"/>
  <c r="N168" i="1"/>
  <c r="N167" i="1"/>
  <c r="N166" i="1"/>
  <c r="N165" i="1"/>
  <c r="N164" i="1"/>
  <c r="N163" i="1"/>
  <c r="N161" i="1"/>
  <c r="N160" i="1"/>
  <c r="N159" i="1"/>
  <c r="N158" i="1"/>
  <c r="N157" i="1"/>
  <c r="N156" i="1"/>
  <c r="N155" i="1"/>
  <c r="N154" i="1"/>
  <c r="N153" i="1"/>
  <c r="N150" i="1"/>
  <c r="N149" i="1"/>
  <c r="N148" i="1"/>
  <c r="N147" i="1"/>
  <c r="N146" i="1"/>
  <c r="N140" i="1"/>
  <c r="N139" i="1"/>
  <c r="N138" i="1"/>
  <c r="N137" i="1"/>
  <c r="N136" i="1"/>
  <c r="N135" i="1"/>
  <c r="N134" i="1"/>
  <c r="N133" i="1"/>
  <c r="N132" i="1"/>
  <c r="N131" i="1"/>
  <c r="N130" i="1"/>
  <c r="N129" i="1"/>
  <c r="N128" i="1"/>
  <c r="N123" i="1"/>
  <c r="N122" i="1"/>
  <c r="N121" i="1"/>
  <c r="N120" i="1"/>
  <c r="N119" i="1"/>
  <c r="N118" i="1"/>
  <c r="N116" i="1"/>
  <c r="N115" i="1"/>
  <c r="N114" i="1"/>
  <c r="N112" i="1"/>
  <c r="N111" i="1"/>
  <c r="N110" i="1"/>
  <c r="N109" i="1"/>
  <c r="N103" i="1"/>
  <c r="N100" i="1"/>
  <c r="N99" i="1"/>
  <c r="N96" i="1"/>
  <c r="N95" i="1"/>
  <c r="N94" i="1"/>
  <c r="N92" i="1"/>
  <c r="N91" i="1"/>
  <c r="N90" i="1"/>
  <c r="N87" i="1"/>
  <c r="N86" i="1"/>
  <c r="N85" i="1"/>
  <c r="N84" i="1"/>
  <c r="N83" i="1"/>
  <c r="N82" i="1"/>
  <c r="N81" i="1"/>
  <c r="N80" i="1"/>
  <c r="N76" i="1"/>
  <c r="N75" i="1"/>
  <c r="N74" i="1"/>
  <c r="N73" i="1"/>
  <c r="N72" i="1"/>
  <c r="N71" i="1"/>
  <c r="N67" i="1"/>
  <c r="N66" i="1"/>
  <c r="N65" i="1"/>
  <c r="N64" i="1"/>
  <c r="N63" i="1"/>
  <c r="N62" i="1"/>
  <c r="N61" i="1"/>
  <c r="N60" i="1"/>
  <c r="N59" i="1"/>
  <c r="N58" i="1"/>
  <c r="N57" i="1"/>
  <c r="O53" i="2"/>
  <c r="O54" i="2"/>
  <c r="O55" i="2"/>
  <c r="O56" i="2"/>
  <c r="O52" i="2"/>
  <c r="O57" i="2"/>
  <c r="I53" i="3"/>
  <c r="O25" i="2"/>
  <c r="O32" i="2"/>
  <c r="K56" i="3"/>
  <c r="O40" i="2"/>
  <c r="O18" i="2" s="1"/>
  <c r="O39" i="2"/>
  <c r="O13" i="2" s="1"/>
  <c r="O38" i="2"/>
  <c r="O17" i="2" s="1"/>
  <c r="O37" i="2"/>
  <c r="O11" i="2" s="1"/>
  <c r="O49" i="2"/>
  <c r="O48" i="2"/>
  <c r="O47" i="2"/>
  <c r="O46" i="2"/>
  <c r="O26" i="2"/>
  <c r="O27" i="2"/>
  <c r="O35" i="2"/>
  <c r="O34" i="2"/>
  <c r="O33" i="2"/>
  <c r="N13" i="1" l="1"/>
  <c r="N15" i="1"/>
  <c r="N14" i="1"/>
  <c r="N51" i="1"/>
  <c r="O12" i="2"/>
  <c r="O20" i="2"/>
  <c r="O19" i="2"/>
  <c r="O15" i="2"/>
  <c r="O16" i="2"/>
  <c r="O14" i="2"/>
  <c r="O23" i="2"/>
  <c r="O9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tc={DCF37945-E56B-487D-88D8-9123565D473A}</author>
    <author>tc={EADE7CB9-5022-480A-B699-B9C58EF7F4C7}</author>
  </authors>
  <commentList>
    <comment ref="D101" authorId="0" shapeId="0" xr:uid="{DCF37945-E56B-487D-88D8-9123565D473A}">
      <text>
        <t xml:space="preserve"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Zijn afkortingen toegevoegd aan tek?
</t>
      </text>
    </comment>
    <comment ref="D102" authorId="1" shapeId="0" xr:uid="{EADE7CB9-5022-480A-B699-B9C58EF7F4C7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Zijn afkortingen toegevoegd aan tek?</t>
      </text>
    </comment>
  </commentList>
</comments>
</file>

<file path=xl/sharedStrings.xml><?xml version="1.0" encoding="utf-8"?>
<sst xmlns="http://schemas.openxmlformats.org/spreadsheetml/2006/main" count="2116" uniqueCount="659">
  <si>
    <t>Royal HaskoningDHV</t>
  </si>
  <si>
    <t>Code</t>
  </si>
  <si>
    <t>Wetenschappelijke naam</t>
  </si>
  <si>
    <t>Nederlandse naam</t>
  </si>
  <si>
    <t>Aantal stuks</t>
  </si>
  <si>
    <t>Opmerkingen</t>
  </si>
  <si>
    <t>Veldesdoorn</t>
  </si>
  <si>
    <t>Iep</t>
  </si>
  <si>
    <t>Meerstammig</t>
  </si>
  <si>
    <t>Project: BJ6204-Herinrichting Sterrenbuurt</t>
  </si>
  <si>
    <t>Hagen</t>
  </si>
  <si>
    <t>Ligustrum ovalufolium</t>
  </si>
  <si>
    <t>Ilex aquifolium meservaea</t>
  </si>
  <si>
    <t>Acer campestre</t>
  </si>
  <si>
    <t>haagliguster</t>
  </si>
  <si>
    <t>Rubus tricolor 'Darts Evergreen'</t>
  </si>
  <si>
    <t>Hedera colchica 'Fall Favourite'</t>
  </si>
  <si>
    <t>Eleaegnus ebbingei</t>
  </si>
  <si>
    <t>Sorbaria sorbifolia</t>
  </si>
  <si>
    <t>Hamemelis mollis 'Boskoop'</t>
  </si>
  <si>
    <t>Diervilla sesilifolia 'Dise'</t>
  </si>
  <si>
    <t>Hypericum kalmianum 'SUNNY BOULEVARD</t>
  </si>
  <si>
    <t>Clethra Alnifolia 'WHITE SPIRE'</t>
  </si>
  <si>
    <t>Vinca major</t>
  </si>
  <si>
    <t>Hydrangea panniculata 'Darts Little Dot'</t>
  </si>
  <si>
    <t>Hydrangea serrata 'Blue Bird'</t>
  </si>
  <si>
    <t>Physocarpus opulifolius 'Diabolo'</t>
  </si>
  <si>
    <t>Cornus sericea 'Kelsyii'</t>
  </si>
  <si>
    <t>Rubus glandulosum 'Betty Ashburner'</t>
  </si>
  <si>
    <t>Weigela 'Little Red Robin'</t>
  </si>
  <si>
    <t>Chaenomelis superba 'Jet Trail'</t>
  </si>
  <si>
    <t>Forsythia intermedia 'Spectabilis'</t>
  </si>
  <si>
    <t>Dwergmispel</t>
  </si>
  <si>
    <t>Salix repens</t>
  </si>
  <si>
    <t>Kruipwilg</t>
  </si>
  <si>
    <t>Acer freemanii 'AUTUMN BLAZE'</t>
  </si>
  <si>
    <t>Acer platanoides 'Cleveland'</t>
  </si>
  <si>
    <t>Acer freemanii 'Celzam'</t>
  </si>
  <si>
    <t>Alnus glutinosa 'Imperialis'</t>
  </si>
  <si>
    <t>Acer rubrum 'REDPOINTE'</t>
  </si>
  <si>
    <t>Acer saccharium 'Piramidale'</t>
  </si>
  <si>
    <t>Acer platanoides 'Emerald Queen'</t>
  </si>
  <si>
    <t>Carpinus betulus 'A. Beeckman'</t>
  </si>
  <si>
    <t>Prunus 'Spire'</t>
  </si>
  <si>
    <t>Prunus serrulata 'Amanogawa'</t>
  </si>
  <si>
    <t>Ulmus 'Columella'</t>
  </si>
  <si>
    <t>Prunus 'Umineko'</t>
  </si>
  <si>
    <t>Prunus avium 'Plena'</t>
  </si>
  <si>
    <t>Magnolia loebneri 'Merrill'</t>
  </si>
  <si>
    <t>Liquidambar styraciflua 'Worplesdon'</t>
  </si>
  <si>
    <t>Tilia henryana</t>
  </si>
  <si>
    <t>Fraxinus pennsylvanica 'Summit'</t>
  </si>
  <si>
    <t>Fraxinus pennsylvanica 'Cimzam'</t>
  </si>
  <si>
    <t>Fraxinus pennsylvanica 'Urbanite'</t>
  </si>
  <si>
    <t>Fraxinus pennsylvanica 'Zundert'</t>
  </si>
  <si>
    <t>Ulmus 'Morton Glossy'</t>
  </si>
  <si>
    <t xml:space="preserve">Nyssa sylvatica </t>
  </si>
  <si>
    <t>Gleditsia traicanthos 'Skyline'</t>
  </si>
  <si>
    <t>Quercus robur</t>
  </si>
  <si>
    <t>ACE</t>
  </si>
  <si>
    <t>AF</t>
  </si>
  <si>
    <t>Acer freemanii 'Armstrong'</t>
  </si>
  <si>
    <t>AFA</t>
  </si>
  <si>
    <t>AFC</t>
  </si>
  <si>
    <t>ASP</t>
  </si>
  <si>
    <t>APC</t>
  </si>
  <si>
    <t>FPZ</t>
  </si>
  <si>
    <t>PSA</t>
  </si>
  <si>
    <t xml:space="preserve">APE </t>
  </si>
  <si>
    <t>ARR</t>
  </si>
  <si>
    <t>AC</t>
  </si>
  <si>
    <t>Alnus incana 'Aurea'</t>
  </si>
  <si>
    <t>AIA</t>
  </si>
  <si>
    <t>Ulmus minor</t>
  </si>
  <si>
    <t>CM</t>
  </si>
  <si>
    <t>FPC</t>
  </si>
  <si>
    <t>FPS</t>
  </si>
  <si>
    <t>FPU</t>
  </si>
  <si>
    <t>GT</t>
  </si>
  <si>
    <t>LSW</t>
  </si>
  <si>
    <t>ML</t>
  </si>
  <si>
    <t>NS</t>
  </si>
  <si>
    <t>PSR</t>
  </si>
  <si>
    <t>PU</t>
  </si>
  <si>
    <t>PA</t>
  </si>
  <si>
    <t xml:space="preserve">PS </t>
  </si>
  <si>
    <t>QR</t>
  </si>
  <si>
    <t>SI</t>
  </si>
  <si>
    <t>SA</t>
  </si>
  <si>
    <t>TH</t>
  </si>
  <si>
    <t>UMG</t>
  </si>
  <si>
    <t>UC</t>
  </si>
  <si>
    <t xml:space="preserve">UM </t>
  </si>
  <si>
    <t>SV</t>
  </si>
  <si>
    <t xml:space="preserve">Cornus sanguinea </t>
  </si>
  <si>
    <t>Corylus avellana</t>
  </si>
  <si>
    <t>Frangula alnus</t>
  </si>
  <si>
    <t>Viburnum oplulus</t>
  </si>
  <si>
    <t>Ribes rubrum</t>
  </si>
  <si>
    <t>Ribes nigrum</t>
  </si>
  <si>
    <t>Amelanchier lamarckii</t>
  </si>
  <si>
    <t>Ligustrum vulgare</t>
  </si>
  <si>
    <t>Juglans regia</t>
  </si>
  <si>
    <t>JR</t>
  </si>
  <si>
    <t>Malus domestica 'Elstar'</t>
  </si>
  <si>
    <t>MD</t>
  </si>
  <si>
    <t>hoogte</t>
  </si>
  <si>
    <t>breedte</t>
  </si>
  <si>
    <t>vorm</t>
  </si>
  <si>
    <t>10-12</t>
  </si>
  <si>
    <t>7-8</t>
  </si>
  <si>
    <t>breed eirond</t>
  </si>
  <si>
    <t>12-15</t>
  </si>
  <si>
    <t>Esdoorn</t>
  </si>
  <si>
    <t>5-7</t>
  </si>
  <si>
    <t>10-15</t>
  </si>
  <si>
    <t>Mooie herfstverkleuring</t>
  </si>
  <si>
    <t>smal piramidaal</t>
  </si>
  <si>
    <t>zuilvormig</t>
  </si>
  <si>
    <t>6-8</t>
  </si>
  <si>
    <t>ovaal</t>
  </si>
  <si>
    <t>15-20</t>
  </si>
  <si>
    <t>8-10</t>
  </si>
  <si>
    <t>Noorse esdoorn</t>
  </si>
  <si>
    <t>eirond</t>
  </si>
  <si>
    <t>bloeitijd</t>
  </si>
  <si>
    <t>april</t>
  </si>
  <si>
    <t>Wadi's</t>
  </si>
  <si>
    <t>Hulst</t>
  </si>
  <si>
    <t>Venus</t>
  </si>
  <si>
    <t>V-1</t>
  </si>
  <si>
    <t>V-2</t>
  </si>
  <si>
    <t>V-3</t>
  </si>
  <si>
    <t>V-4</t>
  </si>
  <si>
    <t>V-5</t>
  </si>
  <si>
    <t xml:space="preserve">Plantvaknr. </t>
  </si>
  <si>
    <t>CA</t>
  </si>
  <si>
    <t>CAW</t>
  </si>
  <si>
    <t>CSK</t>
  </si>
  <si>
    <t>DS</t>
  </si>
  <si>
    <t>AP</t>
  </si>
  <si>
    <t>FI</t>
  </si>
  <si>
    <t>WL</t>
  </si>
  <si>
    <t>HH</t>
  </si>
  <si>
    <t>SS</t>
  </si>
  <si>
    <t>HM</t>
  </si>
  <si>
    <t>HCF</t>
  </si>
  <si>
    <t>HHA</t>
  </si>
  <si>
    <t>HSBB</t>
  </si>
  <si>
    <t>HK</t>
  </si>
  <si>
    <t>RT</t>
  </si>
  <si>
    <t>RG</t>
  </si>
  <si>
    <t>VM</t>
  </si>
  <si>
    <t>AL</t>
  </si>
  <si>
    <t>CS</t>
  </si>
  <si>
    <t>FA</t>
  </si>
  <si>
    <t>LV</t>
  </si>
  <si>
    <t>LO</t>
  </si>
  <si>
    <t>VO</t>
  </si>
  <si>
    <t>RR</t>
  </si>
  <si>
    <t>RN</t>
  </si>
  <si>
    <t>EUE</t>
  </si>
  <si>
    <t>MG</t>
  </si>
  <si>
    <t>SR</t>
  </si>
  <si>
    <t>blokhaag</t>
  </si>
  <si>
    <t>Aantal stuks/m2/m1</t>
  </si>
  <si>
    <t>1-1,2</t>
  </si>
  <si>
    <t>Maat</t>
  </si>
  <si>
    <t>Saturnus</t>
  </si>
  <si>
    <t>Opgesteld door:</t>
  </si>
  <si>
    <t>SvdW</t>
  </si>
  <si>
    <t>Definitief</t>
  </si>
  <si>
    <t>S-1</t>
  </si>
  <si>
    <t>S-2</t>
  </si>
  <si>
    <t>S-3</t>
  </si>
  <si>
    <t>S-4</t>
  </si>
  <si>
    <t>Jupiter</t>
  </si>
  <si>
    <t>J-1</t>
  </si>
  <si>
    <t>J-2</t>
  </si>
  <si>
    <t>J-3</t>
  </si>
  <si>
    <t>J-4</t>
  </si>
  <si>
    <t>J-5</t>
  </si>
  <si>
    <t>J-6</t>
  </si>
  <si>
    <t>J-7</t>
  </si>
  <si>
    <t>Pollux</t>
  </si>
  <si>
    <t>P-1</t>
  </si>
  <si>
    <t>P-2</t>
  </si>
  <si>
    <t>P-3</t>
  </si>
  <si>
    <t>P-4</t>
  </si>
  <si>
    <t>Castor</t>
  </si>
  <si>
    <t>C-1</t>
  </si>
  <si>
    <t>C-2</t>
  </si>
  <si>
    <t>Parkeerplaats Venus</t>
  </si>
  <si>
    <t>Parkeerplaats Saturnus</t>
  </si>
  <si>
    <t>PV-1</t>
  </si>
  <si>
    <t>PV-2</t>
  </si>
  <si>
    <t>PV-3</t>
  </si>
  <si>
    <t>PV-4</t>
  </si>
  <si>
    <t>PS-1</t>
  </si>
  <si>
    <t>PS-2</t>
  </si>
  <si>
    <t>PS-3</t>
  </si>
  <si>
    <t>Parkeerplaats Jupiter</t>
  </si>
  <si>
    <t>PJ-1</t>
  </si>
  <si>
    <t>PJ-2</t>
  </si>
  <si>
    <t>PJ-3</t>
  </si>
  <si>
    <t>PJ-4</t>
  </si>
  <si>
    <t>PJ-5</t>
  </si>
  <si>
    <t>Datum</t>
  </si>
  <si>
    <t>Status</t>
  </si>
  <si>
    <t>18-20</t>
  </si>
  <si>
    <t>Grotebeerstraat</t>
  </si>
  <si>
    <t>GB-1</t>
  </si>
  <si>
    <t>GB-2</t>
  </si>
  <si>
    <t>GB-3</t>
  </si>
  <si>
    <t>GB-4</t>
  </si>
  <si>
    <t>GB-5</t>
  </si>
  <si>
    <t>GB-6</t>
  </si>
  <si>
    <t>GB-7</t>
  </si>
  <si>
    <t>GB-8</t>
  </si>
  <si>
    <t>GB-9</t>
  </si>
  <si>
    <t>GB-10</t>
  </si>
  <si>
    <t>GB-11</t>
  </si>
  <si>
    <t>GB-12</t>
  </si>
  <si>
    <t>Me-1</t>
  </si>
  <si>
    <t>Me-2</t>
  </si>
  <si>
    <t>Me-3</t>
  </si>
  <si>
    <t>Me-4</t>
  </si>
  <si>
    <t>Me-5</t>
  </si>
  <si>
    <t>MeV-1</t>
  </si>
  <si>
    <t>MeV-2</t>
  </si>
  <si>
    <t>MeV-3</t>
  </si>
  <si>
    <t>MeV-4</t>
  </si>
  <si>
    <t>MeV-5</t>
  </si>
  <si>
    <t>MeV-6</t>
  </si>
  <si>
    <t>MeV-7</t>
  </si>
  <si>
    <t>MeV-8</t>
  </si>
  <si>
    <t>Mes-1</t>
  </si>
  <si>
    <t>Mes-2</t>
  </si>
  <si>
    <t>Mes-3</t>
  </si>
  <si>
    <t>Mes-4</t>
  </si>
  <si>
    <t>Mes-5</t>
  </si>
  <si>
    <t>Mes-6</t>
  </si>
  <si>
    <t>Mes-7</t>
  </si>
  <si>
    <t>Mes-8</t>
  </si>
  <si>
    <t>Mes-9</t>
  </si>
  <si>
    <t>Mercuriusstraat</t>
  </si>
  <si>
    <t>Mercuriusstraat-Venus</t>
  </si>
  <si>
    <t>Mercuriusstraat-Saturnus</t>
  </si>
  <si>
    <t>Poolsterstraat</t>
  </si>
  <si>
    <t>PO-1</t>
  </si>
  <si>
    <t>PO-2</t>
  </si>
  <si>
    <t>PO-3</t>
  </si>
  <si>
    <t>PO-4</t>
  </si>
  <si>
    <t>PO-5</t>
  </si>
  <si>
    <t>PO-6</t>
  </si>
  <si>
    <t>PO-7</t>
  </si>
  <si>
    <t>Orionstraat</t>
  </si>
  <si>
    <t>Or-1</t>
  </si>
  <si>
    <t>Or-2</t>
  </si>
  <si>
    <t>Or-3</t>
  </si>
  <si>
    <t>Or-4</t>
  </si>
  <si>
    <t>Or-5</t>
  </si>
  <si>
    <t>Or-6</t>
  </si>
  <si>
    <t>Or-7</t>
  </si>
  <si>
    <t>Rode esdoorn</t>
  </si>
  <si>
    <t>piramidaal</t>
  </si>
  <si>
    <t>Zilver esdoorn</t>
  </si>
  <si>
    <t>20-25</t>
  </si>
  <si>
    <t>maart</t>
  </si>
  <si>
    <t>februari/maart</t>
  </si>
  <si>
    <t>8-12</t>
  </si>
  <si>
    <t>maart/april</t>
  </si>
  <si>
    <t>6-15</t>
  </si>
  <si>
    <t>Prunus 'The Bride'</t>
  </si>
  <si>
    <t>Gewone els</t>
  </si>
  <si>
    <t>Goudels</t>
  </si>
  <si>
    <t>Gewone haagbeuk</t>
  </si>
  <si>
    <t>april/mei</t>
  </si>
  <si>
    <t>rond- onregelmatig</t>
  </si>
  <si>
    <t>Zachte es</t>
  </si>
  <si>
    <t>rond- breed</t>
  </si>
  <si>
    <t>14-18</t>
  </si>
  <si>
    <t>smal ovaal</t>
  </si>
  <si>
    <t>Valse christusdoorn</t>
  </si>
  <si>
    <t>Amberboom</t>
  </si>
  <si>
    <t>Magnolia</t>
  </si>
  <si>
    <t>Appel</t>
  </si>
  <si>
    <t>Gewone iep</t>
  </si>
  <si>
    <t>mei/juni</t>
  </si>
  <si>
    <t>15-30</t>
  </si>
  <si>
    <t>Gewone walnoot</t>
  </si>
  <si>
    <t>3-7</t>
  </si>
  <si>
    <t>1-3</t>
  </si>
  <si>
    <t>rond</t>
  </si>
  <si>
    <t xml:space="preserve">mei  </t>
  </si>
  <si>
    <t>Zwarte tupelloboom</t>
  </si>
  <si>
    <t>15-25</t>
  </si>
  <si>
    <t>breed piramidaal</t>
  </si>
  <si>
    <t>Zoete kers</t>
  </si>
  <si>
    <t>smal zuilvormig</t>
  </si>
  <si>
    <t>Sierkers</t>
  </si>
  <si>
    <t>smal kegelvormig</t>
  </si>
  <si>
    <t>breed rond</t>
  </si>
  <si>
    <t>Zomereik</t>
  </si>
  <si>
    <t>20-40</t>
  </si>
  <si>
    <t>Gewimperde linde</t>
  </si>
  <si>
    <t>juli/sepember</t>
  </si>
  <si>
    <t>3-5</t>
  </si>
  <si>
    <t>20-30</t>
  </si>
  <si>
    <t>ovaal vaasvormig</t>
  </si>
  <si>
    <t>smal</t>
  </si>
  <si>
    <t>Katwilg</t>
  </si>
  <si>
    <t>4-6</t>
  </si>
  <si>
    <t>2-5</t>
  </si>
  <si>
    <t>Wilgenboog (tunnel)</t>
  </si>
  <si>
    <t>Zuiliep</t>
  </si>
  <si>
    <t>1-2</t>
  </si>
  <si>
    <t>Heesters</t>
  </si>
  <si>
    <t>Spaanse aak</t>
  </si>
  <si>
    <t>lijn/blokhaag</t>
  </si>
  <si>
    <t>mei</t>
  </si>
  <si>
    <t>1-1,5</t>
  </si>
  <si>
    <t>juni/juli</t>
  </si>
  <si>
    <t>april/september</t>
  </si>
  <si>
    <t>Wadi heesters</t>
  </si>
  <si>
    <t>Acer campestre 'Red Shine'</t>
  </si>
  <si>
    <t>Bosplantsoen</t>
  </si>
  <si>
    <t>Krentenboompje</t>
  </si>
  <si>
    <t>Kornoelje</t>
  </si>
  <si>
    <t>Hazelaar</t>
  </si>
  <si>
    <t>Sprokehout</t>
  </si>
  <si>
    <t>Wilde liguster</t>
  </si>
  <si>
    <t>Liguster</t>
  </si>
  <si>
    <t>Gelderse roos</t>
  </si>
  <si>
    <t>Aalbes</t>
  </si>
  <si>
    <t>Zwarte bes</t>
  </si>
  <si>
    <t>Japanse esdoorn</t>
  </si>
  <si>
    <t>solitair</t>
  </si>
  <si>
    <t>2-4</t>
  </si>
  <si>
    <t>vaasvormig</t>
  </si>
  <si>
    <t>Japanse sierkwee</t>
  </si>
  <si>
    <t>70-80</t>
  </si>
  <si>
    <t>breed opgaand</t>
  </si>
  <si>
    <t>juli/augustus</t>
  </si>
  <si>
    <t>Schijnels</t>
  </si>
  <si>
    <t>60-80</t>
  </si>
  <si>
    <t>breed laagblijvend</t>
  </si>
  <si>
    <t>75-100</t>
  </si>
  <si>
    <t>Diervilla</t>
  </si>
  <si>
    <t>Weigela</t>
  </si>
  <si>
    <t>mei/juli</t>
  </si>
  <si>
    <t>Olijfwilg</t>
  </si>
  <si>
    <t>breed uitgroeiend</t>
  </si>
  <si>
    <t>september/oktober</t>
  </si>
  <si>
    <t>stuks/m2/m1</t>
  </si>
  <si>
    <t>Toepassing</t>
  </si>
  <si>
    <t>Chinees klokje</t>
  </si>
  <si>
    <t>180-250</t>
  </si>
  <si>
    <t>Toverhazelaar</t>
  </si>
  <si>
    <t>januari-maart</t>
  </si>
  <si>
    <t>Kaukasische klimop</t>
  </si>
  <si>
    <t>september-november</t>
  </si>
  <si>
    <t>Klimop</t>
  </si>
  <si>
    <t>30-40</t>
  </si>
  <si>
    <t>600-900</t>
  </si>
  <si>
    <t>200-400</t>
  </si>
  <si>
    <t>0,5-1</t>
  </si>
  <si>
    <t>0,2-0,5</t>
  </si>
  <si>
    <t xml:space="preserve">Pluimhortensia </t>
  </si>
  <si>
    <t>80-120</t>
  </si>
  <si>
    <t>juli/september</t>
  </si>
  <si>
    <t>120-150</t>
  </si>
  <si>
    <t>Hortensia</t>
  </si>
  <si>
    <t>Hertshooi</t>
  </si>
  <si>
    <t>220-250</t>
  </si>
  <si>
    <t>Blaasspirea</t>
  </si>
  <si>
    <t>100-200</t>
  </si>
  <si>
    <t>Lijsterbesspirea</t>
  </si>
  <si>
    <t>juni/augustus</t>
  </si>
  <si>
    <t>Sierbraam</t>
  </si>
  <si>
    <t>15-60</t>
  </si>
  <si>
    <t>bodembedekkend</t>
  </si>
  <si>
    <t>30-50</t>
  </si>
  <si>
    <t xml:space="preserve">mei/juni </t>
  </si>
  <si>
    <t>Maagdenpalm</t>
  </si>
  <si>
    <t>mei/september</t>
  </si>
  <si>
    <t>POF</t>
  </si>
  <si>
    <t>Photinia fraseri 'Red Robin'</t>
  </si>
  <si>
    <t>Glansmispel</t>
  </si>
  <si>
    <t>300-600</t>
  </si>
  <si>
    <t>klein halfopen</t>
  </si>
  <si>
    <t>400-800</t>
  </si>
  <si>
    <t>300-400</t>
  </si>
  <si>
    <t>500-700</t>
  </si>
  <si>
    <t>februari/maar</t>
  </si>
  <si>
    <t>Wilde kardinaalsmuts</t>
  </si>
  <si>
    <t>300-450</t>
  </si>
  <si>
    <t>250-00</t>
  </si>
  <si>
    <t>Struikheesters</t>
  </si>
  <si>
    <t>50-150</t>
  </si>
  <si>
    <t>20-80</t>
  </si>
  <si>
    <t>50-100</t>
  </si>
  <si>
    <t>groep</t>
  </si>
  <si>
    <t>Stuks</t>
  </si>
  <si>
    <t>ACAM</t>
  </si>
  <si>
    <t>IM</t>
  </si>
  <si>
    <t>9 m</t>
  </si>
  <si>
    <t>inmeting</t>
  </si>
  <si>
    <t>Dwergkww</t>
  </si>
  <si>
    <t>27m2</t>
  </si>
  <si>
    <t>50m2</t>
  </si>
  <si>
    <t>CAS</t>
  </si>
  <si>
    <t>November/ maart</t>
  </si>
  <si>
    <t>100/300</t>
  </si>
  <si>
    <t>14m2</t>
  </si>
  <si>
    <t>15m2</t>
  </si>
  <si>
    <t>7m2</t>
  </si>
  <si>
    <t>6m2</t>
  </si>
  <si>
    <t>22m2</t>
  </si>
  <si>
    <t>Salix viminalis (wligenboog tunnel)</t>
  </si>
  <si>
    <t>Ligustrum ovalufolium + Capinus Betulus</t>
  </si>
  <si>
    <t>juni/juli - april/mei</t>
  </si>
  <si>
    <t>LC</t>
  </si>
  <si>
    <t>20m</t>
  </si>
  <si>
    <t>40m2</t>
  </si>
  <si>
    <t>30m2</t>
  </si>
  <si>
    <t>10m</t>
  </si>
  <si>
    <t>5m</t>
  </si>
  <si>
    <t>8m2</t>
  </si>
  <si>
    <t>18m2</t>
  </si>
  <si>
    <t>19m2</t>
  </si>
  <si>
    <t>23m2</t>
  </si>
  <si>
    <t>5m2</t>
  </si>
  <si>
    <t>Hofjes</t>
  </si>
  <si>
    <t>Woonstraten</t>
  </si>
  <si>
    <t>120m2</t>
  </si>
  <si>
    <t>90m2</t>
  </si>
  <si>
    <t>100m2</t>
  </si>
  <si>
    <t>HP</t>
  </si>
  <si>
    <t>35m2</t>
  </si>
  <si>
    <t>44m2</t>
  </si>
  <si>
    <t>10m2</t>
  </si>
  <si>
    <t>37m2</t>
  </si>
  <si>
    <t>Parkeerkoffers</t>
  </si>
  <si>
    <t>30m</t>
  </si>
  <si>
    <t>Ee</t>
  </si>
  <si>
    <t>80/100</t>
  </si>
  <si>
    <t>25m2</t>
  </si>
  <si>
    <t>20m2</t>
  </si>
  <si>
    <t>GB-13</t>
  </si>
  <si>
    <t>15m</t>
  </si>
  <si>
    <t>12m2</t>
  </si>
  <si>
    <t>94m2</t>
  </si>
  <si>
    <t>65m2</t>
  </si>
  <si>
    <t>80m2</t>
  </si>
  <si>
    <t>PO-8</t>
  </si>
  <si>
    <t>PO-9</t>
  </si>
  <si>
    <t>Or-8</t>
  </si>
  <si>
    <t>Or-9</t>
  </si>
  <si>
    <t>Or-10</t>
  </si>
  <si>
    <t>Or-11</t>
  </si>
  <si>
    <t xml:space="preserve">Bosplantsoen </t>
  </si>
  <si>
    <t>Bollen</t>
  </si>
  <si>
    <t>W-1</t>
  </si>
  <si>
    <t>W-2</t>
  </si>
  <si>
    <t>W-3</t>
  </si>
  <si>
    <t>W-4</t>
  </si>
  <si>
    <t>70m2</t>
  </si>
  <si>
    <t>Jupitter</t>
  </si>
  <si>
    <t>Haag</t>
  </si>
  <si>
    <t>H-1</t>
  </si>
  <si>
    <t>Park</t>
  </si>
  <si>
    <t>H-2</t>
  </si>
  <si>
    <t xml:space="preserve">Park </t>
  </si>
  <si>
    <t>H-3</t>
  </si>
  <si>
    <t>H-4</t>
  </si>
  <si>
    <t>H-5</t>
  </si>
  <si>
    <t>BOS-1</t>
  </si>
  <si>
    <t>BOS-2</t>
  </si>
  <si>
    <t>BOS-3</t>
  </si>
  <si>
    <t>BOS-4</t>
  </si>
  <si>
    <t>1435m2</t>
  </si>
  <si>
    <t>300m2</t>
  </si>
  <si>
    <t>2450m2</t>
  </si>
  <si>
    <t>17500m2</t>
  </si>
  <si>
    <t>Barenburg Solide</t>
  </si>
  <si>
    <t>kg/100m2</t>
  </si>
  <si>
    <t>Mensel B103 + extra bijensoort</t>
  </si>
  <si>
    <t>Mensel B104 + extra bijensoort</t>
  </si>
  <si>
    <t xml:space="preserve"> </t>
  </si>
  <si>
    <t>W2 Wadimengsel 'Cruydt Hoeck'</t>
  </si>
  <si>
    <t>Zaai mengsels</t>
  </si>
  <si>
    <t>Bomenlijst Herinrichting Sterrenbuurt</t>
  </si>
  <si>
    <t>Heester en hagen lijst Herinrichting Sterrenbuurt</t>
  </si>
  <si>
    <t xml:space="preserve">Overzicht Heester en hagen lijst </t>
  </si>
  <si>
    <t xml:space="preserve">Stuks totaal </t>
  </si>
  <si>
    <t>LI</t>
  </si>
  <si>
    <t>25m</t>
  </si>
  <si>
    <t>45m</t>
  </si>
  <si>
    <t>65m</t>
  </si>
  <si>
    <t>120m</t>
  </si>
  <si>
    <t>75m</t>
  </si>
  <si>
    <t>Overig groen lijst Herinrichting Sterrenbuurt</t>
  </si>
  <si>
    <t>Overzicht Bosplantsoen en Wadi beplanting</t>
  </si>
  <si>
    <t>Rode Kornoelje</t>
  </si>
  <si>
    <t>Mei/juni</t>
  </si>
  <si>
    <t>aantal stuk m2</t>
  </si>
  <si>
    <t>Aanplant in overleg met groenbeheerder</t>
  </si>
  <si>
    <t>totaal (kg)</t>
  </si>
  <si>
    <t>Aanplant in clusters van 10m2</t>
  </si>
  <si>
    <t>400m2</t>
  </si>
  <si>
    <t>210m2</t>
  </si>
  <si>
    <t>600m2</t>
  </si>
  <si>
    <t>275m2</t>
  </si>
  <si>
    <t>Krentenboomplje</t>
  </si>
  <si>
    <t>Alnuis cordata</t>
  </si>
  <si>
    <t>Hartbladige Els</t>
  </si>
  <si>
    <t xml:space="preserve">10 - 15 </t>
  </si>
  <si>
    <t>Breed kegelvormig</t>
  </si>
  <si>
    <t>ACRS</t>
  </si>
  <si>
    <t>AG</t>
  </si>
  <si>
    <t>ALM</t>
  </si>
  <si>
    <t>Amelancier lamarckii</t>
  </si>
  <si>
    <t>200/250</t>
  </si>
  <si>
    <t>150/175</t>
  </si>
  <si>
    <t>Pyrus communis 'Conference'</t>
  </si>
  <si>
    <t>Peer</t>
  </si>
  <si>
    <t>Perenboom</t>
  </si>
  <si>
    <t>April</t>
  </si>
  <si>
    <t>CB</t>
  </si>
  <si>
    <t>Crataegus monogyna</t>
  </si>
  <si>
    <t>Éenstijlige meidoorn</t>
  </si>
  <si>
    <t>bolvormig</t>
  </si>
  <si>
    <t>Eik</t>
  </si>
  <si>
    <t>20-41</t>
  </si>
  <si>
    <t>10-16</t>
  </si>
  <si>
    <t>juni</t>
  </si>
  <si>
    <t>Sorbus aucupara</t>
  </si>
  <si>
    <t>Lijsterbes</t>
  </si>
  <si>
    <t>Eirond</t>
  </si>
  <si>
    <t>Sorbus intermedia</t>
  </si>
  <si>
    <t>300-350</t>
  </si>
  <si>
    <t>Zweedse meelbes</t>
  </si>
  <si>
    <t>10</t>
  </si>
  <si>
    <t>UMU</t>
  </si>
  <si>
    <t>iep</t>
  </si>
  <si>
    <t>Appelboom</t>
  </si>
  <si>
    <t>Notenboom</t>
  </si>
  <si>
    <t>stuk/m</t>
  </si>
  <si>
    <t>maat</t>
  </si>
  <si>
    <t>Liguster ovalufoloium</t>
  </si>
  <si>
    <t>Haagliguster</t>
  </si>
  <si>
    <t>MIX</t>
  </si>
  <si>
    <t>Totaal</t>
  </si>
  <si>
    <t>totaal</t>
  </si>
  <si>
    <t>UF</t>
  </si>
  <si>
    <t>Ulmus frontier</t>
  </si>
  <si>
    <t>Piramidaal</t>
  </si>
  <si>
    <t>September</t>
  </si>
  <si>
    <t>Vinca minor</t>
  </si>
  <si>
    <t>Quercus coccinea</t>
  </si>
  <si>
    <t>QC</t>
  </si>
  <si>
    <t>'6-10</t>
  </si>
  <si>
    <t>16-18</t>
  </si>
  <si>
    <t>Grote kattenstaart</t>
  </si>
  <si>
    <t>Kikkerbeet</t>
  </si>
  <si>
    <t>Pijlkruid</t>
  </si>
  <si>
    <t>Mattenbies</t>
  </si>
  <si>
    <t>Zwanenbloem</t>
  </si>
  <si>
    <t>Aarverderkruid</t>
  </si>
  <si>
    <t xml:space="preserve">Waterplanten </t>
  </si>
  <si>
    <t xml:space="preserve">20% van het oppervlakte </t>
  </si>
  <si>
    <t>370m2</t>
  </si>
  <si>
    <t>toepassing</t>
  </si>
  <si>
    <t xml:space="preserve">Vaste plant </t>
  </si>
  <si>
    <t xml:space="preserve">Water diepte </t>
  </si>
  <si>
    <t>0-10cm</t>
  </si>
  <si>
    <t>0-60cm</t>
  </si>
  <si>
    <t>Drijvend</t>
  </si>
  <si>
    <t>0-40cm</t>
  </si>
  <si>
    <t>20-60cm</t>
  </si>
  <si>
    <t>5 -30cm</t>
  </si>
  <si>
    <t>40-120 cm</t>
  </si>
  <si>
    <t>Onderwater plant</t>
  </si>
  <si>
    <t>Acer campestre 'Elsrijk'</t>
  </si>
  <si>
    <t>Acer palmatum 'Atropurpureum'</t>
  </si>
  <si>
    <t>Ulmus 'Mortin Urban'</t>
  </si>
  <si>
    <t>Europese veldiep</t>
  </si>
  <si>
    <t>Ilex aquifolium Meserveae 'Blue princess'</t>
  </si>
  <si>
    <t>Blauwe hulst</t>
  </si>
  <si>
    <t>Haagbeuk</t>
  </si>
  <si>
    <t>Carpinus betulus</t>
  </si>
  <si>
    <t xml:space="preserve">Ligustrum ovalufolium </t>
  </si>
  <si>
    <t>Capinus Betulus</t>
  </si>
  <si>
    <t xml:space="preserve">april/mei </t>
  </si>
  <si>
    <t>Cheaenosmeles superba 'Jet trail'</t>
  </si>
  <si>
    <t>Cornus alba 'Siberica'</t>
  </si>
  <si>
    <t>Hedera helix 'Arborescens'</t>
  </si>
  <si>
    <t>Hedera helix hibernica</t>
  </si>
  <si>
    <t>Salix repens 'Darts Silver'</t>
  </si>
  <si>
    <t>Ilex aquifolium meservaea 'Blue princess'</t>
  </si>
  <si>
    <t>Ilex aquifolium meserveae 'Blue princess'</t>
  </si>
  <si>
    <t>Vorm</t>
  </si>
  <si>
    <t>groepsgewijs</t>
  </si>
  <si>
    <t>blokhaag/bodembekkend</t>
  </si>
  <si>
    <t>blokhaag/groepsgewijs</t>
  </si>
  <si>
    <t xml:space="preserve">Euonymus europaeus </t>
  </si>
  <si>
    <t xml:space="preserve">Myrica gale </t>
  </si>
  <si>
    <t>H-6</t>
  </si>
  <si>
    <t>H-7</t>
  </si>
  <si>
    <t>Marshof</t>
  </si>
  <si>
    <t>S-5</t>
  </si>
  <si>
    <t>Cornus Alba Gouchaultii</t>
  </si>
  <si>
    <t>150m2</t>
  </si>
  <si>
    <t>SN</t>
  </si>
  <si>
    <t>Viburnum plicatum 'Cascade'</t>
  </si>
  <si>
    <t>C-3</t>
  </si>
  <si>
    <t>75m2</t>
  </si>
  <si>
    <t>Spirea nipponica Halward's silver</t>
  </si>
  <si>
    <t>50-75</t>
  </si>
  <si>
    <t>opgaand</t>
  </si>
  <si>
    <t>Spirea</t>
  </si>
  <si>
    <t>Japanse sneeuwbal</t>
  </si>
  <si>
    <t>Inkoopmaat</t>
  </si>
  <si>
    <t xml:space="preserve">Inkoopmaat </t>
  </si>
  <si>
    <t>groepsgewijs mengen</t>
  </si>
  <si>
    <t>aanbrengen in cluster 1+1+1</t>
  </si>
  <si>
    <t>aanplantmaat</t>
  </si>
  <si>
    <t>aanplantwijze</t>
  </si>
  <si>
    <t>125-150 1+2</t>
  </si>
  <si>
    <t>125-150 struik</t>
  </si>
  <si>
    <t>60-80 wg, struik</t>
  </si>
  <si>
    <t>80-100 struik</t>
  </si>
  <si>
    <t>P9</t>
  </si>
  <si>
    <t>draadkluit hoogstam</t>
  </si>
  <si>
    <t>draadkluit meerstammig</t>
  </si>
  <si>
    <t>draadkluit geveerd</t>
  </si>
  <si>
    <t>100-125 struik</t>
  </si>
  <si>
    <t>30-40 cont. 1,5</t>
  </si>
  <si>
    <t>40-50 cont.</t>
  </si>
  <si>
    <t>60-80 kluit</t>
  </si>
  <si>
    <t>60-80 struik</t>
  </si>
  <si>
    <t>25-30 cont. 1,5</t>
  </si>
  <si>
    <t>Hydrangea paniculata 'Darts Little Dot'</t>
  </si>
  <si>
    <t>125-150 kluit</t>
  </si>
  <si>
    <t>Spiraea nipponica Halward's silver</t>
  </si>
  <si>
    <t>50-60 kluit</t>
  </si>
  <si>
    <t>40-50 cont. 1,5</t>
  </si>
  <si>
    <t>4-5</t>
  </si>
  <si>
    <t>wilgentenen</t>
  </si>
  <si>
    <t>V-6</t>
  </si>
  <si>
    <t>8m</t>
  </si>
  <si>
    <t>S-6</t>
  </si>
  <si>
    <t>9m</t>
  </si>
  <si>
    <t>J-8</t>
  </si>
  <si>
    <t>P-5</t>
  </si>
  <si>
    <t>C-4</t>
  </si>
  <si>
    <t>GB-15</t>
  </si>
  <si>
    <t>GB-14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</si>
</sst>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413]d/mmm/yy;@"/>
  </numFmts>
  <fonts count="14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u/>
      <sz val="10"/>
      <color theme="10"/>
      <name val="Arial"/>
      <family val="2"/>
    </font>
    <font>
      <sz val="10"/>
      <name val="Calibri"/>
      <family val="2"/>
      <scheme val="minor"/>
    </font>
    <font>
      <sz val="10"/>
      <color rgb="FF000000"/>
      <name val="Calibri"/>
      <family val="2"/>
    </font>
    <font>
      <b/>
      <sz val="11"/>
      <color rgb="FF000000"/>
      <name val="Arial"/>
      <family val="2"/>
    </font>
    <font>
      <sz val="9"/>
      <name val="Arial"/>
      <family val="2"/>
    </font>
    <font>
      <b/>
      <sz val="10"/>
      <name val="Calibri"/>
      <family val="2"/>
      <scheme val="minor"/>
    </font>
    <font>
      <sz val="8"/>
      <name val="Arial"/>
      <family val="2"/>
    </font>
    <font>
      <b/>
      <i/>
      <sz val="10"/>
      <color rgb="FF000000"/>
      <name val="Arial"/>
      <family val="2"/>
    </font>
    <font>
      <b/>
      <i/>
      <sz val="10"/>
      <name val="Arial"/>
      <family val="2"/>
    </font>
    <font>
      <i/>
      <sz val="10"/>
      <color rgb="FF000000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3" fillId="0" borderId="0" applyNumberFormat="0" applyFill="0" applyBorder="0" applyAlignment="0" applyProtection="0"/>
    <xf numFmtId="0" fontId="7" fillId="0" borderId="0"/>
  </cellStyleXfs>
  <cellXfs count="266">
    <xf numFmtId="0" fontId="0" fillId="0" borderId="0" xfId="0"/>
    <xf numFmtId="0" fontId="2" fillId="0" borderId="0" xfId="0" applyFont="1"/>
    <xf numFmtId="0" fontId="3" fillId="0" borderId="0" xfId="3" applyAlignment="1"/>
    <xf numFmtId="0" fontId="0" fillId="4" borderId="1" xfId="0" applyFill="1" applyBorder="1"/>
    <xf numFmtId="0" fontId="2" fillId="4" borderId="1" xfId="0" applyFont="1" applyFill="1" applyBorder="1"/>
    <xf numFmtId="0" fontId="6" fillId="0" borderId="0" xfId="0" applyFont="1"/>
    <xf numFmtId="0" fontId="4" fillId="0" borderId="0" xfId="4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2" fontId="4" fillId="0" borderId="0" xfId="0" applyNumberFormat="1" applyFont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0" fontId="4" fillId="0" borderId="0" xfId="4" applyFont="1" applyAlignment="1">
      <alignment horizontal="right" vertical="center"/>
    </xf>
    <xf numFmtId="164" fontId="4" fillId="0" borderId="0" xfId="0" applyNumberFormat="1" applyFont="1" applyAlignment="1">
      <alignment vertical="center"/>
    </xf>
    <xf numFmtId="0" fontId="5" fillId="0" borderId="0" xfId="0" applyFont="1"/>
    <xf numFmtId="0" fontId="8" fillId="0" borderId="0" xfId="4" applyFont="1" applyAlignment="1">
      <alignment horizontal="left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4" applyFont="1" applyAlignment="1">
      <alignment horizontal="center" vertical="center"/>
    </xf>
    <xf numFmtId="49" fontId="4" fillId="0" borderId="0" xfId="4" applyNumberFormat="1" applyFont="1" applyAlignment="1">
      <alignment horizontal="center" vertical="center"/>
    </xf>
    <xf numFmtId="0" fontId="0" fillId="4" borderId="1" xfId="0" applyFill="1" applyBorder="1" applyAlignment="1">
      <alignment horizontal="center"/>
    </xf>
    <xf numFmtId="1" fontId="0" fillId="4" borderId="1" xfId="0" applyNumberFormat="1" applyFill="1" applyBorder="1" applyAlignment="1">
      <alignment horizontal="center"/>
    </xf>
    <xf numFmtId="165" fontId="4" fillId="0" borderId="0" xfId="0" applyNumberFormat="1" applyFont="1" applyAlignment="1">
      <alignment horizontal="left" vertical="center"/>
    </xf>
    <xf numFmtId="164" fontId="4" fillId="0" borderId="0" xfId="0" applyNumberFormat="1" applyFont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6" xfId="0" applyBorder="1"/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9" xfId="0" applyBorder="1" applyAlignment="1">
      <alignment horizontal="center"/>
    </xf>
    <xf numFmtId="0" fontId="0" fillId="0" borderId="10" xfId="0" applyBorder="1"/>
    <xf numFmtId="1" fontId="0" fillId="0" borderId="9" xfId="0" applyNumberFormat="1" applyBorder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/>
    </xf>
    <xf numFmtId="0" fontId="0" fillId="0" borderId="5" xfId="0" applyBorder="1"/>
    <xf numFmtId="0" fontId="12" fillId="0" borderId="9" xfId="0" applyFont="1" applyBorder="1"/>
    <xf numFmtId="0" fontId="1" fillId="0" borderId="0" xfId="1" applyFill="1" applyAlignment="1"/>
    <xf numFmtId="0" fontId="0" fillId="0" borderId="0" xfId="0" applyFill="1"/>
    <xf numFmtId="0" fontId="1" fillId="0" borderId="0" xfId="2" applyFill="1" applyAlignment="1"/>
    <xf numFmtId="0" fontId="10" fillId="0" borderId="9" xfId="0" applyFont="1" applyBorder="1" applyAlignment="1">
      <alignment horizontal="center" vertical="top"/>
    </xf>
    <xf numFmtId="0" fontId="10" fillId="0" borderId="6" xfId="0" applyFont="1" applyBorder="1" applyAlignment="1">
      <alignment horizontal="center" vertical="top"/>
    </xf>
    <xf numFmtId="0" fontId="12" fillId="0" borderId="6" xfId="0" applyFont="1" applyBorder="1"/>
    <xf numFmtId="1" fontId="0" fillId="0" borderId="6" xfId="0" applyNumberFormat="1" applyBorder="1" applyAlignment="1">
      <alignment horizontal="center"/>
    </xf>
    <xf numFmtId="0" fontId="0" fillId="4" borderId="16" xfId="0" applyFill="1" applyBorder="1"/>
    <xf numFmtId="0" fontId="0" fillId="4" borderId="17" xfId="0" applyFill="1" applyBorder="1"/>
    <xf numFmtId="0" fontId="0" fillId="0" borderId="0" xfId="0" applyBorder="1" applyAlignment="1">
      <alignment horizontal="center"/>
    </xf>
    <xf numFmtId="0" fontId="0" fillId="0" borderId="18" xfId="0" applyBorder="1"/>
    <xf numFmtId="0" fontId="0" fillId="0" borderId="19" xfId="0" applyBorder="1"/>
    <xf numFmtId="0" fontId="0" fillId="0" borderId="19" xfId="0" applyBorder="1" applyAlignment="1">
      <alignment horizontal="center"/>
    </xf>
    <xf numFmtId="0" fontId="0" fillId="0" borderId="20" xfId="0" applyBorder="1"/>
    <xf numFmtId="0" fontId="10" fillId="0" borderId="9" xfId="0" applyFont="1" applyBorder="1"/>
    <xf numFmtId="0" fontId="0" fillId="0" borderId="19" xfId="0" applyFill="1" applyBorder="1"/>
    <xf numFmtId="0" fontId="0" fillId="0" borderId="9" xfId="0" applyFont="1" applyBorder="1"/>
    <xf numFmtId="0" fontId="10" fillId="0" borderId="19" xfId="0" applyFont="1" applyBorder="1" applyAlignment="1">
      <alignment horizontal="center"/>
    </xf>
    <xf numFmtId="0" fontId="0" fillId="0" borderId="3" xfId="0" applyFont="1" applyBorder="1"/>
    <xf numFmtId="0" fontId="13" fillId="0" borderId="3" xfId="0" applyFont="1" applyBorder="1"/>
    <xf numFmtId="0" fontId="0" fillId="0" borderId="3" xfId="0" quotePrefix="1" applyBorder="1" applyAlignment="1">
      <alignment horizontal="center"/>
    </xf>
    <xf numFmtId="0" fontId="12" fillId="0" borderId="19" xfId="0" applyFont="1" applyBorder="1"/>
    <xf numFmtId="0" fontId="2" fillId="4" borderId="16" xfId="0" applyFont="1" applyFill="1" applyBorder="1"/>
    <xf numFmtId="0" fontId="0" fillId="0" borderId="23" xfId="0" applyBorder="1"/>
    <xf numFmtId="0" fontId="0" fillId="0" borderId="25" xfId="0" applyBorder="1"/>
    <xf numFmtId="0" fontId="0" fillId="4" borderId="24" xfId="0" applyFill="1" applyBorder="1"/>
    <xf numFmtId="0" fontId="0" fillId="0" borderId="26" xfId="0" applyBorder="1"/>
    <xf numFmtId="0" fontId="0" fillId="0" borderId="27" xfId="0" applyBorder="1"/>
    <xf numFmtId="0" fontId="2" fillId="0" borderId="18" xfId="0" applyFont="1" applyBorder="1"/>
    <xf numFmtId="0" fontId="2" fillId="0" borderId="25" xfId="0" applyFont="1" applyBorder="1"/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 wrapText="1"/>
    </xf>
    <xf numFmtId="0" fontId="0" fillId="0" borderId="29" xfId="0" applyBorder="1" applyAlignment="1">
      <alignment horizontal="center"/>
    </xf>
    <xf numFmtId="0" fontId="0" fillId="4" borderId="30" xfId="0" applyFill="1" applyBorder="1" applyAlignment="1">
      <alignment horizontal="center"/>
    </xf>
    <xf numFmtId="1" fontId="0" fillId="4" borderId="30" xfId="0" applyNumberFormat="1" applyFill="1" applyBorder="1" applyAlignment="1">
      <alignment horizontal="center"/>
    </xf>
    <xf numFmtId="0" fontId="0" fillId="0" borderId="14" xfId="0" applyBorder="1" applyAlignment="1">
      <alignment horizontal="center"/>
    </xf>
    <xf numFmtId="1" fontId="0" fillId="0" borderId="14" xfId="0" applyNumberFormat="1" applyBorder="1" applyAlignment="1">
      <alignment horizontal="center"/>
    </xf>
    <xf numFmtId="1" fontId="0" fillId="0" borderId="15" xfId="0" applyNumberFormat="1" applyBorder="1" applyAlignment="1">
      <alignment horizontal="center"/>
    </xf>
    <xf numFmtId="0" fontId="0" fillId="0" borderId="18" xfId="0" applyBorder="1" applyAlignment="1">
      <alignment wrapText="1"/>
    </xf>
    <xf numFmtId="0" fontId="2" fillId="0" borderId="11" xfId="0" applyFont="1" applyBorder="1" applyAlignment="1">
      <alignment horizontal="center" vertical="center" wrapText="1"/>
    </xf>
    <xf numFmtId="16" fontId="0" fillId="0" borderId="3" xfId="0" quotePrefix="1" applyNumberFormat="1" applyBorder="1" applyAlignment="1">
      <alignment horizontal="center"/>
    </xf>
    <xf numFmtId="0" fontId="0" fillId="0" borderId="3" xfId="0" quotePrefix="1" applyBorder="1" applyAlignment="1">
      <alignment horizontal="left"/>
    </xf>
    <xf numFmtId="0" fontId="0" fillId="0" borderId="3" xfId="0" applyNumberFormat="1" applyBorder="1" applyAlignment="1">
      <alignment horizontal="left"/>
    </xf>
    <xf numFmtId="0" fontId="0" fillId="0" borderId="3" xfId="0" quotePrefix="1" applyNumberFormat="1" applyBorder="1" applyAlignment="1">
      <alignment horizontal="left"/>
    </xf>
    <xf numFmtId="0" fontId="0" fillId="0" borderId="0" xfId="0" applyNumberFormat="1" applyAlignment="1">
      <alignment horizontal="left"/>
    </xf>
    <xf numFmtId="0" fontId="5" fillId="0" borderId="0" xfId="0" applyFont="1" applyAlignment="1">
      <alignment horizontal="left"/>
    </xf>
    <xf numFmtId="0" fontId="2" fillId="0" borderId="12" xfId="0" applyNumberFormat="1" applyFont="1" applyBorder="1" applyAlignment="1">
      <alignment horizontal="left" vertical="center" wrapText="1"/>
    </xf>
    <xf numFmtId="0" fontId="0" fillId="4" borderId="1" xfId="0" applyNumberFormat="1" applyFill="1" applyBorder="1" applyAlignment="1">
      <alignment horizontal="left"/>
    </xf>
    <xf numFmtId="16" fontId="0" fillId="0" borderId="3" xfId="0" quotePrefix="1" applyNumberFormat="1" applyBorder="1" applyAlignment="1">
      <alignment horizontal="left"/>
    </xf>
    <xf numFmtId="0" fontId="0" fillId="0" borderId="19" xfId="0" applyNumberFormat="1" applyBorder="1" applyAlignment="1">
      <alignment horizontal="left"/>
    </xf>
    <xf numFmtId="0" fontId="2" fillId="4" borderId="1" xfId="0" applyNumberFormat="1" applyFont="1" applyFill="1" applyBorder="1" applyAlignment="1">
      <alignment horizontal="left"/>
    </xf>
    <xf numFmtId="0" fontId="0" fillId="0" borderId="14" xfId="0" applyNumberFormat="1" applyBorder="1" applyAlignment="1">
      <alignment horizontal="left"/>
    </xf>
    <xf numFmtId="0" fontId="2" fillId="0" borderId="19" xfId="0" applyNumberFormat="1" applyFont="1" applyBorder="1" applyAlignment="1">
      <alignment horizontal="left" vertical="center" wrapText="1"/>
    </xf>
    <xf numFmtId="16" fontId="0" fillId="0" borderId="19" xfId="0" quotePrefix="1" applyNumberFormat="1" applyBorder="1" applyAlignment="1">
      <alignment horizontal="left"/>
    </xf>
    <xf numFmtId="0" fontId="0" fillId="0" borderId="15" xfId="0" applyNumberFormat="1" applyBorder="1" applyAlignment="1">
      <alignment horizontal="left"/>
    </xf>
    <xf numFmtId="0" fontId="0" fillId="0" borderId="3" xfId="0" applyBorder="1" applyAlignment="1">
      <alignment horizontal="left"/>
    </xf>
    <xf numFmtId="1" fontId="2" fillId="4" borderId="1" xfId="0" applyNumberFormat="1" applyFont="1" applyFill="1" applyBorder="1" applyAlignment="1">
      <alignment horizontal="center"/>
    </xf>
    <xf numFmtId="0" fontId="0" fillId="0" borderId="3" xfId="0" quotePrefix="1" applyBorder="1" applyAlignment="1">
      <alignment horizontal="center" vertical="top"/>
    </xf>
    <xf numFmtId="0" fontId="0" fillId="0" borderId="3" xfId="0" quotePrefix="1" applyNumberFormat="1" applyBorder="1" applyAlignment="1">
      <alignment horizontal="left" vertical="top"/>
    </xf>
    <xf numFmtId="0" fontId="0" fillId="0" borderId="3" xfId="0" quotePrefix="1" applyNumberFormat="1" applyBorder="1" applyAlignment="1">
      <alignment horizontal="center" vertical="top"/>
    </xf>
    <xf numFmtId="0" fontId="0" fillId="0" borderId="3" xfId="0" applyNumberFormat="1" applyBorder="1" applyAlignment="1">
      <alignment horizontal="center" vertical="top"/>
    </xf>
    <xf numFmtId="0" fontId="0" fillId="0" borderId="3" xfId="0" quotePrefix="1" applyNumberForma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0" fillId="0" borderId="0" xfId="0" applyNumberFormat="1" applyBorder="1" applyAlignment="1">
      <alignment horizontal="left"/>
    </xf>
    <xf numFmtId="0" fontId="0" fillId="5" borderId="18" xfId="0" applyFill="1" applyBorder="1"/>
    <xf numFmtId="0" fontId="0" fillId="5" borderId="25" xfId="0" applyFill="1" applyBorder="1"/>
    <xf numFmtId="0" fontId="10" fillId="5" borderId="19" xfId="0" applyFont="1" applyFill="1" applyBorder="1" applyAlignment="1">
      <alignment horizontal="center"/>
    </xf>
    <xf numFmtId="0" fontId="0" fillId="5" borderId="19" xfId="0" applyFill="1" applyBorder="1"/>
    <xf numFmtId="0" fontId="0" fillId="5" borderId="19" xfId="0" quotePrefix="1" applyFill="1" applyBorder="1" applyAlignment="1">
      <alignment horizontal="left"/>
    </xf>
    <xf numFmtId="0" fontId="0" fillId="5" borderId="19" xfId="0" quotePrefix="1" applyFill="1" applyBorder="1" applyAlignment="1">
      <alignment horizontal="center"/>
    </xf>
    <xf numFmtId="0" fontId="0" fillId="5" borderId="19" xfId="0" applyFill="1" applyBorder="1" applyAlignment="1">
      <alignment horizontal="center"/>
    </xf>
    <xf numFmtId="0" fontId="0" fillId="0" borderId="18" xfId="0" applyFont="1" applyBorder="1"/>
    <xf numFmtId="0" fontId="0" fillId="5" borderId="19" xfId="0" quotePrefix="1" applyNumberFormat="1" applyFill="1" applyBorder="1" applyAlignment="1">
      <alignment horizontal="left"/>
    </xf>
    <xf numFmtId="0" fontId="0" fillId="5" borderId="19" xfId="0" quotePrefix="1" applyNumberFormat="1" applyFill="1" applyBorder="1" applyAlignment="1">
      <alignment horizontal="center"/>
    </xf>
    <xf numFmtId="0" fontId="0" fillId="5" borderId="19" xfId="0" applyNumberFormat="1" applyFill="1" applyBorder="1" applyAlignment="1">
      <alignment horizontal="left"/>
    </xf>
    <xf numFmtId="0" fontId="0" fillId="5" borderId="18" xfId="0" applyFill="1" applyBorder="1" applyAlignment="1">
      <alignment wrapText="1"/>
    </xf>
    <xf numFmtId="16" fontId="0" fillId="5" borderId="19" xfId="0" quotePrefix="1" applyNumberFormat="1" applyFill="1" applyBorder="1" applyAlignment="1">
      <alignment horizontal="left"/>
    </xf>
    <xf numFmtId="1" fontId="0" fillId="0" borderId="19" xfId="0" applyNumberFormat="1" applyBorder="1" applyAlignment="1">
      <alignment horizontal="center"/>
    </xf>
    <xf numFmtId="1" fontId="0" fillId="0" borderId="21" xfId="0" applyNumberFormat="1" applyBorder="1" applyAlignment="1">
      <alignment horizontal="center"/>
    </xf>
    <xf numFmtId="0" fontId="0" fillId="5" borderId="19" xfId="0" quotePrefix="1" applyFill="1" applyBorder="1" applyAlignment="1">
      <alignment horizontal="center" vertical="top"/>
    </xf>
    <xf numFmtId="0" fontId="0" fillId="0" borderId="31" xfId="0" applyBorder="1"/>
    <xf numFmtId="0" fontId="0" fillId="0" borderId="31" xfId="0" applyNumberFormat="1" applyBorder="1" applyAlignment="1">
      <alignment horizontal="left"/>
    </xf>
    <xf numFmtId="0" fontId="0" fillId="0" borderId="31" xfId="0" applyBorder="1" applyAlignment="1">
      <alignment horizontal="center"/>
    </xf>
    <xf numFmtId="0" fontId="10" fillId="0" borderId="34" xfId="0" applyFont="1" applyBorder="1" applyAlignment="1">
      <alignment horizontal="center"/>
    </xf>
    <xf numFmtId="0" fontId="0" fillId="0" borderId="6" xfId="0" applyNumberFormat="1" applyBorder="1" applyAlignment="1">
      <alignment horizontal="left"/>
    </xf>
    <xf numFmtId="0" fontId="0" fillId="0" borderId="6" xfId="0" quotePrefix="1" applyNumberForma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 applyBorder="1"/>
    <xf numFmtId="0" fontId="10" fillId="0" borderId="0" xfId="0" applyFont="1" applyBorder="1" applyAlignment="1">
      <alignment horizontal="center"/>
    </xf>
    <xf numFmtId="0" fontId="0" fillId="0" borderId="0" xfId="0" quotePrefix="1" applyNumberFormat="1" applyBorder="1" applyAlignment="1">
      <alignment horizontal="center"/>
    </xf>
    <xf numFmtId="0" fontId="0" fillId="0" borderId="0" xfId="0" applyNumberFormat="1" applyBorder="1" applyAlignment="1">
      <alignment horizontal="center" vertical="top"/>
    </xf>
    <xf numFmtId="0" fontId="0" fillId="0" borderId="6" xfId="0" quotePrefix="1" applyNumberFormat="1" applyBorder="1" applyAlignment="1">
      <alignment horizontal="left"/>
    </xf>
    <xf numFmtId="0" fontId="2" fillId="4" borderId="40" xfId="0" applyFont="1" applyFill="1" applyBorder="1"/>
    <xf numFmtId="0" fontId="0" fillId="4" borderId="41" xfId="0" applyFill="1" applyBorder="1"/>
    <xf numFmtId="0" fontId="2" fillId="4" borderId="42" xfId="0" applyFont="1" applyFill="1" applyBorder="1"/>
    <xf numFmtId="0" fontId="0" fillId="4" borderId="42" xfId="0" applyFill="1" applyBorder="1"/>
    <xf numFmtId="0" fontId="2" fillId="4" borderId="42" xfId="0" applyNumberFormat="1" applyFont="1" applyFill="1" applyBorder="1" applyAlignment="1">
      <alignment horizontal="left"/>
    </xf>
    <xf numFmtId="0" fontId="0" fillId="4" borderId="42" xfId="0" applyFill="1" applyBorder="1" applyAlignment="1">
      <alignment horizontal="center"/>
    </xf>
    <xf numFmtId="1" fontId="0" fillId="4" borderId="42" xfId="0" applyNumberFormat="1" applyFill="1" applyBorder="1" applyAlignment="1">
      <alignment horizontal="center"/>
    </xf>
    <xf numFmtId="1" fontId="0" fillId="4" borderId="43" xfId="0" applyNumberFormat="1" applyFill="1" applyBorder="1" applyAlignment="1">
      <alignment horizontal="center"/>
    </xf>
    <xf numFmtId="0" fontId="0" fillId="4" borderId="44" xfId="0" applyFill="1" applyBorder="1"/>
    <xf numFmtId="0" fontId="0" fillId="0" borderId="0" xfId="0" quotePrefix="1" applyNumberFormat="1" applyBorder="1" applyAlignment="1">
      <alignment horizontal="left"/>
    </xf>
    <xf numFmtId="0" fontId="10" fillId="0" borderId="31" xfId="0" applyFont="1" applyBorder="1" applyAlignment="1">
      <alignment horizontal="center"/>
    </xf>
    <xf numFmtId="0" fontId="12" fillId="0" borderId="31" xfId="0" applyFont="1" applyBorder="1"/>
    <xf numFmtId="0" fontId="0" fillId="0" borderId="36" xfId="0" applyBorder="1"/>
    <xf numFmtId="0" fontId="0" fillId="0" borderId="31" xfId="0" applyNumberFormat="1" applyBorder="1" applyAlignment="1">
      <alignment horizontal="center" vertical="top"/>
    </xf>
    <xf numFmtId="1" fontId="0" fillId="4" borderId="45" xfId="0" applyNumberFormat="1" applyFill="1" applyBorder="1" applyAlignment="1">
      <alignment horizontal="center"/>
    </xf>
    <xf numFmtId="1" fontId="0" fillId="0" borderId="29" xfId="0" applyNumberFormat="1" applyBorder="1" applyAlignment="1">
      <alignment horizontal="center"/>
    </xf>
    <xf numFmtId="0" fontId="0" fillId="0" borderId="3" xfId="0" applyFont="1" applyFill="1" applyBorder="1"/>
    <xf numFmtId="17" fontId="0" fillId="0" borderId="3" xfId="0" quotePrefix="1" applyNumberFormat="1" applyBorder="1" applyAlignment="1">
      <alignment horizontal="left"/>
    </xf>
    <xf numFmtId="1" fontId="2" fillId="0" borderId="6" xfId="0" applyNumberFormat="1" applyFont="1" applyBorder="1" applyAlignment="1">
      <alignment horizontal="center"/>
    </xf>
    <xf numFmtId="0" fontId="10" fillId="0" borderId="46" xfId="0" applyFont="1" applyBorder="1" applyAlignment="1">
      <alignment horizontal="center"/>
    </xf>
    <xf numFmtId="0" fontId="10" fillId="0" borderId="47" xfId="0" applyFont="1" applyBorder="1"/>
    <xf numFmtId="0" fontId="0" fillId="0" borderId="47" xfId="0" applyBorder="1"/>
    <xf numFmtId="0" fontId="0" fillId="0" borderId="47" xfId="0" applyNumberFormat="1" applyBorder="1" applyAlignment="1">
      <alignment horizontal="left"/>
    </xf>
    <xf numFmtId="0" fontId="0" fillId="0" borderId="48" xfId="0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14" xfId="0" quotePrefix="1" applyNumberForma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0" fillId="0" borderId="9" xfId="0" applyFill="1" applyBorder="1"/>
    <xf numFmtId="0" fontId="2" fillId="0" borderId="1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10" fillId="0" borderId="23" xfId="0" applyFont="1" applyBorder="1" applyAlignment="1">
      <alignment horizontal="center"/>
    </xf>
    <xf numFmtId="0" fontId="10" fillId="0" borderId="26" xfId="0" applyFont="1" applyBorder="1" applyAlignment="1">
      <alignment horizontal="center"/>
    </xf>
    <xf numFmtId="0" fontId="10" fillId="0" borderId="27" xfId="0" applyFont="1" applyBorder="1" applyAlignment="1">
      <alignment horizontal="center"/>
    </xf>
    <xf numFmtId="0" fontId="2" fillId="0" borderId="46" xfId="0" applyFont="1" applyBorder="1"/>
    <xf numFmtId="0" fontId="2" fillId="0" borderId="50" xfId="0" applyFont="1" applyBorder="1"/>
    <xf numFmtId="0" fontId="2" fillId="0" borderId="47" xfId="0" applyFont="1" applyBorder="1" applyAlignment="1">
      <alignment horizontal="center" vertical="center" wrapText="1"/>
    </xf>
    <xf numFmtId="0" fontId="2" fillId="0" borderId="47" xfId="0" applyNumberFormat="1" applyFont="1" applyBorder="1" applyAlignment="1">
      <alignment horizontal="left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0" fillId="4" borderId="17" xfId="0" applyFill="1" applyBorder="1" applyAlignment="1">
      <alignment horizontal="center"/>
    </xf>
    <xf numFmtId="0" fontId="0" fillId="5" borderId="32" xfId="0" applyFill="1" applyBorder="1" applyAlignment="1">
      <alignment wrapText="1"/>
    </xf>
    <xf numFmtId="0" fontId="0" fillId="5" borderId="33" xfId="0" applyFill="1" applyBorder="1"/>
    <xf numFmtId="0" fontId="10" fillId="5" borderId="34" xfId="0" applyFont="1" applyFill="1" applyBorder="1" applyAlignment="1">
      <alignment horizontal="center"/>
    </xf>
    <xf numFmtId="0" fontId="0" fillId="5" borderId="34" xfId="0" applyFill="1" applyBorder="1"/>
    <xf numFmtId="0" fontId="0" fillId="5" borderId="34" xfId="0" quotePrefix="1" applyNumberFormat="1" applyFill="1" applyBorder="1" applyAlignment="1">
      <alignment horizontal="left"/>
    </xf>
    <xf numFmtId="0" fontId="0" fillId="5" borderId="34" xfId="0" quotePrefix="1" applyFill="1" applyBorder="1" applyAlignment="1">
      <alignment horizontal="center" vertical="top"/>
    </xf>
    <xf numFmtId="0" fontId="0" fillId="5" borderId="34" xfId="0" applyFill="1" applyBorder="1" applyAlignment="1">
      <alignment horizontal="center"/>
    </xf>
    <xf numFmtId="1" fontId="0" fillId="4" borderId="17" xfId="0" applyNumberForma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5" borderId="20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5" borderId="35" xfId="0" applyFill="1" applyBorder="1" applyAlignment="1">
      <alignment horizontal="center"/>
    </xf>
    <xf numFmtId="1" fontId="2" fillId="4" borderId="17" xfId="0" applyNumberFormat="1" applyFont="1" applyFill="1" applyBorder="1" applyAlignment="1">
      <alignment horizontal="center"/>
    </xf>
    <xf numFmtId="0" fontId="2" fillId="0" borderId="46" xfId="0" applyFont="1" applyBorder="1" applyAlignment="1">
      <alignment horizontal="left"/>
    </xf>
    <xf numFmtId="0" fontId="2" fillId="0" borderId="48" xfId="0" applyFont="1" applyBorder="1" applyAlignment="1">
      <alignment horizontal="left"/>
    </xf>
    <xf numFmtId="0" fontId="2" fillId="0" borderId="48" xfId="0" applyFont="1" applyBorder="1" applyAlignment="1">
      <alignment horizontal="center"/>
    </xf>
    <xf numFmtId="0" fontId="0" fillId="0" borderId="53" xfId="0" applyBorder="1" applyAlignment="1">
      <alignment horizontal="center"/>
    </xf>
    <xf numFmtId="0" fontId="0" fillId="4" borderId="54" xfId="0" applyFill="1" applyBorder="1"/>
    <xf numFmtId="0" fontId="0" fillId="4" borderId="55" xfId="0" applyFill="1" applyBorder="1"/>
    <xf numFmtId="0" fontId="2" fillId="4" borderId="45" xfId="0" applyFont="1" applyFill="1" applyBorder="1"/>
    <xf numFmtId="0" fontId="0" fillId="4" borderId="45" xfId="0" applyFill="1" applyBorder="1"/>
    <xf numFmtId="0" fontId="2" fillId="4" borderId="45" xfId="0" applyNumberFormat="1" applyFont="1" applyFill="1" applyBorder="1" applyAlignment="1">
      <alignment horizontal="left"/>
    </xf>
    <xf numFmtId="0" fontId="0" fillId="4" borderId="45" xfId="0" applyFill="1" applyBorder="1" applyAlignment="1">
      <alignment horizontal="center"/>
    </xf>
    <xf numFmtId="1" fontId="0" fillId="4" borderId="56" xfId="0" applyNumberFormat="1" applyFill="1" applyBorder="1" applyAlignment="1">
      <alignment horizontal="center"/>
    </xf>
    <xf numFmtId="0" fontId="0" fillId="4" borderId="57" xfId="0" applyFill="1" applyBorder="1"/>
    <xf numFmtId="0" fontId="0" fillId="0" borderId="51" xfId="0" applyBorder="1" applyAlignment="1">
      <alignment horizontal="center"/>
    </xf>
    <xf numFmtId="0" fontId="0" fillId="0" borderId="52" xfId="0" applyBorder="1" applyAlignment="1">
      <alignment horizontal="center"/>
    </xf>
    <xf numFmtId="0" fontId="0" fillId="0" borderId="58" xfId="0" applyBorder="1"/>
    <xf numFmtId="0" fontId="0" fillId="0" borderId="58" xfId="0" applyBorder="1" applyAlignment="1">
      <alignment horizontal="center"/>
    </xf>
    <xf numFmtId="0" fontId="10" fillId="0" borderId="29" xfId="0" applyFont="1" applyBorder="1" applyAlignment="1">
      <alignment horizontal="center"/>
    </xf>
    <xf numFmtId="0" fontId="0" fillId="0" borderId="59" xfId="0" applyBorder="1"/>
    <xf numFmtId="0" fontId="0" fillId="0" borderId="60" xfId="0" applyBorder="1"/>
    <xf numFmtId="0" fontId="0" fillId="0" borderId="61" xfId="0" quotePrefix="1" applyNumberFormat="1" applyBorder="1" applyAlignment="1">
      <alignment horizontal="left"/>
    </xf>
    <xf numFmtId="0" fontId="0" fillId="0" borderId="61" xfId="0" applyBorder="1" applyAlignment="1">
      <alignment horizontal="center"/>
    </xf>
    <xf numFmtId="0" fontId="0" fillId="0" borderId="9" xfId="0" applyBorder="1" applyAlignment="1">
      <alignment horizontal="left"/>
    </xf>
    <xf numFmtId="0" fontId="0" fillId="5" borderId="25" xfId="0" applyFont="1" applyFill="1" applyBorder="1"/>
    <xf numFmtId="0" fontId="10" fillId="0" borderId="9" xfId="0" applyFont="1" applyBorder="1" applyAlignment="1">
      <alignment horizontal="center"/>
    </xf>
    <xf numFmtId="0" fontId="0" fillId="5" borderId="61" xfId="0" applyFill="1" applyBorder="1"/>
    <xf numFmtId="1" fontId="2" fillId="0" borderId="15" xfId="0" applyNumberFormat="1" applyFont="1" applyBorder="1" applyAlignment="1">
      <alignment horizontal="center"/>
    </xf>
    <xf numFmtId="0" fontId="2" fillId="0" borderId="48" xfId="0" applyFont="1" applyBorder="1" applyAlignment="1">
      <alignment horizontal="center" vertical="center" wrapText="1"/>
    </xf>
    <xf numFmtId="0" fontId="0" fillId="0" borderId="9" xfId="0" quotePrefix="1" applyNumberFormat="1" applyBorder="1" applyAlignment="1">
      <alignment horizontal="left"/>
    </xf>
    <xf numFmtId="0" fontId="0" fillId="0" borderId="9" xfId="0" quotePrefix="1" applyNumberFormat="1" applyBorder="1" applyAlignment="1">
      <alignment horizontal="center"/>
    </xf>
    <xf numFmtId="0" fontId="10" fillId="0" borderId="61" xfId="0" applyFont="1" applyBorder="1" applyAlignment="1">
      <alignment horizontal="center"/>
    </xf>
    <xf numFmtId="0" fontId="0" fillId="0" borderId="61" xfId="0" quotePrefix="1" applyNumberFormat="1" applyBorder="1" applyAlignment="1">
      <alignment horizontal="center"/>
    </xf>
    <xf numFmtId="0" fontId="0" fillId="0" borderId="62" xfId="0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2" fillId="0" borderId="38" xfId="0" applyFont="1" applyBorder="1" applyAlignment="1">
      <alignment horizontal="center" vertical="center" wrapText="1"/>
    </xf>
    <xf numFmtId="0" fontId="0" fillId="0" borderId="63" xfId="0" applyBorder="1"/>
    <xf numFmtId="0" fontId="0" fillId="4" borderId="64" xfId="0" applyFill="1" applyBorder="1"/>
    <xf numFmtId="0" fontId="0" fillId="0" borderId="65" xfId="0" applyBorder="1"/>
    <xf numFmtId="0" fontId="10" fillId="0" borderId="2" xfId="0" applyFont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17" fontId="0" fillId="0" borderId="4" xfId="0" quotePrefix="1" applyNumberFormat="1" applyBorder="1" applyAlignment="1">
      <alignment horizontal="center"/>
    </xf>
    <xf numFmtId="0" fontId="10" fillId="0" borderId="5" xfId="0" applyFont="1" applyBorder="1" applyAlignment="1">
      <alignment horizontal="center" vertical="top"/>
    </xf>
    <xf numFmtId="1" fontId="0" fillId="0" borderId="7" xfId="0" applyNumberFormat="1" applyBorder="1" applyAlignment="1">
      <alignment horizontal="center"/>
    </xf>
    <xf numFmtId="49" fontId="4" fillId="0" borderId="0" xfId="4" applyNumberFormat="1" applyFont="1" applyBorder="1" applyAlignment="1">
      <alignment horizontal="center" vertical="center"/>
    </xf>
    <xf numFmtId="164" fontId="4" fillId="0" borderId="0" xfId="0" applyNumberFormat="1" applyFont="1" applyBorder="1" applyAlignment="1">
      <alignment vertical="center"/>
    </xf>
    <xf numFmtId="1" fontId="2" fillId="4" borderId="0" xfId="0" applyNumberFormat="1" applyFont="1" applyFill="1" applyBorder="1" applyAlignment="1">
      <alignment horizontal="center"/>
    </xf>
    <xf numFmtId="1" fontId="0" fillId="4" borderId="0" xfId="0" applyNumberFormat="1" applyFill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0" fillId="4" borderId="0" xfId="0" applyFill="1" applyBorder="1" applyAlignment="1">
      <alignment horizontal="center"/>
    </xf>
    <xf numFmtId="0" fontId="0" fillId="0" borderId="11" xfId="0" applyBorder="1"/>
    <xf numFmtId="0" fontId="2" fillId="4" borderId="42" xfId="0" applyFont="1" applyFill="1" applyBorder="1" applyAlignment="1">
      <alignment horizontal="center"/>
    </xf>
    <xf numFmtId="1" fontId="2" fillId="4" borderId="42" xfId="0" applyNumberFormat="1" applyFont="1" applyFill="1" applyBorder="1" applyAlignment="1">
      <alignment horizontal="center"/>
    </xf>
    <xf numFmtId="1" fontId="2" fillId="4" borderId="44" xfId="0" applyNumberFormat="1" applyFont="1" applyFill="1" applyBorder="1" applyAlignment="1">
      <alignment horizontal="center"/>
    </xf>
    <xf numFmtId="0" fontId="0" fillId="0" borderId="22" xfId="0" applyBorder="1"/>
    <xf numFmtId="0" fontId="2" fillId="0" borderId="13" xfId="0" applyFont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0" fontId="0" fillId="0" borderId="3" xfId="0" applyFill="1" applyBorder="1"/>
    <xf numFmtId="0" fontId="0" fillId="0" borderId="3" xfId="0" quotePrefix="1" applyNumberFormat="1" applyFill="1" applyBorder="1" applyAlignment="1">
      <alignment horizontal="left"/>
    </xf>
    <xf numFmtId="0" fontId="0" fillId="0" borderId="3" xfId="0" quotePrefix="1" applyFill="1" applyBorder="1" applyAlignment="1">
      <alignment horizontal="center"/>
    </xf>
    <xf numFmtId="0" fontId="0" fillId="0" borderId="29" xfId="0" applyFill="1" applyBorder="1" applyAlignment="1">
      <alignment horizontal="center"/>
    </xf>
    <xf numFmtId="0" fontId="10" fillId="0" borderId="32" xfId="0" applyFont="1" applyFill="1" applyBorder="1" applyAlignment="1">
      <alignment horizontal="center"/>
    </xf>
    <xf numFmtId="0" fontId="0" fillId="0" borderId="34" xfId="0" applyFont="1" applyFill="1" applyBorder="1"/>
    <xf numFmtId="0" fontId="0" fillId="0" borderId="34" xfId="0" applyFill="1" applyBorder="1"/>
    <xf numFmtId="0" fontId="0" fillId="0" borderId="6" xfId="0" quotePrefix="1" applyFill="1" applyBorder="1" applyAlignment="1">
      <alignment horizontal="left"/>
    </xf>
    <xf numFmtId="0" fontId="0" fillId="0" borderId="6" xfId="0" quotePrefix="1" applyFill="1" applyBorder="1" applyAlignment="1">
      <alignment horizontal="center"/>
    </xf>
    <xf numFmtId="0" fontId="0" fillId="0" borderId="34" xfId="0" applyFill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2" fillId="0" borderId="38" xfId="0" applyFont="1" applyBorder="1" applyAlignment="1">
      <alignment horizontal="center"/>
    </xf>
    <xf numFmtId="0" fontId="2" fillId="0" borderId="39" xfId="0" applyFont="1" applyBorder="1" applyAlignment="1">
      <alignment horizontal="center"/>
    </xf>
    <xf numFmtId="0" fontId="2" fillId="0" borderId="37" xfId="0" applyFont="1" applyBorder="1" applyAlignment="1">
      <alignment horizontal="left"/>
    </xf>
    <xf numFmtId="0" fontId="2" fillId="0" borderId="38" xfId="0" applyFont="1" applyBorder="1" applyAlignment="1">
      <alignment horizontal="left"/>
    </xf>
    <xf numFmtId="0" fontId="2" fillId="0" borderId="39" xfId="0" applyFont="1" applyBorder="1" applyAlignment="1">
      <alignment horizontal="left"/>
    </xf>
  </cellXfs>
  <cellStyles count="5">
    <cellStyle name="40% - Accent1" xfId="1" builtinId="31"/>
    <cellStyle name="40% - Accent2" xfId="2" builtinId="35"/>
    <cellStyle name="Hyperlink" xfId="3" builtinId="8"/>
    <cellStyle name="Standaard" xfId="0" builtinId="0" customBuiltin="1"/>
    <cellStyle name="Standaard_20141023-269295-Bs Kwaliteitsimpuls Chaamse Beken-Concept 0" xfId="4" xr:uid="{0550457A-6EAB-4121-BFB7-9C88F59097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ustomXml" Target="../ink/ink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ustomXml" Target="../ink/ink2.xm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ustomXml" Target="../ink/ink3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409096</xdr:colOff>
      <xdr:row>0</xdr:row>
      <xdr:rowOff>22412</xdr:rowOff>
    </xdr:from>
    <xdr:to>
      <xdr:col>10</xdr:col>
      <xdr:colOff>526677</xdr:colOff>
      <xdr:row>5</xdr:row>
      <xdr:rowOff>125049</xdr:rowOff>
    </xdr:to>
    <xdr:pic>
      <xdr:nvPicPr>
        <xdr:cNvPr id="2" name="Afbeelding 2">
          <a:extLst>
            <a:ext uri="{FF2B5EF4-FFF2-40B4-BE49-F238E27FC236}">
              <a16:creationId xmlns:a16="http://schemas.microsoft.com/office/drawing/2014/main" id="{A59AA515-87EC-4D8F-A337-A3E3D72F3F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9008" y="22412"/>
          <a:ext cx="2056198" cy="887049"/>
        </a:xfrm>
        <a:prstGeom prst="rect">
          <a:avLst/>
        </a:prstGeom>
      </xdr:spPr>
    </xdr:pic>
    <xdr:clientData/>
  </xdr:twoCellAnchor>
  <xdr:twoCellAnchor editAs="oneCell">
    <xdr:from>
      <xdr:col>13</xdr:col>
      <xdr:colOff>334111</xdr:colOff>
      <xdr:row>7</xdr:row>
      <xdr:rowOff>0</xdr:rowOff>
    </xdr:from>
    <xdr:to>
      <xdr:col>13</xdr:col>
      <xdr:colOff>339551</xdr:colOff>
      <xdr:row>7</xdr:row>
      <xdr:rowOff>16150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">
          <xdr14:nvContentPartPr>
            <xdr14:cNvPr id="3" name="Ink 2">
              <a:extLst>
                <a:ext uri="{FF2B5EF4-FFF2-40B4-BE49-F238E27FC236}">
                  <a16:creationId xmlns:a16="http://schemas.microsoft.com/office/drawing/2014/main" id="{DD1F98A1-5B0A-454F-967B-2DA32365A592}"/>
                </a:ext>
              </a:extLst>
            </xdr14:cNvPr>
            <xdr14:cNvContentPartPr/>
          </xdr14:nvContentPartPr>
          <xdr14:nvPr macro=""/>
          <xdr14:xfrm>
            <a:off x="13406040" y="2811240"/>
            <a:ext cx="360" cy="360"/>
          </xdr14:xfrm>
        </xdr:contentPart>
      </mc:Choice>
      <mc:Fallback xmlns="">
        <xdr:pic>
          <xdr:nvPicPr>
            <xdr:cNvPr id="3" name="Ink 2">
              <a:extLst>
                <a:ext uri="{FF2B5EF4-FFF2-40B4-BE49-F238E27FC236}">
                  <a16:creationId xmlns:a16="http://schemas.microsoft.com/office/drawing/2014/main" id="{B4EB6DC2-5DA7-45FD-9895-73471485E724}"/>
                </a:ext>
              </a:extLst>
            </xdr:cNvPr>
            <xdr:cNvPicPr/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>
            <a:xfrm>
              <a:off x="13397400" y="280260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739588</xdr:colOff>
      <xdr:row>1</xdr:row>
      <xdr:rowOff>116259</xdr:rowOff>
    </xdr:from>
    <xdr:to>
      <xdr:col>14</xdr:col>
      <xdr:colOff>386521</xdr:colOff>
      <xdr:row>7</xdr:row>
      <xdr:rowOff>68417</xdr:rowOff>
    </xdr:to>
    <xdr:pic>
      <xdr:nvPicPr>
        <xdr:cNvPr id="2" name="Afbeelding 2">
          <a:extLst>
            <a:ext uri="{FF2B5EF4-FFF2-40B4-BE49-F238E27FC236}">
              <a16:creationId xmlns:a16="http://schemas.microsoft.com/office/drawing/2014/main" id="{3CC9FC90-41D5-431C-821F-5A1604BD86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61676" y="306759"/>
          <a:ext cx="2056198" cy="893452"/>
        </a:xfrm>
        <a:prstGeom prst="rect">
          <a:avLst/>
        </a:prstGeom>
      </xdr:spPr>
    </xdr:pic>
    <xdr:clientData/>
  </xdr:twoCellAnchor>
  <xdr:twoCellAnchor editAs="oneCell">
    <xdr:from>
      <xdr:col>17</xdr:col>
      <xdr:colOff>334111</xdr:colOff>
      <xdr:row>10</xdr:row>
      <xdr:rowOff>0</xdr:rowOff>
    </xdr:from>
    <xdr:to>
      <xdr:col>17</xdr:col>
      <xdr:colOff>339551</xdr:colOff>
      <xdr:row>10</xdr:row>
      <xdr:rowOff>16150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">
          <xdr14:nvContentPartPr>
            <xdr14:cNvPr id="3" name="Ink 2">
              <a:extLst>
                <a:ext uri="{FF2B5EF4-FFF2-40B4-BE49-F238E27FC236}">
                  <a16:creationId xmlns:a16="http://schemas.microsoft.com/office/drawing/2014/main" id="{B4EB6DC2-5DA7-45FD-9895-73471485E724}"/>
                </a:ext>
              </a:extLst>
            </xdr14:cNvPr>
            <xdr14:cNvContentPartPr/>
          </xdr14:nvContentPartPr>
          <xdr14:nvPr macro=""/>
          <xdr14:xfrm>
            <a:off x="13406040" y="2811240"/>
            <a:ext cx="360" cy="360"/>
          </xdr14:xfrm>
        </xdr:contentPart>
      </mc:Choice>
      <mc:Fallback xmlns="">
        <xdr:pic>
          <xdr:nvPicPr>
            <xdr:cNvPr id="3" name="Ink 2">
              <a:extLst>
                <a:ext uri="{FF2B5EF4-FFF2-40B4-BE49-F238E27FC236}">
                  <a16:creationId xmlns:a16="http://schemas.microsoft.com/office/drawing/2014/main" id="{B4EB6DC2-5DA7-45FD-9895-73471485E724}"/>
                </a:ext>
              </a:extLst>
            </xdr:cNvPr>
            <xdr:cNvPicPr/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>
            <a:xfrm>
              <a:off x="13397400" y="280260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319450</xdr:colOff>
      <xdr:row>0</xdr:row>
      <xdr:rowOff>37817</xdr:rowOff>
    </xdr:from>
    <xdr:to>
      <xdr:col>16</xdr:col>
      <xdr:colOff>2375648</xdr:colOff>
      <xdr:row>5</xdr:row>
      <xdr:rowOff>113240</xdr:rowOff>
    </xdr:to>
    <xdr:pic>
      <xdr:nvPicPr>
        <xdr:cNvPr id="2" name="Afbeelding 2">
          <a:extLst>
            <a:ext uri="{FF2B5EF4-FFF2-40B4-BE49-F238E27FC236}">
              <a16:creationId xmlns:a16="http://schemas.microsoft.com/office/drawing/2014/main" id="{A4D81F67-8A8C-4194-A2D0-9E4113FAEB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45450" y="37817"/>
          <a:ext cx="2056198" cy="913623"/>
        </a:xfrm>
        <a:prstGeom prst="rect">
          <a:avLst/>
        </a:prstGeom>
      </xdr:spPr>
    </xdr:pic>
    <xdr:clientData/>
  </xdr:twoCellAnchor>
  <xdr:twoCellAnchor editAs="oneCell">
    <xdr:from>
      <xdr:col>18</xdr:col>
      <xdr:colOff>334111</xdr:colOff>
      <xdr:row>6</xdr:row>
      <xdr:rowOff>0</xdr:rowOff>
    </xdr:from>
    <xdr:to>
      <xdr:col>18</xdr:col>
      <xdr:colOff>339551</xdr:colOff>
      <xdr:row>6</xdr:row>
      <xdr:rowOff>16150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">
          <xdr14:nvContentPartPr>
            <xdr14:cNvPr id="3" name="Ink 2">
              <a:extLst>
                <a:ext uri="{FF2B5EF4-FFF2-40B4-BE49-F238E27FC236}">
                  <a16:creationId xmlns:a16="http://schemas.microsoft.com/office/drawing/2014/main" id="{4F8B19F1-7703-4DE0-9473-B9FA1219A4B6}"/>
                </a:ext>
              </a:extLst>
            </xdr14:cNvPr>
            <xdr14:cNvContentPartPr/>
          </xdr14:nvContentPartPr>
          <xdr14:nvPr macro=""/>
          <xdr14:xfrm>
            <a:off x="13406040" y="2811240"/>
            <a:ext cx="360" cy="360"/>
          </xdr14:xfrm>
        </xdr:contentPart>
      </mc:Choice>
      <mc:Fallback xmlns="">
        <xdr:pic>
          <xdr:nvPicPr>
            <xdr:cNvPr id="3" name="Ink 2">
              <a:extLst>
                <a:ext uri="{FF2B5EF4-FFF2-40B4-BE49-F238E27FC236}">
                  <a16:creationId xmlns:a16="http://schemas.microsoft.com/office/drawing/2014/main" id="{B4EB6DC2-5DA7-45FD-9895-73471485E724}"/>
                </a:ext>
              </a:extLst>
            </xdr:cNvPr>
            <xdr:cNvPicPr/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>
            <a:xfrm>
              <a:off x="13397400" y="280260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3-11-02T10:18:56.010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 1 5060 0 0,'0'0'0'0'0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1-08-30T10:45:52.916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 1 5060 0 0,'0'0'0'0'0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3-11-02T10:18:43.783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 1 5060 0 0,'0'0'0'0'0</inkml:trace>
</inkml:ink>
</file>

<file path=xl/persons/person.xml><?xml version="1.0" encoding="utf-8"?>
<personList xmlns="http://schemas.microsoft.com/office/spreadsheetml/2018/threadedcomments" xmlns:x="http://schemas.openxmlformats.org/spreadsheetml/2006/main">
  <person displayName="Seppe Van der Wielen" id="{53F0C220-F7C4-408E-841D-55B1AC1ECB62}" userId="S::seppe.van.der.wielen@rhdhv.com::a444315f-57e5-4e10-aada-4b2c20710b34" providerId="AD"/>
</personList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101" dT="2024-01-25T15:09:40.48" personId="{53F0C220-F7C4-408E-841D-55B1AC1ECB62}" id="{DCF37945-E56B-487D-88D8-9123565D473A}">
    <text xml:space="preserve">Zijn afkortingen toegevoegd aan tek?
</text>
  </threadedComment>
  <threadedComment ref="D102" dT="2024-01-25T15:09:45.18" personId="{53F0C220-F7C4-408E-841D-55B1AC1ECB62}" id="{EADE7CB9-5022-480A-B699-B9C58EF7F4C7}">
    <text>Zijn afkortingen toegevoegd aan tek?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69B35-B438-4267-9884-678B75F19C9A}">
  <sheetPr>
    <tabColor rgb="FF92D050"/>
    <pageSetUpPr fitToPage="1"/>
  </sheetPr>
  <dimension ref="B3:Z56"/>
  <sheetViews>
    <sheetView tabSelected="1" zoomScale="85" zoomScaleNormal="85" workbookViewId="0">
      <selection activeCell="I3" sqref="I3"/>
    </sheetView>
  </sheetViews>
  <sheetFormatPr defaultRowHeight="12.75" x14ac:dyDescent="0.2"/>
  <cols>
    <col min="2" max="2" width="10.28515625" customWidth="1"/>
    <col min="3" max="3" width="37.85546875" customWidth="1"/>
    <col min="4" max="4" width="20.140625" customWidth="1"/>
    <col min="5" max="5" width="12.85546875" style="86" customWidth="1"/>
    <col min="6" max="6" width="9.7109375" style="14" bestFit="1" customWidth="1"/>
    <col min="7" max="8" width="21.28515625" style="14" customWidth="1"/>
    <col min="9" max="9" width="14.7109375" style="14" customWidth="1"/>
    <col min="10" max="10" width="29" style="14" customWidth="1"/>
    <col min="11" max="11" width="16.7109375" style="14" customWidth="1"/>
    <col min="12" max="12" width="43" hidden="1" customWidth="1"/>
    <col min="13" max="13" width="6.140625" customWidth="1"/>
    <col min="14" max="14" width="13.7109375" bestFit="1" customWidth="1"/>
    <col min="15" max="15" width="7.7109375" bestFit="1" customWidth="1"/>
  </cols>
  <sheetData>
    <row r="3" spans="2:26" x14ac:dyDescent="0.2">
      <c r="C3" s="13" t="s">
        <v>492</v>
      </c>
      <c r="G3" s="12" t="s">
        <v>207</v>
      </c>
      <c r="H3" s="20">
        <v>45562</v>
      </c>
    </row>
    <row r="4" spans="2:26" x14ac:dyDescent="0.2">
      <c r="B4" s="7"/>
      <c r="C4" s="6" t="s">
        <v>9</v>
      </c>
      <c r="F4" s="15"/>
      <c r="G4" s="12" t="s">
        <v>208</v>
      </c>
      <c r="H4" s="21" t="s">
        <v>171</v>
      </c>
      <c r="I4" s="16"/>
      <c r="J4" s="16"/>
      <c r="K4" s="16"/>
      <c r="L4" s="9"/>
      <c r="M4" s="6"/>
      <c r="N4" s="6"/>
    </row>
    <row r="5" spans="2:26" x14ac:dyDescent="0.2">
      <c r="B5" s="10"/>
      <c r="C5" s="10"/>
      <c r="F5" s="16"/>
      <c r="G5" s="12" t="s">
        <v>169</v>
      </c>
      <c r="H5" s="87" t="s">
        <v>170</v>
      </c>
      <c r="I5" s="17"/>
      <c r="J5" s="17"/>
      <c r="K5" s="17"/>
      <c r="L5" s="11"/>
      <c r="M5" s="11"/>
      <c r="N5" s="11"/>
      <c r="O5" s="8"/>
      <c r="P5" s="8"/>
    </row>
    <row r="6" spans="2:26" ht="16.5" customHeight="1" thickBot="1" x14ac:dyDescent="0.25"/>
    <row r="7" spans="2:26" ht="32.25" customHeight="1" thickBot="1" x14ac:dyDescent="0.25">
      <c r="B7" s="81" t="s">
        <v>1</v>
      </c>
      <c r="C7" s="34" t="s">
        <v>2</v>
      </c>
      <c r="D7" s="34" t="s">
        <v>3</v>
      </c>
      <c r="E7" s="88" t="s">
        <v>106</v>
      </c>
      <c r="F7" s="34" t="s">
        <v>107</v>
      </c>
      <c r="G7" s="34" t="s">
        <v>108</v>
      </c>
      <c r="H7" s="34" t="s">
        <v>125</v>
      </c>
      <c r="I7" s="34" t="s">
        <v>4</v>
      </c>
      <c r="J7" s="73"/>
      <c r="K7" s="162" t="s">
        <v>623</v>
      </c>
      <c r="L7" s="225" t="s">
        <v>5</v>
      </c>
      <c r="M7" s="206"/>
    </row>
    <row r="8" spans="2:26" x14ac:dyDescent="0.2">
      <c r="B8" s="22"/>
      <c r="C8" s="23"/>
      <c r="D8" s="23"/>
      <c r="E8" s="84"/>
      <c r="F8" s="24"/>
      <c r="G8" s="24"/>
      <c r="H8" s="24"/>
      <c r="I8" s="24"/>
      <c r="J8" s="74"/>
      <c r="K8" s="185"/>
      <c r="L8" s="226"/>
      <c r="M8" s="206"/>
    </row>
    <row r="9" spans="2:26" x14ac:dyDescent="0.2">
      <c r="B9" s="46"/>
      <c r="C9" s="4"/>
      <c r="D9" s="3"/>
      <c r="E9" s="89"/>
      <c r="F9" s="18"/>
      <c r="G9" s="18"/>
      <c r="H9" s="18"/>
      <c r="I9" s="18"/>
      <c r="J9" s="75"/>
      <c r="K9" s="176"/>
      <c r="L9" s="227"/>
      <c r="M9" s="206"/>
      <c r="X9" s="1"/>
      <c r="Y9" s="1"/>
      <c r="Z9" s="1"/>
    </row>
    <row r="10" spans="2:26" ht="15" customHeight="1" x14ac:dyDescent="0.2">
      <c r="B10" s="229" t="s">
        <v>70</v>
      </c>
      <c r="C10" s="57" t="s">
        <v>515</v>
      </c>
      <c r="D10" s="23" t="s">
        <v>516</v>
      </c>
      <c r="E10" s="90" t="s">
        <v>517</v>
      </c>
      <c r="F10" s="59"/>
      <c r="G10" s="24" t="s">
        <v>518</v>
      </c>
      <c r="H10" s="24" t="s">
        <v>269</v>
      </c>
      <c r="I10" s="24">
        <v>2</v>
      </c>
      <c r="J10" s="74" t="s">
        <v>634</v>
      </c>
      <c r="K10" s="185" t="s">
        <v>209</v>
      </c>
      <c r="L10" s="226"/>
      <c r="M10" s="206"/>
      <c r="X10" s="40"/>
    </row>
    <row r="11" spans="2:26" ht="15" customHeight="1" x14ac:dyDescent="0.2">
      <c r="B11" s="229" t="s">
        <v>59</v>
      </c>
      <c r="C11" s="57" t="s">
        <v>584</v>
      </c>
      <c r="D11" s="23" t="s">
        <v>6</v>
      </c>
      <c r="E11" s="90" t="s">
        <v>109</v>
      </c>
      <c r="F11" s="59" t="s">
        <v>110</v>
      </c>
      <c r="G11" s="24" t="s">
        <v>111</v>
      </c>
      <c r="H11" s="24" t="s">
        <v>126</v>
      </c>
      <c r="I11" s="24">
        <v>5</v>
      </c>
      <c r="J11" s="74" t="s">
        <v>634</v>
      </c>
      <c r="K11" s="230" t="s">
        <v>563</v>
      </c>
      <c r="L11" s="226"/>
      <c r="M11" s="206"/>
      <c r="X11" s="40"/>
    </row>
    <row r="12" spans="2:26" ht="15" customHeight="1" x14ac:dyDescent="0.2">
      <c r="B12" s="229" t="s">
        <v>519</v>
      </c>
      <c r="C12" s="57" t="s">
        <v>325</v>
      </c>
      <c r="D12" s="23" t="s">
        <v>6</v>
      </c>
      <c r="E12" s="90" t="s">
        <v>109</v>
      </c>
      <c r="F12" s="59" t="s">
        <v>110</v>
      </c>
      <c r="G12" s="24" t="s">
        <v>111</v>
      </c>
      <c r="H12" s="24" t="s">
        <v>126</v>
      </c>
      <c r="I12" s="24">
        <v>2</v>
      </c>
      <c r="J12" s="74" t="s">
        <v>634</v>
      </c>
      <c r="K12" s="230" t="s">
        <v>563</v>
      </c>
      <c r="L12" s="226"/>
      <c r="M12" s="206"/>
      <c r="X12" s="40"/>
    </row>
    <row r="13" spans="2:26" ht="15" customHeight="1" x14ac:dyDescent="0.25">
      <c r="B13" s="231" t="s">
        <v>60</v>
      </c>
      <c r="C13" s="57" t="s">
        <v>35</v>
      </c>
      <c r="D13" s="23" t="s">
        <v>113</v>
      </c>
      <c r="E13" s="90" t="s">
        <v>112</v>
      </c>
      <c r="F13" s="59" t="s">
        <v>110</v>
      </c>
      <c r="G13" s="24" t="s">
        <v>111</v>
      </c>
      <c r="H13" s="24" t="s">
        <v>271</v>
      </c>
      <c r="I13" s="24">
        <v>10</v>
      </c>
      <c r="J13" s="74" t="s">
        <v>634</v>
      </c>
      <c r="K13" s="230" t="s">
        <v>563</v>
      </c>
      <c r="L13" s="226"/>
      <c r="M13" s="206"/>
      <c r="R13" s="2"/>
      <c r="X13" s="39"/>
    </row>
    <row r="14" spans="2:26" ht="15" customHeight="1" x14ac:dyDescent="0.25">
      <c r="B14" s="231" t="s">
        <v>62</v>
      </c>
      <c r="C14" s="57" t="s">
        <v>61</v>
      </c>
      <c r="D14" s="23" t="s">
        <v>113</v>
      </c>
      <c r="E14" s="85" t="s">
        <v>115</v>
      </c>
      <c r="F14" s="59" t="s">
        <v>114</v>
      </c>
      <c r="G14" s="24" t="s">
        <v>118</v>
      </c>
      <c r="H14" s="24" t="s">
        <v>271</v>
      </c>
      <c r="I14" s="24">
        <v>2</v>
      </c>
      <c r="J14" s="74" t="s">
        <v>634</v>
      </c>
      <c r="K14" s="230" t="s">
        <v>563</v>
      </c>
      <c r="L14" s="226" t="s">
        <v>116</v>
      </c>
      <c r="M14" s="206"/>
      <c r="R14" s="2"/>
      <c r="X14" s="39"/>
    </row>
    <row r="15" spans="2:26" ht="15" customHeight="1" x14ac:dyDescent="0.25">
      <c r="B15" s="231" t="s">
        <v>63</v>
      </c>
      <c r="C15" s="57" t="s">
        <v>37</v>
      </c>
      <c r="D15" s="23" t="s">
        <v>113</v>
      </c>
      <c r="E15" s="85" t="s">
        <v>115</v>
      </c>
      <c r="F15" s="59" t="s">
        <v>119</v>
      </c>
      <c r="G15" s="24" t="s">
        <v>117</v>
      </c>
      <c r="H15" s="24" t="s">
        <v>271</v>
      </c>
      <c r="I15" s="24">
        <v>5</v>
      </c>
      <c r="J15" s="74" t="s">
        <v>634</v>
      </c>
      <c r="K15" s="230" t="s">
        <v>563</v>
      </c>
      <c r="L15" s="226"/>
      <c r="M15" s="206"/>
      <c r="R15" s="2"/>
      <c r="X15" s="39"/>
    </row>
    <row r="16" spans="2:26" ht="15" customHeight="1" x14ac:dyDescent="0.25">
      <c r="B16" s="231" t="s">
        <v>140</v>
      </c>
      <c r="C16" s="150" t="s">
        <v>585</v>
      </c>
      <c r="D16" s="23" t="s">
        <v>336</v>
      </c>
      <c r="E16" s="90">
        <v>45573</v>
      </c>
      <c r="F16" s="82">
        <v>45510</v>
      </c>
      <c r="G16" s="24" t="s">
        <v>339</v>
      </c>
      <c r="H16" s="24" t="s">
        <v>271</v>
      </c>
      <c r="I16" s="24">
        <v>2</v>
      </c>
      <c r="J16" s="74" t="s">
        <v>635</v>
      </c>
      <c r="K16" s="230" t="s">
        <v>524</v>
      </c>
      <c r="L16" s="226" t="s">
        <v>8</v>
      </c>
      <c r="M16" s="206"/>
      <c r="R16" s="2"/>
      <c r="X16" s="39"/>
    </row>
    <row r="17" spans="2:24" ht="15" customHeight="1" x14ac:dyDescent="0.2">
      <c r="B17" s="229" t="s">
        <v>65</v>
      </c>
      <c r="C17" s="58" t="s">
        <v>36</v>
      </c>
      <c r="D17" s="23" t="s">
        <v>123</v>
      </c>
      <c r="E17" s="85" t="s">
        <v>115</v>
      </c>
      <c r="F17" s="59" t="s">
        <v>272</v>
      </c>
      <c r="G17" s="24" t="s">
        <v>120</v>
      </c>
      <c r="H17" s="24" t="s">
        <v>271</v>
      </c>
      <c r="I17" s="24">
        <v>1</v>
      </c>
      <c r="J17" s="74" t="s">
        <v>634</v>
      </c>
      <c r="K17" s="230" t="s">
        <v>563</v>
      </c>
      <c r="L17" s="226"/>
      <c r="M17" s="206"/>
      <c r="X17" s="40"/>
    </row>
    <row r="18" spans="2:24" ht="15" customHeight="1" x14ac:dyDescent="0.2">
      <c r="B18" s="229" t="s">
        <v>68</v>
      </c>
      <c r="C18" s="58" t="s">
        <v>41</v>
      </c>
      <c r="D18" s="23" t="s">
        <v>123</v>
      </c>
      <c r="E18" s="84" t="s">
        <v>121</v>
      </c>
      <c r="F18" s="59" t="s">
        <v>122</v>
      </c>
      <c r="G18" s="24" t="s">
        <v>124</v>
      </c>
      <c r="H18" s="24" t="s">
        <v>271</v>
      </c>
      <c r="I18" s="24">
        <v>6</v>
      </c>
      <c r="J18" s="74" t="s">
        <v>634</v>
      </c>
      <c r="K18" s="230" t="s">
        <v>209</v>
      </c>
      <c r="L18" s="226"/>
      <c r="M18" s="206"/>
      <c r="X18" s="40"/>
    </row>
    <row r="19" spans="2:24" ht="15" customHeight="1" x14ac:dyDescent="0.2">
      <c r="B19" s="229" t="s">
        <v>69</v>
      </c>
      <c r="C19" s="58" t="s">
        <v>39</v>
      </c>
      <c r="D19" s="23" t="s">
        <v>264</v>
      </c>
      <c r="E19" s="85" t="s">
        <v>115</v>
      </c>
      <c r="F19" s="59" t="s">
        <v>122</v>
      </c>
      <c r="G19" s="24" t="s">
        <v>265</v>
      </c>
      <c r="H19" s="24" t="s">
        <v>271</v>
      </c>
      <c r="I19" s="24">
        <v>1</v>
      </c>
      <c r="J19" s="74" t="s">
        <v>634</v>
      </c>
      <c r="K19" s="230" t="s">
        <v>563</v>
      </c>
      <c r="L19" s="226"/>
      <c r="M19" s="206"/>
      <c r="X19" s="40"/>
    </row>
    <row r="20" spans="2:24" ht="15" customHeight="1" x14ac:dyDescent="0.2">
      <c r="B20" s="229" t="s">
        <v>64</v>
      </c>
      <c r="C20" s="58" t="s">
        <v>40</v>
      </c>
      <c r="D20" s="23" t="s">
        <v>266</v>
      </c>
      <c r="E20" s="84" t="s">
        <v>267</v>
      </c>
      <c r="F20" s="82" t="s">
        <v>115</v>
      </c>
      <c r="G20" s="24" t="s">
        <v>120</v>
      </c>
      <c r="H20" s="24" t="s">
        <v>268</v>
      </c>
      <c r="I20" s="24">
        <v>2</v>
      </c>
      <c r="J20" s="74" t="s">
        <v>634</v>
      </c>
      <c r="K20" s="230" t="s">
        <v>209</v>
      </c>
      <c r="L20" s="226"/>
      <c r="M20" s="206"/>
      <c r="X20" s="40"/>
    </row>
    <row r="21" spans="2:24" ht="15" customHeight="1" x14ac:dyDescent="0.2">
      <c r="B21" s="229" t="s">
        <v>520</v>
      </c>
      <c r="C21" s="57" t="s">
        <v>38</v>
      </c>
      <c r="D21" s="23" t="s">
        <v>274</v>
      </c>
      <c r="E21" s="85" t="s">
        <v>122</v>
      </c>
      <c r="F21" s="59" t="s">
        <v>119</v>
      </c>
      <c r="G21" s="24" t="s">
        <v>265</v>
      </c>
      <c r="H21" s="24" t="s">
        <v>271</v>
      </c>
      <c r="I21" s="24">
        <v>2</v>
      </c>
      <c r="J21" s="74" t="s">
        <v>634</v>
      </c>
      <c r="K21" s="230" t="s">
        <v>563</v>
      </c>
      <c r="L21" s="226" t="s">
        <v>8</v>
      </c>
      <c r="M21" s="206"/>
      <c r="X21" s="40"/>
    </row>
    <row r="22" spans="2:24" ht="15" customHeight="1" x14ac:dyDescent="0.2">
      <c r="B22" s="229" t="s">
        <v>72</v>
      </c>
      <c r="C22" s="57" t="s">
        <v>71</v>
      </c>
      <c r="D22" s="23" t="s">
        <v>275</v>
      </c>
      <c r="E22" s="85" t="s">
        <v>270</v>
      </c>
      <c r="F22" s="59" t="s">
        <v>114</v>
      </c>
      <c r="G22" s="24" t="s">
        <v>120</v>
      </c>
      <c r="H22" s="24" t="s">
        <v>271</v>
      </c>
      <c r="I22" s="24">
        <v>2</v>
      </c>
      <c r="J22" s="74" t="s">
        <v>634</v>
      </c>
      <c r="K22" s="230" t="s">
        <v>563</v>
      </c>
      <c r="L22" s="226"/>
      <c r="M22" s="206"/>
      <c r="X22" s="40"/>
    </row>
    <row r="23" spans="2:24" ht="15" customHeight="1" x14ac:dyDescent="0.2">
      <c r="B23" s="229" t="s">
        <v>526</v>
      </c>
      <c r="C23" s="150" t="s">
        <v>525</v>
      </c>
      <c r="D23" s="23" t="s">
        <v>527</v>
      </c>
      <c r="E23" s="85" t="s">
        <v>270</v>
      </c>
      <c r="F23" s="82" t="s">
        <v>648</v>
      </c>
      <c r="G23" s="24" t="s">
        <v>124</v>
      </c>
      <c r="H23" s="24" t="s">
        <v>528</v>
      </c>
      <c r="I23" s="24">
        <v>1</v>
      </c>
      <c r="J23" s="74" t="s">
        <v>634</v>
      </c>
      <c r="K23" s="230" t="s">
        <v>563</v>
      </c>
      <c r="L23" s="226" t="s">
        <v>527</v>
      </c>
      <c r="M23" s="206"/>
      <c r="X23" s="40"/>
    </row>
    <row r="24" spans="2:24" ht="15" customHeight="1" x14ac:dyDescent="0.2">
      <c r="B24" s="229" t="s">
        <v>521</v>
      </c>
      <c r="C24" s="150" t="s">
        <v>522</v>
      </c>
      <c r="D24" s="23" t="s">
        <v>514</v>
      </c>
      <c r="E24" s="85" t="s">
        <v>122</v>
      </c>
      <c r="F24" s="82" t="s">
        <v>648</v>
      </c>
      <c r="G24" s="24" t="s">
        <v>339</v>
      </c>
      <c r="H24" s="24" t="s">
        <v>126</v>
      </c>
      <c r="I24" s="24">
        <v>1</v>
      </c>
      <c r="J24" s="74" t="s">
        <v>635</v>
      </c>
      <c r="K24" s="230" t="s">
        <v>523</v>
      </c>
      <c r="L24" s="226" t="s">
        <v>8</v>
      </c>
      <c r="M24" s="206"/>
      <c r="X24" s="40"/>
    </row>
    <row r="25" spans="2:24" ht="15" customHeight="1" x14ac:dyDescent="0.25">
      <c r="B25" s="229" t="s">
        <v>529</v>
      </c>
      <c r="C25" s="57" t="s">
        <v>42</v>
      </c>
      <c r="D25" s="23" t="s">
        <v>276</v>
      </c>
      <c r="E25" s="85" t="s">
        <v>115</v>
      </c>
      <c r="F25" s="59" t="s">
        <v>119</v>
      </c>
      <c r="G25" s="24" t="s">
        <v>111</v>
      </c>
      <c r="H25" s="24" t="s">
        <v>277</v>
      </c>
      <c r="I25" s="24">
        <v>7</v>
      </c>
      <c r="J25" s="74" t="s">
        <v>634</v>
      </c>
      <c r="K25" s="230" t="s">
        <v>563</v>
      </c>
      <c r="L25" s="226"/>
      <c r="M25" s="206"/>
      <c r="R25" s="2"/>
      <c r="X25" s="41"/>
    </row>
    <row r="26" spans="2:24" ht="15" customHeight="1" x14ac:dyDescent="0.25">
      <c r="B26" s="229" t="s">
        <v>74</v>
      </c>
      <c r="C26" s="57" t="s">
        <v>530</v>
      </c>
      <c r="D26" s="23" t="s">
        <v>531</v>
      </c>
      <c r="E26" s="85">
        <v>5</v>
      </c>
      <c r="F26" s="82">
        <v>45144</v>
      </c>
      <c r="G26" s="24" t="s">
        <v>532</v>
      </c>
      <c r="H26" s="24" t="s">
        <v>320</v>
      </c>
      <c r="I26" s="24">
        <v>2</v>
      </c>
      <c r="J26" s="74" t="s">
        <v>634</v>
      </c>
      <c r="K26" s="230" t="s">
        <v>563</v>
      </c>
      <c r="L26" s="226"/>
      <c r="M26" s="206"/>
      <c r="R26" s="2"/>
      <c r="X26" s="41"/>
    </row>
    <row r="27" spans="2:24" ht="15" customHeight="1" x14ac:dyDescent="0.25">
      <c r="B27" s="229" t="s">
        <v>75</v>
      </c>
      <c r="C27" s="57" t="s">
        <v>52</v>
      </c>
      <c r="D27" s="23" t="s">
        <v>279</v>
      </c>
      <c r="E27" s="85" t="s">
        <v>121</v>
      </c>
      <c r="F27" s="59" t="s">
        <v>122</v>
      </c>
      <c r="G27" s="24" t="s">
        <v>280</v>
      </c>
      <c r="H27" s="24" t="s">
        <v>126</v>
      </c>
      <c r="I27" s="24">
        <v>2</v>
      </c>
      <c r="J27" s="74" t="s">
        <v>634</v>
      </c>
      <c r="K27" s="230" t="s">
        <v>563</v>
      </c>
      <c r="L27" s="226"/>
      <c r="M27" s="206"/>
      <c r="R27" s="2"/>
      <c r="X27" s="41"/>
    </row>
    <row r="28" spans="2:24" ht="15" customHeight="1" x14ac:dyDescent="0.25">
      <c r="B28" s="229" t="s">
        <v>76</v>
      </c>
      <c r="C28" s="57" t="s">
        <v>51</v>
      </c>
      <c r="D28" s="23" t="s">
        <v>279</v>
      </c>
      <c r="E28" s="85" t="s">
        <v>563</v>
      </c>
      <c r="F28" s="59" t="s">
        <v>122</v>
      </c>
      <c r="G28" s="24" t="s">
        <v>120</v>
      </c>
      <c r="H28" s="24" t="s">
        <v>126</v>
      </c>
      <c r="I28" s="24">
        <v>7</v>
      </c>
      <c r="J28" s="74" t="s">
        <v>634</v>
      </c>
      <c r="K28" s="230" t="s">
        <v>563</v>
      </c>
      <c r="L28" s="226"/>
      <c r="M28" s="206"/>
      <c r="R28" s="2"/>
      <c r="X28" s="41"/>
    </row>
    <row r="29" spans="2:24" ht="15" customHeight="1" x14ac:dyDescent="0.25">
      <c r="B29" s="229" t="s">
        <v>77</v>
      </c>
      <c r="C29" s="57" t="s">
        <v>53</v>
      </c>
      <c r="D29" s="23" t="s">
        <v>279</v>
      </c>
      <c r="E29" s="85" t="s">
        <v>281</v>
      </c>
      <c r="F29" s="59" t="s">
        <v>122</v>
      </c>
      <c r="G29" s="24" t="s">
        <v>265</v>
      </c>
      <c r="H29" s="24" t="s">
        <v>126</v>
      </c>
      <c r="I29" s="24">
        <v>2</v>
      </c>
      <c r="J29" s="74" t="s">
        <v>634</v>
      </c>
      <c r="K29" s="230" t="s">
        <v>563</v>
      </c>
      <c r="L29" s="226"/>
      <c r="M29" s="206"/>
      <c r="R29" s="2"/>
      <c r="X29" s="41"/>
    </row>
    <row r="30" spans="2:24" ht="15" customHeight="1" x14ac:dyDescent="0.25">
      <c r="B30" s="229" t="s">
        <v>66</v>
      </c>
      <c r="C30" s="57" t="s">
        <v>54</v>
      </c>
      <c r="D30" s="23" t="s">
        <v>279</v>
      </c>
      <c r="E30" s="85" t="s">
        <v>281</v>
      </c>
      <c r="F30" s="59" t="s">
        <v>122</v>
      </c>
      <c r="G30" s="24" t="s">
        <v>282</v>
      </c>
      <c r="H30" s="24" t="s">
        <v>126</v>
      </c>
      <c r="I30" s="24">
        <v>1</v>
      </c>
      <c r="J30" s="74" t="s">
        <v>634</v>
      </c>
      <c r="K30" s="230" t="s">
        <v>563</v>
      </c>
      <c r="L30" s="226"/>
      <c r="M30" s="206"/>
      <c r="R30" s="2"/>
      <c r="X30" s="41"/>
    </row>
    <row r="31" spans="2:24" ht="15" customHeight="1" x14ac:dyDescent="0.25">
      <c r="B31" s="229" t="s">
        <v>78</v>
      </c>
      <c r="C31" s="57" t="s">
        <v>57</v>
      </c>
      <c r="D31" s="23" t="s">
        <v>283</v>
      </c>
      <c r="E31" s="84" t="s">
        <v>267</v>
      </c>
      <c r="F31" s="59" t="s">
        <v>122</v>
      </c>
      <c r="G31" s="24" t="s">
        <v>280</v>
      </c>
      <c r="H31" s="24" t="s">
        <v>288</v>
      </c>
      <c r="I31" s="24">
        <v>1</v>
      </c>
      <c r="J31" s="74" t="s">
        <v>634</v>
      </c>
      <c r="K31" s="230" t="s">
        <v>563</v>
      </c>
      <c r="L31" s="226"/>
      <c r="M31" s="206"/>
      <c r="R31" s="2"/>
      <c r="X31" s="41"/>
    </row>
    <row r="32" spans="2:24" ht="15" customHeight="1" x14ac:dyDescent="0.25">
      <c r="B32" s="229" t="s">
        <v>103</v>
      </c>
      <c r="C32" s="57" t="s">
        <v>102</v>
      </c>
      <c r="D32" s="23" t="s">
        <v>290</v>
      </c>
      <c r="E32" s="85" t="s">
        <v>289</v>
      </c>
      <c r="F32" s="82" t="s">
        <v>115</v>
      </c>
      <c r="G32" s="24" t="s">
        <v>278</v>
      </c>
      <c r="H32" s="24" t="s">
        <v>288</v>
      </c>
      <c r="I32" s="24">
        <v>1</v>
      </c>
      <c r="J32" s="74" t="s">
        <v>634</v>
      </c>
      <c r="K32" s="230" t="s">
        <v>563</v>
      </c>
      <c r="L32" s="226" t="s">
        <v>547</v>
      </c>
      <c r="M32" s="206"/>
      <c r="R32" s="2"/>
      <c r="X32" s="41"/>
    </row>
    <row r="33" spans="2:24" ht="15" customHeight="1" x14ac:dyDescent="0.25">
      <c r="B33" s="229" t="s">
        <v>79</v>
      </c>
      <c r="C33" s="57" t="s">
        <v>49</v>
      </c>
      <c r="D33" s="23" t="s">
        <v>284</v>
      </c>
      <c r="E33" s="85" t="s">
        <v>115</v>
      </c>
      <c r="F33" s="59" t="s">
        <v>114</v>
      </c>
      <c r="G33" s="24" t="s">
        <v>265</v>
      </c>
      <c r="H33" s="24" t="s">
        <v>277</v>
      </c>
      <c r="I33" s="24">
        <v>2</v>
      </c>
      <c r="J33" s="74" t="s">
        <v>634</v>
      </c>
      <c r="K33" s="230" t="s">
        <v>563</v>
      </c>
      <c r="L33" s="226"/>
      <c r="M33" s="206"/>
      <c r="R33" s="2"/>
      <c r="X33" s="41"/>
    </row>
    <row r="34" spans="2:24" ht="15" customHeight="1" x14ac:dyDescent="0.25">
      <c r="B34" s="229" t="s">
        <v>80</v>
      </c>
      <c r="C34" s="57" t="s">
        <v>48</v>
      </c>
      <c r="D34" s="23" t="s">
        <v>285</v>
      </c>
      <c r="E34" s="83" t="s">
        <v>291</v>
      </c>
      <c r="F34" s="59" t="s">
        <v>292</v>
      </c>
      <c r="G34" s="24" t="s">
        <v>310</v>
      </c>
      <c r="H34" s="24" t="s">
        <v>271</v>
      </c>
      <c r="I34" s="24">
        <v>1</v>
      </c>
      <c r="J34" s="74" t="s">
        <v>634</v>
      </c>
      <c r="K34" s="230" t="s">
        <v>563</v>
      </c>
      <c r="L34" s="226"/>
      <c r="M34" s="206"/>
      <c r="R34" s="2"/>
      <c r="X34" s="41"/>
    </row>
    <row r="35" spans="2:24" ht="15" customHeight="1" x14ac:dyDescent="0.25">
      <c r="B35" s="229" t="s">
        <v>105</v>
      </c>
      <c r="C35" s="57" t="s">
        <v>104</v>
      </c>
      <c r="D35" s="23" t="s">
        <v>286</v>
      </c>
      <c r="E35" s="83" t="s">
        <v>119</v>
      </c>
      <c r="F35" s="59" t="s">
        <v>114</v>
      </c>
      <c r="G35" s="24" t="s">
        <v>293</v>
      </c>
      <c r="H35" s="24" t="s">
        <v>294</v>
      </c>
      <c r="I35" s="24">
        <v>1</v>
      </c>
      <c r="J35" s="74" t="s">
        <v>634</v>
      </c>
      <c r="K35" s="230" t="s">
        <v>563</v>
      </c>
      <c r="L35" s="226" t="s">
        <v>546</v>
      </c>
      <c r="M35" s="206"/>
      <c r="R35" s="2"/>
      <c r="X35" s="41"/>
    </row>
    <row r="36" spans="2:24" ht="15" customHeight="1" x14ac:dyDescent="0.25">
      <c r="B36" s="249" t="s">
        <v>81</v>
      </c>
      <c r="C36" s="150" t="s">
        <v>56</v>
      </c>
      <c r="D36" s="250" t="s">
        <v>295</v>
      </c>
      <c r="E36" s="251" t="s">
        <v>296</v>
      </c>
      <c r="F36" s="252" t="s">
        <v>122</v>
      </c>
      <c r="G36" s="163" t="s">
        <v>297</v>
      </c>
      <c r="H36" s="163" t="s">
        <v>277</v>
      </c>
      <c r="I36" s="163">
        <v>2</v>
      </c>
      <c r="J36" s="253" t="s">
        <v>634</v>
      </c>
      <c r="K36" s="230" t="s">
        <v>209</v>
      </c>
      <c r="L36" s="226"/>
      <c r="M36" s="206"/>
      <c r="R36" s="2"/>
      <c r="X36" s="41"/>
    </row>
    <row r="37" spans="2:24" ht="15" customHeight="1" x14ac:dyDescent="0.25">
      <c r="B37" s="229" t="s">
        <v>82</v>
      </c>
      <c r="C37" s="57" t="s">
        <v>43</v>
      </c>
      <c r="D37" s="23" t="s">
        <v>300</v>
      </c>
      <c r="E37" s="83" t="s">
        <v>119</v>
      </c>
      <c r="F37" s="59" t="s">
        <v>292</v>
      </c>
      <c r="G37" s="24" t="s">
        <v>301</v>
      </c>
      <c r="H37" s="24" t="s">
        <v>277</v>
      </c>
      <c r="I37" s="24">
        <v>4</v>
      </c>
      <c r="J37" s="74" t="s">
        <v>634</v>
      </c>
      <c r="K37" s="230" t="s">
        <v>563</v>
      </c>
      <c r="L37" s="226"/>
      <c r="M37" s="206"/>
      <c r="R37" s="2"/>
      <c r="X37" s="41"/>
    </row>
    <row r="38" spans="2:24" ht="15" customHeight="1" x14ac:dyDescent="0.25">
      <c r="B38" s="229" t="s">
        <v>83</v>
      </c>
      <c r="C38" s="57" t="s">
        <v>46</v>
      </c>
      <c r="D38" s="23" t="s">
        <v>300</v>
      </c>
      <c r="E38" s="83" t="s">
        <v>119</v>
      </c>
      <c r="F38" s="59" t="s">
        <v>292</v>
      </c>
      <c r="G38" s="24" t="s">
        <v>301</v>
      </c>
      <c r="H38" s="24" t="s">
        <v>277</v>
      </c>
      <c r="I38" s="24">
        <v>7</v>
      </c>
      <c r="J38" s="74" t="s">
        <v>634</v>
      </c>
      <c r="K38" s="230" t="s">
        <v>563</v>
      </c>
      <c r="L38" s="226"/>
      <c r="M38" s="206"/>
      <c r="R38" s="2"/>
      <c r="X38" s="41"/>
    </row>
    <row r="39" spans="2:24" ht="15" customHeight="1" x14ac:dyDescent="0.25">
      <c r="B39" s="229" t="s">
        <v>84</v>
      </c>
      <c r="C39" s="57" t="s">
        <v>47</v>
      </c>
      <c r="D39" s="23" t="s">
        <v>298</v>
      </c>
      <c r="E39" s="83" t="s">
        <v>270</v>
      </c>
      <c r="F39" s="59" t="s">
        <v>114</v>
      </c>
      <c r="G39" s="24" t="s">
        <v>297</v>
      </c>
      <c r="H39" s="24" t="s">
        <v>277</v>
      </c>
      <c r="I39" s="24">
        <v>1</v>
      </c>
      <c r="J39" s="74" t="s">
        <v>634</v>
      </c>
      <c r="K39" s="230" t="s">
        <v>563</v>
      </c>
      <c r="L39" s="226"/>
      <c r="M39" s="206"/>
      <c r="R39" s="2"/>
      <c r="X39" s="41"/>
    </row>
    <row r="40" spans="2:24" ht="15" customHeight="1" x14ac:dyDescent="0.25">
      <c r="B40" s="229" t="s">
        <v>85</v>
      </c>
      <c r="C40" s="57" t="s">
        <v>273</v>
      </c>
      <c r="D40" s="23" t="s">
        <v>300</v>
      </c>
      <c r="E40" s="83" t="s">
        <v>119</v>
      </c>
      <c r="F40" s="59" t="s">
        <v>114</v>
      </c>
      <c r="G40" s="24" t="s">
        <v>302</v>
      </c>
      <c r="H40" s="24" t="s">
        <v>277</v>
      </c>
      <c r="I40" s="24">
        <v>4</v>
      </c>
      <c r="J40" s="74" t="s">
        <v>634</v>
      </c>
      <c r="K40" s="230" t="s">
        <v>563</v>
      </c>
      <c r="L40" s="226"/>
      <c r="M40" s="206"/>
      <c r="R40" s="2"/>
      <c r="X40" s="41"/>
    </row>
    <row r="41" spans="2:24" ht="15" customHeight="1" x14ac:dyDescent="0.25">
      <c r="B41" s="229" t="s">
        <v>67</v>
      </c>
      <c r="C41" s="57" t="s">
        <v>44</v>
      </c>
      <c r="D41" s="23" t="s">
        <v>300</v>
      </c>
      <c r="E41" s="83" t="s">
        <v>119</v>
      </c>
      <c r="F41" s="59" t="s">
        <v>292</v>
      </c>
      <c r="G41" s="24" t="s">
        <v>299</v>
      </c>
      <c r="H41" s="24" t="s">
        <v>277</v>
      </c>
      <c r="I41" s="24">
        <v>1</v>
      </c>
      <c r="J41" s="74" t="s">
        <v>636</v>
      </c>
      <c r="K41" s="230" t="s">
        <v>563</v>
      </c>
      <c r="L41" s="226"/>
      <c r="M41" s="206"/>
      <c r="R41" s="2"/>
      <c r="X41" s="41"/>
    </row>
    <row r="42" spans="2:24" ht="15" customHeight="1" x14ac:dyDescent="0.25">
      <c r="B42" s="229" t="s">
        <v>86</v>
      </c>
      <c r="C42" s="57" t="s">
        <v>58</v>
      </c>
      <c r="D42" s="23" t="s">
        <v>303</v>
      </c>
      <c r="E42" s="85" t="s">
        <v>304</v>
      </c>
      <c r="F42" s="82" t="s">
        <v>115</v>
      </c>
      <c r="G42" s="24" t="s">
        <v>111</v>
      </c>
      <c r="H42" s="24" t="s">
        <v>294</v>
      </c>
      <c r="I42" s="24">
        <v>2</v>
      </c>
      <c r="J42" s="74" t="s">
        <v>634</v>
      </c>
      <c r="K42" s="230" t="s">
        <v>209</v>
      </c>
      <c r="L42" s="226"/>
      <c r="M42" s="206"/>
      <c r="R42" s="2"/>
      <c r="X42" s="41"/>
    </row>
    <row r="43" spans="2:24" ht="15" customHeight="1" x14ac:dyDescent="0.25">
      <c r="B43" s="232" t="s">
        <v>561</v>
      </c>
      <c r="C43" s="57" t="s">
        <v>560</v>
      </c>
      <c r="D43" s="50" t="s">
        <v>533</v>
      </c>
      <c r="E43" s="85" t="s">
        <v>534</v>
      </c>
      <c r="F43" s="82" t="s">
        <v>535</v>
      </c>
      <c r="G43" s="24" t="s">
        <v>111</v>
      </c>
      <c r="H43" s="24" t="s">
        <v>536</v>
      </c>
      <c r="I43" s="24">
        <v>4</v>
      </c>
      <c r="J43" s="74" t="s">
        <v>634</v>
      </c>
      <c r="K43" s="230" t="s">
        <v>209</v>
      </c>
      <c r="L43" s="226"/>
      <c r="M43" s="206"/>
      <c r="R43" s="2"/>
      <c r="X43" s="41"/>
    </row>
    <row r="44" spans="2:24" x14ac:dyDescent="0.2">
      <c r="B44" s="232" t="s">
        <v>89</v>
      </c>
      <c r="C44" s="57" t="s">
        <v>50</v>
      </c>
      <c r="D44" s="50" t="s">
        <v>305</v>
      </c>
      <c r="E44" s="85" t="s">
        <v>115</v>
      </c>
      <c r="F44" s="59" t="s">
        <v>122</v>
      </c>
      <c r="G44" s="24" t="s">
        <v>111</v>
      </c>
      <c r="H44" s="51" t="s">
        <v>306</v>
      </c>
      <c r="I44" s="24">
        <v>1</v>
      </c>
      <c r="J44" s="74" t="s">
        <v>634</v>
      </c>
      <c r="K44" s="230" t="s">
        <v>563</v>
      </c>
      <c r="L44" s="226"/>
      <c r="M44" s="206"/>
    </row>
    <row r="45" spans="2:24" x14ac:dyDescent="0.2">
      <c r="B45" s="229" t="s">
        <v>90</v>
      </c>
      <c r="C45" s="57" t="s">
        <v>55</v>
      </c>
      <c r="D45" s="23" t="s">
        <v>7</v>
      </c>
      <c r="E45" s="85" t="s">
        <v>121</v>
      </c>
      <c r="F45" s="59" t="s">
        <v>122</v>
      </c>
      <c r="G45" s="24" t="s">
        <v>309</v>
      </c>
      <c r="H45" s="24" t="s">
        <v>268</v>
      </c>
      <c r="I45" s="24">
        <v>13</v>
      </c>
      <c r="J45" s="74" t="s">
        <v>634</v>
      </c>
      <c r="K45" s="230" t="s">
        <v>209</v>
      </c>
      <c r="L45" s="226"/>
      <c r="M45" s="206"/>
    </row>
    <row r="46" spans="2:24" x14ac:dyDescent="0.2">
      <c r="B46" s="232" t="s">
        <v>91</v>
      </c>
      <c r="C46" s="57" t="s">
        <v>45</v>
      </c>
      <c r="D46" s="97" t="s">
        <v>315</v>
      </c>
      <c r="E46" s="84" t="s">
        <v>121</v>
      </c>
      <c r="F46" s="59" t="s">
        <v>307</v>
      </c>
      <c r="G46" s="24" t="s">
        <v>299</v>
      </c>
      <c r="H46" s="51" t="s">
        <v>271</v>
      </c>
      <c r="I46" s="24">
        <v>5</v>
      </c>
      <c r="J46" s="74" t="s">
        <v>634</v>
      </c>
      <c r="K46" s="230" t="s">
        <v>563</v>
      </c>
      <c r="L46" s="226"/>
      <c r="M46" s="206"/>
    </row>
    <row r="47" spans="2:24" x14ac:dyDescent="0.2">
      <c r="B47" s="232" t="s">
        <v>555</v>
      </c>
      <c r="C47" s="57" t="s">
        <v>556</v>
      </c>
      <c r="D47" s="97" t="s">
        <v>587</v>
      </c>
      <c r="E47" s="90" t="s">
        <v>562</v>
      </c>
      <c r="F47" s="59" t="s">
        <v>122</v>
      </c>
      <c r="G47" s="24" t="s">
        <v>557</v>
      </c>
      <c r="H47" s="51" t="s">
        <v>558</v>
      </c>
      <c r="I47" s="24">
        <v>6</v>
      </c>
      <c r="J47" s="74" t="s">
        <v>634</v>
      </c>
      <c r="K47" s="230" t="s">
        <v>563</v>
      </c>
      <c r="L47" s="226"/>
      <c r="M47" s="206"/>
    </row>
    <row r="48" spans="2:24" x14ac:dyDescent="0.2">
      <c r="B48" s="232" t="s">
        <v>544</v>
      </c>
      <c r="C48" s="57" t="s">
        <v>586</v>
      </c>
      <c r="D48" s="97" t="s">
        <v>545</v>
      </c>
      <c r="E48" s="85" t="s">
        <v>308</v>
      </c>
      <c r="F48" s="82" t="s">
        <v>115</v>
      </c>
      <c r="G48" s="24" t="s">
        <v>111</v>
      </c>
      <c r="H48" s="51" t="s">
        <v>271</v>
      </c>
      <c r="I48" s="24">
        <v>4</v>
      </c>
      <c r="J48" s="74" t="s">
        <v>634</v>
      </c>
      <c r="K48" s="230" t="s">
        <v>209</v>
      </c>
      <c r="L48" s="226"/>
      <c r="M48" s="206"/>
    </row>
    <row r="49" spans="2:14" x14ac:dyDescent="0.2">
      <c r="B49" s="232" t="s">
        <v>92</v>
      </c>
      <c r="C49" s="57" t="s">
        <v>73</v>
      </c>
      <c r="D49" s="50" t="s">
        <v>287</v>
      </c>
      <c r="E49" s="85" t="s">
        <v>308</v>
      </c>
      <c r="F49" s="82" t="s">
        <v>115</v>
      </c>
      <c r="G49" s="24" t="s">
        <v>111</v>
      </c>
      <c r="H49" s="51" t="s">
        <v>271</v>
      </c>
      <c r="I49" s="24">
        <v>1</v>
      </c>
      <c r="J49" s="74" t="s">
        <v>634</v>
      </c>
      <c r="K49" s="185" t="s">
        <v>563</v>
      </c>
      <c r="L49" s="226"/>
      <c r="M49" s="206"/>
    </row>
    <row r="50" spans="2:14" x14ac:dyDescent="0.2">
      <c r="B50" s="232" t="s">
        <v>88</v>
      </c>
      <c r="C50" s="57" t="s">
        <v>537</v>
      </c>
      <c r="D50" s="50" t="s">
        <v>538</v>
      </c>
      <c r="E50" s="151" t="s">
        <v>109</v>
      </c>
      <c r="F50" s="82" t="s">
        <v>543</v>
      </c>
      <c r="G50" s="51" t="s">
        <v>539</v>
      </c>
      <c r="H50" s="51" t="s">
        <v>505</v>
      </c>
      <c r="I50" s="24">
        <v>3</v>
      </c>
      <c r="J50" s="74" t="s">
        <v>634</v>
      </c>
      <c r="K50" s="233" t="s">
        <v>563</v>
      </c>
      <c r="L50" s="226"/>
      <c r="M50" s="206"/>
    </row>
    <row r="51" spans="2:14" x14ac:dyDescent="0.2">
      <c r="B51" s="232" t="s">
        <v>87</v>
      </c>
      <c r="C51" s="57" t="s">
        <v>540</v>
      </c>
      <c r="D51" s="50" t="s">
        <v>542</v>
      </c>
      <c r="E51" s="151" t="s">
        <v>109</v>
      </c>
      <c r="F51" s="82" t="s">
        <v>543</v>
      </c>
      <c r="G51" s="51" t="s">
        <v>124</v>
      </c>
      <c r="H51" s="51" t="s">
        <v>505</v>
      </c>
      <c r="I51" s="24">
        <v>1</v>
      </c>
      <c r="J51" s="74" t="s">
        <v>634</v>
      </c>
      <c r="K51" s="233" t="s">
        <v>541</v>
      </c>
      <c r="L51" s="226" t="s">
        <v>8</v>
      </c>
      <c r="M51" s="206"/>
    </row>
    <row r="52" spans="2:14" x14ac:dyDescent="0.2">
      <c r="B52" s="22"/>
      <c r="C52" s="57"/>
      <c r="D52" s="23"/>
      <c r="E52" s="84"/>
      <c r="F52" s="48"/>
      <c r="G52" s="24"/>
      <c r="H52" s="24"/>
      <c r="I52" s="24"/>
      <c r="J52" s="74"/>
      <c r="K52" s="185"/>
      <c r="L52" s="226"/>
      <c r="M52" s="206"/>
    </row>
    <row r="53" spans="2:14" ht="13.5" thickBot="1" x14ac:dyDescent="0.25">
      <c r="B53" s="234"/>
      <c r="C53" s="44"/>
      <c r="D53" s="26"/>
      <c r="E53" s="96"/>
      <c r="F53" s="27"/>
      <c r="G53" s="27"/>
      <c r="H53" s="27"/>
      <c r="I53" s="152">
        <f>SUM(I10:I51)</f>
        <v>130</v>
      </c>
      <c r="J53" s="217"/>
      <c r="K53" s="235"/>
      <c r="L53" s="228"/>
      <c r="M53" s="206"/>
    </row>
    <row r="54" spans="2:14" ht="13.5" thickBot="1" x14ac:dyDescent="0.25">
      <c r="L54" s="14"/>
      <c r="M54" s="14"/>
    </row>
    <row r="55" spans="2:14" x14ac:dyDescent="0.2">
      <c r="B55" s="153"/>
      <c r="C55" s="154" t="s">
        <v>314</v>
      </c>
      <c r="D55" s="155"/>
      <c r="E55" s="156"/>
      <c r="F55" s="157"/>
      <c r="G55" s="158"/>
      <c r="H55" s="158" t="s">
        <v>407</v>
      </c>
      <c r="I55" s="158" t="s">
        <v>548</v>
      </c>
      <c r="J55" s="158"/>
      <c r="K55" s="158"/>
      <c r="L55" s="204" t="s">
        <v>549</v>
      </c>
      <c r="M55" s="207"/>
      <c r="N55" s="48"/>
    </row>
    <row r="56" spans="2:14" ht="13.5" thickBot="1" x14ac:dyDescent="0.25">
      <c r="B56" s="254" t="s">
        <v>93</v>
      </c>
      <c r="C56" s="255" t="s">
        <v>419</v>
      </c>
      <c r="D56" s="256" t="s">
        <v>311</v>
      </c>
      <c r="E56" s="257" t="s">
        <v>312</v>
      </c>
      <c r="F56" s="258" t="s">
        <v>313</v>
      </c>
      <c r="G56" s="259"/>
      <c r="H56" s="259" t="s">
        <v>426</v>
      </c>
      <c r="I56" s="259">
        <v>2</v>
      </c>
      <c r="J56" s="259" t="s">
        <v>649</v>
      </c>
      <c r="K56" s="259">
        <f>10*I56</f>
        <v>20</v>
      </c>
      <c r="L56" s="205" t="s">
        <v>209</v>
      </c>
      <c r="M56" s="207"/>
      <c r="N56" s="48"/>
    </row>
  </sheetData>
  <phoneticPr fontId="9" type="noConversion"/>
  <pageMargins left="0.7" right="0.7" top="0.75" bottom="0.75" header="0.3" footer="0.3"/>
  <pageSetup paperSize="8" scale="8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9F77F-ACFE-41BC-AB36-801CDB3D5D41}">
  <sheetPr>
    <tabColor rgb="FF92D050"/>
    <pageSetUpPr fitToPage="1"/>
  </sheetPr>
  <dimension ref="B1:T209"/>
  <sheetViews>
    <sheetView zoomScale="85" zoomScaleNormal="85" workbookViewId="0">
      <selection activeCell="C6" sqref="C6"/>
    </sheetView>
  </sheetViews>
  <sheetFormatPr defaultRowHeight="12.75" x14ac:dyDescent="0.2"/>
  <cols>
    <col min="2" max="2" width="17.140625" customWidth="1"/>
    <col min="3" max="3" width="14.42578125" customWidth="1"/>
    <col min="4" max="4" width="10.28515625" customWidth="1"/>
    <col min="5" max="5" width="37.85546875" customWidth="1"/>
    <col min="6" max="6" width="20.140625" hidden="1" customWidth="1"/>
    <col min="7" max="7" width="12.85546875" style="86" customWidth="1"/>
    <col min="8" max="8" width="9.7109375" style="14" customWidth="1"/>
    <col min="9" max="13" width="21.28515625" style="14" customWidth="1"/>
    <col min="14" max="15" width="14.7109375" style="14" customWidth="1"/>
    <col min="16" max="16" width="16.7109375" style="14" customWidth="1"/>
    <col min="17" max="17" width="6.140625" customWidth="1"/>
    <col min="18" max="18" width="13.7109375" bestFit="1" customWidth="1"/>
    <col min="19" max="19" width="7.7109375" bestFit="1" customWidth="1"/>
  </cols>
  <sheetData>
    <row r="1" spans="2:20" ht="15" x14ac:dyDescent="0.25">
      <c r="B1" s="5" t="s">
        <v>0</v>
      </c>
      <c r="C1" s="5"/>
    </row>
    <row r="3" spans="2:20" x14ac:dyDescent="0.2">
      <c r="B3" s="13" t="s">
        <v>493</v>
      </c>
      <c r="C3" s="13"/>
    </row>
    <row r="4" spans="2:20" x14ac:dyDescent="0.2">
      <c r="B4" s="6" t="s">
        <v>9</v>
      </c>
      <c r="C4" s="6"/>
      <c r="D4" s="7"/>
      <c r="H4" s="15"/>
      <c r="N4" s="16"/>
      <c r="O4" s="16"/>
      <c r="P4" s="16"/>
      <c r="Q4" s="6"/>
      <c r="R4" s="6"/>
    </row>
    <row r="5" spans="2:20" x14ac:dyDescent="0.2">
      <c r="B5" s="12" t="s">
        <v>207</v>
      </c>
      <c r="C5" s="20">
        <v>45562</v>
      </c>
      <c r="D5" s="7"/>
      <c r="E5" s="12"/>
      <c r="F5" s="21"/>
      <c r="H5" s="15"/>
      <c r="N5" s="16"/>
      <c r="O5" s="16"/>
      <c r="P5" s="16"/>
      <c r="Q5" s="6"/>
      <c r="R5" s="6"/>
    </row>
    <row r="6" spans="2:20" x14ac:dyDescent="0.2">
      <c r="B6" s="12" t="s">
        <v>208</v>
      </c>
      <c r="C6" s="21" t="s">
        <v>171</v>
      </c>
      <c r="D6" s="7"/>
      <c r="E6" s="12"/>
      <c r="F6" s="21"/>
      <c r="H6" s="15"/>
      <c r="N6" s="16"/>
      <c r="O6" s="16"/>
      <c r="P6" s="16"/>
      <c r="Q6" s="6"/>
      <c r="R6" s="6"/>
    </row>
    <row r="7" spans="2:20" x14ac:dyDescent="0.2">
      <c r="B7" s="12" t="s">
        <v>169</v>
      </c>
      <c r="C7" s="87" t="s">
        <v>170</v>
      </c>
      <c r="D7" s="7"/>
      <c r="E7" s="12"/>
      <c r="F7" s="21"/>
      <c r="H7" s="15"/>
      <c r="N7" s="16"/>
      <c r="O7" s="16"/>
      <c r="P7" s="16"/>
      <c r="Q7" s="6"/>
      <c r="R7" s="6"/>
    </row>
    <row r="8" spans="2:20" x14ac:dyDescent="0.2">
      <c r="D8" s="10"/>
      <c r="H8" s="16"/>
      <c r="I8" s="8"/>
      <c r="J8" s="8"/>
      <c r="K8" s="8"/>
      <c r="L8" s="8"/>
      <c r="M8" s="8"/>
      <c r="N8" s="17"/>
      <c r="O8" s="17"/>
      <c r="P8" s="17"/>
      <c r="Q8" s="11"/>
      <c r="R8" s="11"/>
      <c r="S8" s="8"/>
      <c r="T8" s="8"/>
    </row>
    <row r="9" spans="2:20" ht="13.5" thickBot="1" x14ac:dyDescent="0.25">
      <c r="D9" s="10"/>
      <c r="E9" s="10"/>
      <c r="F9" s="12"/>
      <c r="G9" s="87"/>
      <c r="H9" s="16"/>
      <c r="I9" s="8"/>
      <c r="J9" s="8"/>
      <c r="K9" s="8"/>
      <c r="L9" s="8"/>
      <c r="M9" s="8"/>
      <c r="N9" s="17"/>
      <c r="O9" s="48"/>
      <c r="P9" s="236"/>
      <c r="Q9" s="237"/>
      <c r="R9" s="237"/>
      <c r="S9" s="8"/>
      <c r="T9" s="8"/>
    </row>
    <row r="10" spans="2:20" ht="16.5" customHeight="1" thickBot="1" x14ac:dyDescent="0.25">
      <c r="B10" s="260" t="s">
        <v>494</v>
      </c>
      <c r="C10" s="261"/>
      <c r="D10" s="262"/>
      <c r="E10" s="122"/>
      <c r="F10" s="122"/>
      <c r="G10" s="123"/>
      <c r="H10" s="124"/>
      <c r="I10" s="124"/>
      <c r="J10" s="124"/>
      <c r="K10" s="124"/>
      <c r="L10" s="124"/>
      <c r="M10" s="124"/>
      <c r="N10" s="124"/>
      <c r="O10" s="48"/>
      <c r="P10" s="48"/>
      <c r="Q10" s="129"/>
      <c r="R10" s="129"/>
    </row>
    <row r="11" spans="2:20" ht="13.5" thickBot="1" x14ac:dyDescent="0.25">
      <c r="B11" s="242"/>
      <c r="C11" s="246"/>
      <c r="D11" s="34" t="s">
        <v>1</v>
      </c>
      <c r="E11" s="34" t="s">
        <v>2</v>
      </c>
      <c r="F11" s="34" t="s">
        <v>3</v>
      </c>
      <c r="G11" s="88" t="s">
        <v>106</v>
      </c>
      <c r="H11" s="34" t="s">
        <v>107</v>
      </c>
      <c r="I11" s="34" t="s">
        <v>602</v>
      </c>
      <c r="J11" s="34" t="s">
        <v>125</v>
      </c>
      <c r="K11" s="34" t="s">
        <v>355</v>
      </c>
      <c r="L11" s="73" t="s">
        <v>624</v>
      </c>
      <c r="M11" s="162" t="s">
        <v>354</v>
      </c>
      <c r="N11" s="247" t="s">
        <v>495</v>
      </c>
      <c r="O11" s="48"/>
      <c r="P11" s="160"/>
      <c r="Q11" s="129"/>
      <c r="R11" s="129"/>
    </row>
    <row r="12" spans="2:20" x14ac:dyDescent="0.2">
      <c r="B12" s="134" t="s">
        <v>10</v>
      </c>
      <c r="C12" s="135"/>
      <c r="D12" s="136"/>
      <c r="E12" s="136"/>
      <c r="F12" s="137"/>
      <c r="G12" s="138"/>
      <c r="H12" s="139"/>
      <c r="I12" s="243"/>
      <c r="J12" s="139"/>
      <c r="K12" s="139"/>
      <c r="L12" s="139"/>
      <c r="M12" s="244"/>
      <c r="N12" s="245"/>
      <c r="O12" s="48"/>
      <c r="P12" s="238"/>
      <c r="Q12" s="129"/>
      <c r="R12" s="129"/>
    </row>
    <row r="13" spans="2:20" x14ac:dyDescent="0.2">
      <c r="B13" s="22"/>
      <c r="C13" s="62"/>
      <c r="D13" s="167" t="s">
        <v>404</v>
      </c>
      <c r="E13" s="30" t="s">
        <v>13</v>
      </c>
      <c r="F13" s="23" t="s">
        <v>318</v>
      </c>
      <c r="G13" s="85" t="s">
        <v>321</v>
      </c>
      <c r="H13" s="24"/>
      <c r="I13" s="24" t="s">
        <v>319</v>
      </c>
      <c r="J13" s="24" t="s">
        <v>320</v>
      </c>
      <c r="K13" s="24" t="s">
        <v>319</v>
      </c>
      <c r="L13" s="24" t="s">
        <v>637</v>
      </c>
      <c r="M13" s="24">
        <v>5</v>
      </c>
      <c r="N13" s="187">
        <f>N200+N205+N206</f>
        <v>375</v>
      </c>
      <c r="O13" s="48"/>
      <c r="P13" s="48"/>
      <c r="Q13" s="129"/>
      <c r="R13" s="129"/>
    </row>
    <row r="14" spans="2:20" x14ac:dyDescent="0.2">
      <c r="B14" s="29"/>
      <c r="C14" s="65"/>
      <c r="D14" s="168" t="s">
        <v>422</v>
      </c>
      <c r="E14" s="23" t="s">
        <v>11</v>
      </c>
      <c r="F14" s="30" t="s">
        <v>551</v>
      </c>
      <c r="G14" s="85" t="s">
        <v>321</v>
      </c>
      <c r="H14" s="24"/>
      <c r="I14" s="24" t="s">
        <v>319</v>
      </c>
      <c r="J14" s="24" t="s">
        <v>421</v>
      </c>
      <c r="K14" s="24" t="s">
        <v>319</v>
      </c>
      <c r="L14" s="24" t="s">
        <v>637</v>
      </c>
      <c r="M14" s="24">
        <v>5</v>
      </c>
      <c r="N14" s="187">
        <f>N67+N71+N75+N74+N80+N81+N78+N88+N68+N97+N105</f>
        <v>560</v>
      </c>
      <c r="O14" s="48"/>
      <c r="P14" s="48"/>
      <c r="Q14" s="129"/>
      <c r="R14" s="129"/>
    </row>
    <row r="15" spans="2:20" x14ac:dyDescent="0.2">
      <c r="B15" s="29"/>
      <c r="C15" s="65"/>
      <c r="D15" s="168" t="s">
        <v>405</v>
      </c>
      <c r="E15" s="30" t="s">
        <v>588</v>
      </c>
      <c r="F15" s="30" t="s">
        <v>589</v>
      </c>
      <c r="G15" s="85" t="s">
        <v>321</v>
      </c>
      <c r="H15" s="24"/>
      <c r="I15" s="24" t="s">
        <v>319</v>
      </c>
      <c r="J15" s="24" t="s">
        <v>323</v>
      </c>
      <c r="K15" s="24" t="s">
        <v>319</v>
      </c>
      <c r="L15" s="24" t="s">
        <v>637</v>
      </c>
      <c r="M15" s="24">
        <v>5</v>
      </c>
      <c r="N15" s="187">
        <f>N57+N96+N99+N128+N139+N140+N175+N176+N185+N187</f>
        <v>1972</v>
      </c>
      <c r="O15" s="48"/>
      <c r="P15" s="48"/>
      <c r="Q15" s="129"/>
      <c r="R15" s="129"/>
    </row>
    <row r="16" spans="2:20" x14ac:dyDescent="0.2">
      <c r="B16" s="29"/>
      <c r="C16" s="65"/>
      <c r="D16" s="168"/>
      <c r="E16" s="30"/>
      <c r="F16" s="30"/>
      <c r="G16" s="159"/>
      <c r="H16" s="99"/>
      <c r="I16" s="31"/>
      <c r="J16" s="31"/>
      <c r="K16" s="31"/>
      <c r="L16" s="24"/>
      <c r="M16" s="31"/>
      <c r="N16" s="187"/>
      <c r="O16" s="48"/>
      <c r="P16" s="48"/>
      <c r="Q16" s="129"/>
      <c r="R16" s="129"/>
    </row>
    <row r="17" spans="2:18" x14ac:dyDescent="0.2">
      <c r="B17" s="29"/>
      <c r="C17" s="65"/>
      <c r="D17" s="168" t="s">
        <v>552</v>
      </c>
      <c r="E17" s="30" t="s">
        <v>13</v>
      </c>
      <c r="F17" s="30" t="s">
        <v>318</v>
      </c>
      <c r="G17" s="85" t="s">
        <v>321</v>
      </c>
      <c r="H17" s="99"/>
      <c r="I17" s="24" t="s">
        <v>319</v>
      </c>
      <c r="J17" s="24" t="s">
        <v>320</v>
      </c>
      <c r="K17" s="24" t="s">
        <v>319</v>
      </c>
      <c r="L17" s="24" t="s">
        <v>637</v>
      </c>
      <c r="M17" s="31">
        <v>5</v>
      </c>
      <c r="N17" s="187">
        <f t="shared" ref="N17:N20" si="0">600/4</f>
        <v>150</v>
      </c>
      <c r="O17" s="48"/>
      <c r="P17" s="48"/>
      <c r="Q17" s="129"/>
      <c r="R17" s="129"/>
    </row>
    <row r="18" spans="2:18" x14ac:dyDescent="0.2">
      <c r="B18" s="29"/>
      <c r="C18" s="65"/>
      <c r="D18" s="168"/>
      <c r="E18" s="30" t="s">
        <v>591</v>
      </c>
      <c r="F18" s="30" t="s">
        <v>590</v>
      </c>
      <c r="G18" s="85" t="s">
        <v>321</v>
      </c>
      <c r="H18" s="99"/>
      <c r="I18" s="24" t="s">
        <v>319</v>
      </c>
      <c r="J18" s="31" t="s">
        <v>594</v>
      </c>
      <c r="K18" s="24" t="s">
        <v>319</v>
      </c>
      <c r="L18" s="24" t="s">
        <v>637</v>
      </c>
      <c r="M18" s="31">
        <v>5</v>
      </c>
      <c r="N18" s="187">
        <f t="shared" si="0"/>
        <v>150</v>
      </c>
      <c r="O18" s="48"/>
      <c r="P18" s="48"/>
      <c r="Q18" s="129"/>
      <c r="R18" s="129"/>
    </row>
    <row r="19" spans="2:18" x14ac:dyDescent="0.2">
      <c r="B19" s="29"/>
      <c r="C19" s="65"/>
      <c r="D19" s="168"/>
      <c r="E19" s="30" t="s">
        <v>550</v>
      </c>
      <c r="F19" s="30" t="s">
        <v>551</v>
      </c>
      <c r="G19" s="85" t="s">
        <v>321</v>
      </c>
      <c r="H19" s="99"/>
      <c r="I19" s="24" t="s">
        <v>319</v>
      </c>
      <c r="J19" s="24" t="s">
        <v>421</v>
      </c>
      <c r="K19" s="24" t="s">
        <v>319</v>
      </c>
      <c r="L19" s="24" t="s">
        <v>637</v>
      </c>
      <c r="M19" s="31">
        <v>5</v>
      </c>
      <c r="N19" s="187">
        <f>600/4</f>
        <v>150</v>
      </c>
      <c r="O19" s="48"/>
      <c r="P19" s="48"/>
      <c r="Q19" s="129"/>
      <c r="R19" s="129"/>
    </row>
    <row r="20" spans="2:18" x14ac:dyDescent="0.2">
      <c r="B20" s="29"/>
      <c r="C20" s="65"/>
      <c r="D20" s="168"/>
      <c r="E20" s="30" t="s">
        <v>588</v>
      </c>
      <c r="F20" s="30" t="s">
        <v>589</v>
      </c>
      <c r="G20" s="85" t="s">
        <v>321</v>
      </c>
      <c r="H20" s="99"/>
      <c r="I20" s="24" t="s">
        <v>319</v>
      </c>
      <c r="J20" s="24" t="s">
        <v>323</v>
      </c>
      <c r="K20" s="24" t="s">
        <v>319</v>
      </c>
      <c r="L20" s="24" t="s">
        <v>637</v>
      </c>
      <c r="M20" s="31">
        <v>5</v>
      </c>
      <c r="N20" s="187">
        <f t="shared" si="0"/>
        <v>150</v>
      </c>
      <c r="O20" s="48"/>
      <c r="P20" s="48"/>
      <c r="Q20" s="129"/>
      <c r="R20" s="129"/>
    </row>
    <row r="21" spans="2:18" x14ac:dyDescent="0.2">
      <c r="B21" s="29"/>
      <c r="C21" s="65"/>
      <c r="D21" s="168"/>
      <c r="E21" s="30"/>
      <c r="F21" s="30"/>
      <c r="G21" s="85"/>
      <c r="H21" s="99"/>
      <c r="I21" s="31"/>
      <c r="J21" s="31"/>
      <c r="K21" s="31"/>
      <c r="L21" s="24"/>
      <c r="M21" s="31"/>
      <c r="N21" s="187"/>
      <c r="O21" s="48"/>
      <c r="P21" s="48"/>
      <c r="Q21" s="129"/>
      <c r="R21" s="129"/>
    </row>
    <row r="22" spans="2:18" x14ac:dyDescent="0.2">
      <c r="B22" s="29"/>
      <c r="C22" s="65"/>
      <c r="D22" s="168"/>
      <c r="E22" s="30" t="s">
        <v>593</v>
      </c>
      <c r="F22" s="30" t="s">
        <v>590</v>
      </c>
      <c r="G22" s="85" t="s">
        <v>321</v>
      </c>
      <c r="H22" s="99"/>
      <c r="I22" s="24" t="s">
        <v>319</v>
      </c>
      <c r="J22" s="31" t="s">
        <v>594</v>
      </c>
      <c r="K22" s="24" t="s">
        <v>319</v>
      </c>
      <c r="L22" s="24" t="s">
        <v>637</v>
      </c>
      <c r="M22" s="31"/>
      <c r="N22" s="187"/>
      <c r="O22" s="48"/>
      <c r="P22" s="48"/>
      <c r="Q22" s="129"/>
      <c r="R22" s="129"/>
    </row>
    <row r="23" spans="2:18" x14ac:dyDescent="0.2">
      <c r="B23" s="29"/>
      <c r="C23" s="65"/>
      <c r="D23" s="168"/>
      <c r="E23" s="23" t="s">
        <v>592</v>
      </c>
      <c r="F23" s="30" t="s">
        <v>551</v>
      </c>
      <c r="G23" s="85" t="s">
        <v>321</v>
      </c>
      <c r="H23" s="24"/>
      <c r="I23" s="24" t="s">
        <v>319</v>
      </c>
      <c r="J23" s="24" t="s">
        <v>421</v>
      </c>
      <c r="K23" s="24" t="s">
        <v>319</v>
      </c>
      <c r="L23" s="24" t="s">
        <v>637</v>
      </c>
      <c r="M23" s="24">
        <v>5</v>
      </c>
      <c r="N23" s="187">
        <f>N201+N202</f>
        <v>550</v>
      </c>
      <c r="O23" s="48"/>
      <c r="P23" s="48"/>
      <c r="Q23" s="129"/>
      <c r="R23" s="129"/>
    </row>
    <row r="24" spans="2:18" x14ac:dyDescent="0.2">
      <c r="B24" s="29"/>
      <c r="C24" s="65"/>
      <c r="D24" s="168"/>
      <c r="E24" s="38"/>
      <c r="F24" s="30"/>
      <c r="G24" s="93"/>
      <c r="H24" s="24"/>
      <c r="I24" s="24"/>
      <c r="J24" s="24"/>
      <c r="K24" s="24"/>
      <c r="L24" s="24"/>
      <c r="M24" s="24"/>
      <c r="N24" s="187"/>
      <c r="O24" s="48"/>
      <c r="P24" s="48"/>
      <c r="Q24" s="129"/>
      <c r="R24" s="129"/>
    </row>
    <row r="25" spans="2:18" x14ac:dyDescent="0.2">
      <c r="B25" s="61" t="s">
        <v>317</v>
      </c>
      <c r="C25" s="64"/>
      <c r="D25" s="4"/>
      <c r="E25" s="4"/>
      <c r="F25" s="3"/>
      <c r="G25" s="92"/>
      <c r="H25" s="18"/>
      <c r="I25" s="18"/>
      <c r="J25" s="18"/>
      <c r="K25" s="104"/>
      <c r="L25" s="104"/>
      <c r="M25" s="98"/>
      <c r="N25" s="191"/>
      <c r="O25" s="48"/>
      <c r="P25" s="239"/>
      <c r="Q25" s="129"/>
      <c r="R25" s="129"/>
    </row>
    <row r="26" spans="2:18" x14ac:dyDescent="0.2">
      <c r="B26" s="29"/>
      <c r="C26" s="65"/>
      <c r="D26" s="168" t="s">
        <v>154</v>
      </c>
      <c r="E26" s="54" t="s">
        <v>30</v>
      </c>
      <c r="F26" s="30" t="s">
        <v>340</v>
      </c>
      <c r="G26" s="85" t="s">
        <v>341</v>
      </c>
      <c r="H26" s="101" t="s">
        <v>338</v>
      </c>
      <c r="I26" s="31" t="s">
        <v>342</v>
      </c>
      <c r="J26" s="51" t="s">
        <v>271</v>
      </c>
      <c r="K26" s="51" t="s">
        <v>603</v>
      </c>
      <c r="L26" s="51" t="s">
        <v>638</v>
      </c>
      <c r="M26" s="31">
        <v>3</v>
      </c>
      <c r="N26" s="187">
        <f>N166</f>
        <v>100</v>
      </c>
      <c r="O26" s="48"/>
      <c r="P26" s="48"/>
      <c r="Q26" s="129"/>
      <c r="R26" s="129"/>
    </row>
    <row r="27" spans="2:18" x14ac:dyDescent="0.2">
      <c r="B27" s="29"/>
      <c r="C27" s="65"/>
      <c r="D27" s="168" t="s">
        <v>137</v>
      </c>
      <c r="E27" s="30" t="s">
        <v>22</v>
      </c>
      <c r="F27" s="30" t="s">
        <v>344</v>
      </c>
      <c r="G27" s="84">
        <v>60</v>
      </c>
      <c r="H27" s="99" t="s">
        <v>316</v>
      </c>
      <c r="I27" s="31" t="s">
        <v>342</v>
      </c>
      <c r="J27" s="31" t="s">
        <v>343</v>
      </c>
      <c r="K27" s="31" t="s">
        <v>603</v>
      </c>
      <c r="L27" s="51" t="s">
        <v>638</v>
      </c>
      <c r="M27" s="31">
        <v>3</v>
      </c>
      <c r="N27" s="187">
        <f>N137+N136+N188</f>
        <v>180</v>
      </c>
      <c r="O27" s="48"/>
      <c r="P27" s="48"/>
      <c r="Q27" s="129"/>
      <c r="R27" s="129"/>
    </row>
    <row r="28" spans="2:18" x14ac:dyDescent="0.2">
      <c r="B28" s="29"/>
      <c r="C28" s="65"/>
      <c r="D28" s="168" t="s">
        <v>411</v>
      </c>
      <c r="E28" s="30" t="s">
        <v>596</v>
      </c>
      <c r="F28" s="30" t="s">
        <v>328</v>
      </c>
      <c r="G28" s="84" t="s">
        <v>413</v>
      </c>
      <c r="H28" s="99"/>
      <c r="I28" s="31" t="s">
        <v>342</v>
      </c>
      <c r="J28" s="31" t="s">
        <v>412</v>
      </c>
      <c r="K28" s="31" t="s">
        <v>603</v>
      </c>
      <c r="L28" s="31" t="s">
        <v>641</v>
      </c>
      <c r="M28" s="31">
        <v>2</v>
      </c>
      <c r="N28" s="187">
        <f>N61</f>
        <v>28</v>
      </c>
      <c r="O28" s="48"/>
      <c r="P28" s="48"/>
      <c r="Q28" s="129"/>
      <c r="R28" s="129"/>
    </row>
    <row r="29" spans="2:18" x14ac:dyDescent="0.2">
      <c r="B29" s="29"/>
      <c r="C29" s="65"/>
      <c r="D29" s="168" t="s">
        <v>138</v>
      </c>
      <c r="E29" s="30" t="s">
        <v>27</v>
      </c>
      <c r="F29" s="30" t="s">
        <v>328</v>
      </c>
      <c r="G29" s="85" t="s">
        <v>345</v>
      </c>
      <c r="H29" s="102">
        <v>0.5</v>
      </c>
      <c r="I29" s="31" t="s">
        <v>346</v>
      </c>
      <c r="J29" s="31" t="s">
        <v>320</v>
      </c>
      <c r="K29" s="24" t="s">
        <v>603</v>
      </c>
      <c r="L29" s="51" t="s">
        <v>638</v>
      </c>
      <c r="M29" s="31">
        <v>4</v>
      </c>
      <c r="N29" s="187">
        <f>N166+N167</f>
        <v>200</v>
      </c>
      <c r="O29" s="48"/>
      <c r="P29" s="48"/>
      <c r="Q29" s="129"/>
      <c r="R29" s="129"/>
    </row>
    <row r="30" spans="2:18" x14ac:dyDescent="0.2">
      <c r="B30" s="29"/>
      <c r="C30" s="65"/>
      <c r="D30" s="168" t="s">
        <v>139</v>
      </c>
      <c r="E30" s="30" t="s">
        <v>20</v>
      </c>
      <c r="F30" s="30" t="s">
        <v>348</v>
      </c>
      <c r="G30" s="85" t="s">
        <v>347</v>
      </c>
      <c r="H30" s="103" t="s">
        <v>347</v>
      </c>
      <c r="I30" s="31" t="s">
        <v>352</v>
      </c>
      <c r="J30" s="31" t="s">
        <v>350</v>
      </c>
      <c r="K30" s="51" t="s">
        <v>603</v>
      </c>
      <c r="L30" s="51" t="s">
        <v>638</v>
      </c>
      <c r="M30" s="31">
        <v>3</v>
      </c>
      <c r="N30" s="187">
        <f>N83+N195+N197</f>
        <v>450</v>
      </c>
      <c r="O30" s="48"/>
      <c r="P30" s="48"/>
      <c r="Q30" s="129"/>
      <c r="R30" s="129"/>
    </row>
    <row r="31" spans="2:18" x14ac:dyDescent="0.2">
      <c r="B31" s="29"/>
      <c r="C31" s="65"/>
      <c r="D31" s="168" t="s">
        <v>445</v>
      </c>
      <c r="E31" s="161" t="s">
        <v>17</v>
      </c>
      <c r="F31" s="30" t="s">
        <v>351</v>
      </c>
      <c r="G31" s="85" t="s">
        <v>446</v>
      </c>
      <c r="H31" s="99"/>
      <c r="I31" s="31" t="s">
        <v>342</v>
      </c>
      <c r="J31" s="31" t="s">
        <v>353</v>
      </c>
      <c r="K31" s="31" t="s">
        <v>164</v>
      </c>
      <c r="L31" s="51" t="s">
        <v>638</v>
      </c>
      <c r="M31" s="31">
        <v>3</v>
      </c>
      <c r="N31" s="187">
        <f>N129+N131+N134+N163+N164+N168+N171+N190+N191+N192</f>
        <v>549</v>
      </c>
      <c r="O31" s="48"/>
      <c r="P31" s="48"/>
      <c r="Q31" s="129"/>
      <c r="R31" s="129"/>
    </row>
    <row r="32" spans="2:18" x14ac:dyDescent="0.2">
      <c r="B32" s="29"/>
      <c r="C32" s="65"/>
      <c r="D32" s="168" t="s">
        <v>141</v>
      </c>
      <c r="E32" s="54" t="s">
        <v>31</v>
      </c>
      <c r="F32" s="30" t="s">
        <v>356</v>
      </c>
      <c r="G32" s="85" t="s">
        <v>357</v>
      </c>
      <c r="H32" s="103" t="s">
        <v>292</v>
      </c>
      <c r="I32" s="31" t="s">
        <v>342</v>
      </c>
      <c r="J32" s="51" t="s">
        <v>271</v>
      </c>
      <c r="K32" s="51" t="s">
        <v>603</v>
      </c>
      <c r="L32" s="51" t="s">
        <v>639</v>
      </c>
      <c r="M32" s="31">
        <v>2</v>
      </c>
      <c r="N32" s="187">
        <f>N112+N116+N121</f>
        <v>264</v>
      </c>
      <c r="O32" s="48"/>
      <c r="P32" s="48"/>
      <c r="Q32" s="129"/>
      <c r="R32" s="129"/>
    </row>
    <row r="33" spans="2:18" x14ac:dyDescent="0.2">
      <c r="B33" s="29"/>
      <c r="C33" s="65"/>
      <c r="D33" s="168"/>
      <c r="E33" s="30" t="s">
        <v>19</v>
      </c>
      <c r="F33" s="30" t="s">
        <v>358</v>
      </c>
      <c r="G33" s="100" t="s">
        <v>365</v>
      </c>
      <c r="H33" s="101" t="s">
        <v>338</v>
      </c>
      <c r="I33" s="31" t="s">
        <v>342</v>
      </c>
      <c r="J33" s="31" t="s">
        <v>359</v>
      </c>
      <c r="K33" s="31" t="s">
        <v>337</v>
      </c>
      <c r="L33" s="31" t="s">
        <v>640</v>
      </c>
      <c r="M33" s="31">
        <v>1</v>
      </c>
      <c r="N33" s="187">
        <v>4</v>
      </c>
      <c r="O33" s="48"/>
      <c r="P33" s="48"/>
      <c r="Q33" s="129"/>
      <c r="R33" s="129"/>
    </row>
    <row r="34" spans="2:18" x14ac:dyDescent="0.2">
      <c r="B34" s="29"/>
      <c r="C34" s="65"/>
      <c r="D34" s="168" t="s">
        <v>146</v>
      </c>
      <c r="E34" s="30" t="s">
        <v>16</v>
      </c>
      <c r="F34" s="30" t="s">
        <v>360</v>
      </c>
      <c r="G34" s="85" t="s">
        <v>347</v>
      </c>
      <c r="H34" s="99" t="s">
        <v>316</v>
      </c>
      <c r="I34" s="31" t="s">
        <v>346</v>
      </c>
      <c r="J34" s="31" t="s">
        <v>361</v>
      </c>
      <c r="K34" s="31" t="s">
        <v>381</v>
      </c>
      <c r="L34" s="31" t="s">
        <v>642</v>
      </c>
      <c r="M34" s="31">
        <v>7</v>
      </c>
      <c r="N34" s="187">
        <f>N153+N154+N157+N158+N159+N160+N165+N177+N178+N179+N196</f>
        <v>1925</v>
      </c>
      <c r="O34" s="48"/>
      <c r="P34" s="48"/>
      <c r="Q34" s="129"/>
      <c r="R34" s="129"/>
    </row>
    <row r="35" spans="2:18" x14ac:dyDescent="0.2">
      <c r="B35" s="29"/>
      <c r="C35" s="65"/>
      <c r="D35" s="168" t="s">
        <v>147</v>
      </c>
      <c r="E35" s="30" t="s">
        <v>597</v>
      </c>
      <c r="F35" s="30" t="s">
        <v>362</v>
      </c>
      <c r="G35" s="85" t="s">
        <v>363</v>
      </c>
      <c r="H35" s="101" t="s">
        <v>366</v>
      </c>
      <c r="I35" s="31" t="s">
        <v>381</v>
      </c>
      <c r="J35" s="31" t="s">
        <v>361</v>
      </c>
      <c r="K35" s="31" t="s">
        <v>604</v>
      </c>
      <c r="L35" s="31" t="s">
        <v>642</v>
      </c>
      <c r="M35" s="31">
        <v>7</v>
      </c>
      <c r="N35" s="187">
        <f>N90+N93</f>
        <v>1680</v>
      </c>
      <c r="O35" s="48"/>
      <c r="P35" s="48"/>
      <c r="Q35" s="129"/>
      <c r="R35" s="129"/>
    </row>
    <row r="36" spans="2:18" x14ac:dyDescent="0.2">
      <c r="B36" s="29"/>
      <c r="C36" s="65"/>
      <c r="D36" s="168" t="s">
        <v>143</v>
      </c>
      <c r="E36" s="30" t="s">
        <v>598</v>
      </c>
      <c r="F36" s="30" t="s">
        <v>362</v>
      </c>
      <c r="G36" s="85" t="s">
        <v>363</v>
      </c>
      <c r="H36" s="101" t="s">
        <v>367</v>
      </c>
      <c r="I36" s="31" t="s">
        <v>381</v>
      </c>
      <c r="J36" s="31" t="s">
        <v>361</v>
      </c>
      <c r="K36" s="31" t="s">
        <v>604</v>
      </c>
      <c r="L36" s="31" t="s">
        <v>642</v>
      </c>
      <c r="M36" s="31">
        <v>7</v>
      </c>
      <c r="N36" s="187">
        <f>N182</f>
        <v>140</v>
      </c>
      <c r="O36" s="48"/>
      <c r="P36" s="48"/>
      <c r="Q36" s="129"/>
      <c r="R36" s="129"/>
    </row>
    <row r="37" spans="2:18" x14ac:dyDescent="0.2">
      <c r="B37" s="29"/>
      <c r="C37" s="65"/>
      <c r="D37" s="167" t="s">
        <v>438</v>
      </c>
      <c r="E37" s="30" t="s">
        <v>643</v>
      </c>
      <c r="F37" s="30" t="s">
        <v>368</v>
      </c>
      <c r="G37" s="85" t="s">
        <v>369</v>
      </c>
      <c r="H37" s="103" t="s">
        <v>347</v>
      </c>
      <c r="I37" s="31" t="s">
        <v>342</v>
      </c>
      <c r="J37" s="31" t="s">
        <v>370</v>
      </c>
      <c r="K37" s="51" t="s">
        <v>603</v>
      </c>
      <c r="L37" s="51" t="s">
        <v>638</v>
      </c>
      <c r="M37" s="31">
        <v>5</v>
      </c>
      <c r="N37" s="187">
        <f>N123+N135+N138+N146+N147+N149+N150+N172+N173+N181</f>
        <v>2210</v>
      </c>
      <c r="O37" s="48"/>
      <c r="P37" s="48"/>
      <c r="Q37" s="129"/>
      <c r="R37" s="129"/>
    </row>
    <row r="38" spans="2:18" x14ac:dyDescent="0.2">
      <c r="B38" s="29"/>
      <c r="C38" s="65"/>
      <c r="D38" s="168" t="s">
        <v>148</v>
      </c>
      <c r="E38" s="30" t="s">
        <v>25</v>
      </c>
      <c r="F38" s="30" t="s">
        <v>372</v>
      </c>
      <c r="G38" s="85" t="s">
        <v>371</v>
      </c>
      <c r="H38" s="103" t="s">
        <v>347</v>
      </c>
      <c r="I38" s="31" t="s">
        <v>342</v>
      </c>
      <c r="J38" s="31" t="s">
        <v>370</v>
      </c>
      <c r="K38" s="51" t="s">
        <v>603</v>
      </c>
      <c r="L38" s="51" t="s">
        <v>638</v>
      </c>
      <c r="M38" s="31">
        <v>5</v>
      </c>
      <c r="N38" s="187">
        <f>+N155+N161</f>
        <v>795</v>
      </c>
      <c r="O38" s="48"/>
      <c r="P38" s="48"/>
      <c r="Q38" s="129"/>
      <c r="R38" s="129"/>
    </row>
    <row r="39" spans="2:18" x14ac:dyDescent="0.2">
      <c r="B39" s="29"/>
      <c r="C39" s="65"/>
      <c r="D39" s="168" t="s">
        <v>149</v>
      </c>
      <c r="E39" s="30" t="s">
        <v>21</v>
      </c>
      <c r="F39" s="30" t="s">
        <v>373</v>
      </c>
      <c r="G39" s="85" t="s">
        <v>345</v>
      </c>
      <c r="H39" s="103" t="s">
        <v>345</v>
      </c>
      <c r="I39" s="31" t="s">
        <v>342</v>
      </c>
      <c r="J39" s="31" t="s">
        <v>343</v>
      </c>
      <c r="K39" s="51" t="s">
        <v>603</v>
      </c>
      <c r="L39" s="51" t="s">
        <v>638</v>
      </c>
      <c r="M39" s="31">
        <v>5</v>
      </c>
      <c r="N39" s="187">
        <f>N86+N87</f>
        <v>140</v>
      </c>
      <c r="O39" s="48"/>
      <c r="P39" s="48"/>
      <c r="Q39" s="129"/>
      <c r="R39" s="129"/>
    </row>
    <row r="40" spans="2:18" x14ac:dyDescent="0.2">
      <c r="B40" s="29"/>
      <c r="C40" s="65"/>
      <c r="D40" s="168"/>
      <c r="E40" s="30" t="s">
        <v>387</v>
      </c>
      <c r="F40" s="30" t="s">
        <v>388</v>
      </c>
      <c r="G40" s="85" t="s">
        <v>389</v>
      </c>
      <c r="H40" s="101" t="s">
        <v>376</v>
      </c>
      <c r="I40" s="31" t="s">
        <v>342</v>
      </c>
      <c r="J40" s="31" t="s">
        <v>277</v>
      </c>
      <c r="K40" s="31" t="s">
        <v>337</v>
      </c>
      <c r="L40" s="31" t="s">
        <v>644</v>
      </c>
      <c r="M40" s="31">
        <v>1</v>
      </c>
      <c r="N40" s="187">
        <f>N66</f>
        <v>1</v>
      </c>
      <c r="O40" s="48"/>
      <c r="P40" s="48"/>
      <c r="Q40" s="129"/>
      <c r="R40" s="129"/>
    </row>
    <row r="41" spans="2:18" x14ac:dyDescent="0.2">
      <c r="B41" s="29"/>
      <c r="C41" s="65"/>
      <c r="D41" s="168"/>
      <c r="E41" s="30" t="s">
        <v>26</v>
      </c>
      <c r="F41" s="30" t="s">
        <v>375</v>
      </c>
      <c r="G41" s="85" t="s">
        <v>374</v>
      </c>
      <c r="H41" s="103" t="s">
        <v>347</v>
      </c>
      <c r="I41" s="31" t="s">
        <v>342</v>
      </c>
      <c r="J41" s="31" t="s">
        <v>320</v>
      </c>
      <c r="K41" s="31" t="s">
        <v>337</v>
      </c>
      <c r="L41" s="51" t="s">
        <v>638</v>
      </c>
      <c r="M41" s="31">
        <v>1</v>
      </c>
      <c r="N41" s="187">
        <f>N101</f>
        <v>2</v>
      </c>
      <c r="O41" s="48"/>
      <c r="P41" s="48"/>
      <c r="Q41" s="129"/>
      <c r="R41" s="129"/>
    </row>
    <row r="42" spans="2:18" x14ac:dyDescent="0.2">
      <c r="B42" s="29"/>
      <c r="C42" s="65"/>
      <c r="D42" s="168" t="s">
        <v>163</v>
      </c>
      <c r="E42" s="30" t="s">
        <v>599</v>
      </c>
      <c r="F42" s="30" t="s">
        <v>34</v>
      </c>
      <c r="G42" s="85" t="s">
        <v>382</v>
      </c>
      <c r="H42" s="103" t="s">
        <v>308</v>
      </c>
      <c r="I42" s="31" t="s">
        <v>381</v>
      </c>
      <c r="J42" s="51" t="s">
        <v>271</v>
      </c>
      <c r="K42" s="31" t="s">
        <v>605</v>
      </c>
      <c r="L42" s="51" t="s">
        <v>638</v>
      </c>
      <c r="M42" s="31">
        <v>5</v>
      </c>
      <c r="N42" s="187">
        <f>N72</f>
        <v>150</v>
      </c>
      <c r="O42" s="48"/>
      <c r="P42" s="48"/>
      <c r="Q42" s="129"/>
      <c r="R42" s="129"/>
    </row>
    <row r="43" spans="2:18" x14ac:dyDescent="0.2">
      <c r="B43" s="29"/>
      <c r="C43" s="65"/>
      <c r="D43" s="168" t="s">
        <v>144</v>
      </c>
      <c r="E43" s="30" t="s">
        <v>18</v>
      </c>
      <c r="F43" s="30" t="s">
        <v>377</v>
      </c>
      <c r="G43" s="100" t="s">
        <v>376</v>
      </c>
      <c r="H43" s="101" t="s">
        <v>376</v>
      </c>
      <c r="I43" s="31" t="s">
        <v>342</v>
      </c>
      <c r="J43" s="31" t="s">
        <v>343</v>
      </c>
      <c r="K43" s="51" t="s">
        <v>603</v>
      </c>
      <c r="L43" s="51" t="s">
        <v>638</v>
      </c>
      <c r="M43" s="31">
        <v>3</v>
      </c>
      <c r="N43" s="187">
        <f>N111+N115+N193+N194</f>
        <v>384</v>
      </c>
      <c r="O43" s="48"/>
      <c r="P43" s="48"/>
      <c r="Q43" s="129"/>
      <c r="R43" s="129"/>
    </row>
    <row r="44" spans="2:18" x14ac:dyDescent="0.2">
      <c r="B44" s="29"/>
      <c r="C44" s="65"/>
      <c r="D44" s="168" t="s">
        <v>614</v>
      </c>
      <c r="E44" s="30" t="s">
        <v>645</v>
      </c>
      <c r="F44" s="30" t="s">
        <v>621</v>
      </c>
      <c r="G44" s="100" t="s">
        <v>619</v>
      </c>
      <c r="H44" s="101" t="s">
        <v>401</v>
      </c>
      <c r="I44" s="31" t="s">
        <v>620</v>
      </c>
      <c r="J44" s="31" t="s">
        <v>343</v>
      </c>
      <c r="K44" s="51" t="s">
        <v>603</v>
      </c>
      <c r="L44" s="51" t="s">
        <v>638</v>
      </c>
      <c r="M44" s="31">
        <v>5</v>
      </c>
      <c r="N44" s="187">
        <f>N94</f>
        <v>125</v>
      </c>
      <c r="O44" s="48"/>
      <c r="P44" s="48"/>
      <c r="Q44" s="129"/>
      <c r="R44" s="129"/>
    </row>
    <row r="45" spans="2:18" x14ac:dyDescent="0.2">
      <c r="B45" s="29"/>
      <c r="C45" s="65"/>
      <c r="D45" s="168" t="s">
        <v>150</v>
      </c>
      <c r="E45" s="23" t="s">
        <v>15</v>
      </c>
      <c r="F45" s="30" t="s">
        <v>379</v>
      </c>
      <c r="G45" s="85" t="s">
        <v>380</v>
      </c>
      <c r="H45" s="101" t="s">
        <v>308</v>
      </c>
      <c r="I45" s="31" t="s">
        <v>381</v>
      </c>
      <c r="J45" s="31" t="s">
        <v>378</v>
      </c>
      <c r="K45" s="31" t="s">
        <v>381</v>
      </c>
      <c r="L45" s="31" t="s">
        <v>642</v>
      </c>
      <c r="M45" s="31">
        <v>10</v>
      </c>
      <c r="N45" s="187">
        <f>N73+N91+N92+N130+N132+N133+N180+N183+N184+N76</f>
        <v>4270</v>
      </c>
      <c r="O45" s="48"/>
      <c r="P45" s="48"/>
      <c r="Q45" s="129"/>
      <c r="R45" s="129"/>
    </row>
    <row r="46" spans="2:18" x14ac:dyDescent="0.2">
      <c r="B46" s="29"/>
      <c r="C46" s="65"/>
      <c r="D46" s="168" t="s">
        <v>151</v>
      </c>
      <c r="E46" s="30" t="s">
        <v>28</v>
      </c>
      <c r="F46" s="30" t="s">
        <v>379</v>
      </c>
      <c r="G46" s="85" t="s">
        <v>382</v>
      </c>
      <c r="H46" s="101" t="s">
        <v>308</v>
      </c>
      <c r="I46" s="31" t="s">
        <v>381</v>
      </c>
      <c r="J46" s="31" t="s">
        <v>383</v>
      </c>
      <c r="K46" s="31" t="s">
        <v>381</v>
      </c>
      <c r="L46" s="31" t="s">
        <v>642</v>
      </c>
      <c r="M46" s="31">
        <v>10</v>
      </c>
      <c r="N46" s="187">
        <f>N65+N63+N130+N132+N133+N169+N170+N183+N184+N180</f>
        <v>1760</v>
      </c>
      <c r="O46" s="48"/>
      <c r="P46" s="48"/>
      <c r="Q46" s="129"/>
      <c r="R46" s="129"/>
    </row>
    <row r="47" spans="2:18" x14ac:dyDescent="0.2">
      <c r="B47" s="29"/>
      <c r="C47" s="65"/>
      <c r="D47" s="168" t="s">
        <v>152</v>
      </c>
      <c r="E47" s="30" t="s">
        <v>559</v>
      </c>
      <c r="F47" s="30" t="s">
        <v>384</v>
      </c>
      <c r="G47" s="85" t="s">
        <v>115</v>
      </c>
      <c r="H47" s="101" t="s">
        <v>308</v>
      </c>
      <c r="I47" s="31" t="s">
        <v>381</v>
      </c>
      <c r="J47" s="31" t="s">
        <v>385</v>
      </c>
      <c r="K47" s="31" t="s">
        <v>381</v>
      </c>
      <c r="L47" s="31" t="s">
        <v>642</v>
      </c>
      <c r="M47" s="31">
        <v>10</v>
      </c>
      <c r="N47" s="187">
        <f>N109+N110+N114+N118+N119+N120+N122+N148</f>
        <v>1540</v>
      </c>
      <c r="O47" s="48"/>
      <c r="P47" s="48"/>
      <c r="Q47" s="129"/>
      <c r="R47" s="129"/>
    </row>
    <row r="48" spans="2:18" x14ac:dyDescent="0.2">
      <c r="B48" s="29"/>
      <c r="C48" s="65"/>
      <c r="D48" s="168"/>
      <c r="E48" s="50" t="s">
        <v>612</v>
      </c>
      <c r="F48" s="30" t="s">
        <v>328</v>
      </c>
      <c r="G48" s="213" t="s">
        <v>389</v>
      </c>
      <c r="H48" s="31" t="s">
        <v>376</v>
      </c>
      <c r="I48" s="31" t="s">
        <v>342</v>
      </c>
      <c r="J48" s="31" t="s">
        <v>277</v>
      </c>
      <c r="K48" s="31" t="s">
        <v>337</v>
      </c>
      <c r="L48" s="51" t="s">
        <v>638</v>
      </c>
      <c r="M48" s="51">
        <v>1</v>
      </c>
      <c r="N48" s="187">
        <v>5</v>
      </c>
      <c r="O48" s="48"/>
      <c r="P48" s="48"/>
      <c r="Q48" s="129"/>
      <c r="R48" s="129"/>
    </row>
    <row r="49" spans="2:18" x14ac:dyDescent="0.2">
      <c r="B49" s="29"/>
      <c r="C49" s="65"/>
      <c r="D49" s="168"/>
      <c r="E49" s="50" t="s">
        <v>615</v>
      </c>
      <c r="F49" s="50" t="s">
        <v>622</v>
      </c>
      <c r="G49" s="85" t="s">
        <v>374</v>
      </c>
      <c r="H49" s="103" t="s">
        <v>347</v>
      </c>
      <c r="I49" s="31" t="s">
        <v>342</v>
      </c>
      <c r="J49" s="31" t="s">
        <v>320</v>
      </c>
      <c r="K49" s="31" t="s">
        <v>337</v>
      </c>
      <c r="L49" s="31" t="s">
        <v>646</v>
      </c>
      <c r="M49" s="31">
        <v>1</v>
      </c>
      <c r="N49" s="187">
        <v>5</v>
      </c>
      <c r="O49" s="48"/>
      <c r="P49" s="48"/>
      <c r="Q49" s="129"/>
      <c r="R49" s="129"/>
    </row>
    <row r="50" spans="2:18" ht="13.5" thickBot="1" x14ac:dyDescent="0.25">
      <c r="B50" s="37"/>
      <c r="C50" s="66"/>
      <c r="D50" s="169" t="s">
        <v>142</v>
      </c>
      <c r="E50" s="126" t="s">
        <v>29</v>
      </c>
      <c r="F50" s="26" t="s">
        <v>349</v>
      </c>
      <c r="G50" s="126">
        <v>70</v>
      </c>
      <c r="H50" s="127" t="s">
        <v>347</v>
      </c>
      <c r="I50" s="27" t="s">
        <v>342</v>
      </c>
      <c r="J50" s="27" t="s">
        <v>277</v>
      </c>
      <c r="K50" s="27" t="s">
        <v>603</v>
      </c>
      <c r="L50" s="27" t="s">
        <v>647</v>
      </c>
      <c r="M50" s="27">
        <v>3</v>
      </c>
      <c r="N50" s="189">
        <f>O62</f>
        <v>0</v>
      </c>
      <c r="O50" s="48"/>
      <c r="P50" s="48"/>
      <c r="Q50" s="129"/>
      <c r="R50" s="129"/>
    </row>
    <row r="51" spans="2:18" x14ac:dyDescent="0.2">
      <c r="B51" s="129"/>
      <c r="C51" s="129"/>
      <c r="D51" s="130"/>
      <c r="E51" s="129"/>
      <c r="F51" s="129"/>
      <c r="G51" s="105"/>
      <c r="H51" s="131"/>
      <c r="I51" s="48"/>
      <c r="J51" s="48"/>
      <c r="K51" s="48"/>
      <c r="L51" s="48"/>
      <c r="M51" s="160" t="s">
        <v>553</v>
      </c>
      <c r="N51" s="160">
        <f>SUM(N13:N50)</f>
        <v>20964</v>
      </c>
      <c r="O51" s="48"/>
      <c r="P51" s="48"/>
      <c r="Q51" s="129"/>
      <c r="R51" s="129"/>
    </row>
    <row r="52" spans="2:18" x14ac:dyDescent="0.2">
      <c r="B52" s="129"/>
      <c r="C52" s="129"/>
      <c r="D52" s="130"/>
      <c r="E52" s="129"/>
      <c r="F52" s="129"/>
      <c r="G52" s="105"/>
      <c r="H52" s="131"/>
      <c r="I52" s="48"/>
      <c r="J52" s="48"/>
      <c r="K52" s="48"/>
      <c r="L52" s="48"/>
      <c r="M52" s="48"/>
      <c r="N52" s="48"/>
      <c r="O52" s="48"/>
      <c r="P52" s="48"/>
      <c r="Q52" s="129"/>
      <c r="R52" s="129"/>
    </row>
    <row r="53" spans="2:18" ht="13.5" thickBot="1" x14ac:dyDescent="0.25">
      <c r="B53" s="129"/>
      <c r="C53" s="129"/>
      <c r="D53" s="130"/>
      <c r="E53" s="129"/>
      <c r="F53" s="129"/>
      <c r="G53" s="105"/>
      <c r="H53" s="132"/>
      <c r="I53" s="48"/>
      <c r="J53" s="48"/>
      <c r="K53" s="48"/>
      <c r="L53" s="48"/>
      <c r="M53" s="48"/>
      <c r="N53" s="48"/>
      <c r="O53" s="48"/>
      <c r="P53" s="48"/>
      <c r="Q53" s="129"/>
      <c r="R53" s="129"/>
    </row>
    <row r="54" spans="2:18" ht="32.25" customHeight="1" thickBot="1" x14ac:dyDescent="0.25">
      <c r="B54" s="71" t="s">
        <v>433</v>
      </c>
      <c r="C54" s="72" t="s">
        <v>135</v>
      </c>
      <c r="D54" s="34" t="s">
        <v>1</v>
      </c>
      <c r="E54" s="34" t="s">
        <v>2</v>
      </c>
      <c r="F54" s="34" t="s">
        <v>3</v>
      </c>
      <c r="G54" s="88" t="s">
        <v>106</v>
      </c>
      <c r="H54" s="34" t="s">
        <v>107</v>
      </c>
      <c r="I54" s="34" t="s">
        <v>108</v>
      </c>
      <c r="J54" s="34" t="s">
        <v>125</v>
      </c>
      <c r="K54" s="34"/>
      <c r="L54" s="34" t="s">
        <v>407</v>
      </c>
      <c r="M54" s="34" t="s">
        <v>165</v>
      </c>
      <c r="N54" s="35" t="s">
        <v>403</v>
      </c>
      <c r="O54" s="48"/>
      <c r="P54" s="240"/>
      <c r="Q54" s="129"/>
      <c r="R54" s="129"/>
    </row>
    <row r="55" spans="2:18" ht="15.75" customHeight="1" x14ac:dyDescent="0.2">
      <c r="B55" s="67"/>
      <c r="C55" s="68"/>
      <c r="D55" s="69"/>
      <c r="E55" s="69"/>
      <c r="F55" s="69"/>
      <c r="G55" s="94"/>
      <c r="H55" s="69"/>
      <c r="I55" s="69"/>
      <c r="J55" s="69"/>
      <c r="K55" s="69"/>
      <c r="L55" s="69"/>
      <c r="M55" s="69"/>
      <c r="N55" s="70"/>
      <c r="O55" s="48"/>
      <c r="P55" s="240"/>
      <c r="Q55" s="129"/>
      <c r="R55" s="129"/>
    </row>
    <row r="56" spans="2:18" x14ac:dyDescent="0.2">
      <c r="B56" s="61" t="s">
        <v>317</v>
      </c>
      <c r="C56" s="4"/>
      <c r="D56" s="4"/>
      <c r="E56" s="4"/>
      <c r="F56" s="3"/>
      <c r="G56" s="92"/>
      <c r="H56" s="18"/>
      <c r="I56" s="18"/>
      <c r="J56" s="18"/>
      <c r="K56" s="18"/>
      <c r="L56" s="18"/>
      <c r="M56" s="19"/>
      <c r="N56" s="184"/>
      <c r="O56" s="48"/>
      <c r="P56" s="239"/>
      <c r="Q56" s="129"/>
      <c r="R56" s="129"/>
    </row>
    <row r="57" spans="2:18" x14ac:dyDescent="0.2">
      <c r="B57" s="113" t="s">
        <v>129</v>
      </c>
      <c r="C57" s="65" t="s">
        <v>130</v>
      </c>
      <c r="D57" s="36" t="s">
        <v>405</v>
      </c>
      <c r="E57" s="31" t="s">
        <v>600</v>
      </c>
      <c r="F57" s="31" t="s">
        <v>128</v>
      </c>
      <c r="G57" s="31" t="s">
        <v>166</v>
      </c>
      <c r="H57" s="31"/>
      <c r="I57" s="31" t="s">
        <v>164</v>
      </c>
      <c r="J57" s="24" t="s">
        <v>126</v>
      </c>
      <c r="K57" s="31" t="s">
        <v>319</v>
      </c>
      <c r="L57" s="31" t="s">
        <v>406</v>
      </c>
      <c r="M57" s="24">
        <v>4</v>
      </c>
      <c r="N57" s="185">
        <f>9*(2*M57)</f>
        <v>72</v>
      </c>
      <c r="O57" s="48"/>
      <c r="P57" s="48"/>
      <c r="Q57" s="129"/>
      <c r="R57" s="129"/>
    </row>
    <row r="58" spans="2:18" x14ac:dyDescent="0.2">
      <c r="B58" s="49"/>
      <c r="C58" s="65" t="s">
        <v>131</v>
      </c>
      <c r="D58" s="36" t="s">
        <v>154</v>
      </c>
      <c r="E58" s="31" t="s">
        <v>595</v>
      </c>
      <c r="F58" s="31" t="s">
        <v>408</v>
      </c>
      <c r="G58" s="31" t="s">
        <v>341</v>
      </c>
      <c r="H58" s="31"/>
      <c r="I58" s="31" t="s">
        <v>342</v>
      </c>
      <c r="J58" s="31" t="s">
        <v>271</v>
      </c>
      <c r="K58" s="31" t="s">
        <v>603</v>
      </c>
      <c r="L58" s="31" t="s">
        <v>409</v>
      </c>
      <c r="M58" s="51">
        <v>3</v>
      </c>
      <c r="N58" s="187">
        <f>M58*27</f>
        <v>81</v>
      </c>
      <c r="O58" s="48"/>
      <c r="P58" s="48"/>
      <c r="Q58" s="129"/>
      <c r="R58" s="129"/>
    </row>
    <row r="59" spans="2:18" x14ac:dyDescent="0.2">
      <c r="B59" s="49"/>
      <c r="C59" s="65"/>
      <c r="D59" s="36" t="s">
        <v>151</v>
      </c>
      <c r="E59" s="31" t="s">
        <v>28</v>
      </c>
      <c r="F59" s="31" t="s">
        <v>379</v>
      </c>
      <c r="G59" s="31" t="s">
        <v>382</v>
      </c>
      <c r="H59" s="31" t="s">
        <v>308</v>
      </c>
      <c r="I59" s="31" t="s">
        <v>381</v>
      </c>
      <c r="J59" s="31" t="s">
        <v>383</v>
      </c>
      <c r="K59" s="31" t="s">
        <v>381</v>
      </c>
      <c r="L59" s="31" t="s">
        <v>410</v>
      </c>
      <c r="M59" s="31">
        <v>10</v>
      </c>
      <c r="N59" s="187">
        <f>M59*50</f>
        <v>500</v>
      </c>
      <c r="O59" s="48"/>
      <c r="P59" s="48"/>
      <c r="Q59" s="129"/>
      <c r="R59" s="129"/>
    </row>
    <row r="60" spans="2:18" x14ac:dyDescent="0.2">
      <c r="B60" s="49"/>
      <c r="C60" s="65"/>
      <c r="D60" s="36" t="s">
        <v>386</v>
      </c>
      <c r="E60" s="31" t="s">
        <v>387</v>
      </c>
      <c r="F60" s="31" t="s">
        <v>388</v>
      </c>
      <c r="G60" s="31" t="s">
        <v>389</v>
      </c>
      <c r="H60" s="31" t="s">
        <v>376</v>
      </c>
      <c r="I60" s="31" t="s">
        <v>342</v>
      </c>
      <c r="J60" s="31" t="s">
        <v>277</v>
      </c>
      <c r="K60" s="31" t="s">
        <v>337</v>
      </c>
      <c r="L60" s="31"/>
      <c r="M60" s="31">
        <v>1</v>
      </c>
      <c r="N60" s="187">
        <f>M60*1</f>
        <v>1</v>
      </c>
      <c r="O60" s="48"/>
      <c r="P60" s="48"/>
      <c r="Q60" s="129"/>
      <c r="R60" s="129"/>
    </row>
    <row r="61" spans="2:18" x14ac:dyDescent="0.2">
      <c r="B61" s="49"/>
      <c r="C61" s="65" t="s">
        <v>132</v>
      </c>
      <c r="D61" s="36" t="s">
        <v>411</v>
      </c>
      <c r="E61" s="31" t="s">
        <v>596</v>
      </c>
      <c r="F61" s="31" t="s">
        <v>328</v>
      </c>
      <c r="G61" s="31" t="s">
        <v>413</v>
      </c>
      <c r="H61" s="31"/>
      <c r="I61" s="31" t="s">
        <v>342</v>
      </c>
      <c r="J61" s="31" t="s">
        <v>412</v>
      </c>
      <c r="K61" s="31" t="s">
        <v>603</v>
      </c>
      <c r="L61" s="31" t="s">
        <v>414</v>
      </c>
      <c r="M61" s="31">
        <v>2</v>
      </c>
      <c r="N61" s="187">
        <f>M61*14</f>
        <v>28</v>
      </c>
      <c r="O61" s="48"/>
      <c r="P61" s="48"/>
      <c r="Q61" s="129"/>
      <c r="R61" s="129"/>
    </row>
    <row r="62" spans="2:18" x14ac:dyDescent="0.2">
      <c r="B62" s="49"/>
      <c r="C62" s="65"/>
      <c r="D62" s="36" t="s">
        <v>142</v>
      </c>
      <c r="E62" s="31" t="s">
        <v>29</v>
      </c>
      <c r="F62" s="31" t="s">
        <v>349</v>
      </c>
      <c r="G62" s="31">
        <v>70</v>
      </c>
      <c r="H62" s="31" t="s">
        <v>347</v>
      </c>
      <c r="I62" s="31" t="s">
        <v>342</v>
      </c>
      <c r="J62" s="31" t="s">
        <v>277</v>
      </c>
      <c r="K62" s="31" t="s">
        <v>603</v>
      </c>
      <c r="L62" s="31" t="s">
        <v>415</v>
      </c>
      <c r="M62" s="31">
        <v>3</v>
      </c>
      <c r="N62" s="187">
        <f>M62*15</f>
        <v>45</v>
      </c>
      <c r="O62" s="48"/>
      <c r="P62" s="48"/>
      <c r="Q62" s="129"/>
      <c r="R62" s="129"/>
    </row>
    <row r="63" spans="2:18" x14ac:dyDescent="0.2">
      <c r="B63" s="49"/>
      <c r="C63" s="65"/>
      <c r="D63" s="36" t="s">
        <v>151</v>
      </c>
      <c r="E63" s="31" t="s">
        <v>28</v>
      </c>
      <c r="F63" s="31" t="s">
        <v>379</v>
      </c>
      <c r="G63" s="31" t="s">
        <v>382</v>
      </c>
      <c r="H63" s="31" t="s">
        <v>308</v>
      </c>
      <c r="I63" s="31" t="s">
        <v>381</v>
      </c>
      <c r="J63" s="31" t="s">
        <v>383</v>
      </c>
      <c r="K63" s="31" t="s">
        <v>381</v>
      </c>
      <c r="L63" s="31" t="s">
        <v>416</v>
      </c>
      <c r="M63" s="31">
        <v>10</v>
      </c>
      <c r="N63" s="187">
        <f>M63*7</f>
        <v>70</v>
      </c>
      <c r="O63" s="48"/>
      <c r="P63" s="48"/>
      <c r="Q63" s="129"/>
      <c r="R63" s="129"/>
    </row>
    <row r="64" spans="2:18" x14ac:dyDescent="0.2">
      <c r="B64" s="49"/>
      <c r="C64" s="65" t="s">
        <v>133</v>
      </c>
      <c r="D64" s="36" t="s">
        <v>154</v>
      </c>
      <c r="E64" s="31" t="s">
        <v>595</v>
      </c>
      <c r="F64" s="31" t="s">
        <v>408</v>
      </c>
      <c r="G64" s="31" t="s">
        <v>341</v>
      </c>
      <c r="H64" s="31"/>
      <c r="I64" s="31" t="s">
        <v>342</v>
      </c>
      <c r="J64" s="31" t="s">
        <v>271</v>
      </c>
      <c r="K64" s="31" t="s">
        <v>603</v>
      </c>
      <c r="L64" s="31" t="s">
        <v>417</v>
      </c>
      <c r="M64" s="51">
        <v>3</v>
      </c>
      <c r="N64" s="187">
        <f>M64*6</f>
        <v>18</v>
      </c>
      <c r="O64" s="48"/>
      <c r="P64" s="48"/>
      <c r="Q64" s="129"/>
      <c r="R64" s="129"/>
    </row>
    <row r="65" spans="2:18" x14ac:dyDescent="0.2">
      <c r="B65" s="49"/>
      <c r="C65" s="65"/>
      <c r="D65" s="36" t="s">
        <v>151</v>
      </c>
      <c r="E65" s="31" t="s">
        <v>28</v>
      </c>
      <c r="F65" s="31" t="s">
        <v>379</v>
      </c>
      <c r="G65" s="31" t="s">
        <v>382</v>
      </c>
      <c r="H65" s="31" t="s">
        <v>308</v>
      </c>
      <c r="I65" s="31" t="s">
        <v>381</v>
      </c>
      <c r="J65" s="31" t="s">
        <v>383</v>
      </c>
      <c r="K65" s="31" t="s">
        <v>381</v>
      </c>
      <c r="L65" s="31" t="s">
        <v>418</v>
      </c>
      <c r="M65" s="31">
        <v>10</v>
      </c>
      <c r="N65" s="187">
        <f>M65*22</f>
        <v>220</v>
      </c>
      <c r="O65" s="48"/>
      <c r="P65" s="48"/>
      <c r="Q65" s="129"/>
      <c r="R65" s="129"/>
    </row>
    <row r="66" spans="2:18" x14ac:dyDescent="0.2">
      <c r="B66" s="49"/>
      <c r="C66" s="65"/>
      <c r="D66" s="36" t="s">
        <v>386</v>
      </c>
      <c r="E66" s="31" t="s">
        <v>387</v>
      </c>
      <c r="F66" s="31" t="s">
        <v>388</v>
      </c>
      <c r="G66" s="31" t="s">
        <v>389</v>
      </c>
      <c r="H66" s="31" t="s">
        <v>376</v>
      </c>
      <c r="I66" s="31" t="s">
        <v>342</v>
      </c>
      <c r="J66" s="31" t="s">
        <v>277</v>
      </c>
      <c r="K66" s="31" t="s">
        <v>337</v>
      </c>
      <c r="L66" s="31"/>
      <c r="M66" s="31">
        <v>1</v>
      </c>
      <c r="N66" s="187">
        <f>M66*1</f>
        <v>1</v>
      </c>
      <c r="O66" s="48"/>
      <c r="P66" s="48"/>
      <c r="Q66" s="129"/>
      <c r="R66" s="129"/>
    </row>
    <row r="67" spans="2:18" x14ac:dyDescent="0.2">
      <c r="B67" s="49"/>
      <c r="C67" s="65" t="s">
        <v>134</v>
      </c>
      <c r="D67" s="36" t="s">
        <v>422</v>
      </c>
      <c r="E67" s="31" t="s">
        <v>420</v>
      </c>
      <c r="F67" s="31" t="s">
        <v>14</v>
      </c>
      <c r="G67" s="31" t="s">
        <v>321</v>
      </c>
      <c r="H67" s="31"/>
      <c r="I67" s="31" t="s">
        <v>319</v>
      </c>
      <c r="J67" s="24" t="s">
        <v>421</v>
      </c>
      <c r="K67" s="31" t="s">
        <v>319</v>
      </c>
      <c r="L67" s="31" t="s">
        <v>423</v>
      </c>
      <c r="M67" s="24">
        <v>5</v>
      </c>
      <c r="N67" s="187">
        <f>M67*20</f>
        <v>100</v>
      </c>
      <c r="O67" s="48"/>
      <c r="P67" s="48"/>
      <c r="Q67" s="129"/>
      <c r="R67" s="129"/>
    </row>
    <row r="68" spans="2:18" x14ac:dyDescent="0.2">
      <c r="B68" s="49"/>
      <c r="C68" s="65" t="s">
        <v>650</v>
      </c>
      <c r="D68" s="36" t="s">
        <v>422</v>
      </c>
      <c r="E68" s="31" t="s">
        <v>420</v>
      </c>
      <c r="F68" s="31" t="s">
        <v>14</v>
      </c>
      <c r="G68" s="31" t="s">
        <v>321</v>
      </c>
      <c r="H68" s="31"/>
      <c r="I68" s="31" t="s">
        <v>319</v>
      </c>
      <c r="J68" s="24" t="s">
        <v>421</v>
      </c>
      <c r="K68" s="31" t="s">
        <v>319</v>
      </c>
      <c r="L68" s="31" t="s">
        <v>651</v>
      </c>
      <c r="M68" s="24">
        <v>5</v>
      </c>
      <c r="N68" s="187">
        <f>M68*8</f>
        <v>40</v>
      </c>
      <c r="O68" s="48"/>
      <c r="P68" s="48"/>
      <c r="Q68" s="129"/>
      <c r="R68" s="129"/>
    </row>
    <row r="69" spans="2:18" x14ac:dyDescent="0.2">
      <c r="B69" s="49"/>
      <c r="C69" s="65"/>
      <c r="D69" s="215"/>
      <c r="E69" s="31"/>
      <c r="F69" s="31"/>
      <c r="G69" s="31"/>
      <c r="H69" s="31"/>
      <c r="I69" s="31"/>
      <c r="J69" s="48"/>
      <c r="K69" s="31"/>
      <c r="L69" s="31"/>
      <c r="M69" s="31"/>
      <c r="N69" s="187"/>
      <c r="O69" s="48"/>
      <c r="P69" s="48"/>
      <c r="Q69" s="129"/>
      <c r="R69" s="129"/>
    </row>
    <row r="70" spans="2:18" x14ac:dyDescent="0.2">
      <c r="B70" s="106"/>
      <c r="C70" s="216"/>
      <c r="D70" s="214"/>
      <c r="E70" s="214"/>
      <c r="F70" s="109"/>
      <c r="G70" s="110"/>
      <c r="H70" s="111"/>
      <c r="I70" s="112"/>
      <c r="J70" s="112"/>
      <c r="K70" s="112"/>
      <c r="L70" s="112"/>
      <c r="M70" s="112"/>
      <c r="N70" s="188"/>
      <c r="O70" s="48"/>
      <c r="P70" s="224"/>
      <c r="Q70" s="129"/>
      <c r="R70" s="129"/>
    </row>
    <row r="71" spans="2:18" x14ac:dyDescent="0.2">
      <c r="B71" s="49" t="s">
        <v>168</v>
      </c>
      <c r="C71" s="65" t="s">
        <v>172</v>
      </c>
      <c r="D71" s="36" t="s">
        <v>422</v>
      </c>
      <c r="E71" s="23" t="s">
        <v>420</v>
      </c>
      <c r="F71" s="30" t="s">
        <v>14</v>
      </c>
      <c r="G71" s="85" t="s">
        <v>321</v>
      </c>
      <c r="H71" s="24"/>
      <c r="I71" s="24" t="s">
        <v>319</v>
      </c>
      <c r="J71" s="24" t="s">
        <v>421</v>
      </c>
      <c r="K71" s="24" t="s">
        <v>319</v>
      </c>
      <c r="L71" s="24" t="s">
        <v>423</v>
      </c>
      <c r="M71" s="24">
        <v>5</v>
      </c>
      <c r="N71" s="187">
        <f>M71*20</f>
        <v>100</v>
      </c>
      <c r="O71" s="48"/>
      <c r="P71" s="48"/>
      <c r="Q71" s="129"/>
      <c r="R71" s="129"/>
    </row>
    <row r="72" spans="2:18" x14ac:dyDescent="0.2">
      <c r="B72" s="49"/>
      <c r="C72" s="65" t="s">
        <v>173</v>
      </c>
      <c r="D72" s="36" t="s">
        <v>163</v>
      </c>
      <c r="E72" s="30" t="s">
        <v>599</v>
      </c>
      <c r="F72" s="30" t="s">
        <v>34</v>
      </c>
      <c r="G72" s="85" t="s">
        <v>382</v>
      </c>
      <c r="H72" s="103" t="s">
        <v>308</v>
      </c>
      <c r="I72" s="31" t="s">
        <v>381</v>
      </c>
      <c r="J72" s="51" t="s">
        <v>271</v>
      </c>
      <c r="K72" s="51" t="s">
        <v>603</v>
      </c>
      <c r="L72" s="31" t="s">
        <v>425</v>
      </c>
      <c r="M72" s="31">
        <v>5</v>
      </c>
      <c r="N72" s="187">
        <f>M72*30</f>
        <v>150</v>
      </c>
      <c r="O72" s="48"/>
      <c r="P72" s="48"/>
      <c r="Q72" s="129"/>
      <c r="R72" s="129"/>
    </row>
    <row r="73" spans="2:18" x14ac:dyDescent="0.2">
      <c r="B73" s="49"/>
      <c r="C73" s="65"/>
      <c r="D73" s="36" t="s">
        <v>150</v>
      </c>
      <c r="E73" s="23" t="s">
        <v>15</v>
      </c>
      <c r="F73" s="30" t="s">
        <v>379</v>
      </c>
      <c r="G73" s="85" t="s">
        <v>380</v>
      </c>
      <c r="H73" s="101" t="s">
        <v>308</v>
      </c>
      <c r="I73" s="31" t="s">
        <v>381</v>
      </c>
      <c r="J73" s="31" t="s">
        <v>378</v>
      </c>
      <c r="K73" s="31" t="s">
        <v>381</v>
      </c>
      <c r="L73" s="31" t="s">
        <v>424</v>
      </c>
      <c r="M73" s="31">
        <v>10</v>
      </c>
      <c r="N73" s="187">
        <f>M73*40</f>
        <v>400</v>
      </c>
      <c r="O73" s="48"/>
      <c r="P73" s="48"/>
      <c r="Q73" s="129"/>
      <c r="R73" s="129"/>
    </row>
    <row r="74" spans="2:18" x14ac:dyDescent="0.2">
      <c r="B74" s="49"/>
      <c r="C74" s="65" t="s">
        <v>174</v>
      </c>
      <c r="D74" s="36" t="s">
        <v>422</v>
      </c>
      <c r="E74" s="23" t="s">
        <v>420</v>
      </c>
      <c r="F74" s="30" t="s">
        <v>14</v>
      </c>
      <c r="G74" s="85" t="s">
        <v>321</v>
      </c>
      <c r="H74" s="24"/>
      <c r="I74" s="24" t="s">
        <v>319</v>
      </c>
      <c r="J74" s="24" t="s">
        <v>421</v>
      </c>
      <c r="K74" s="24" t="s">
        <v>319</v>
      </c>
      <c r="L74" s="24" t="s">
        <v>426</v>
      </c>
      <c r="M74" s="24">
        <v>5</v>
      </c>
      <c r="N74" s="187">
        <f>M74*10</f>
        <v>50</v>
      </c>
      <c r="O74" s="48"/>
      <c r="P74" s="48"/>
      <c r="Q74" s="129"/>
      <c r="R74" s="129"/>
    </row>
    <row r="75" spans="2:18" x14ac:dyDescent="0.2">
      <c r="B75" s="49"/>
      <c r="C75" s="65" t="s">
        <v>175</v>
      </c>
      <c r="D75" s="36" t="s">
        <v>422</v>
      </c>
      <c r="E75" s="23" t="s">
        <v>420</v>
      </c>
      <c r="F75" s="30" t="s">
        <v>14</v>
      </c>
      <c r="G75" s="85" t="s">
        <v>321</v>
      </c>
      <c r="H75" s="24"/>
      <c r="I75" s="24" t="s">
        <v>319</v>
      </c>
      <c r="J75" s="24" t="s">
        <v>421</v>
      </c>
      <c r="K75" s="24" t="s">
        <v>319</v>
      </c>
      <c r="L75" s="24" t="s">
        <v>427</v>
      </c>
      <c r="M75" s="24">
        <v>5</v>
      </c>
      <c r="N75" s="187">
        <f>M75*5</f>
        <v>25</v>
      </c>
      <c r="O75" s="48"/>
      <c r="P75" s="48"/>
      <c r="Q75" s="129"/>
      <c r="R75" s="129"/>
    </row>
    <row r="76" spans="2:18" x14ac:dyDescent="0.2">
      <c r="B76" s="49"/>
      <c r="C76" s="30" t="s">
        <v>611</v>
      </c>
      <c r="D76" s="36" t="s">
        <v>150</v>
      </c>
      <c r="E76" s="23" t="s">
        <v>15</v>
      </c>
      <c r="F76" s="30" t="s">
        <v>379</v>
      </c>
      <c r="G76" s="85" t="s">
        <v>380</v>
      </c>
      <c r="H76" s="101" t="s">
        <v>308</v>
      </c>
      <c r="I76" s="31" t="s">
        <v>381</v>
      </c>
      <c r="J76" s="31" t="s">
        <v>378</v>
      </c>
      <c r="K76" s="31" t="s">
        <v>381</v>
      </c>
      <c r="L76" s="31" t="s">
        <v>424</v>
      </c>
      <c r="M76" s="31">
        <v>10</v>
      </c>
      <c r="N76" s="187">
        <f>M76*40</f>
        <v>400</v>
      </c>
      <c r="O76" s="48"/>
      <c r="P76" s="48"/>
      <c r="Q76" s="129"/>
      <c r="R76" s="129"/>
    </row>
    <row r="77" spans="2:18" x14ac:dyDescent="0.2">
      <c r="B77" s="49"/>
      <c r="C77" s="30"/>
      <c r="D77" s="56"/>
      <c r="E77" s="50" t="s">
        <v>612</v>
      </c>
      <c r="F77" s="50"/>
      <c r="G77" s="31" t="s">
        <v>389</v>
      </c>
      <c r="H77" s="31" t="s">
        <v>376</v>
      </c>
      <c r="I77" s="31" t="s">
        <v>342</v>
      </c>
      <c r="J77" s="31" t="s">
        <v>277</v>
      </c>
      <c r="K77" s="31" t="s">
        <v>337</v>
      </c>
      <c r="L77" s="31"/>
      <c r="M77" s="31">
        <v>1</v>
      </c>
      <c r="N77" s="187">
        <v>5</v>
      </c>
      <c r="O77" s="48"/>
      <c r="P77" s="48"/>
      <c r="Q77" s="129"/>
      <c r="R77" s="129"/>
    </row>
    <row r="78" spans="2:18" x14ac:dyDescent="0.2">
      <c r="B78" s="49"/>
      <c r="C78" s="65" t="s">
        <v>652</v>
      </c>
      <c r="D78" s="36" t="s">
        <v>422</v>
      </c>
      <c r="E78" s="31" t="s">
        <v>420</v>
      </c>
      <c r="F78" s="31" t="s">
        <v>14</v>
      </c>
      <c r="G78" s="31" t="s">
        <v>321</v>
      </c>
      <c r="H78" s="31"/>
      <c r="I78" s="31" t="s">
        <v>319</v>
      </c>
      <c r="J78" s="24" t="s">
        <v>421</v>
      </c>
      <c r="K78" s="31" t="s">
        <v>319</v>
      </c>
      <c r="L78" s="31" t="s">
        <v>653</v>
      </c>
      <c r="M78" s="24">
        <v>5</v>
      </c>
      <c r="N78" s="187">
        <f>M78*9</f>
        <v>45</v>
      </c>
      <c r="O78" s="48"/>
      <c r="P78" s="48"/>
      <c r="Q78" s="129"/>
      <c r="R78" s="129"/>
    </row>
    <row r="79" spans="2:18" x14ac:dyDescent="0.2">
      <c r="B79" s="106"/>
      <c r="C79" s="107"/>
      <c r="D79" s="108"/>
      <c r="E79" s="109"/>
      <c r="F79" s="109"/>
      <c r="G79" s="114"/>
      <c r="H79" s="112"/>
      <c r="I79" s="112"/>
      <c r="J79" s="112"/>
      <c r="K79" s="112"/>
      <c r="L79" s="112"/>
      <c r="M79" s="112"/>
      <c r="N79" s="188"/>
      <c r="O79" s="48"/>
      <c r="P79" s="224"/>
      <c r="Q79" s="129"/>
      <c r="R79" s="129"/>
    </row>
    <row r="80" spans="2:18" x14ac:dyDescent="0.2">
      <c r="B80" s="49" t="s">
        <v>176</v>
      </c>
      <c r="C80" s="65" t="s">
        <v>177</v>
      </c>
      <c r="D80" s="36" t="s">
        <v>422</v>
      </c>
      <c r="E80" s="23" t="s">
        <v>420</v>
      </c>
      <c r="F80" s="30" t="s">
        <v>14</v>
      </c>
      <c r="G80" s="85" t="s">
        <v>321</v>
      </c>
      <c r="H80" s="24"/>
      <c r="I80" s="24" t="s">
        <v>319</v>
      </c>
      <c r="J80" s="24" t="s">
        <v>421</v>
      </c>
      <c r="K80" s="24" t="s">
        <v>319</v>
      </c>
      <c r="L80" s="24" t="s">
        <v>427</v>
      </c>
      <c r="M80" s="24">
        <v>5</v>
      </c>
      <c r="N80" s="187">
        <f>M80*5</f>
        <v>25</v>
      </c>
      <c r="O80" s="48"/>
      <c r="P80" s="48"/>
      <c r="Q80" s="129"/>
      <c r="R80" s="129"/>
    </row>
    <row r="81" spans="2:18" x14ac:dyDescent="0.2">
      <c r="B81" s="49"/>
      <c r="C81" s="65" t="s">
        <v>178</v>
      </c>
      <c r="D81" s="36" t="s">
        <v>422</v>
      </c>
      <c r="E81" s="23" t="s">
        <v>420</v>
      </c>
      <c r="F81" s="30" t="s">
        <v>14</v>
      </c>
      <c r="G81" s="85" t="s">
        <v>321</v>
      </c>
      <c r="H81" s="24"/>
      <c r="I81" s="24" t="s">
        <v>319</v>
      </c>
      <c r="J81" s="24" t="s">
        <v>421</v>
      </c>
      <c r="K81" s="24" t="s">
        <v>319</v>
      </c>
      <c r="L81" s="24" t="s">
        <v>426</v>
      </c>
      <c r="M81" s="24">
        <v>5</v>
      </c>
      <c r="N81" s="187">
        <f>M81*10</f>
        <v>50</v>
      </c>
      <c r="O81" s="48"/>
      <c r="P81" s="48"/>
      <c r="Q81" s="129"/>
      <c r="R81" s="129"/>
    </row>
    <row r="82" spans="2:18" x14ac:dyDescent="0.2">
      <c r="B82" s="49"/>
      <c r="C82" s="65" t="s">
        <v>179</v>
      </c>
      <c r="D82" s="36" t="s">
        <v>145</v>
      </c>
      <c r="E82" s="30" t="s">
        <v>19</v>
      </c>
      <c r="F82" s="30" t="s">
        <v>358</v>
      </c>
      <c r="G82" s="100" t="s">
        <v>365</v>
      </c>
      <c r="H82" s="101" t="s">
        <v>338</v>
      </c>
      <c r="I82" s="31" t="s">
        <v>342</v>
      </c>
      <c r="J82" s="31" t="s">
        <v>359</v>
      </c>
      <c r="K82" s="31" t="s">
        <v>337</v>
      </c>
      <c r="L82" s="31" t="s">
        <v>428</v>
      </c>
      <c r="M82" s="31">
        <v>1</v>
      </c>
      <c r="N82" s="187">
        <f>M82*8</f>
        <v>8</v>
      </c>
      <c r="O82" s="48"/>
      <c r="P82" s="48"/>
      <c r="Q82" s="129"/>
      <c r="R82" s="129"/>
    </row>
    <row r="83" spans="2:18" x14ac:dyDescent="0.2">
      <c r="B83" s="49"/>
      <c r="C83" s="65"/>
      <c r="D83" s="36" t="s">
        <v>139</v>
      </c>
      <c r="E83" s="30" t="s">
        <v>20</v>
      </c>
      <c r="F83" s="30" t="s">
        <v>348</v>
      </c>
      <c r="G83" s="85" t="s">
        <v>347</v>
      </c>
      <c r="H83" s="103" t="s">
        <v>347</v>
      </c>
      <c r="I83" s="31" t="s">
        <v>352</v>
      </c>
      <c r="J83" s="31" t="s">
        <v>350</v>
      </c>
      <c r="K83" s="31" t="s">
        <v>603</v>
      </c>
      <c r="L83" s="31" t="s">
        <v>425</v>
      </c>
      <c r="M83" s="31">
        <v>3</v>
      </c>
      <c r="N83" s="187">
        <f>M83*30</f>
        <v>90</v>
      </c>
      <c r="O83" s="48"/>
      <c r="P83" s="48"/>
      <c r="Q83" s="129"/>
      <c r="R83" s="129"/>
    </row>
    <row r="84" spans="2:18" x14ac:dyDescent="0.2">
      <c r="B84" s="49"/>
      <c r="C84" s="65" t="s">
        <v>180</v>
      </c>
      <c r="D84" s="36" t="s">
        <v>149</v>
      </c>
      <c r="E84" s="30" t="s">
        <v>21</v>
      </c>
      <c r="F84" s="30" t="s">
        <v>373</v>
      </c>
      <c r="G84" s="85" t="s">
        <v>345</v>
      </c>
      <c r="H84" s="103" t="s">
        <v>345</v>
      </c>
      <c r="I84" s="31" t="s">
        <v>342</v>
      </c>
      <c r="J84" s="31" t="s">
        <v>343</v>
      </c>
      <c r="K84" s="31" t="s">
        <v>603</v>
      </c>
      <c r="L84" s="31" t="s">
        <v>429</v>
      </c>
      <c r="M84" s="31">
        <v>5</v>
      </c>
      <c r="N84" s="187">
        <f>M84*518</f>
        <v>2590</v>
      </c>
      <c r="O84" s="48"/>
      <c r="P84" s="48"/>
      <c r="Q84" s="129"/>
      <c r="R84" s="129"/>
    </row>
    <row r="85" spans="2:18" x14ac:dyDescent="0.2">
      <c r="B85" s="49"/>
      <c r="C85" s="65" t="s">
        <v>181</v>
      </c>
      <c r="D85" s="36" t="s">
        <v>141</v>
      </c>
      <c r="E85" s="54" t="s">
        <v>31</v>
      </c>
      <c r="F85" s="30" t="s">
        <v>356</v>
      </c>
      <c r="G85" s="85" t="s">
        <v>357</v>
      </c>
      <c r="H85" s="103" t="s">
        <v>292</v>
      </c>
      <c r="I85" s="31" t="s">
        <v>342</v>
      </c>
      <c r="J85" s="31" t="s">
        <v>271</v>
      </c>
      <c r="K85" s="31" t="s">
        <v>603</v>
      </c>
      <c r="L85" s="51" t="s">
        <v>430</v>
      </c>
      <c r="M85" s="31">
        <v>2</v>
      </c>
      <c r="N85" s="187">
        <f>M85*519</f>
        <v>1038</v>
      </c>
      <c r="O85" s="48"/>
      <c r="P85" s="48"/>
      <c r="Q85" s="129"/>
      <c r="R85" s="129"/>
    </row>
    <row r="86" spans="2:18" x14ac:dyDescent="0.2">
      <c r="B86" s="49"/>
      <c r="C86" s="65" t="s">
        <v>182</v>
      </c>
      <c r="D86" s="36" t="s">
        <v>149</v>
      </c>
      <c r="E86" s="30" t="s">
        <v>21</v>
      </c>
      <c r="F86" s="30" t="s">
        <v>373</v>
      </c>
      <c r="G86" s="85" t="s">
        <v>345</v>
      </c>
      <c r="H86" s="103" t="s">
        <v>345</v>
      </c>
      <c r="I86" s="31" t="s">
        <v>342</v>
      </c>
      <c r="J86" s="31" t="s">
        <v>343</v>
      </c>
      <c r="K86" s="31" t="s">
        <v>603</v>
      </c>
      <c r="L86" s="31" t="s">
        <v>431</v>
      </c>
      <c r="M86" s="31">
        <v>5</v>
      </c>
      <c r="N86" s="187">
        <f>M86*23</f>
        <v>115</v>
      </c>
      <c r="O86" s="48"/>
      <c r="P86" s="48"/>
      <c r="Q86" s="129"/>
      <c r="R86" s="129"/>
    </row>
    <row r="87" spans="2:18" x14ac:dyDescent="0.2">
      <c r="B87" s="49"/>
      <c r="C87" s="65" t="s">
        <v>183</v>
      </c>
      <c r="D87" s="36" t="s">
        <v>149</v>
      </c>
      <c r="E87" s="30" t="s">
        <v>21</v>
      </c>
      <c r="F87" s="30" t="s">
        <v>373</v>
      </c>
      <c r="G87" s="85" t="s">
        <v>345</v>
      </c>
      <c r="H87" s="103" t="s">
        <v>345</v>
      </c>
      <c r="I87" s="31" t="s">
        <v>342</v>
      </c>
      <c r="J87" s="31" t="s">
        <v>343</v>
      </c>
      <c r="K87" s="31" t="s">
        <v>603</v>
      </c>
      <c r="L87" s="31" t="s">
        <v>432</v>
      </c>
      <c r="M87" s="31">
        <v>5</v>
      </c>
      <c r="N87" s="187">
        <f>M87*5</f>
        <v>25</v>
      </c>
      <c r="O87" s="48"/>
      <c r="P87" s="48"/>
      <c r="Q87" s="129"/>
      <c r="R87" s="129"/>
    </row>
    <row r="88" spans="2:18" x14ac:dyDescent="0.2">
      <c r="B88" s="49"/>
      <c r="C88" s="65" t="s">
        <v>654</v>
      </c>
      <c r="D88" s="36" t="s">
        <v>422</v>
      </c>
      <c r="E88" s="31" t="s">
        <v>420</v>
      </c>
      <c r="F88" s="31" t="s">
        <v>14</v>
      </c>
      <c r="G88" s="31" t="s">
        <v>321</v>
      </c>
      <c r="H88" s="31"/>
      <c r="I88" s="31" t="s">
        <v>319</v>
      </c>
      <c r="J88" s="24" t="s">
        <v>421</v>
      </c>
      <c r="K88" s="31" t="s">
        <v>319</v>
      </c>
      <c r="L88" s="31" t="s">
        <v>653</v>
      </c>
      <c r="M88" s="24">
        <v>5</v>
      </c>
      <c r="N88" s="187">
        <f>M88*9</f>
        <v>45</v>
      </c>
      <c r="O88" s="48"/>
      <c r="P88" s="48"/>
      <c r="Q88" s="129"/>
      <c r="R88" s="129"/>
    </row>
    <row r="89" spans="2:18" x14ac:dyDescent="0.2">
      <c r="B89" s="106"/>
      <c r="C89" s="107"/>
      <c r="D89" s="108"/>
      <c r="E89" s="109"/>
      <c r="F89" s="109"/>
      <c r="G89" s="114"/>
      <c r="H89" s="115"/>
      <c r="I89" s="112"/>
      <c r="J89" s="112"/>
      <c r="K89" s="112"/>
      <c r="L89" s="112"/>
      <c r="M89" s="112"/>
      <c r="N89" s="188"/>
      <c r="O89" s="48"/>
      <c r="P89" s="224"/>
      <c r="Q89" s="129"/>
      <c r="R89" s="129"/>
    </row>
    <row r="90" spans="2:18" x14ac:dyDescent="0.2">
      <c r="B90" s="49" t="s">
        <v>184</v>
      </c>
      <c r="C90" s="65" t="s">
        <v>185</v>
      </c>
      <c r="D90" s="36" t="s">
        <v>147</v>
      </c>
      <c r="E90" s="30" t="s">
        <v>597</v>
      </c>
      <c r="F90" s="30" t="s">
        <v>362</v>
      </c>
      <c r="G90" s="85" t="s">
        <v>363</v>
      </c>
      <c r="H90" s="101" t="s">
        <v>366</v>
      </c>
      <c r="I90" s="31" t="s">
        <v>381</v>
      </c>
      <c r="J90" s="31" t="s">
        <v>361</v>
      </c>
      <c r="K90" s="31" t="s">
        <v>605</v>
      </c>
      <c r="L90" s="31" t="s">
        <v>435</v>
      </c>
      <c r="M90" s="31">
        <v>7</v>
      </c>
      <c r="N90" s="186">
        <f>M90*120</f>
        <v>840</v>
      </c>
      <c r="O90" s="48"/>
      <c r="P90" s="48"/>
      <c r="Q90" s="129"/>
      <c r="R90" s="129"/>
    </row>
    <row r="91" spans="2:18" x14ac:dyDescent="0.2">
      <c r="B91" s="49"/>
      <c r="C91" s="65"/>
      <c r="D91" s="36" t="s">
        <v>150</v>
      </c>
      <c r="E91" s="23" t="s">
        <v>15</v>
      </c>
      <c r="F91" s="30" t="s">
        <v>379</v>
      </c>
      <c r="G91" s="85" t="s">
        <v>380</v>
      </c>
      <c r="H91" s="101" t="s">
        <v>308</v>
      </c>
      <c r="I91" s="31" t="s">
        <v>381</v>
      </c>
      <c r="J91" s="31" t="s">
        <v>378</v>
      </c>
      <c r="K91" s="31" t="s">
        <v>381</v>
      </c>
      <c r="L91" s="31" t="s">
        <v>436</v>
      </c>
      <c r="M91" s="31">
        <v>10</v>
      </c>
      <c r="N91" s="186">
        <f>M91*90</f>
        <v>900</v>
      </c>
      <c r="O91" s="48"/>
      <c r="P91" s="48"/>
      <c r="Q91" s="129"/>
      <c r="R91" s="129"/>
    </row>
    <row r="92" spans="2:18" x14ac:dyDescent="0.2">
      <c r="B92" s="49"/>
      <c r="C92" s="65" t="s">
        <v>186</v>
      </c>
      <c r="D92" s="36" t="s">
        <v>150</v>
      </c>
      <c r="E92" s="23" t="s">
        <v>15</v>
      </c>
      <c r="F92" s="30" t="s">
        <v>379</v>
      </c>
      <c r="G92" s="85" t="s">
        <v>380</v>
      </c>
      <c r="H92" s="101" t="s">
        <v>308</v>
      </c>
      <c r="I92" s="31" t="s">
        <v>381</v>
      </c>
      <c r="J92" s="31" t="s">
        <v>378</v>
      </c>
      <c r="K92" s="31" t="s">
        <v>381</v>
      </c>
      <c r="L92" s="31" t="s">
        <v>613</v>
      </c>
      <c r="M92" s="31">
        <v>10</v>
      </c>
      <c r="N92" s="186">
        <f>M92*150</f>
        <v>1500</v>
      </c>
      <c r="O92" s="48"/>
      <c r="P92" s="48"/>
      <c r="Q92" s="129"/>
      <c r="R92" s="129"/>
    </row>
    <row r="93" spans="2:18" ht="13.5" customHeight="1" x14ac:dyDescent="0.2">
      <c r="B93" s="49"/>
      <c r="C93" s="65"/>
      <c r="D93" s="36" t="s">
        <v>147</v>
      </c>
      <c r="E93" s="30" t="s">
        <v>597</v>
      </c>
      <c r="F93" s="30" t="s">
        <v>362</v>
      </c>
      <c r="G93" s="85" t="s">
        <v>363</v>
      </c>
      <c r="H93" s="101" t="s">
        <v>366</v>
      </c>
      <c r="I93" s="31" t="s">
        <v>381</v>
      </c>
      <c r="J93" s="31" t="s">
        <v>361</v>
      </c>
      <c r="K93" s="31" t="s">
        <v>605</v>
      </c>
      <c r="L93" s="31" t="s">
        <v>435</v>
      </c>
      <c r="M93" s="31">
        <v>7</v>
      </c>
      <c r="N93" s="186">
        <f>M93*120</f>
        <v>840</v>
      </c>
      <c r="O93" s="48"/>
      <c r="P93" s="48"/>
      <c r="Q93" s="129"/>
      <c r="R93" s="129"/>
    </row>
    <row r="94" spans="2:18" ht="13.5" customHeight="1" x14ac:dyDescent="0.2">
      <c r="B94" s="49"/>
      <c r="C94" s="65"/>
      <c r="D94" s="168" t="s">
        <v>614</v>
      </c>
      <c r="E94" s="30" t="s">
        <v>618</v>
      </c>
      <c r="F94" s="30"/>
      <c r="G94" s="100" t="s">
        <v>619</v>
      </c>
      <c r="H94" s="101" t="s">
        <v>401</v>
      </c>
      <c r="I94" s="31" t="s">
        <v>620</v>
      </c>
      <c r="J94" s="31" t="s">
        <v>343</v>
      </c>
      <c r="K94" s="51" t="s">
        <v>603</v>
      </c>
      <c r="L94" s="24"/>
      <c r="M94" s="31">
        <v>5</v>
      </c>
      <c r="N94" s="186">
        <f>M94*25</f>
        <v>125</v>
      </c>
      <c r="O94" s="48"/>
      <c r="P94" s="48"/>
      <c r="Q94" s="129"/>
      <c r="R94" s="129"/>
    </row>
    <row r="95" spans="2:18" x14ac:dyDescent="0.2">
      <c r="B95" s="49"/>
      <c r="C95" s="65" t="s">
        <v>187</v>
      </c>
      <c r="D95" s="36" t="s">
        <v>438</v>
      </c>
      <c r="E95" s="30" t="s">
        <v>24</v>
      </c>
      <c r="F95" s="30" t="s">
        <v>368</v>
      </c>
      <c r="G95" s="85" t="s">
        <v>369</v>
      </c>
      <c r="H95" s="103" t="s">
        <v>347</v>
      </c>
      <c r="I95" s="31" t="s">
        <v>342</v>
      </c>
      <c r="J95" s="31" t="s">
        <v>370</v>
      </c>
      <c r="K95" s="51" t="s">
        <v>603</v>
      </c>
      <c r="L95" s="31" t="s">
        <v>439</v>
      </c>
      <c r="M95" s="31">
        <v>5</v>
      </c>
      <c r="N95" s="186">
        <f>M95*35</f>
        <v>175</v>
      </c>
      <c r="O95" s="48"/>
      <c r="P95" s="48"/>
      <c r="Q95" s="129"/>
      <c r="R95" s="129"/>
    </row>
    <row r="96" spans="2:18" x14ac:dyDescent="0.2">
      <c r="B96" s="49"/>
      <c r="C96" s="65" t="s">
        <v>188</v>
      </c>
      <c r="D96" s="36" t="s">
        <v>405</v>
      </c>
      <c r="E96" s="30" t="s">
        <v>601</v>
      </c>
      <c r="F96" s="30" t="s">
        <v>128</v>
      </c>
      <c r="G96" s="85" t="s">
        <v>321</v>
      </c>
      <c r="H96" s="24"/>
      <c r="I96" s="24" t="s">
        <v>319</v>
      </c>
      <c r="J96" s="24" t="s">
        <v>323</v>
      </c>
      <c r="K96" s="24"/>
      <c r="L96" s="24" t="s">
        <v>423</v>
      </c>
      <c r="M96" s="24">
        <v>5</v>
      </c>
      <c r="N96" s="186">
        <f>M96*(20*2)</f>
        <v>200</v>
      </c>
      <c r="O96" s="48"/>
      <c r="P96" s="48"/>
      <c r="Q96" s="129"/>
      <c r="R96" s="129"/>
    </row>
    <row r="97" spans="2:18" x14ac:dyDescent="0.2">
      <c r="B97" s="49"/>
      <c r="C97" s="65" t="s">
        <v>655</v>
      </c>
      <c r="D97" s="36" t="s">
        <v>422</v>
      </c>
      <c r="E97" s="31" t="s">
        <v>420</v>
      </c>
      <c r="F97" s="31" t="s">
        <v>14</v>
      </c>
      <c r="G97" s="31" t="s">
        <v>321</v>
      </c>
      <c r="H97" s="31"/>
      <c r="I97" s="31" t="s">
        <v>319</v>
      </c>
      <c r="J97" s="24" t="s">
        <v>421</v>
      </c>
      <c r="K97" s="31" t="s">
        <v>319</v>
      </c>
      <c r="L97" s="31" t="s">
        <v>651</v>
      </c>
      <c r="M97" s="24">
        <v>5</v>
      </c>
      <c r="N97" s="187">
        <f>M97*8</f>
        <v>40</v>
      </c>
      <c r="O97" s="48"/>
      <c r="P97" s="48"/>
      <c r="Q97" s="129"/>
      <c r="R97" s="129"/>
    </row>
    <row r="98" spans="2:18" x14ac:dyDescent="0.2">
      <c r="B98" s="106"/>
      <c r="C98" s="107"/>
      <c r="D98" s="109"/>
      <c r="E98" s="109"/>
      <c r="F98" s="109"/>
      <c r="G98" s="116"/>
      <c r="H98" s="112"/>
      <c r="I98" s="112"/>
      <c r="J98" s="112"/>
      <c r="K98" s="112"/>
      <c r="L98" s="112"/>
      <c r="M98" s="112"/>
      <c r="N98" s="188"/>
      <c r="O98" s="48"/>
      <c r="P98" s="224"/>
      <c r="Q98" s="129"/>
      <c r="R98" s="129"/>
    </row>
    <row r="99" spans="2:18" x14ac:dyDescent="0.2">
      <c r="B99" s="49" t="s">
        <v>189</v>
      </c>
      <c r="C99" s="65" t="s">
        <v>190</v>
      </c>
      <c r="D99" s="36" t="s">
        <v>405</v>
      </c>
      <c r="E99" s="30" t="s">
        <v>601</v>
      </c>
      <c r="F99" s="30" t="s">
        <v>128</v>
      </c>
      <c r="G99" s="85" t="s">
        <v>321</v>
      </c>
      <c r="H99" s="24"/>
      <c r="I99" s="24" t="s">
        <v>319</v>
      </c>
      <c r="J99" s="31" t="s">
        <v>323</v>
      </c>
      <c r="K99" s="31" t="s">
        <v>319</v>
      </c>
      <c r="L99" s="31" t="s">
        <v>423</v>
      </c>
      <c r="M99" s="31">
        <v>5</v>
      </c>
      <c r="N99" s="187">
        <f>M99*(20+20)</f>
        <v>200</v>
      </c>
      <c r="O99" s="48"/>
      <c r="P99" s="48"/>
      <c r="Q99" s="129"/>
      <c r="R99" s="129"/>
    </row>
    <row r="100" spans="2:18" x14ac:dyDescent="0.2">
      <c r="B100" s="49"/>
      <c r="C100" s="65" t="s">
        <v>191</v>
      </c>
      <c r="D100" s="36" t="s">
        <v>150</v>
      </c>
      <c r="E100" s="23" t="s">
        <v>15</v>
      </c>
      <c r="F100" s="30" t="s">
        <v>379</v>
      </c>
      <c r="G100" s="85" t="s">
        <v>380</v>
      </c>
      <c r="H100" s="101" t="s">
        <v>308</v>
      </c>
      <c r="I100" s="31" t="s">
        <v>381</v>
      </c>
      <c r="J100" s="31" t="s">
        <v>378</v>
      </c>
      <c r="K100" s="31" t="s">
        <v>381</v>
      </c>
      <c r="L100" s="31" t="s">
        <v>435</v>
      </c>
      <c r="M100" s="31">
        <v>10</v>
      </c>
      <c r="N100" s="187">
        <f>M100*120</f>
        <v>1200</v>
      </c>
      <c r="O100" s="48"/>
      <c r="P100" s="48"/>
      <c r="Q100" s="129"/>
      <c r="R100" s="129"/>
    </row>
    <row r="101" spans="2:18" x14ac:dyDescent="0.2">
      <c r="B101" s="49"/>
      <c r="C101" s="30"/>
      <c r="D101" s="36"/>
      <c r="E101" s="30" t="s">
        <v>26</v>
      </c>
      <c r="F101" s="30" t="s">
        <v>375</v>
      </c>
      <c r="G101" s="85" t="s">
        <v>374</v>
      </c>
      <c r="H101" s="103" t="s">
        <v>347</v>
      </c>
      <c r="I101" s="31" t="s">
        <v>342</v>
      </c>
      <c r="J101" s="31" t="s">
        <v>320</v>
      </c>
      <c r="K101" s="31" t="s">
        <v>337</v>
      </c>
      <c r="L101" s="31"/>
      <c r="M101" s="31">
        <v>1</v>
      </c>
      <c r="N101" s="187">
        <v>2</v>
      </c>
      <c r="O101" s="48"/>
      <c r="P101" s="48"/>
      <c r="Q101" s="129"/>
      <c r="R101" s="129"/>
    </row>
    <row r="102" spans="2:18" x14ac:dyDescent="0.2">
      <c r="B102" s="49"/>
      <c r="C102" s="23"/>
      <c r="D102" s="36"/>
      <c r="E102" s="50" t="s">
        <v>615</v>
      </c>
      <c r="F102" s="50"/>
      <c r="G102" s="85" t="s">
        <v>374</v>
      </c>
      <c r="H102" s="103" t="s">
        <v>347</v>
      </c>
      <c r="I102" s="31" t="s">
        <v>342</v>
      </c>
      <c r="J102" s="31" t="s">
        <v>320</v>
      </c>
      <c r="K102" s="31" t="s">
        <v>337</v>
      </c>
      <c r="L102" s="31"/>
      <c r="M102" s="31">
        <v>1</v>
      </c>
      <c r="N102" s="187">
        <v>3</v>
      </c>
      <c r="O102" s="48"/>
      <c r="P102" s="48"/>
      <c r="Q102" s="129"/>
      <c r="R102" s="129"/>
    </row>
    <row r="103" spans="2:18" x14ac:dyDescent="0.2">
      <c r="B103" s="49"/>
      <c r="C103" s="65" t="s">
        <v>616</v>
      </c>
      <c r="D103" s="36" t="s">
        <v>150</v>
      </c>
      <c r="E103" s="23" t="s">
        <v>15</v>
      </c>
      <c r="F103" s="30" t="s">
        <v>379</v>
      </c>
      <c r="G103" s="85" t="s">
        <v>380</v>
      </c>
      <c r="H103" s="101" t="s">
        <v>308</v>
      </c>
      <c r="I103" s="31" t="s">
        <v>381</v>
      </c>
      <c r="J103" s="31" t="s">
        <v>378</v>
      </c>
      <c r="K103" s="31" t="s">
        <v>381</v>
      </c>
      <c r="L103" s="31" t="s">
        <v>617</v>
      </c>
      <c r="M103" s="31">
        <v>10</v>
      </c>
      <c r="N103" s="187">
        <f>M103*75</f>
        <v>750</v>
      </c>
      <c r="O103" s="48"/>
      <c r="P103" s="48"/>
      <c r="Q103" s="129"/>
      <c r="R103" s="129"/>
    </row>
    <row r="104" spans="2:18" ht="13.5" thickBot="1" x14ac:dyDescent="0.25">
      <c r="B104" s="49"/>
      <c r="C104" s="26"/>
      <c r="D104" s="36"/>
      <c r="E104" s="50" t="s">
        <v>615</v>
      </c>
      <c r="F104" s="50"/>
      <c r="G104" s="85" t="s">
        <v>374</v>
      </c>
      <c r="H104" s="103" t="s">
        <v>347</v>
      </c>
      <c r="I104" s="31" t="s">
        <v>342</v>
      </c>
      <c r="J104" s="31" t="s">
        <v>320</v>
      </c>
      <c r="K104" s="31" t="s">
        <v>337</v>
      </c>
      <c r="L104" s="31"/>
      <c r="M104" s="31">
        <v>1</v>
      </c>
      <c r="N104" s="189">
        <v>2</v>
      </c>
      <c r="O104" s="48"/>
      <c r="P104" s="48"/>
      <c r="Q104" s="129"/>
      <c r="R104" s="129"/>
    </row>
    <row r="105" spans="2:18" ht="13.5" thickBot="1" x14ac:dyDescent="0.25">
      <c r="B105" s="49"/>
      <c r="C105" s="65" t="s">
        <v>656</v>
      </c>
      <c r="D105" s="36" t="s">
        <v>422</v>
      </c>
      <c r="E105" s="31" t="s">
        <v>420</v>
      </c>
      <c r="F105" s="31" t="s">
        <v>14</v>
      </c>
      <c r="G105" s="31" t="s">
        <v>321</v>
      </c>
      <c r="H105" s="31"/>
      <c r="I105" s="31" t="s">
        <v>319</v>
      </c>
      <c r="J105" s="24" t="s">
        <v>421</v>
      </c>
      <c r="K105" s="31" t="s">
        <v>319</v>
      </c>
      <c r="L105" s="31" t="s">
        <v>651</v>
      </c>
      <c r="M105" s="24">
        <v>5</v>
      </c>
      <c r="N105" s="187">
        <f>M105*8</f>
        <v>40</v>
      </c>
      <c r="O105" s="48"/>
      <c r="P105" s="48"/>
      <c r="Q105" s="129"/>
      <c r="R105" s="129"/>
    </row>
    <row r="106" spans="2:18" ht="32.25" customHeight="1" thickBot="1" x14ac:dyDescent="0.25">
      <c r="B106" s="71" t="s">
        <v>443</v>
      </c>
      <c r="C106" s="72" t="s">
        <v>135</v>
      </c>
      <c r="D106" s="34" t="s">
        <v>1</v>
      </c>
      <c r="E106" s="34" t="s">
        <v>2</v>
      </c>
      <c r="F106" s="34" t="s">
        <v>3</v>
      </c>
      <c r="G106" s="88" t="s">
        <v>106</v>
      </c>
      <c r="H106" s="34" t="s">
        <v>107</v>
      </c>
      <c r="I106" s="34" t="s">
        <v>108</v>
      </c>
      <c r="J106" s="34" t="s">
        <v>125</v>
      </c>
      <c r="K106" s="34"/>
      <c r="L106" s="34" t="s">
        <v>407</v>
      </c>
      <c r="M106" s="34" t="s">
        <v>165</v>
      </c>
      <c r="N106" s="35"/>
      <c r="O106" s="48"/>
      <c r="P106" s="240"/>
      <c r="Q106" s="129"/>
      <c r="R106" s="129"/>
    </row>
    <row r="107" spans="2:18" ht="15.75" customHeight="1" x14ac:dyDescent="0.2">
      <c r="B107" s="67"/>
      <c r="C107" s="68"/>
      <c r="D107" s="69"/>
      <c r="E107" s="69"/>
      <c r="F107" s="69"/>
      <c r="G107" s="94"/>
      <c r="H107" s="69"/>
      <c r="I107" s="69"/>
      <c r="J107" s="69"/>
      <c r="K107" s="69"/>
      <c r="L107" s="69"/>
      <c r="M107" s="69"/>
      <c r="N107" s="70"/>
      <c r="O107" s="48"/>
      <c r="P107" s="240"/>
      <c r="Q107" s="129"/>
      <c r="R107" s="129"/>
    </row>
    <row r="108" spans="2:18" x14ac:dyDescent="0.2">
      <c r="B108" s="61" t="s">
        <v>317</v>
      </c>
      <c r="C108" s="4"/>
      <c r="D108" s="4"/>
      <c r="E108" s="4"/>
      <c r="F108" s="3"/>
      <c r="G108" s="92"/>
      <c r="H108" s="18"/>
      <c r="I108" s="18"/>
      <c r="J108" s="18"/>
      <c r="K108" s="18"/>
      <c r="L108" s="18"/>
      <c r="M108" s="19"/>
      <c r="N108" s="184"/>
      <c r="O108" s="48"/>
      <c r="P108" s="239"/>
      <c r="Q108" s="129"/>
      <c r="R108" s="129"/>
    </row>
    <row r="109" spans="2:18" ht="25.5" x14ac:dyDescent="0.2">
      <c r="B109" s="80" t="s">
        <v>192</v>
      </c>
      <c r="C109" s="65" t="s">
        <v>194</v>
      </c>
      <c r="D109" s="36" t="s">
        <v>152</v>
      </c>
      <c r="E109" s="30" t="s">
        <v>559</v>
      </c>
      <c r="F109" s="30" t="s">
        <v>384</v>
      </c>
      <c r="G109" s="85" t="s">
        <v>115</v>
      </c>
      <c r="H109" s="103" t="s">
        <v>308</v>
      </c>
      <c r="I109" s="31" t="s">
        <v>381</v>
      </c>
      <c r="J109" s="31" t="s">
        <v>385</v>
      </c>
      <c r="K109" s="31"/>
      <c r="L109" s="31" t="s">
        <v>418</v>
      </c>
      <c r="M109" s="31">
        <v>10</v>
      </c>
      <c r="N109" s="185">
        <f>M109*22</f>
        <v>220</v>
      </c>
      <c r="O109" s="48"/>
      <c r="P109" s="48"/>
      <c r="Q109" s="129"/>
      <c r="R109" s="129"/>
    </row>
    <row r="110" spans="2:18" x14ac:dyDescent="0.2">
      <c r="B110" s="80"/>
      <c r="C110" s="65" t="s">
        <v>195</v>
      </c>
      <c r="D110" s="36" t="s">
        <v>152</v>
      </c>
      <c r="E110" s="30" t="s">
        <v>559</v>
      </c>
      <c r="F110" s="30" t="s">
        <v>384</v>
      </c>
      <c r="G110" s="85" t="s">
        <v>115</v>
      </c>
      <c r="H110" s="103" t="s">
        <v>308</v>
      </c>
      <c r="I110" s="31" t="s">
        <v>381</v>
      </c>
      <c r="J110" s="31" t="s">
        <v>385</v>
      </c>
      <c r="K110" s="31"/>
      <c r="L110" s="31" t="s">
        <v>418</v>
      </c>
      <c r="M110" s="31">
        <v>10</v>
      </c>
      <c r="N110" s="185">
        <f>M110*22</f>
        <v>220</v>
      </c>
      <c r="O110" s="48"/>
      <c r="P110" s="48"/>
      <c r="Q110" s="129"/>
      <c r="R110" s="129"/>
    </row>
    <row r="111" spans="2:18" x14ac:dyDescent="0.2">
      <c r="B111" s="80"/>
      <c r="C111" s="65" t="s">
        <v>196</v>
      </c>
      <c r="D111" s="36" t="s">
        <v>144</v>
      </c>
      <c r="E111" s="30" t="s">
        <v>18</v>
      </c>
      <c r="F111" s="30" t="s">
        <v>377</v>
      </c>
      <c r="G111" s="100" t="s">
        <v>376</v>
      </c>
      <c r="H111" s="101" t="s">
        <v>376</v>
      </c>
      <c r="I111" s="31" t="s">
        <v>342</v>
      </c>
      <c r="J111" s="31" t="s">
        <v>343</v>
      </c>
      <c r="K111" s="31"/>
      <c r="L111" s="31" t="s">
        <v>440</v>
      </c>
      <c r="M111" s="31">
        <v>3</v>
      </c>
      <c r="N111" s="185">
        <f>M111*44</f>
        <v>132</v>
      </c>
      <c r="O111" s="48"/>
      <c r="P111" s="48"/>
      <c r="Q111" s="129"/>
      <c r="R111" s="129"/>
    </row>
    <row r="112" spans="2:18" x14ac:dyDescent="0.2">
      <c r="B112" s="80"/>
      <c r="C112" s="65" t="s">
        <v>197</v>
      </c>
      <c r="D112" s="36" t="s">
        <v>141</v>
      </c>
      <c r="E112" s="54" t="s">
        <v>31</v>
      </c>
      <c r="F112" s="30" t="s">
        <v>356</v>
      </c>
      <c r="G112" s="85" t="s">
        <v>357</v>
      </c>
      <c r="H112" s="103" t="s">
        <v>292</v>
      </c>
      <c r="I112" s="31" t="s">
        <v>342</v>
      </c>
      <c r="J112" s="31" t="s">
        <v>271</v>
      </c>
      <c r="K112" s="31"/>
      <c r="L112" s="51" t="s">
        <v>440</v>
      </c>
      <c r="M112" s="31">
        <v>2</v>
      </c>
      <c r="N112" s="185">
        <f>M112*44</f>
        <v>88</v>
      </c>
      <c r="O112" s="48"/>
      <c r="P112" s="48"/>
      <c r="Q112" s="129"/>
      <c r="R112" s="129"/>
    </row>
    <row r="113" spans="2:18" x14ac:dyDescent="0.2">
      <c r="B113" s="117"/>
      <c r="C113" s="107"/>
      <c r="D113" s="108"/>
      <c r="E113" s="109"/>
      <c r="F113" s="109"/>
      <c r="G113" s="114"/>
      <c r="H113" s="115"/>
      <c r="I113" s="112"/>
      <c r="J113" s="112"/>
      <c r="K113" s="112"/>
      <c r="L113" s="112"/>
      <c r="M113" s="112"/>
      <c r="N113" s="188"/>
      <c r="O113" s="48"/>
      <c r="P113" s="224"/>
      <c r="Q113" s="129"/>
      <c r="R113" s="129"/>
    </row>
    <row r="114" spans="2:18" ht="25.5" x14ac:dyDescent="0.2">
      <c r="B114" s="80" t="s">
        <v>193</v>
      </c>
      <c r="C114" s="65" t="s">
        <v>198</v>
      </c>
      <c r="D114" s="36" t="s">
        <v>152</v>
      </c>
      <c r="E114" s="30" t="s">
        <v>23</v>
      </c>
      <c r="F114" s="30" t="s">
        <v>384</v>
      </c>
      <c r="G114" s="85" t="s">
        <v>115</v>
      </c>
      <c r="H114" s="103" t="s">
        <v>308</v>
      </c>
      <c r="I114" s="31" t="s">
        <v>381</v>
      </c>
      <c r="J114" s="31" t="s">
        <v>385</v>
      </c>
      <c r="K114" s="31"/>
      <c r="L114" s="31" t="s">
        <v>418</v>
      </c>
      <c r="M114" s="31">
        <v>10</v>
      </c>
      <c r="N114" s="185">
        <f>M114*22</f>
        <v>220</v>
      </c>
      <c r="O114" s="48"/>
      <c r="P114" s="48"/>
      <c r="Q114" s="129"/>
      <c r="R114" s="129"/>
    </row>
    <row r="115" spans="2:18" x14ac:dyDescent="0.2">
      <c r="B115" s="80"/>
      <c r="C115" s="65" t="s">
        <v>199</v>
      </c>
      <c r="D115" s="36" t="s">
        <v>144</v>
      </c>
      <c r="E115" s="30" t="s">
        <v>18</v>
      </c>
      <c r="F115" s="30" t="s">
        <v>377</v>
      </c>
      <c r="G115" s="100" t="s">
        <v>376</v>
      </c>
      <c r="H115" s="101" t="s">
        <v>376</v>
      </c>
      <c r="I115" s="31" t="s">
        <v>342</v>
      </c>
      <c r="J115" s="31" t="s">
        <v>343</v>
      </c>
      <c r="K115" s="31"/>
      <c r="L115" s="31" t="s">
        <v>440</v>
      </c>
      <c r="M115" s="31">
        <v>3</v>
      </c>
      <c r="N115" s="187">
        <f>M115*44</f>
        <v>132</v>
      </c>
      <c r="O115" s="48"/>
      <c r="P115" s="48"/>
      <c r="Q115" s="129"/>
      <c r="R115" s="129"/>
    </row>
    <row r="116" spans="2:18" x14ac:dyDescent="0.2">
      <c r="B116" s="80"/>
      <c r="C116" s="65" t="s">
        <v>200</v>
      </c>
      <c r="D116" s="215" t="s">
        <v>141</v>
      </c>
      <c r="E116" s="54" t="s">
        <v>31</v>
      </c>
      <c r="F116" s="30" t="s">
        <v>356</v>
      </c>
      <c r="G116" s="219" t="s">
        <v>357</v>
      </c>
      <c r="H116" s="220" t="s">
        <v>292</v>
      </c>
      <c r="I116" s="31" t="s">
        <v>342</v>
      </c>
      <c r="J116" s="31" t="s">
        <v>271</v>
      </c>
      <c r="K116" s="31"/>
      <c r="L116" s="51" t="s">
        <v>440</v>
      </c>
      <c r="M116" s="31">
        <v>2</v>
      </c>
      <c r="N116" s="187">
        <f>M116*44</f>
        <v>88</v>
      </c>
      <c r="O116" s="48"/>
      <c r="P116" s="48"/>
      <c r="Q116" s="129"/>
      <c r="R116" s="129"/>
    </row>
    <row r="117" spans="2:18" x14ac:dyDescent="0.2">
      <c r="B117" s="117"/>
      <c r="C117" s="107"/>
      <c r="D117" s="108"/>
      <c r="E117" s="109"/>
      <c r="F117" s="109"/>
      <c r="G117" s="114"/>
      <c r="H117" s="115"/>
      <c r="I117" s="112"/>
      <c r="J117" s="112"/>
      <c r="K117" s="112"/>
      <c r="L117" s="112"/>
      <c r="M117" s="112"/>
      <c r="N117" s="188"/>
      <c r="O117" s="48"/>
      <c r="P117" s="224"/>
      <c r="Q117" s="129"/>
      <c r="R117" s="129"/>
    </row>
    <row r="118" spans="2:18" ht="25.5" x14ac:dyDescent="0.2">
      <c r="B118" s="80" t="s">
        <v>201</v>
      </c>
      <c r="C118" s="63" t="s">
        <v>202</v>
      </c>
      <c r="D118" s="221" t="s">
        <v>152</v>
      </c>
      <c r="E118" s="50" t="s">
        <v>559</v>
      </c>
      <c r="F118" s="50" t="s">
        <v>384</v>
      </c>
      <c r="G118" s="211" t="s">
        <v>115</v>
      </c>
      <c r="H118" s="222" t="s">
        <v>308</v>
      </c>
      <c r="I118" s="51" t="s">
        <v>381</v>
      </c>
      <c r="J118" s="51" t="s">
        <v>385</v>
      </c>
      <c r="K118" s="51"/>
      <c r="L118" s="51" t="s">
        <v>418</v>
      </c>
      <c r="M118" s="51">
        <v>10</v>
      </c>
      <c r="N118" s="223">
        <f>M118*22</f>
        <v>220</v>
      </c>
      <c r="O118" s="48"/>
      <c r="P118" s="48"/>
      <c r="Q118" s="129"/>
      <c r="R118" s="129"/>
    </row>
    <row r="119" spans="2:18" x14ac:dyDescent="0.2">
      <c r="B119" s="80"/>
      <c r="C119" s="65" t="s">
        <v>203</v>
      </c>
      <c r="D119" s="36" t="s">
        <v>152</v>
      </c>
      <c r="E119" s="30" t="s">
        <v>559</v>
      </c>
      <c r="F119" s="30" t="s">
        <v>384</v>
      </c>
      <c r="G119" s="85" t="s">
        <v>115</v>
      </c>
      <c r="H119" s="103" t="s">
        <v>308</v>
      </c>
      <c r="I119" s="31" t="s">
        <v>381</v>
      </c>
      <c r="J119" s="31" t="s">
        <v>385</v>
      </c>
      <c r="K119" s="31"/>
      <c r="L119" s="31" t="s">
        <v>418</v>
      </c>
      <c r="M119" s="31">
        <v>10</v>
      </c>
      <c r="N119" s="185">
        <f t="shared" ref="N119:N120" si="1">M119*22</f>
        <v>220</v>
      </c>
      <c r="O119" s="48"/>
      <c r="P119" s="48"/>
      <c r="Q119" s="129"/>
      <c r="R119" s="129"/>
    </row>
    <row r="120" spans="2:18" x14ac:dyDescent="0.2">
      <c r="B120" s="80"/>
      <c r="C120" s="65" t="s">
        <v>204</v>
      </c>
      <c r="D120" s="36" t="s">
        <v>152</v>
      </c>
      <c r="E120" s="30" t="s">
        <v>559</v>
      </c>
      <c r="F120" s="30" t="s">
        <v>384</v>
      </c>
      <c r="G120" s="85" t="s">
        <v>115</v>
      </c>
      <c r="H120" s="103" t="s">
        <v>308</v>
      </c>
      <c r="I120" s="31" t="s">
        <v>381</v>
      </c>
      <c r="J120" s="31" t="s">
        <v>385</v>
      </c>
      <c r="K120" s="31"/>
      <c r="L120" s="31" t="s">
        <v>418</v>
      </c>
      <c r="M120" s="31">
        <v>10</v>
      </c>
      <c r="N120" s="185">
        <f t="shared" si="1"/>
        <v>220</v>
      </c>
      <c r="O120" s="48"/>
      <c r="P120" s="48"/>
      <c r="Q120" s="129"/>
      <c r="R120" s="129"/>
    </row>
    <row r="121" spans="2:18" x14ac:dyDescent="0.2">
      <c r="B121" s="80"/>
      <c r="C121" s="65" t="s">
        <v>205</v>
      </c>
      <c r="D121" s="36" t="s">
        <v>141</v>
      </c>
      <c r="E121" s="54" t="s">
        <v>31</v>
      </c>
      <c r="F121" s="30" t="s">
        <v>356</v>
      </c>
      <c r="G121" s="85" t="s">
        <v>357</v>
      </c>
      <c r="H121" s="103" t="s">
        <v>292</v>
      </c>
      <c r="I121" s="31" t="s">
        <v>342</v>
      </c>
      <c r="J121" s="31" t="s">
        <v>271</v>
      </c>
      <c r="K121" s="31"/>
      <c r="L121" s="51" t="s">
        <v>440</v>
      </c>
      <c r="M121" s="31">
        <v>2</v>
      </c>
      <c r="N121" s="185">
        <f>M121*44</f>
        <v>88</v>
      </c>
      <c r="O121" s="48"/>
      <c r="P121" s="48"/>
      <c r="Q121" s="129"/>
      <c r="R121" s="129"/>
    </row>
    <row r="122" spans="2:18" x14ac:dyDescent="0.2">
      <c r="B122" s="80"/>
      <c r="C122" s="65" t="s">
        <v>206</v>
      </c>
      <c r="D122" s="36" t="s">
        <v>152</v>
      </c>
      <c r="E122" s="30" t="s">
        <v>559</v>
      </c>
      <c r="F122" s="30" t="s">
        <v>384</v>
      </c>
      <c r="G122" s="85" t="s">
        <v>115</v>
      </c>
      <c r="H122" s="103" t="s">
        <v>308</v>
      </c>
      <c r="I122" s="31" t="s">
        <v>381</v>
      </c>
      <c r="J122" s="31" t="s">
        <v>385</v>
      </c>
      <c r="K122" s="31"/>
      <c r="L122" s="31" t="s">
        <v>441</v>
      </c>
      <c r="M122" s="31">
        <v>10</v>
      </c>
      <c r="N122" s="185">
        <f>M122*10</f>
        <v>100</v>
      </c>
      <c r="O122" s="48"/>
      <c r="P122" s="48"/>
      <c r="Q122" s="129"/>
      <c r="R122" s="129"/>
    </row>
    <row r="123" spans="2:18" x14ac:dyDescent="0.2">
      <c r="B123" s="80"/>
      <c r="C123" s="63"/>
      <c r="D123" s="36" t="s">
        <v>438</v>
      </c>
      <c r="E123" s="30" t="s">
        <v>24</v>
      </c>
      <c r="F123" s="30" t="s">
        <v>368</v>
      </c>
      <c r="G123" s="85" t="s">
        <v>369</v>
      </c>
      <c r="H123" s="103" t="s">
        <v>347</v>
      </c>
      <c r="I123" s="31" t="s">
        <v>342</v>
      </c>
      <c r="J123" s="31" t="s">
        <v>370</v>
      </c>
      <c r="K123" s="31"/>
      <c r="L123" s="31" t="s">
        <v>442</v>
      </c>
      <c r="M123" s="31">
        <v>5</v>
      </c>
      <c r="N123" s="185">
        <f>M123*37</f>
        <v>185</v>
      </c>
      <c r="O123" s="48"/>
      <c r="P123" s="48"/>
      <c r="Q123" s="129"/>
      <c r="R123" s="129"/>
    </row>
    <row r="124" spans="2:18" ht="13.5" thickBot="1" x14ac:dyDescent="0.25">
      <c r="B124" s="80"/>
      <c r="C124" s="63"/>
      <c r="D124" s="36"/>
      <c r="E124" s="50"/>
      <c r="F124" s="50"/>
      <c r="G124" s="95"/>
      <c r="H124" s="51"/>
      <c r="I124" s="51"/>
      <c r="J124" s="51"/>
      <c r="K124" s="51"/>
      <c r="L124" s="51"/>
      <c r="M124" s="51"/>
      <c r="N124" s="186"/>
      <c r="O124" s="48"/>
      <c r="P124" s="48"/>
      <c r="Q124" s="129"/>
      <c r="R124" s="129"/>
    </row>
    <row r="125" spans="2:18" ht="32.25" customHeight="1" thickBot="1" x14ac:dyDescent="0.25">
      <c r="B125" s="81" t="s">
        <v>434</v>
      </c>
      <c r="C125" s="72" t="s">
        <v>135</v>
      </c>
      <c r="D125" s="34" t="s">
        <v>1</v>
      </c>
      <c r="E125" s="34" t="s">
        <v>2</v>
      </c>
      <c r="F125" s="34" t="s">
        <v>3</v>
      </c>
      <c r="G125" s="88" t="s">
        <v>106</v>
      </c>
      <c r="H125" s="34" t="s">
        <v>107</v>
      </c>
      <c r="I125" s="34" t="s">
        <v>108</v>
      </c>
      <c r="J125" s="34" t="s">
        <v>125</v>
      </c>
      <c r="K125" s="34"/>
      <c r="L125" s="34"/>
      <c r="M125" s="34" t="s">
        <v>165</v>
      </c>
      <c r="N125" s="35"/>
      <c r="O125" s="48"/>
      <c r="P125" s="240"/>
      <c r="Q125" s="129"/>
      <c r="R125" s="129"/>
    </row>
    <row r="126" spans="2:18" ht="15.75" customHeight="1" x14ac:dyDescent="0.2">
      <c r="B126" s="170"/>
      <c r="C126" s="171"/>
      <c r="D126" s="172"/>
      <c r="E126" s="172"/>
      <c r="F126" s="172"/>
      <c r="G126" s="173"/>
      <c r="H126" s="172"/>
      <c r="I126" s="172"/>
      <c r="J126" s="172"/>
      <c r="K126" s="172"/>
      <c r="L126" s="172"/>
      <c r="M126" s="172"/>
      <c r="N126" s="175"/>
      <c r="O126" s="48"/>
      <c r="P126" s="240"/>
      <c r="Q126" s="129"/>
      <c r="R126" s="129"/>
    </row>
    <row r="127" spans="2:18" x14ac:dyDescent="0.2">
      <c r="B127" s="61" t="s">
        <v>317</v>
      </c>
      <c r="C127" s="4"/>
      <c r="D127" s="4"/>
      <c r="E127" s="4"/>
      <c r="F127" s="3"/>
      <c r="G127" s="92"/>
      <c r="H127" s="18"/>
      <c r="I127" s="18"/>
      <c r="J127" s="18"/>
      <c r="K127" s="18"/>
      <c r="L127" s="18"/>
      <c r="M127" s="19"/>
      <c r="N127" s="184"/>
      <c r="O127" s="48"/>
      <c r="P127" s="239"/>
      <c r="Q127" s="129"/>
      <c r="R127" s="129"/>
    </row>
    <row r="128" spans="2:18" x14ac:dyDescent="0.2">
      <c r="B128" s="80" t="s">
        <v>210</v>
      </c>
      <c r="C128" s="65" t="s">
        <v>211</v>
      </c>
      <c r="D128" s="36" t="s">
        <v>405</v>
      </c>
      <c r="E128" s="30" t="s">
        <v>601</v>
      </c>
      <c r="F128" s="30" t="s">
        <v>128</v>
      </c>
      <c r="G128" s="85" t="s">
        <v>321</v>
      </c>
      <c r="H128" s="24"/>
      <c r="I128" s="24" t="s">
        <v>319</v>
      </c>
      <c r="J128" s="24" t="s">
        <v>323</v>
      </c>
      <c r="K128" s="24"/>
      <c r="L128" s="24" t="s">
        <v>444</v>
      </c>
      <c r="M128" s="24">
        <v>5</v>
      </c>
      <c r="N128" s="187">
        <f>M128*30</f>
        <v>150</v>
      </c>
      <c r="O128" s="48"/>
      <c r="P128" s="48"/>
      <c r="Q128" s="129"/>
      <c r="R128" s="129"/>
    </row>
    <row r="129" spans="2:18" x14ac:dyDescent="0.2">
      <c r="B129" s="80"/>
      <c r="C129" s="65" t="s">
        <v>212</v>
      </c>
      <c r="D129" s="36" t="s">
        <v>445</v>
      </c>
      <c r="E129" s="30" t="s">
        <v>17</v>
      </c>
      <c r="F129" s="30" t="s">
        <v>351</v>
      </c>
      <c r="G129" s="85" t="s">
        <v>446</v>
      </c>
      <c r="H129" s="99"/>
      <c r="I129" s="31" t="s">
        <v>342</v>
      </c>
      <c r="J129" s="31" t="s">
        <v>353</v>
      </c>
      <c r="K129" s="31"/>
      <c r="L129" s="31" t="s">
        <v>447</v>
      </c>
      <c r="M129" s="31">
        <v>3</v>
      </c>
      <c r="N129" s="187">
        <f>M129*25</f>
        <v>75</v>
      </c>
      <c r="O129" s="48"/>
      <c r="P129" s="48"/>
      <c r="Q129" s="129"/>
      <c r="R129" s="129"/>
    </row>
    <row r="130" spans="2:18" x14ac:dyDescent="0.2">
      <c r="B130" s="80"/>
      <c r="C130" s="65" t="s">
        <v>213</v>
      </c>
      <c r="D130" s="36" t="s">
        <v>150</v>
      </c>
      <c r="E130" s="23" t="s">
        <v>15</v>
      </c>
      <c r="F130" s="30" t="s">
        <v>379</v>
      </c>
      <c r="G130" s="85" t="s">
        <v>380</v>
      </c>
      <c r="H130" s="101" t="s">
        <v>308</v>
      </c>
      <c r="I130" s="31" t="s">
        <v>381</v>
      </c>
      <c r="J130" s="31" t="s">
        <v>378</v>
      </c>
      <c r="K130" s="31"/>
      <c r="L130" s="31" t="s">
        <v>418</v>
      </c>
      <c r="M130" s="31">
        <v>10</v>
      </c>
      <c r="N130" s="187">
        <f>M130*22</f>
        <v>220</v>
      </c>
      <c r="O130" s="48"/>
      <c r="P130" s="48"/>
      <c r="Q130" s="129"/>
      <c r="R130" s="129"/>
    </row>
    <row r="131" spans="2:18" x14ac:dyDescent="0.2">
      <c r="B131" s="80"/>
      <c r="C131" s="65" t="s">
        <v>214</v>
      </c>
      <c r="D131" s="36" t="s">
        <v>445</v>
      </c>
      <c r="E131" s="30" t="s">
        <v>17</v>
      </c>
      <c r="F131" s="30" t="s">
        <v>351</v>
      </c>
      <c r="G131" s="85" t="s">
        <v>446</v>
      </c>
      <c r="H131" s="99"/>
      <c r="I131" s="31" t="s">
        <v>342</v>
      </c>
      <c r="J131" s="31" t="s">
        <v>353</v>
      </c>
      <c r="K131" s="31"/>
      <c r="L131" s="31" t="s">
        <v>430</v>
      </c>
      <c r="M131" s="31">
        <v>3</v>
      </c>
      <c r="N131" s="187">
        <f>M131*19</f>
        <v>57</v>
      </c>
      <c r="O131" s="48"/>
      <c r="P131" s="48"/>
      <c r="Q131" s="129"/>
      <c r="R131" s="129"/>
    </row>
    <row r="132" spans="2:18" x14ac:dyDescent="0.2">
      <c r="B132" s="80"/>
      <c r="C132" s="65" t="s">
        <v>215</v>
      </c>
      <c r="D132" s="36" t="s">
        <v>150</v>
      </c>
      <c r="E132" s="23" t="s">
        <v>15</v>
      </c>
      <c r="F132" s="30" t="s">
        <v>379</v>
      </c>
      <c r="G132" s="85" t="s">
        <v>380</v>
      </c>
      <c r="H132" s="101" t="s">
        <v>308</v>
      </c>
      <c r="I132" s="31" t="s">
        <v>381</v>
      </c>
      <c r="J132" s="31" t="s">
        <v>378</v>
      </c>
      <c r="K132" s="31"/>
      <c r="L132" s="31" t="s">
        <v>448</v>
      </c>
      <c r="M132" s="31">
        <v>10</v>
      </c>
      <c r="N132" s="187">
        <f>M132*20</f>
        <v>200</v>
      </c>
      <c r="O132" s="48"/>
      <c r="P132" s="48"/>
      <c r="Q132" s="129"/>
      <c r="R132" s="129"/>
    </row>
    <row r="133" spans="2:18" x14ac:dyDescent="0.2">
      <c r="B133" s="80"/>
      <c r="C133" s="65" t="s">
        <v>216</v>
      </c>
      <c r="D133" s="36" t="s">
        <v>150</v>
      </c>
      <c r="E133" s="23" t="s">
        <v>15</v>
      </c>
      <c r="F133" s="30" t="s">
        <v>379</v>
      </c>
      <c r="G133" s="85" t="s">
        <v>380</v>
      </c>
      <c r="H133" s="101" t="s">
        <v>308</v>
      </c>
      <c r="I133" s="31" t="s">
        <v>381</v>
      </c>
      <c r="J133" s="31" t="s">
        <v>378</v>
      </c>
      <c r="K133" s="31"/>
      <c r="L133" s="31" t="s">
        <v>448</v>
      </c>
      <c r="M133" s="31">
        <v>10</v>
      </c>
      <c r="N133" s="187">
        <f>M133*20</f>
        <v>200</v>
      </c>
      <c r="O133" s="48"/>
      <c r="P133" s="48"/>
      <c r="Q133" s="129"/>
      <c r="R133" s="129"/>
    </row>
    <row r="134" spans="2:18" x14ac:dyDescent="0.2">
      <c r="B134" s="80"/>
      <c r="C134" s="65" t="s">
        <v>217</v>
      </c>
      <c r="D134" s="36" t="s">
        <v>445</v>
      </c>
      <c r="E134" s="30" t="s">
        <v>17</v>
      </c>
      <c r="F134" s="30" t="s">
        <v>351</v>
      </c>
      <c r="G134" s="85" t="s">
        <v>446</v>
      </c>
      <c r="H134" s="99"/>
      <c r="I134" s="31" t="s">
        <v>342</v>
      </c>
      <c r="J134" s="31" t="s">
        <v>353</v>
      </c>
      <c r="K134" s="31"/>
      <c r="L134" s="31" t="s">
        <v>430</v>
      </c>
      <c r="M134" s="31">
        <v>3</v>
      </c>
      <c r="N134" s="187">
        <f>M134*19</f>
        <v>57</v>
      </c>
      <c r="O134" s="48"/>
      <c r="P134" s="48"/>
      <c r="Q134" s="129"/>
      <c r="R134" s="129"/>
    </row>
    <row r="135" spans="2:18" x14ac:dyDescent="0.2">
      <c r="B135" s="80"/>
      <c r="C135" s="65" t="s">
        <v>218</v>
      </c>
      <c r="D135" s="36" t="s">
        <v>438</v>
      </c>
      <c r="E135" s="30" t="s">
        <v>24</v>
      </c>
      <c r="F135" s="30" t="s">
        <v>368</v>
      </c>
      <c r="G135" s="85" t="s">
        <v>369</v>
      </c>
      <c r="H135" s="103" t="s">
        <v>347</v>
      </c>
      <c r="I135" s="31" t="s">
        <v>342</v>
      </c>
      <c r="J135" s="31" t="s">
        <v>370</v>
      </c>
      <c r="K135" s="31"/>
      <c r="L135" s="31" t="s">
        <v>424</v>
      </c>
      <c r="M135" s="31">
        <v>5</v>
      </c>
      <c r="N135" s="187">
        <f>M135*40</f>
        <v>200</v>
      </c>
      <c r="O135" s="48"/>
      <c r="P135" s="48"/>
      <c r="Q135" s="129"/>
      <c r="R135" s="129"/>
    </row>
    <row r="136" spans="2:18" x14ac:dyDescent="0.2">
      <c r="B136" s="80"/>
      <c r="C136" s="65" t="s">
        <v>219</v>
      </c>
      <c r="D136" s="36" t="s">
        <v>137</v>
      </c>
      <c r="E136" s="30" t="s">
        <v>22</v>
      </c>
      <c r="F136" s="30" t="s">
        <v>344</v>
      </c>
      <c r="G136" s="84">
        <v>60</v>
      </c>
      <c r="H136" s="99" t="s">
        <v>316</v>
      </c>
      <c r="I136" s="31" t="s">
        <v>342</v>
      </c>
      <c r="J136" s="31" t="s">
        <v>343</v>
      </c>
      <c r="K136" s="31"/>
      <c r="L136" s="31" t="s">
        <v>448</v>
      </c>
      <c r="M136" s="31">
        <v>3</v>
      </c>
      <c r="N136" s="187">
        <f>M136*20</f>
        <v>60</v>
      </c>
      <c r="O136" s="48"/>
      <c r="P136" s="48"/>
      <c r="Q136" s="129"/>
      <c r="R136" s="129"/>
    </row>
    <row r="137" spans="2:18" x14ac:dyDescent="0.2">
      <c r="B137" s="80"/>
      <c r="C137" s="65" t="s">
        <v>220</v>
      </c>
      <c r="D137" s="36" t="s">
        <v>137</v>
      </c>
      <c r="E137" s="30" t="s">
        <v>22</v>
      </c>
      <c r="F137" s="30" t="s">
        <v>344</v>
      </c>
      <c r="G137" s="84">
        <v>60</v>
      </c>
      <c r="H137" s="99" t="s">
        <v>316</v>
      </c>
      <c r="I137" s="31" t="s">
        <v>342</v>
      </c>
      <c r="J137" s="31" t="s">
        <v>343</v>
      </c>
      <c r="K137" s="31"/>
      <c r="L137" s="31" t="s">
        <v>448</v>
      </c>
      <c r="M137" s="31">
        <v>3</v>
      </c>
      <c r="N137" s="187">
        <f>M137*20</f>
        <v>60</v>
      </c>
      <c r="O137" s="48"/>
      <c r="P137" s="48"/>
      <c r="Q137" s="129"/>
      <c r="R137" s="129"/>
    </row>
    <row r="138" spans="2:18" x14ac:dyDescent="0.2">
      <c r="B138" s="80"/>
      <c r="C138" s="65" t="s">
        <v>221</v>
      </c>
      <c r="D138" s="36" t="s">
        <v>438</v>
      </c>
      <c r="E138" s="30" t="s">
        <v>24</v>
      </c>
      <c r="F138" s="30" t="s">
        <v>368</v>
      </c>
      <c r="G138" s="85" t="s">
        <v>369</v>
      </c>
      <c r="H138" s="103" t="s">
        <v>347</v>
      </c>
      <c r="I138" s="31" t="s">
        <v>342</v>
      </c>
      <c r="J138" s="31" t="s">
        <v>370</v>
      </c>
      <c r="K138" s="31"/>
      <c r="L138" s="31" t="s">
        <v>424</v>
      </c>
      <c r="M138" s="31">
        <v>5</v>
      </c>
      <c r="N138" s="187">
        <f>M138*40</f>
        <v>200</v>
      </c>
      <c r="O138" s="48"/>
      <c r="P138" s="48"/>
      <c r="Q138" s="129"/>
      <c r="R138" s="129"/>
    </row>
    <row r="139" spans="2:18" x14ac:dyDescent="0.2">
      <c r="B139" s="80"/>
      <c r="C139" s="65" t="s">
        <v>222</v>
      </c>
      <c r="D139" s="36" t="s">
        <v>405</v>
      </c>
      <c r="E139" s="30" t="s">
        <v>601</v>
      </c>
      <c r="F139" s="30" t="s">
        <v>128</v>
      </c>
      <c r="G139" s="85" t="s">
        <v>321</v>
      </c>
      <c r="H139" s="24"/>
      <c r="I139" s="24" t="s">
        <v>319</v>
      </c>
      <c r="J139" s="24" t="s">
        <v>323</v>
      </c>
      <c r="K139" s="24"/>
      <c r="L139" s="24" t="s">
        <v>450</v>
      </c>
      <c r="M139" s="24">
        <v>5</v>
      </c>
      <c r="N139" s="187">
        <f>M139*(15+15+15)</f>
        <v>225</v>
      </c>
      <c r="O139" s="48"/>
      <c r="P139" s="48"/>
      <c r="Q139" s="129"/>
      <c r="R139" s="129"/>
    </row>
    <row r="140" spans="2:18" x14ac:dyDescent="0.2">
      <c r="B140" s="80"/>
      <c r="C140" s="65" t="s">
        <v>449</v>
      </c>
      <c r="D140" s="36" t="s">
        <v>405</v>
      </c>
      <c r="E140" s="30" t="s">
        <v>601</v>
      </c>
      <c r="F140" s="30" t="s">
        <v>128</v>
      </c>
      <c r="G140" s="85" t="s">
        <v>321</v>
      </c>
      <c r="H140" s="24"/>
      <c r="I140" s="24" t="s">
        <v>319</v>
      </c>
      <c r="J140" s="24" t="s">
        <v>323</v>
      </c>
      <c r="K140" s="24"/>
      <c r="L140" s="24" t="s">
        <v>450</v>
      </c>
      <c r="M140" s="24">
        <v>5</v>
      </c>
      <c r="N140" s="187">
        <f>M140*(15+15)</f>
        <v>150</v>
      </c>
      <c r="O140" s="48"/>
      <c r="P140" s="48"/>
      <c r="Q140" s="129"/>
      <c r="R140" s="129"/>
    </row>
    <row r="141" spans="2:18" x14ac:dyDescent="0.2">
      <c r="B141" s="80"/>
      <c r="C141" s="65" t="s">
        <v>658</v>
      </c>
      <c r="D141" s="36" t="s">
        <v>150</v>
      </c>
      <c r="E141" s="23" t="s">
        <v>15</v>
      </c>
      <c r="F141" s="30" t="s">
        <v>379</v>
      </c>
      <c r="G141" s="85" t="s">
        <v>380</v>
      </c>
      <c r="H141" s="101" t="s">
        <v>308</v>
      </c>
      <c r="I141" s="31" t="s">
        <v>381</v>
      </c>
      <c r="J141" s="31" t="s">
        <v>378</v>
      </c>
      <c r="K141" s="31"/>
      <c r="L141" s="31" t="s">
        <v>415</v>
      </c>
      <c r="M141" s="31">
        <v>10</v>
      </c>
      <c r="N141" s="187">
        <f t="shared" ref="N141:N142" si="2">M141*15</f>
        <v>150</v>
      </c>
      <c r="O141" s="48"/>
      <c r="P141" s="48"/>
      <c r="Q141" s="129"/>
      <c r="R141" s="129"/>
    </row>
    <row r="142" spans="2:18" x14ac:dyDescent="0.2">
      <c r="B142" s="80"/>
      <c r="C142" s="65"/>
      <c r="D142" s="36" t="s">
        <v>438</v>
      </c>
      <c r="E142" s="30" t="s">
        <v>24</v>
      </c>
      <c r="F142" s="30" t="s">
        <v>368</v>
      </c>
      <c r="G142" s="85" t="s">
        <v>369</v>
      </c>
      <c r="H142" s="103" t="s">
        <v>347</v>
      </c>
      <c r="I142" s="31" t="s">
        <v>342</v>
      </c>
      <c r="J142" s="31" t="s">
        <v>370</v>
      </c>
      <c r="K142" s="31"/>
      <c r="L142" s="31" t="s">
        <v>425</v>
      </c>
      <c r="M142" s="31">
        <v>5</v>
      </c>
      <c r="N142" s="187">
        <f>M142*30</f>
        <v>150</v>
      </c>
      <c r="O142" s="48"/>
      <c r="P142" s="48"/>
      <c r="Q142" s="129"/>
      <c r="R142" s="129"/>
    </row>
    <row r="143" spans="2:18" x14ac:dyDescent="0.2">
      <c r="B143" s="80"/>
      <c r="C143" s="65"/>
      <c r="D143" s="36" t="s">
        <v>143</v>
      </c>
      <c r="E143" s="30" t="s">
        <v>598</v>
      </c>
      <c r="F143" s="30" t="s">
        <v>362</v>
      </c>
      <c r="G143" s="85" t="s">
        <v>363</v>
      </c>
      <c r="H143" s="101" t="s">
        <v>367</v>
      </c>
      <c r="I143" s="31" t="s">
        <v>381</v>
      </c>
      <c r="J143" s="31" t="s">
        <v>361</v>
      </c>
      <c r="K143" s="31"/>
      <c r="L143" s="31" t="s">
        <v>448</v>
      </c>
      <c r="M143" s="31">
        <v>7</v>
      </c>
      <c r="N143" s="187">
        <f>M143*20</f>
        <v>140</v>
      </c>
      <c r="O143" s="48"/>
      <c r="P143" s="48"/>
      <c r="Q143" s="129"/>
      <c r="R143" s="129"/>
    </row>
    <row r="144" spans="2:18" x14ac:dyDescent="0.2">
      <c r="B144" s="80"/>
      <c r="C144" s="65" t="s">
        <v>657</v>
      </c>
      <c r="D144" s="36" t="s">
        <v>150</v>
      </c>
      <c r="E144" s="23" t="s">
        <v>15</v>
      </c>
      <c r="F144" s="30" t="s">
        <v>379</v>
      </c>
      <c r="G144" s="85" t="s">
        <v>380</v>
      </c>
      <c r="H144" s="101" t="s">
        <v>308</v>
      </c>
      <c r="I144" s="31" t="s">
        <v>381</v>
      </c>
      <c r="J144" s="31" t="s">
        <v>378</v>
      </c>
      <c r="K144" s="31"/>
      <c r="L144" s="31" t="s">
        <v>415</v>
      </c>
      <c r="M144" s="31">
        <v>10</v>
      </c>
      <c r="N144" s="187">
        <f t="shared" ref="N144" si="3">M144*15</f>
        <v>150</v>
      </c>
      <c r="O144" s="48"/>
      <c r="P144" s="48"/>
      <c r="Q144" s="129"/>
      <c r="R144" s="129"/>
    </row>
    <row r="145" spans="2:18" x14ac:dyDescent="0.2">
      <c r="B145" s="117"/>
      <c r="C145" s="107"/>
      <c r="D145" s="108"/>
      <c r="E145" s="109"/>
      <c r="F145" s="109"/>
      <c r="G145" s="118"/>
      <c r="H145" s="112"/>
      <c r="I145" s="112"/>
      <c r="J145" s="112"/>
      <c r="K145" s="112"/>
      <c r="L145" s="112"/>
      <c r="M145" s="112"/>
      <c r="N145" s="248"/>
      <c r="O145" s="48"/>
      <c r="P145" s="224"/>
      <c r="Q145" s="129"/>
      <c r="R145" s="129"/>
    </row>
    <row r="146" spans="2:18" x14ac:dyDescent="0.2">
      <c r="B146" s="80" t="s">
        <v>245</v>
      </c>
      <c r="C146" s="65" t="s">
        <v>223</v>
      </c>
      <c r="D146" s="36" t="s">
        <v>438</v>
      </c>
      <c r="E146" s="30" t="s">
        <v>24</v>
      </c>
      <c r="F146" s="30" t="s">
        <v>368</v>
      </c>
      <c r="G146" s="85" t="s">
        <v>369</v>
      </c>
      <c r="H146" s="103" t="s">
        <v>347</v>
      </c>
      <c r="I146" s="31" t="s">
        <v>342</v>
      </c>
      <c r="J146" s="31" t="s">
        <v>370</v>
      </c>
      <c r="K146" s="31"/>
      <c r="L146" s="31" t="s">
        <v>425</v>
      </c>
      <c r="M146" s="31">
        <v>5</v>
      </c>
      <c r="N146" s="187">
        <f>M146*30</f>
        <v>150</v>
      </c>
      <c r="O146" s="48"/>
      <c r="P146" s="48"/>
      <c r="Q146" s="129"/>
      <c r="R146" s="129"/>
    </row>
    <row r="147" spans="2:18" x14ac:dyDescent="0.2">
      <c r="B147" s="80"/>
      <c r="C147" s="65" t="s">
        <v>224</v>
      </c>
      <c r="D147" s="36" t="s">
        <v>438</v>
      </c>
      <c r="E147" s="30" t="s">
        <v>24</v>
      </c>
      <c r="F147" s="30" t="s">
        <v>368</v>
      </c>
      <c r="G147" s="85" t="s">
        <v>369</v>
      </c>
      <c r="H147" s="103" t="s">
        <v>347</v>
      </c>
      <c r="I147" s="31" t="s">
        <v>342</v>
      </c>
      <c r="J147" s="31" t="s">
        <v>370</v>
      </c>
      <c r="K147" s="31"/>
      <c r="L147" s="31" t="s">
        <v>439</v>
      </c>
      <c r="M147" s="31">
        <v>5</v>
      </c>
      <c r="N147" s="187">
        <f>M147*35</f>
        <v>175</v>
      </c>
      <c r="O147" s="48"/>
      <c r="P147" s="48"/>
      <c r="Q147" s="129"/>
      <c r="R147" s="129"/>
    </row>
    <row r="148" spans="2:18" x14ac:dyDescent="0.2">
      <c r="B148" s="80"/>
      <c r="C148" s="65" t="s">
        <v>225</v>
      </c>
      <c r="D148" s="56" t="s">
        <v>152</v>
      </c>
      <c r="E148" s="30" t="s">
        <v>23</v>
      </c>
      <c r="F148" s="30" t="s">
        <v>384</v>
      </c>
      <c r="G148" s="85" t="s">
        <v>115</v>
      </c>
      <c r="H148" s="101" t="s">
        <v>308</v>
      </c>
      <c r="I148" s="31" t="s">
        <v>381</v>
      </c>
      <c r="J148" s="31" t="s">
        <v>385</v>
      </c>
      <c r="K148" s="31"/>
      <c r="L148" s="31" t="s">
        <v>451</v>
      </c>
      <c r="M148" s="31">
        <v>10</v>
      </c>
      <c r="N148" s="187">
        <f>M148*12</f>
        <v>120</v>
      </c>
      <c r="O148" s="48"/>
      <c r="P148" s="48"/>
      <c r="Q148" s="129"/>
      <c r="R148" s="129"/>
    </row>
    <row r="149" spans="2:18" x14ac:dyDescent="0.2">
      <c r="B149" s="80"/>
      <c r="C149" s="65" t="s">
        <v>226</v>
      </c>
      <c r="D149" s="36" t="s">
        <v>438</v>
      </c>
      <c r="E149" s="30" t="s">
        <v>24</v>
      </c>
      <c r="F149" s="30" t="s">
        <v>368</v>
      </c>
      <c r="G149" s="85" t="s">
        <v>369</v>
      </c>
      <c r="H149" s="103" t="s">
        <v>347</v>
      </c>
      <c r="I149" s="31" t="s">
        <v>342</v>
      </c>
      <c r="J149" s="31" t="s">
        <v>370</v>
      </c>
      <c r="K149" s="31"/>
      <c r="L149" s="31" t="s">
        <v>439</v>
      </c>
      <c r="M149" s="31">
        <v>5</v>
      </c>
      <c r="N149" s="187">
        <f>M149*35</f>
        <v>175</v>
      </c>
      <c r="O149" s="48"/>
      <c r="P149" s="48"/>
      <c r="Q149" s="129"/>
      <c r="R149" s="129"/>
    </row>
    <row r="150" spans="2:18" x14ac:dyDescent="0.2">
      <c r="B150" s="80"/>
      <c r="C150" s="65" t="s">
        <v>227</v>
      </c>
      <c r="D150" s="36" t="s">
        <v>438</v>
      </c>
      <c r="E150" s="30" t="s">
        <v>24</v>
      </c>
      <c r="F150" s="30" t="s">
        <v>368</v>
      </c>
      <c r="G150" s="85" t="s">
        <v>369</v>
      </c>
      <c r="H150" s="103" t="s">
        <v>347</v>
      </c>
      <c r="I150" s="31" t="s">
        <v>342</v>
      </c>
      <c r="J150" s="31" t="s">
        <v>370</v>
      </c>
      <c r="K150" s="31"/>
      <c r="L150" s="31" t="s">
        <v>439</v>
      </c>
      <c r="M150" s="31">
        <v>5</v>
      </c>
      <c r="N150" s="187">
        <f>M150*35</f>
        <v>175</v>
      </c>
      <c r="O150" s="48"/>
      <c r="P150" s="48"/>
      <c r="Q150" s="129"/>
      <c r="R150" s="129"/>
    </row>
    <row r="151" spans="2:18" x14ac:dyDescent="0.2">
      <c r="B151" s="80"/>
      <c r="C151" s="65"/>
      <c r="D151" s="36"/>
      <c r="E151" s="30"/>
      <c r="F151" s="30"/>
      <c r="G151" s="85"/>
      <c r="H151" s="103"/>
      <c r="I151" s="31"/>
      <c r="J151" s="31"/>
      <c r="K151" s="31"/>
      <c r="L151" s="31"/>
      <c r="M151" s="31"/>
      <c r="N151" s="187"/>
      <c r="O151" s="48"/>
      <c r="P151" s="48"/>
      <c r="Q151" s="129"/>
      <c r="R151" s="129"/>
    </row>
    <row r="152" spans="2:18" x14ac:dyDescent="0.2">
      <c r="B152" s="117"/>
      <c r="C152" s="107"/>
      <c r="D152" s="108"/>
      <c r="E152" s="109"/>
      <c r="F152" s="109"/>
      <c r="G152" s="118"/>
      <c r="H152" s="112"/>
      <c r="I152" s="112"/>
      <c r="J152" s="112"/>
      <c r="K152" s="112"/>
      <c r="L152" s="112"/>
      <c r="M152" s="112"/>
      <c r="N152" s="188"/>
      <c r="O152" s="48"/>
      <c r="P152" s="224"/>
      <c r="Q152" s="129"/>
      <c r="R152" s="129"/>
    </row>
    <row r="153" spans="2:18" ht="25.5" x14ac:dyDescent="0.2">
      <c r="B153" s="80" t="s">
        <v>246</v>
      </c>
      <c r="C153" s="65" t="s">
        <v>228</v>
      </c>
      <c r="D153" s="36" t="s">
        <v>146</v>
      </c>
      <c r="E153" s="30" t="s">
        <v>16</v>
      </c>
      <c r="F153" s="30" t="s">
        <v>360</v>
      </c>
      <c r="G153" s="85" t="s">
        <v>347</v>
      </c>
      <c r="H153" s="99" t="s">
        <v>316</v>
      </c>
      <c r="I153" s="31" t="s">
        <v>346</v>
      </c>
      <c r="J153" s="31" t="s">
        <v>361</v>
      </c>
      <c r="K153" s="31"/>
      <c r="L153" s="31" t="s">
        <v>424</v>
      </c>
      <c r="M153" s="31">
        <v>7</v>
      </c>
      <c r="N153" s="187">
        <f>M153*40</f>
        <v>280</v>
      </c>
      <c r="O153" s="48"/>
      <c r="P153" s="48"/>
      <c r="Q153" s="129"/>
      <c r="R153" s="129"/>
    </row>
    <row r="154" spans="2:18" x14ac:dyDescent="0.2">
      <c r="B154" s="80"/>
      <c r="C154" s="65" t="s">
        <v>229</v>
      </c>
      <c r="D154" s="36" t="s">
        <v>146</v>
      </c>
      <c r="E154" s="30" t="s">
        <v>16</v>
      </c>
      <c r="F154" s="30" t="s">
        <v>360</v>
      </c>
      <c r="G154" s="85" t="s">
        <v>347</v>
      </c>
      <c r="H154" s="99" t="s">
        <v>316</v>
      </c>
      <c r="I154" s="31" t="s">
        <v>346</v>
      </c>
      <c r="J154" s="31" t="s">
        <v>361</v>
      </c>
      <c r="K154" s="31"/>
      <c r="L154" s="31" t="s">
        <v>415</v>
      </c>
      <c r="M154" s="31">
        <v>7</v>
      </c>
      <c r="N154" s="187">
        <f>M154*15</f>
        <v>105</v>
      </c>
      <c r="O154" s="48"/>
      <c r="P154" s="48"/>
      <c r="Q154" s="129"/>
      <c r="R154" s="129"/>
    </row>
    <row r="155" spans="2:18" x14ac:dyDescent="0.2">
      <c r="B155" s="80"/>
      <c r="C155" s="65" t="s">
        <v>230</v>
      </c>
      <c r="D155" s="36" t="s">
        <v>148</v>
      </c>
      <c r="E155" s="30" t="s">
        <v>25</v>
      </c>
      <c r="F155" s="30" t="s">
        <v>372</v>
      </c>
      <c r="G155" s="85" t="s">
        <v>371</v>
      </c>
      <c r="H155" s="103" t="s">
        <v>347</v>
      </c>
      <c r="I155" s="31" t="s">
        <v>342</v>
      </c>
      <c r="J155" s="31" t="s">
        <v>370</v>
      </c>
      <c r="K155" s="31"/>
      <c r="L155" s="31" t="s">
        <v>452</v>
      </c>
      <c r="M155" s="31">
        <v>5</v>
      </c>
      <c r="N155" s="187">
        <f>M155*94</f>
        <v>470</v>
      </c>
      <c r="O155" s="48"/>
      <c r="P155" s="48"/>
      <c r="Q155" s="129"/>
      <c r="R155" s="129"/>
    </row>
    <row r="156" spans="2:18" x14ac:dyDescent="0.2">
      <c r="B156" s="80"/>
      <c r="C156" s="65"/>
      <c r="D156" s="36" t="s">
        <v>152</v>
      </c>
      <c r="E156" s="30" t="s">
        <v>23</v>
      </c>
      <c r="F156" s="30" t="s">
        <v>384</v>
      </c>
      <c r="G156" s="85" t="s">
        <v>115</v>
      </c>
      <c r="H156" s="103" t="s">
        <v>308</v>
      </c>
      <c r="I156" s="31" t="s">
        <v>381</v>
      </c>
      <c r="J156" s="31" t="s">
        <v>385</v>
      </c>
      <c r="K156" s="31"/>
      <c r="L156" s="31" t="s">
        <v>410</v>
      </c>
      <c r="M156" s="31">
        <v>10</v>
      </c>
      <c r="N156" s="187">
        <f>M156*50</f>
        <v>500</v>
      </c>
      <c r="O156" s="48"/>
      <c r="P156" s="48"/>
      <c r="Q156" s="129"/>
      <c r="R156" s="129"/>
    </row>
    <row r="157" spans="2:18" x14ac:dyDescent="0.2">
      <c r="B157" s="80"/>
      <c r="C157" s="65" t="s">
        <v>231</v>
      </c>
      <c r="D157" s="36" t="s">
        <v>146</v>
      </c>
      <c r="E157" s="30" t="s">
        <v>16</v>
      </c>
      <c r="F157" s="30" t="s">
        <v>360</v>
      </c>
      <c r="G157" s="85" t="s">
        <v>347</v>
      </c>
      <c r="H157" s="99" t="s">
        <v>316</v>
      </c>
      <c r="I157" s="31" t="s">
        <v>346</v>
      </c>
      <c r="J157" s="31" t="s">
        <v>361</v>
      </c>
      <c r="K157" s="31"/>
      <c r="L157" s="31" t="s">
        <v>415</v>
      </c>
      <c r="M157" s="31">
        <v>7</v>
      </c>
      <c r="N157" s="187">
        <f>M157*15</f>
        <v>105</v>
      </c>
      <c r="O157" s="48"/>
      <c r="P157" s="48"/>
      <c r="Q157" s="129"/>
      <c r="R157" s="129"/>
    </row>
    <row r="158" spans="2:18" x14ac:dyDescent="0.2">
      <c r="B158" s="80"/>
      <c r="C158" s="65" t="s">
        <v>232</v>
      </c>
      <c r="D158" s="36" t="s">
        <v>146</v>
      </c>
      <c r="E158" s="30" t="s">
        <v>16</v>
      </c>
      <c r="F158" s="30" t="s">
        <v>360</v>
      </c>
      <c r="G158" s="85" t="s">
        <v>347</v>
      </c>
      <c r="H158" s="99" t="s">
        <v>316</v>
      </c>
      <c r="I158" s="31" t="s">
        <v>346</v>
      </c>
      <c r="J158" s="31" t="s">
        <v>361</v>
      </c>
      <c r="K158" s="31"/>
      <c r="L158" s="31" t="s">
        <v>415</v>
      </c>
      <c r="M158" s="31">
        <v>7</v>
      </c>
      <c r="N158" s="187">
        <f>M158*15</f>
        <v>105</v>
      </c>
      <c r="O158" s="48"/>
      <c r="P158" s="48"/>
      <c r="Q158" s="129"/>
      <c r="R158" s="129"/>
    </row>
    <row r="159" spans="2:18" x14ac:dyDescent="0.2">
      <c r="B159" s="80"/>
      <c r="C159" s="65" t="s">
        <v>233</v>
      </c>
      <c r="D159" s="36" t="s">
        <v>146</v>
      </c>
      <c r="E159" s="30" t="s">
        <v>16</v>
      </c>
      <c r="F159" s="30" t="s">
        <v>360</v>
      </c>
      <c r="G159" s="85" t="s">
        <v>347</v>
      </c>
      <c r="H159" s="99" t="s">
        <v>316</v>
      </c>
      <c r="I159" s="31" t="s">
        <v>346</v>
      </c>
      <c r="J159" s="31" t="s">
        <v>361</v>
      </c>
      <c r="K159" s="31"/>
      <c r="L159" s="31" t="s">
        <v>415</v>
      </c>
      <c r="M159" s="31">
        <v>7</v>
      </c>
      <c r="N159" s="187">
        <f>M159*15</f>
        <v>105</v>
      </c>
      <c r="O159" s="48"/>
      <c r="P159" s="48"/>
      <c r="Q159" s="129"/>
      <c r="R159" s="129"/>
    </row>
    <row r="160" spans="2:18" x14ac:dyDescent="0.2">
      <c r="B160" s="80"/>
      <c r="C160" s="65" t="s">
        <v>234</v>
      </c>
      <c r="D160" s="36" t="s">
        <v>146</v>
      </c>
      <c r="E160" s="30" t="s">
        <v>16</v>
      </c>
      <c r="F160" s="30" t="s">
        <v>360</v>
      </c>
      <c r="G160" s="85" t="s">
        <v>347</v>
      </c>
      <c r="H160" s="99" t="s">
        <v>316</v>
      </c>
      <c r="I160" s="31" t="s">
        <v>346</v>
      </c>
      <c r="J160" s="31" t="s">
        <v>361</v>
      </c>
      <c r="K160" s="31"/>
      <c r="L160" s="31" t="s">
        <v>415</v>
      </c>
      <c r="M160" s="31">
        <v>7</v>
      </c>
      <c r="N160" s="187">
        <f>M160*15</f>
        <v>105</v>
      </c>
      <c r="O160" s="48"/>
      <c r="P160" s="48"/>
      <c r="Q160" s="129"/>
      <c r="R160" s="129"/>
    </row>
    <row r="161" spans="2:18" x14ac:dyDescent="0.2">
      <c r="B161" s="80"/>
      <c r="C161" s="65" t="s">
        <v>235</v>
      </c>
      <c r="D161" s="56" t="s">
        <v>148</v>
      </c>
      <c r="E161" s="30" t="s">
        <v>25</v>
      </c>
      <c r="F161" s="30" t="s">
        <v>372</v>
      </c>
      <c r="G161" s="85" t="s">
        <v>371</v>
      </c>
      <c r="H161" s="103" t="s">
        <v>347</v>
      </c>
      <c r="I161" s="31" t="s">
        <v>342</v>
      </c>
      <c r="J161" s="31" t="s">
        <v>370</v>
      </c>
      <c r="K161" s="31"/>
      <c r="L161" s="31" t="s">
        <v>453</v>
      </c>
      <c r="M161" s="31">
        <v>5</v>
      </c>
      <c r="N161" s="187">
        <f>M161*65</f>
        <v>325</v>
      </c>
      <c r="O161" s="48"/>
      <c r="P161" s="48"/>
      <c r="Q161" s="129"/>
      <c r="R161" s="129"/>
    </row>
    <row r="162" spans="2:18" x14ac:dyDescent="0.2">
      <c r="B162" s="117"/>
      <c r="C162" s="107"/>
      <c r="D162" s="108"/>
      <c r="E162" s="109"/>
      <c r="F162" s="109"/>
      <c r="G162" s="114"/>
      <c r="H162" s="115"/>
      <c r="I162" s="112"/>
      <c r="J162" s="112"/>
      <c r="K162" s="112"/>
      <c r="L162" s="112"/>
      <c r="M162" s="112"/>
      <c r="N162" s="188"/>
      <c r="O162" s="48"/>
      <c r="P162" s="224"/>
      <c r="Q162" s="129"/>
      <c r="R162" s="129"/>
    </row>
    <row r="163" spans="2:18" ht="25.5" x14ac:dyDescent="0.2">
      <c r="B163" s="80" t="s">
        <v>247</v>
      </c>
      <c r="C163" s="65" t="s">
        <v>236</v>
      </c>
      <c r="D163" s="36" t="s">
        <v>445</v>
      </c>
      <c r="E163" s="30" t="s">
        <v>17</v>
      </c>
      <c r="F163" s="30" t="s">
        <v>351</v>
      </c>
      <c r="G163" s="85" t="s">
        <v>446</v>
      </c>
      <c r="H163" s="99"/>
      <c r="I163" s="31" t="s">
        <v>342</v>
      </c>
      <c r="J163" s="31" t="s">
        <v>353</v>
      </c>
      <c r="K163" s="31"/>
      <c r="L163" s="31" t="s">
        <v>447</v>
      </c>
      <c r="M163" s="31">
        <v>3</v>
      </c>
      <c r="N163" s="187">
        <f>M163*25</f>
        <v>75</v>
      </c>
      <c r="O163" s="48"/>
      <c r="P163" s="48"/>
      <c r="Q163" s="129"/>
      <c r="R163" s="129"/>
    </row>
    <row r="164" spans="2:18" x14ac:dyDescent="0.2">
      <c r="B164" s="80"/>
      <c r="C164" s="65" t="s">
        <v>237</v>
      </c>
      <c r="D164" s="36" t="s">
        <v>445</v>
      </c>
      <c r="E164" s="30" t="s">
        <v>17</v>
      </c>
      <c r="F164" s="30" t="s">
        <v>351</v>
      </c>
      <c r="G164" s="85" t="s">
        <v>446</v>
      </c>
      <c r="H164" s="99"/>
      <c r="I164" s="31" t="s">
        <v>342</v>
      </c>
      <c r="J164" s="31" t="s">
        <v>353</v>
      </c>
      <c r="K164" s="31"/>
      <c r="L164" s="31" t="s">
        <v>441</v>
      </c>
      <c r="M164" s="31">
        <v>3</v>
      </c>
      <c r="N164" s="187">
        <f>M164*10</f>
        <v>30</v>
      </c>
      <c r="O164" s="48"/>
      <c r="P164" s="48"/>
      <c r="Q164" s="129"/>
      <c r="R164" s="129"/>
    </row>
    <row r="165" spans="2:18" x14ac:dyDescent="0.2">
      <c r="B165" s="80"/>
      <c r="C165" s="65" t="s">
        <v>238</v>
      </c>
      <c r="D165" s="36" t="s">
        <v>146</v>
      </c>
      <c r="E165" s="30" t="s">
        <v>16</v>
      </c>
      <c r="F165" s="30" t="s">
        <v>360</v>
      </c>
      <c r="G165" s="85" t="s">
        <v>347</v>
      </c>
      <c r="H165" s="99" t="s">
        <v>316</v>
      </c>
      <c r="I165" s="31" t="s">
        <v>346</v>
      </c>
      <c r="J165" s="31" t="s">
        <v>361</v>
      </c>
      <c r="K165" s="31"/>
      <c r="L165" s="31" t="s">
        <v>448</v>
      </c>
      <c r="M165" s="31">
        <v>7</v>
      </c>
      <c r="N165" s="187">
        <f>M165*10</f>
        <v>70</v>
      </c>
      <c r="O165" s="48"/>
      <c r="P165" s="48"/>
      <c r="Q165" s="129"/>
      <c r="R165" s="129"/>
    </row>
    <row r="166" spans="2:18" x14ac:dyDescent="0.2">
      <c r="B166" s="80"/>
      <c r="C166" s="65"/>
      <c r="D166" s="36" t="s">
        <v>138</v>
      </c>
      <c r="E166" s="30" t="s">
        <v>27</v>
      </c>
      <c r="F166" s="30" t="s">
        <v>328</v>
      </c>
      <c r="G166" s="85" t="s">
        <v>345</v>
      </c>
      <c r="H166" s="102">
        <v>0.5</v>
      </c>
      <c r="I166" s="31" t="s">
        <v>346</v>
      </c>
      <c r="J166" s="31" t="s">
        <v>320</v>
      </c>
      <c r="K166" s="31" t="s">
        <v>402</v>
      </c>
      <c r="L166" s="31" t="s">
        <v>447</v>
      </c>
      <c r="M166" s="31">
        <v>4</v>
      </c>
      <c r="N166" s="187">
        <f>M166*25</f>
        <v>100</v>
      </c>
      <c r="O166" s="48"/>
      <c r="P166" s="48"/>
      <c r="Q166" s="129"/>
      <c r="R166" s="129"/>
    </row>
    <row r="167" spans="2:18" x14ac:dyDescent="0.2">
      <c r="B167" s="80"/>
      <c r="C167" s="65"/>
      <c r="D167" s="36" t="s">
        <v>138</v>
      </c>
      <c r="E167" s="30" t="s">
        <v>27</v>
      </c>
      <c r="F167" s="30" t="s">
        <v>328</v>
      </c>
      <c r="G167" s="85" t="s">
        <v>345</v>
      </c>
      <c r="H167" s="102">
        <v>0.5</v>
      </c>
      <c r="I167" s="31" t="s">
        <v>346</v>
      </c>
      <c r="J167" s="31" t="s">
        <v>320</v>
      </c>
      <c r="K167" s="31" t="s">
        <v>402</v>
      </c>
      <c r="L167" s="24" t="s">
        <v>447</v>
      </c>
      <c r="M167" s="24">
        <v>4</v>
      </c>
      <c r="N167" s="187">
        <f>M167*25</f>
        <v>100</v>
      </c>
      <c r="O167" s="48"/>
      <c r="P167" s="48"/>
      <c r="Q167" s="129"/>
      <c r="R167" s="129"/>
    </row>
    <row r="168" spans="2:18" x14ac:dyDescent="0.2">
      <c r="B168" s="80"/>
      <c r="C168" s="65" t="s">
        <v>239</v>
      </c>
      <c r="D168" s="36" t="s">
        <v>445</v>
      </c>
      <c r="E168" s="30" t="s">
        <v>17</v>
      </c>
      <c r="F168" s="30" t="s">
        <v>351</v>
      </c>
      <c r="G168" s="85" t="s">
        <v>446</v>
      </c>
      <c r="H168" s="99"/>
      <c r="I168" s="31" t="s">
        <v>342</v>
      </c>
      <c r="J168" s="31" t="s">
        <v>353</v>
      </c>
      <c r="K168" s="31"/>
      <c r="L168" s="31" t="s">
        <v>415</v>
      </c>
      <c r="M168" s="31">
        <v>3</v>
      </c>
      <c r="N168" s="187">
        <f>M168*15</f>
        <v>45</v>
      </c>
      <c r="O168" s="48"/>
      <c r="P168" s="48"/>
      <c r="Q168" s="129"/>
      <c r="R168" s="129"/>
    </row>
    <row r="169" spans="2:18" x14ac:dyDescent="0.2">
      <c r="B169" s="80"/>
      <c r="C169" s="65" t="s">
        <v>240</v>
      </c>
      <c r="D169" s="36" t="s">
        <v>150</v>
      </c>
      <c r="E169" s="23" t="s">
        <v>15</v>
      </c>
      <c r="F169" s="30" t="s">
        <v>379</v>
      </c>
      <c r="G169" s="85" t="s">
        <v>380</v>
      </c>
      <c r="H169" s="101" t="s">
        <v>308</v>
      </c>
      <c r="I169" s="31" t="s">
        <v>381</v>
      </c>
      <c r="J169" s="31" t="s">
        <v>378</v>
      </c>
      <c r="K169" s="31"/>
      <c r="L169" s="31" t="s">
        <v>448</v>
      </c>
      <c r="M169" s="31">
        <v>10</v>
      </c>
      <c r="N169" s="187">
        <f>M169*20</f>
        <v>200</v>
      </c>
      <c r="O169" s="48"/>
      <c r="P169" s="48"/>
      <c r="Q169" s="129"/>
      <c r="R169" s="129"/>
    </row>
    <row r="170" spans="2:18" x14ac:dyDescent="0.2">
      <c r="B170" s="80"/>
      <c r="C170" s="65" t="s">
        <v>241</v>
      </c>
      <c r="D170" s="36" t="s">
        <v>150</v>
      </c>
      <c r="E170" s="23" t="s">
        <v>15</v>
      </c>
      <c r="F170" s="30" t="s">
        <v>379</v>
      </c>
      <c r="G170" s="85" t="s">
        <v>380</v>
      </c>
      <c r="H170" s="101" t="s">
        <v>308</v>
      </c>
      <c r="I170" s="31" t="s">
        <v>381</v>
      </c>
      <c r="J170" s="31" t="s">
        <v>378</v>
      </c>
      <c r="K170" s="31"/>
      <c r="L170" s="31" t="s">
        <v>448</v>
      </c>
      <c r="M170" s="31">
        <v>10</v>
      </c>
      <c r="N170" s="187">
        <f>M170*20</f>
        <v>200</v>
      </c>
      <c r="O170" s="48"/>
      <c r="P170" s="48"/>
      <c r="Q170" s="129"/>
      <c r="R170" s="129"/>
    </row>
    <row r="171" spans="2:18" x14ac:dyDescent="0.2">
      <c r="B171" s="80"/>
      <c r="C171" s="65" t="s">
        <v>242</v>
      </c>
      <c r="D171" s="36" t="s">
        <v>445</v>
      </c>
      <c r="E171" s="30" t="s">
        <v>17</v>
      </c>
      <c r="F171" s="30" t="s">
        <v>351</v>
      </c>
      <c r="G171" s="85" t="s">
        <v>446</v>
      </c>
      <c r="H171" s="99"/>
      <c r="I171" s="31" t="s">
        <v>342</v>
      </c>
      <c r="J171" s="31" t="s">
        <v>353</v>
      </c>
      <c r="K171" s="31"/>
      <c r="L171" s="31" t="s">
        <v>415</v>
      </c>
      <c r="M171" s="31">
        <v>3</v>
      </c>
      <c r="N171" s="187">
        <f>M171*15</f>
        <v>45</v>
      </c>
      <c r="O171" s="48"/>
      <c r="P171" s="48"/>
      <c r="Q171" s="129"/>
      <c r="R171" s="129"/>
    </row>
    <row r="172" spans="2:18" x14ac:dyDescent="0.2">
      <c r="B172" s="80"/>
      <c r="C172" s="65" t="s">
        <v>243</v>
      </c>
      <c r="D172" s="36" t="s">
        <v>438</v>
      </c>
      <c r="E172" s="30" t="s">
        <v>24</v>
      </c>
      <c r="F172" s="30" t="s">
        <v>368</v>
      </c>
      <c r="G172" s="85" t="s">
        <v>369</v>
      </c>
      <c r="H172" s="103" t="s">
        <v>347</v>
      </c>
      <c r="I172" s="31" t="s">
        <v>342</v>
      </c>
      <c r="J172" s="31" t="s">
        <v>370</v>
      </c>
      <c r="K172" s="31"/>
      <c r="L172" s="31" t="s">
        <v>454</v>
      </c>
      <c r="M172" s="31">
        <v>5</v>
      </c>
      <c r="N172" s="187">
        <f>M172*80</f>
        <v>400</v>
      </c>
      <c r="O172" s="48"/>
      <c r="P172" s="48"/>
      <c r="Q172" s="129"/>
      <c r="R172" s="129"/>
    </row>
    <row r="173" spans="2:18" x14ac:dyDescent="0.2">
      <c r="B173" s="80"/>
      <c r="C173" s="65" t="s">
        <v>244</v>
      </c>
      <c r="D173" s="36" t="s">
        <v>438</v>
      </c>
      <c r="E173" s="30" t="s">
        <v>24</v>
      </c>
      <c r="F173" s="30" t="s">
        <v>368</v>
      </c>
      <c r="G173" s="85" t="s">
        <v>369</v>
      </c>
      <c r="H173" s="103" t="s">
        <v>347</v>
      </c>
      <c r="I173" s="31" t="s">
        <v>342</v>
      </c>
      <c r="J173" s="31" t="s">
        <v>370</v>
      </c>
      <c r="K173" s="31"/>
      <c r="L173" s="31" t="s">
        <v>454</v>
      </c>
      <c r="M173" s="31">
        <v>5</v>
      </c>
      <c r="N173" s="187">
        <f>M173*80</f>
        <v>400</v>
      </c>
      <c r="O173" s="48"/>
      <c r="P173" s="48"/>
      <c r="Q173" s="129"/>
      <c r="R173" s="129"/>
    </row>
    <row r="174" spans="2:18" x14ac:dyDescent="0.2">
      <c r="B174" s="117"/>
      <c r="C174" s="107"/>
      <c r="D174" s="108"/>
      <c r="E174" s="109"/>
      <c r="F174" s="109"/>
      <c r="G174" s="118"/>
      <c r="H174" s="112"/>
      <c r="I174" s="112"/>
      <c r="J174" s="112"/>
      <c r="K174" s="112"/>
      <c r="L174" s="112"/>
      <c r="M174" s="112"/>
      <c r="N174" s="188"/>
      <c r="O174" s="48"/>
      <c r="P174" s="224"/>
      <c r="Q174" s="129"/>
      <c r="R174" s="129"/>
    </row>
    <row r="175" spans="2:18" x14ac:dyDescent="0.2">
      <c r="B175" s="80" t="s">
        <v>248</v>
      </c>
      <c r="C175" s="65" t="s">
        <v>249</v>
      </c>
      <c r="D175" s="36" t="s">
        <v>405</v>
      </c>
      <c r="E175" s="30" t="s">
        <v>601</v>
      </c>
      <c r="F175" s="30" t="s">
        <v>128</v>
      </c>
      <c r="G175" s="85" t="s">
        <v>321</v>
      </c>
      <c r="H175" s="24"/>
      <c r="I175" s="24" t="s">
        <v>319</v>
      </c>
      <c r="J175" s="24" t="s">
        <v>323</v>
      </c>
      <c r="K175" s="24"/>
      <c r="L175" s="24" t="s">
        <v>450</v>
      </c>
      <c r="M175" s="24">
        <v>5</v>
      </c>
      <c r="N175" s="187">
        <f>M175*(15+15+15)</f>
        <v>225</v>
      </c>
      <c r="O175" s="48"/>
      <c r="P175" s="48"/>
      <c r="Q175" s="129"/>
      <c r="R175" s="129"/>
    </row>
    <row r="176" spans="2:18" x14ac:dyDescent="0.2">
      <c r="B176" s="80"/>
      <c r="C176" s="65" t="s">
        <v>250</v>
      </c>
      <c r="D176" s="36" t="s">
        <v>405</v>
      </c>
      <c r="E176" s="30" t="s">
        <v>601</v>
      </c>
      <c r="F176" s="30" t="s">
        <v>128</v>
      </c>
      <c r="G176" s="85" t="s">
        <v>321</v>
      </c>
      <c r="H176" s="24"/>
      <c r="I176" s="24" t="s">
        <v>319</v>
      </c>
      <c r="J176" s="24" t="s">
        <v>323</v>
      </c>
      <c r="K176" s="24"/>
      <c r="L176" s="24" t="s">
        <v>450</v>
      </c>
      <c r="M176" s="24">
        <v>5</v>
      </c>
      <c r="N176" s="187">
        <f>M176*(15+15)</f>
        <v>150</v>
      </c>
      <c r="O176" s="48"/>
      <c r="P176" s="48"/>
      <c r="Q176" s="129"/>
      <c r="R176" s="129"/>
    </row>
    <row r="177" spans="2:18" x14ac:dyDescent="0.2">
      <c r="B177" s="80"/>
      <c r="C177" s="65" t="s">
        <v>251</v>
      </c>
      <c r="D177" s="36" t="s">
        <v>146</v>
      </c>
      <c r="E177" s="30" t="s">
        <v>16</v>
      </c>
      <c r="F177" s="30" t="s">
        <v>360</v>
      </c>
      <c r="G177" s="85" t="s">
        <v>347</v>
      </c>
      <c r="H177" s="99" t="s">
        <v>316</v>
      </c>
      <c r="I177" s="31" t="s">
        <v>346</v>
      </c>
      <c r="J177" s="31" t="s">
        <v>361</v>
      </c>
      <c r="K177" s="31"/>
      <c r="L177" s="31" t="s">
        <v>448</v>
      </c>
      <c r="M177" s="31">
        <v>7</v>
      </c>
      <c r="N177" s="187">
        <f>M177*20</f>
        <v>140</v>
      </c>
      <c r="O177" s="48"/>
      <c r="P177" s="48"/>
      <c r="Q177" s="129"/>
      <c r="R177" s="129"/>
    </row>
    <row r="178" spans="2:18" x14ac:dyDescent="0.2">
      <c r="B178" s="80"/>
      <c r="C178" s="65" t="s">
        <v>252</v>
      </c>
      <c r="D178" s="36" t="s">
        <v>146</v>
      </c>
      <c r="E178" s="30" t="s">
        <v>16</v>
      </c>
      <c r="F178" s="30" t="s">
        <v>360</v>
      </c>
      <c r="G178" s="85" t="s">
        <v>347</v>
      </c>
      <c r="H178" s="99" t="s">
        <v>316</v>
      </c>
      <c r="I178" s="31" t="s">
        <v>346</v>
      </c>
      <c r="J178" s="31" t="s">
        <v>361</v>
      </c>
      <c r="K178" s="31"/>
      <c r="L178" s="31" t="s">
        <v>415</v>
      </c>
      <c r="M178" s="31">
        <v>7</v>
      </c>
      <c r="N178" s="187">
        <f>M178*15</f>
        <v>105</v>
      </c>
      <c r="O178" s="48"/>
      <c r="P178" s="48"/>
      <c r="Q178" s="129"/>
      <c r="R178" s="129"/>
    </row>
    <row r="179" spans="2:18" x14ac:dyDescent="0.2">
      <c r="B179" s="80"/>
      <c r="C179" s="65" t="s">
        <v>253</v>
      </c>
      <c r="D179" s="36" t="s">
        <v>146</v>
      </c>
      <c r="E179" s="30" t="s">
        <v>16</v>
      </c>
      <c r="F179" s="30" t="s">
        <v>360</v>
      </c>
      <c r="G179" s="85" t="s">
        <v>347</v>
      </c>
      <c r="H179" s="99" t="s">
        <v>316</v>
      </c>
      <c r="I179" s="31" t="s">
        <v>346</v>
      </c>
      <c r="J179" s="31" t="s">
        <v>361</v>
      </c>
      <c r="K179" s="31"/>
      <c r="L179" s="31" t="s">
        <v>415</v>
      </c>
      <c r="M179" s="31">
        <v>7</v>
      </c>
      <c r="N179" s="187">
        <f t="shared" ref="N179:N180" si="4">M179*15</f>
        <v>105</v>
      </c>
      <c r="O179" s="48"/>
      <c r="P179" s="48"/>
      <c r="Q179" s="129"/>
      <c r="R179" s="129"/>
    </row>
    <row r="180" spans="2:18" x14ac:dyDescent="0.2">
      <c r="B180" s="80"/>
      <c r="C180" s="65" t="s">
        <v>254</v>
      </c>
      <c r="D180" s="36" t="s">
        <v>150</v>
      </c>
      <c r="E180" s="23" t="s">
        <v>15</v>
      </c>
      <c r="F180" s="30" t="s">
        <v>379</v>
      </c>
      <c r="G180" s="85" t="s">
        <v>380</v>
      </c>
      <c r="H180" s="101" t="s">
        <v>308</v>
      </c>
      <c r="I180" s="31" t="s">
        <v>381</v>
      </c>
      <c r="J180" s="31" t="s">
        <v>378</v>
      </c>
      <c r="K180" s="31"/>
      <c r="L180" s="31" t="s">
        <v>415</v>
      </c>
      <c r="M180" s="31">
        <v>10</v>
      </c>
      <c r="N180" s="187">
        <f t="shared" si="4"/>
        <v>150</v>
      </c>
      <c r="O180" s="48"/>
      <c r="P180" s="48"/>
      <c r="Q180" s="129"/>
      <c r="R180" s="129"/>
    </row>
    <row r="181" spans="2:18" x14ac:dyDescent="0.2">
      <c r="B181" s="80"/>
      <c r="C181" s="65"/>
      <c r="D181" s="36" t="s">
        <v>438</v>
      </c>
      <c r="E181" s="30" t="s">
        <v>24</v>
      </c>
      <c r="F181" s="30" t="s">
        <v>368</v>
      </c>
      <c r="G181" s="85" t="s">
        <v>369</v>
      </c>
      <c r="H181" s="103" t="s">
        <v>347</v>
      </c>
      <c r="I181" s="31" t="s">
        <v>342</v>
      </c>
      <c r="J181" s="31" t="s">
        <v>370</v>
      </c>
      <c r="K181" s="31"/>
      <c r="L181" s="31" t="s">
        <v>425</v>
      </c>
      <c r="M181" s="31">
        <v>5</v>
      </c>
      <c r="N181" s="187">
        <f>M181*30</f>
        <v>150</v>
      </c>
      <c r="O181" s="48"/>
      <c r="P181" s="48"/>
      <c r="Q181" s="129"/>
      <c r="R181" s="129"/>
    </row>
    <row r="182" spans="2:18" x14ac:dyDescent="0.2">
      <c r="B182" s="80"/>
      <c r="C182" s="65"/>
      <c r="D182" s="36" t="s">
        <v>143</v>
      </c>
      <c r="E182" s="30" t="s">
        <v>598</v>
      </c>
      <c r="F182" s="30" t="s">
        <v>362</v>
      </c>
      <c r="G182" s="85" t="s">
        <v>363</v>
      </c>
      <c r="H182" s="101" t="s">
        <v>367</v>
      </c>
      <c r="I182" s="31" t="s">
        <v>381</v>
      </c>
      <c r="J182" s="31" t="s">
        <v>361</v>
      </c>
      <c r="K182" s="31"/>
      <c r="L182" s="31" t="s">
        <v>448</v>
      </c>
      <c r="M182" s="31">
        <v>7</v>
      </c>
      <c r="N182" s="187">
        <f>M182*20</f>
        <v>140</v>
      </c>
      <c r="O182" s="48"/>
      <c r="P182" s="48"/>
      <c r="Q182" s="129"/>
      <c r="R182" s="129"/>
    </row>
    <row r="183" spans="2:18" x14ac:dyDescent="0.2">
      <c r="B183" s="80"/>
      <c r="C183" s="65" t="s">
        <v>255</v>
      </c>
      <c r="D183" s="36" t="s">
        <v>150</v>
      </c>
      <c r="E183" s="23" t="s">
        <v>15</v>
      </c>
      <c r="F183" s="30" t="s">
        <v>379</v>
      </c>
      <c r="G183" s="85" t="s">
        <v>380</v>
      </c>
      <c r="H183" s="101" t="s">
        <v>308</v>
      </c>
      <c r="I183" s="31" t="s">
        <v>381</v>
      </c>
      <c r="J183" s="31" t="s">
        <v>378</v>
      </c>
      <c r="K183" s="31"/>
      <c r="L183" s="31" t="s">
        <v>415</v>
      </c>
      <c r="M183" s="31">
        <v>10</v>
      </c>
      <c r="N183" s="187">
        <f t="shared" ref="N183:N184" si="5">M183*15</f>
        <v>150</v>
      </c>
      <c r="O183" s="48"/>
      <c r="P183" s="48"/>
      <c r="Q183" s="129"/>
      <c r="R183" s="129"/>
    </row>
    <row r="184" spans="2:18" x14ac:dyDescent="0.2">
      <c r="B184" s="80"/>
      <c r="C184" s="65" t="s">
        <v>455</v>
      </c>
      <c r="D184" s="36" t="s">
        <v>150</v>
      </c>
      <c r="E184" s="23" t="s">
        <v>15</v>
      </c>
      <c r="F184" s="30" t="s">
        <v>379</v>
      </c>
      <c r="G184" s="85" t="s">
        <v>380</v>
      </c>
      <c r="H184" s="101" t="s">
        <v>308</v>
      </c>
      <c r="I184" s="31" t="s">
        <v>381</v>
      </c>
      <c r="J184" s="31" t="s">
        <v>378</v>
      </c>
      <c r="K184" s="31"/>
      <c r="L184" s="31" t="s">
        <v>415</v>
      </c>
      <c r="M184" s="31">
        <v>10</v>
      </c>
      <c r="N184" s="187">
        <f t="shared" si="5"/>
        <v>150</v>
      </c>
      <c r="O184" s="48"/>
      <c r="P184" s="48"/>
      <c r="Q184" s="129"/>
      <c r="R184" s="129"/>
    </row>
    <row r="185" spans="2:18" x14ac:dyDescent="0.2">
      <c r="B185" s="80"/>
      <c r="C185" s="65" t="s">
        <v>456</v>
      </c>
      <c r="D185" s="36" t="s">
        <v>405</v>
      </c>
      <c r="E185" s="30" t="s">
        <v>12</v>
      </c>
      <c r="F185" s="30" t="s">
        <v>128</v>
      </c>
      <c r="G185" s="85" t="s">
        <v>321</v>
      </c>
      <c r="H185" s="24"/>
      <c r="I185" s="24" t="s">
        <v>319</v>
      </c>
      <c r="J185" s="24" t="s">
        <v>323</v>
      </c>
      <c r="K185" s="24"/>
      <c r="L185" s="24" t="s">
        <v>444</v>
      </c>
      <c r="M185" s="24">
        <v>5</v>
      </c>
      <c r="N185" s="187">
        <f>M185*30</f>
        <v>150</v>
      </c>
      <c r="O185" s="48"/>
      <c r="P185" s="48"/>
      <c r="Q185" s="129"/>
      <c r="R185" s="129"/>
    </row>
    <row r="186" spans="2:18" x14ac:dyDescent="0.2">
      <c r="B186" s="117"/>
      <c r="C186" s="107"/>
      <c r="D186" s="108"/>
      <c r="E186" s="109"/>
      <c r="F186" s="109"/>
      <c r="G186" s="118"/>
      <c r="H186" s="112"/>
      <c r="I186" s="112"/>
      <c r="J186" s="112"/>
      <c r="K186" s="112"/>
      <c r="L186" s="112"/>
      <c r="M186" s="112"/>
      <c r="N186" s="188"/>
      <c r="O186" s="48"/>
      <c r="P186" s="224"/>
      <c r="Q186" s="129"/>
      <c r="R186" s="129"/>
    </row>
    <row r="187" spans="2:18" x14ac:dyDescent="0.2">
      <c r="B187" s="80" t="s">
        <v>256</v>
      </c>
      <c r="C187" s="65" t="s">
        <v>257</v>
      </c>
      <c r="D187" s="36" t="s">
        <v>405</v>
      </c>
      <c r="E187" s="30" t="s">
        <v>601</v>
      </c>
      <c r="F187" s="30" t="s">
        <v>128</v>
      </c>
      <c r="G187" s="85" t="s">
        <v>321</v>
      </c>
      <c r="H187" s="24"/>
      <c r="I187" s="24" t="s">
        <v>319</v>
      </c>
      <c r="J187" s="24" t="s">
        <v>323</v>
      </c>
      <c r="K187" s="24"/>
      <c r="L187" s="24" t="s">
        <v>444</v>
      </c>
      <c r="M187" s="24">
        <v>5</v>
      </c>
      <c r="N187" s="187">
        <f>M187*(30*3)</f>
        <v>450</v>
      </c>
      <c r="O187" s="48"/>
      <c r="P187" s="48"/>
      <c r="Q187" s="129"/>
      <c r="R187" s="129"/>
    </row>
    <row r="188" spans="2:18" x14ac:dyDescent="0.2">
      <c r="B188" s="80"/>
      <c r="C188" s="65" t="s">
        <v>258</v>
      </c>
      <c r="D188" s="36" t="s">
        <v>137</v>
      </c>
      <c r="E188" s="30" t="s">
        <v>22</v>
      </c>
      <c r="F188" s="30" t="s">
        <v>344</v>
      </c>
      <c r="G188" s="84">
        <v>60</v>
      </c>
      <c r="H188" s="99" t="s">
        <v>316</v>
      </c>
      <c r="I188" s="31" t="s">
        <v>342</v>
      </c>
      <c r="J188" s="31" t="s">
        <v>343</v>
      </c>
      <c r="K188" s="31"/>
      <c r="L188" s="31" t="s">
        <v>448</v>
      </c>
      <c r="M188" s="31">
        <v>3</v>
      </c>
      <c r="N188" s="187">
        <f>M188*20</f>
        <v>60</v>
      </c>
      <c r="O188" s="48"/>
      <c r="P188" s="48"/>
      <c r="Q188" s="129"/>
      <c r="R188" s="129"/>
    </row>
    <row r="189" spans="2:18" x14ac:dyDescent="0.2">
      <c r="B189" s="80"/>
      <c r="C189" s="65" t="s">
        <v>259</v>
      </c>
      <c r="D189" s="36" t="s">
        <v>405</v>
      </c>
      <c r="E189" s="30" t="s">
        <v>601</v>
      </c>
      <c r="F189" s="30" t="s">
        <v>128</v>
      </c>
      <c r="G189" s="85" t="s">
        <v>321</v>
      </c>
      <c r="H189" s="24"/>
      <c r="I189" s="24" t="s">
        <v>319</v>
      </c>
      <c r="J189" s="24" t="s">
        <v>323</v>
      </c>
      <c r="K189" s="24"/>
      <c r="L189" s="24" t="s">
        <v>423</v>
      </c>
      <c r="M189" s="24">
        <v>5</v>
      </c>
      <c r="N189" s="187">
        <f>M189*(30*3)</f>
        <v>450</v>
      </c>
      <c r="O189" s="48"/>
      <c r="P189" s="48"/>
      <c r="Q189" s="129"/>
      <c r="R189" s="129"/>
    </row>
    <row r="190" spans="2:18" x14ac:dyDescent="0.2">
      <c r="B190" s="80"/>
      <c r="C190" s="65" t="s">
        <v>260</v>
      </c>
      <c r="D190" s="36" t="s">
        <v>445</v>
      </c>
      <c r="E190" s="30" t="s">
        <v>17</v>
      </c>
      <c r="F190" s="30" t="s">
        <v>351</v>
      </c>
      <c r="G190" s="85" t="s">
        <v>446</v>
      </c>
      <c r="H190" s="99"/>
      <c r="I190" s="31" t="s">
        <v>342</v>
      </c>
      <c r="J190" s="31" t="s">
        <v>353</v>
      </c>
      <c r="K190" s="31"/>
      <c r="L190" s="31" t="s">
        <v>415</v>
      </c>
      <c r="M190" s="31">
        <v>3</v>
      </c>
      <c r="N190" s="187">
        <f>M190*15</f>
        <v>45</v>
      </c>
      <c r="O190" s="48"/>
      <c r="P190" s="48"/>
      <c r="Q190" s="129"/>
      <c r="R190" s="129"/>
    </row>
    <row r="191" spans="2:18" x14ac:dyDescent="0.2">
      <c r="B191" s="80"/>
      <c r="C191" s="65" t="s">
        <v>261</v>
      </c>
      <c r="D191" s="36" t="s">
        <v>445</v>
      </c>
      <c r="E191" s="30" t="s">
        <v>17</v>
      </c>
      <c r="F191" s="30" t="s">
        <v>351</v>
      </c>
      <c r="G191" s="85" t="s">
        <v>446</v>
      </c>
      <c r="H191" s="99"/>
      <c r="I191" s="31" t="s">
        <v>342</v>
      </c>
      <c r="J191" s="31" t="s">
        <v>353</v>
      </c>
      <c r="K191" s="31"/>
      <c r="L191" s="31" t="s">
        <v>448</v>
      </c>
      <c r="M191" s="31">
        <v>3</v>
      </c>
      <c r="N191" s="187">
        <f>M191*20</f>
        <v>60</v>
      </c>
      <c r="O191" s="48"/>
      <c r="P191" s="48"/>
      <c r="Q191" s="129"/>
      <c r="R191" s="129"/>
    </row>
    <row r="192" spans="2:18" x14ac:dyDescent="0.2">
      <c r="B192" s="80"/>
      <c r="C192" s="65" t="s">
        <v>262</v>
      </c>
      <c r="D192" s="36" t="s">
        <v>445</v>
      </c>
      <c r="E192" s="30" t="s">
        <v>17</v>
      </c>
      <c r="F192" s="30" t="s">
        <v>351</v>
      </c>
      <c r="G192" s="85" t="s">
        <v>446</v>
      </c>
      <c r="H192" s="99"/>
      <c r="I192" s="31" t="s">
        <v>342</v>
      </c>
      <c r="J192" s="31" t="s">
        <v>353</v>
      </c>
      <c r="K192" s="31"/>
      <c r="L192" s="31" t="s">
        <v>448</v>
      </c>
      <c r="M192" s="31">
        <v>3</v>
      </c>
      <c r="N192" s="187">
        <f>M192*20</f>
        <v>60</v>
      </c>
      <c r="O192" s="48"/>
      <c r="P192" s="48"/>
      <c r="Q192" s="129"/>
      <c r="R192" s="129"/>
    </row>
    <row r="193" spans="2:18" x14ac:dyDescent="0.2">
      <c r="B193" s="80"/>
      <c r="C193" s="65" t="s">
        <v>263</v>
      </c>
      <c r="D193" s="36" t="s">
        <v>144</v>
      </c>
      <c r="E193" s="30" t="s">
        <v>18</v>
      </c>
      <c r="F193" s="30" t="s">
        <v>377</v>
      </c>
      <c r="G193" s="100" t="s">
        <v>376</v>
      </c>
      <c r="H193" s="101" t="s">
        <v>376</v>
      </c>
      <c r="I193" s="31" t="s">
        <v>342</v>
      </c>
      <c r="J193" s="31" t="s">
        <v>343</v>
      </c>
      <c r="K193" s="31"/>
      <c r="L193" s="31" t="s">
        <v>448</v>
      </c>
      <c r="M193" s="31">
        <v>3</v>
      </c>
      <c r="N193" s="187">
        <f>M193*20</f>
        <v>60</v>
      </c>
      <c r="O193" s="48"/>
      <c r="P193" s="48"/>
      <c r="Q193" s="129"/>
      <c r="R193" s="129"/>
    </row>
    <row r="194" spans="2:18" x14ac:dyDescent="0.2">
      <c r="B194" s="80"/>
      <c r="C194" s="65" t="s">
        <v>457</v>
      </c>
      <c r="D194" s="36" t="s">
        <v>144</v>
      </c>
      <c r="E194" s="30" t="s">
        <v>18</v>
      </c>
      <c r="F194" s="30" t="s">
        <v>377</v>
      </c>
      <c r="G194" s="100" t="s">
        <v>376</v>
      </c>
      <c r="H194" s="101" t="s">
        <v>376</v>
      </c>
      <c r="I194" s="31" t="s">
        <v>342</v>
      </c>
      <c r="J194" s="31" t="s">
        <v>343</v>
      </c>
      <c r="K194" s="31"/>
      <c r="L194" s="31" t="s">
        <v>448</v>
      </c>
      <c r="M194" s="31">
        <v>3</v>
      </c>
      <c r="N194" s="187">
        <f>M194*20</f>
        <v>60</v>
      </c>
      <c r="O194" s="48"/>
      <c r="P194" s="48"/>
      <c r="Q194" s="129"/>
      <c r="R194" s="129"/>
    </row>
    <row r="195" spans="2:18" x14ac:dyDescent="0.2">
      <c r="B195" s="80"/>
      <c r="C195" s="65" t="s">
        <v>458</v>
      </c>
      <c r="D195" s="36" t="s">
        <v>139</v>
      </c>
      <c r="E195" s="30" t="s">
        <v>20</v>
      </c>
      <c r="F195" s="30" t="s">
        <v>348</v>
      </c>
      <c r="G195" s="85" t="s">
        <v>347</v>
      </c>
      <c r="H195" s="103" t="s">
        <v>347</v>
      </c>
      <c r="I195" s="31" t="s">
        <v>352</v>
      </c>
      <c r="J195" s="31" t="s">
        <v>350</v>
      </c>
      <c r="K195" s="31"/>
      <c r="L195" s="31"/>
      <c r="M195" s="31">
        <v>3</v>
      </c>
      <c r="N195" s="187">
        <f>M195*60</f>
        <v>180</v>
      </c>
      <c r="O195" s="48"/>
      <c r="P195" s="48"/>
      <c r="Q195" s="129"/>
      <c r="R195" s="129"/>
    </row>
    <row r="196" spans="2:18" x14ac:dyDescent="0.2">
      <c r="B196" s="80"/>
      <c r="C196" s="65" t="s">
        <v>459</v>
      </c>
      <c r="D196" s="36" t="s">
        <v>146</v>
      </c>
      <c r="E196" s="30" t="s">
        <v>16</v>
      </c>
      <c r="F196" s="30" t="s">
        <v>360</v>
      </c>
      <c r="G196" s="85" t="s">
        <v>347</v>
      </c>
      <c r="H196" s="99" t="s">
        <v>316</v>
      </c>
      <c r="I196" s="31" t="s">
        <v>346</v>
      </c>
      <c r="J196" s="31" t="s">
        <v>361</v>
      </c>
      <c r="K196" s="31"/>
      <c r="L196" s="31" t="s">
        <v>437</v>
      </c>
      <c r="M196" s="31">
        <v>7</v>
      </c>
      <c r="N196" s="187">
        <f>M196*100</f>
        <v>700</v>
      </c>
      <c r="O196" s="48"/>
      <c r="P196" s="48"/>
      <c r="Q196" s="129"/>
      <c r="R196" s="129"/>
    </row>
    <row r="197" spans="2:18" x14ac:dyDescent="0.2">
      <c r="B197" s="80"/>
      <c r="C197" s="65" t="s">
        <v>460</v>
      </c>
      <c r="D197" s="36" t="s">
        <v>139</v>
      </c>
      <c r="E197" s="30" t="s">
        <v>20</v>
      </c>
      <c r="F197" s="30" t="s">
        <v>348</v>
      </c>
      <c r="G197" s="85" t="s">
        <v>347</v>
      </c>
      <c r="H197" s="103" t="s">
        <v>347</v>
      </c>
      <c r="I197" s="31" t="s">
        <v>352</v>
      </c>
      <c r="J197" s="31" t="s">
        <v>350</v>
      </c>
      <c r="K197" s="31"/>
      <c r="L197" s="31"/>
      <c r="M197" s="31">
        <v>3</v>
      </c>
      <c r="N197" s="187">
        <f>M197*60</f>
        <v>180</v>
      </c>
      <c r="O197" s="48"/>
      <c r="P197" s="48"/>
      <c r="Q197" s="129"/>
      <c r="R197" s="129"/>
    </row>
    <row r="198" spans="2:18" x14ac:dyDescent="0.2">
      <c r="B198" s="117"/>
      <c r="C198" s="107"/>
      <c r="D198" s="108"/>
      <c r="E198" s="109"/>
      <c r="F198" s="109"/>
      <c r="G198" s="114"/>
      <c r="H198" s="121"/>
      <c r="I198" s="112"/>
      <c r="J198" s="112"/>
      <c r="K198" s="112"/>
      <c r="L198" s="112"/>
      <c r="M198" s="112"/>
      <c r="N198" s="188"/>
      <c r="O198" s="48"/>
      <c r="P198" s="224"/>
      <c r="Q198" s="129"/>
      <c r="R198" s="129"/>
    </row>
    <row r="199" spans="2:18" x14ac:dyDescent="0.2">
      <c r="B199" s="61" t="s">
        <v>469</v>
      </c>
      <c r="C199" s="64"/>
      <c r="D199" s="4"/>
      <c r="E199" s="4"/>
      <c r="F199" s="3"/>
      <c r="G199" s="92"/>
      <c r="H199" s="92"/>
      <c r="I199" s="92"/>
      <c r="J199" s="92"/>
      <c r="K199" s="18"/>
      <c r="L199" s="18"/>
      <c r="M199" s="18"/>
      <c r="N199" s="176"/>
      <c r="O199" s="48"/>
      <c r="P199" s="241"/>
      <c r="Q199" s="129"/>
      <c r="R199" s="129"/>
    </row>
    <row r="200" spans="2:18" x14ac:dyDescent="0.2">
      <c r="B200" s="49" t="s">
        <v>468</v>
      </c>
      <c r="C200" s="65" t="s">
        <v>470</v>
      </c>
      <c r="D200" s="36" t="s">
        <v>404</v>
      </c>
      <c r="E200" s="30" t="s">
        <v>13</v>
      </c>
      <c r="F200" s="23" t="s">
        <v>318</v>
      </c>
      <c r="G200" s="85" t="s">
        <v>321</v>
      </c>
      <c r="H200" s="24"/>
      <c r="I200" s="24" t="s">
        <v>319</v>
      </c>
      <c r="J200" s="24" t="s">
        <v>320</v>
      </c>
      <c r="K200" s="24"/>
      <c r="L200" s="24" t="s">
        <v>497</v>
      </c>
      <c r="M200" s="24">
        <v>5</v>
      </c>
      <c r="N200" s="187">
        <f>M200*25</f>
        <v>125</v>
      </c>
      <c r="O200" s="48"/>
      <c r="P200" s="48"/>
      <c r="Q200" s="129"/>
      <c r="R200" s="129"/>
    </row>
    <row r="201" spans="2:18" x14ac:dyDescent="0.2">
      <c r="B201" s="49" t="s">
        <v>471</v>
      </c>
      <c r="C201" s="65" t="s">
        <v>472</v>
      </c>
      <c r="D201" s="36" t="s">
        <v>496</v>
      </c>
      <c r="E201" s="23" t="s">
        <v>420</v>
      </c>
      <c r="F201" s="30" t="s">
        <v>14</v>
      </c>
      <c r="G201" s="85" t="s">
        <v>321</v>
      </c>
      <c r="H201" s="24"/>
      <c r="I201" s="24" t="s">
        <v>319</v>
      </c>
      <c r="J201" s="24" t="s">
        <v>421</v>
      </c>
      <c r="K201" s="24"/>
      <c r="L201" s="24" t="s">
        <v>498</v>
      </c>
      <c r="M201" s="24">
        <v>5</v>
      </c>
      <c r="N201" s="187">
        <f>M201*45</f>
        <v>225</v>
      </c>
      <c r="O201" s="48"/>
      <c r="P201" s="48"/>
      <c r="Q201" s="129"/>
      <c r="R201" s="129"/>
    </row>
    <row r="202" spans="2:18" x14ac:dyDescent="0.2">
      <c r="B202" s="49" t="s">
        <v>473</v>
      </c>
      <c r="C202" s="65" t="s">
        <v>474</v>
      </c>
      <c r="D202" s="36" t="s">
        <v>496</v>
      </c>
      <c r="E202" s="23" t="s">
        <v>420</v>
      </c>
      <c r="F202" s="30" t="s">
        <v>14</v>
      </c>
      <c r="G202" s="85" t="s">
        <v>321</v>
      </c>
      <c r="H202" s="24"/>
      <c r="I202" s="24" t="s">
        <v>319</v>
      </c>
      <c r="J202" s="24" t="s">
        <v>421</v>
      </c>
      <c r="K202" s="24"/>
      <c r="L202" s="24" t="s">
        <v>499</v>
      </c>
      <c r="M202" s="24">
        <v>5</v>
      </c>
      <c r="N202" s="187">
        <f>M202*65</f>
        <v>325</v>
      </c>
      <c r="O202" s="48"/>
      <c r="P202" s="48"/>
      <c r="Q202" s="129"/>
      <c r="R202" s="129"/>
    </row>
    <row r="203" spans="2:18" x14ac:dyDescent="0.2">
      <c r="B203" s="49" t="s">
        <v>471</v>
      </c>
      <c r="C203" s="65" t="s">
        <v>475</v>
      </c>
      <c r="D203" s="36" t="s">
        <v>552</v>
      </c>
      <c r="E203" s="38"/>
      <c r="F203" s="30"/>
      <c r="G203" s="93"/>
      <c r="H203" s="93"/>
      <c r="I203" s="93"/>
      <c r="J203" s="93"/>
      <c r="K203" s="31"/>
      <c r="L203" s="31" t="s">
        <v>500</v>
      </c>
      <c r="M203" s="51">
        <v>5</v>
      </c>
      <c r="N203" s="187">
        <f>M203*120</f>
        <v>600</v>
      </c>
      <c r="O203" s="48"/>
      <c r="P203" s="48"/>
      <c r="Q203" s="129"/>
      <c r="R203" s="129"/>
    </row>
    <row r="204" spans="2:18" x14ac:dyDescent="0.2">
      <c r="B204" s="49" t="s">
        <v>473</v>
      </c>
      <c r="C204" s="65" t="s">
        <v>476</v>
      </c>
      <c r="D204" s="36" t="s">
        <v>496</v>
      </c>
      <c r="E204" s="23" t="s">
        <v>420</v>
      </c>
      <c r="F204" s="23" t="s">
        <v>14</v>
      </c>
      <c r="G204" s="85" t="s">
        <v>321</v>
      </c>
      <c r="H204" s="24"/>
      <c r="I204" s="24" t="s">
        <v>319</v>
      </c>
      <c r="J204" s="24" t="s">
        <v>421</v>
      </c>
      <c r="K204" s="24"/>
      <c r="L204" s="24" t="s">
        <v>501</v>
      </c>
      <c r="M204" s="24">
        <v>5</v>
      </c>
      <c r="N204" s="185">
        <f>M204*75</f>
        <v>375</v>
      </c>
      <c r="O204" s="48"/>
      <c r="P204" s="48"/>
      <c r="Q204" s="129"/>
      <c r="R204" s="129"/>
    </row>
    <row r="205" spans="2:18" x14ac:dyDescent="0.2">
      <c r="B205" s="49" t="s">
        <v>610</v>
      </c>
      <c r="C205" s="65" t="s">
        <v>608</v>
      </c>
      <c r="D205" s="208" t="s">
        <v>404</v>
      </c>
      <c r="E205" s="209" t="s">
        <v>13</v>
      </c>
      <c r="F205" s="210" t="s">
        <v>318</v>
      </c>
      <c r="G205" s="211" t="s">
        <v>321</v>
      </c>
      <c r="H205" s="212"/>
      <c r="I205" s="212" t="s">
        <v>319</v>
      </c>
      <c r="J205" s="212" t="s">
        <v>320</v>
      </c>
      <c r="K205" s="212"/>
      <c r="L205" s="212" t="s">
        <v>497</v>
      </c>
      <c r="M205" s="212">
        <v>5</v>
      </c>
      <c r="N205" s="186">
        <f>M205*25</f>
        <v>125</v>
      </c>
      <c r="O205" s="48"/>
      <c r="P205" s="48"/>
      <c r="Q205" s="129"/>
      <c r="R205" s="129"/>
    </row>
    <row r="206" spans="2:18" x14ac:dyDescent="0.2">
      <c r="B206" s="49" t="s">
        <v>610</v>
      </c>
      <c r="C206" s="65" t="s">
        <v>609</v>
      </c>
      <c r="D206" s="36" t="s">
        <v>404</v>
      </c>
      <c r="E206" s="30" t="s">
        <v>13</v>
      </c>
      <c r="F206" s="23" t="s">
        <v>318</v>
      </c>
      <c r="G206" s="85" t="s">
        <v>321</v>
      </c>
      <c r="H206" s="24"/>
      <c r="I206" s="24" t="s">
        <v>319</v>
      </c>
      <c r="J206" s="24" t="s">
        <v>320</v>
      </c>
      <c r="K206" s="24"/>
      <c r="L206" s="24" t="s">
        <v>497</v>
      </c>
      <c r="M206" s="24">
        <v>5</v>
      </c>
      <c r="N206" s="187">
        <f>M206*25</f>
        <v>125</v>
      </c>
      <c r="O206" s="48"/>
      <c r="P206" s="48"/>
      <c r="Q206" s="129"/>
      <c r="R206" s="129"/>
    </row>
    <row r="207" spans="2:18" ht="13.5" thickBot="1" x14ac:dyDescent="0.25">
      <c r="B207" s="177"/>
      <c r="C207" s="178"/>
      <c r="D207" s="179"/>
      <c r="E207" s="180"/>
      <c r="F207" s="180"/>
      <c r="G207" s="181"/>
      <c r="H207" s="182"/>
      <c r="I207" s="183"/>
      <c r="J207" s="183"/>
      <c r="K207" s="183"/>
      <c r="L207" s="183"/>
      <c r="M207" s="183"/>
      <c r="N207" s="190"/>
      <c r="O207" s="48"/>
      <c r="P207" s="224"/>
      <c r="Q207" s="129"/>
      <c r="R207" s="129"/>
    </row>
    <row r="208" spans="2:18" x14ac:dyDescent="0.2">
      <c r="B208" s="129"/>
      <c r="C208" s="129"/>
      <c r="D208" s="130"/>
      <c r="E208" s="129"/>
      <c r="F208" s="129"/>
      <c r="G208" s="143"/>
      <c r="H208" s="48"/>
      <c r="I208" s="48"/>
      <c r="J208" s="48"/>
      <c r="K208" s="48"/>
      <c r="L208" s="48"/>
      <c r="M208" s="48"/>
      <c r="N208" s="48"/>
      <c r="O208" s="48"/>
      <c r="P208" s="48"/>
      <c r="Q208" s="129"/>
      <c r="R208" s="129"/>
    </row>
    <row r="209" spans="15:18" x14ac:dyDescent="0.2">
      <c r="O209" s="48"/>
      <c r="P209" s="48"/>
      <c r="Q209" s="129"/>
      <c r="R209" s="129"/>
    </row>
  </sheetData>
  <mergeCells count="1">
    <mergeCell ref="B10:D10"/>
  </mergeCells>
  <phoneticPr fontId="9" type="noConversion"/>
  <pageMargins left="0.7" right="0.7" top="0.75" bottom="0.75" header="0.3" footer="0.3"/>
  <pageSetup paperSize="8" scale="60" fitToHeight="0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FB36E-05AC-4B37-9558-AE2D333BAAB3}">
  <sheetPr>
    <tabColor rgb="FF92D050"/>
    <pageSetUpPr fitToPage="1"/>
  </sheetPr>
  <dimension ref="B1:U59"/>
  <sheetViews>
    <sheetView zoomScale="70" zoomScaleNormal="70" workbookViewId="0">
      <selection activeCell="H3" sqref="H3"/>
    </sheetView>
  </sheetViews>
  <sheetFormatPr defaultRowHeight="12.75" x14ac:dyDescent="0.2"/>
  <cols>
    <col min="2" max="2" width="17.140625" customWidth="1"/>
    <col min="3" max="3" width="14.42578125" customWidth="1"/>
    <col min="4" max="4" width="10.28515625" customWidth="1"/>
    <col min="5" max="5" width="37.85546875" customWidth="1"/>
    <col min="6" max="6" width="20.140625" customWidth="1"/>
    <col min="7" max="7" width="12.85546875" style="86" customWidth="1"/>
    <col min="8" max="8" width="9.7109375" style="14" bestFit="1" customWidth="1"/>
    <col min="9" max="10" width="21.28515625" style="14" customWidth="1"/>
    <col min="11" max="12" width="39" style="14" customWidth="1"/>
    <col min="13" max="13" width="21.28515625" style="14" customWidth="1"/>
    <col min="14" max="15" width="14.7109375" style="14" customWidth="1"/>
    <col min="16" max="16" width="16.7109375" style="14" customWidth="1"/>
    <col min="17" max="17" width="43" customWidth="1"/>
    <col min="18" max="18" width="6.140625" customWidth="1"/>
    <col min="19" max="19" width="13.7109375" bestFit="1" customWidth="1"/>
    <col min="20" max="20" width="7.7109375" bestFit="1" customWidth="1"/>
  </cols>
  <sheetData>
    <row r="1" spans="2:21" ht="15" x14ac:dyDescent="0.25">
      <c r="B1" s="5" t="s">
        <v>0</v>
      </c>
      <c r="C1" s="5"/>
    </row>
    <row r="3" spans="2:21" x14ac:dyDescent="0.2">
      <c r="B3" s="13" t="s">
        <v>502</v>
      </c>
      <c r="C3" s="13"/>
      <c r="F3" s="12" t="s">
        <v>207</v>
      </c>
      <c r="G3" s="20">
        <v>45562</v>
      </c>
    </row>
    <row r="4" spans="2:21" x14ac:dyDescent="0.2">
      <c r="B4" s="6" t="s">
        <v>9</v>
      </c>
      <c r="C4" s="6"/>
      <c r="D4" s="7"/>
      <c r="E4" s="7"/>
      <c r="F4" s="12" t="s">
        <v>208</v>
      </c>
      <c r="G4" s="21" t="s">
        <v>171</v>
      </c>
      <c r="H4" s="15"/>
      <c r="N4" s="16"/>
      <c r="O4" s="16"/>
      <c r="P4" s="16"/>
      <c r="Q4" s="9"/>
      <c r="R4" s="6"/>
      <c r="S4" s="6"/>
    </row>
    <row r="5" spans="2:21" x14ac:dyDescent="0.2">
      <c r="D5" s="10"/>
      <c r="E5" s="10"/>
      <c r="F5" s="12" t="s">
        <v>169</v>
      </c>
      <c r="G5" s="87" t="s">
        <v>170</v>
      </c>
      <c r="H5" s="16"/>
      <c r="I5" s="8"/>
      <c r="J5" s="8"/>
      <c r="K5" s="8"/>
      <c r="L5" s="8"/>
      <c r="M5" s="8"/>
      <c r="N5" s="17"/>
      <c r="O5" s="17"/>
      <c r="P5" s="17"/>
      <c r="Q5" s="11"/>
      <c r="R5" s="11"/>
      <c r="S5" s="11"/>
      <c r="T5" s="8"/>
      <c r="U5" s="8"/>
    </row>
    <row r="6" spans="2:21" ht="16.5" customHeight="1" thickBot="1" x14ac:dyDescent="0.25"/>
    <row r="7" spans="2:21" ht="13.5" thickBot="1" x14ac:dyDescent="0.25">
      <c r="B7" s="263" t="s">
        <v>503</v>
      </c>
      <c r="C7" s="264"/>
      <c r="D7" s="264"/>
      <c r="E7" s="265"/>
      <c r="F7" s="146"/>
      <c r="G7" s="123"/>
      <c r="H7" s="147"/>
      <c r="I7" s="124"/>
      <c r="J7" s="124"/>
      <c r="K7" s="124"/>
      <c r="L7" s="124"/>
      <c r="M7" s="124"/>
      <c r="N7" s="124"/>
      <c r="O7" s="124"/>
      <c r="P7" s="124"/>
      <c r="Q7" s="122"/>
    </row>
    <row r="8" spans="2:21" ht="13.5" thickBot="1" x14ac:dyDescent="0.25">
      <c r="B8" s="192"/>
      <c r="C8" s="193"/>
      <c r="D8" s="172" t="s">
        <v>1</v>
      </c>
      <c r="E8" s="172" t="s">
        <v>2</v>
      </c>
      <c r="F8" s="172" t="s">
        <v>3</v>
      </c>
      <c r="G8" s="173" t="s">
        <v>106</v>
      </c>
      <c r="H8" s="172" t="s">
        <v>107</v>
      </c>
      <c r="I8" s="172" t="s">
        <v>108</v>
      </c>
      <c r="J8" s="174" t="s">
        <v>125</v>
      </c>
      <c r="K8" s="174" t="s">
        <v>628</v>
      </c>
      <c r="L8" s="218" t="s">
        <v>627</v>
      </c>
      <c r="M8" s="195"/>
      <c r="N8" s="194" t="s">
        <v>506</v>
      </c>
      <c r="O8" s="172" t="s">
        <v>4</v>
      </c>
      <c r="P8" s="174" t="s">
        <v>167</v>
      </c>
      <c r="Q8" s="175" t="s">
        <v>5</v>
      </c>
    </row>
    <row r="9" spans="2:21" x14ac:dyDescent="0.2">
      <c r="B9" s="196"/>
      <c r="C9" s="197"/>
      <c r="D9" s="198"/>
      <c r="E9" s="198" t="s">
        <v>326</v>
      </c>
      <c r="F9" s="199"/>
      <c r="G9" s="200"/>
      <c r="H9" s="201"/>
      <c r="I9" s="201"/>
      <c r="J9" s="201"/>
      <c r="K9" s="201"/>
      <c r="L9" s="201"/>
      <c r="M9" s="201"/>
      <c r="N9" s="148" t="s">
        <v>553</v>
      </c>
      <c r="O9" s="202">
        <f>SUM(O11:O20)</f>
        <v>1485</v>
      </c>
      <c r="P9" s="202"/>
      <c r="Q9" s="203"/>
    </row>
    <row r="10" spans="2:21" x14ac:dyDescent="0.2">
      <c r="B10" s="29"/>
      <c r="C10" s="65"/>
      <c r="D10" s="36"/>
      <c r="E10" s="53" t="s">
        <v>398</v>
      </c>
      <c r="F10" s="30"/>
      <c r="G10" s="85"/>
      <c r="H10" s="101"/>
      <c r="I10" s="24"/>
      <c r="J10" s="24"/>
      <c r="K10" s="24"/>
      <c r="L10" s="24"/>
      <c r="M10" s="24"/>
      <c r="N10" s="24"/>
      <c r="O10" s="77"/>
      <c r="P10" s="77"/>
      <c r="Q10" s="32"/>
    </row>
    <row r="11" spans="2:21" x14ac:dyDescent="0.2">
      <c r="B11" s="29"/>
      <c r="C11" s="65"/>
      <c r="D11" s="36" t="s">
        <v>153</v>
      </c>
      <c r="E11" s="55" t="s">
        <v>100</v>
      </c>
      <c r="F11" s="30" t="s">
        <v>327</v>
      </c>
      <c r="G11" s="85" t="s">
        <v>364</v>
      </c>
      <c r="H11" s="101" t="s">
        <v>338</v>
      </c>
      <c r="I11" s="24" t="s">
        <v>339</v>
      </c>
      <c r="J11" s="24" t="s">
        <v>126</v>
      </c>
      <c r="K11" s="24" t="s">
        <v>625</v>
      </c>
      <c r="L11" s="24" t="s">
        <v>629</v>
      </c>
      <c r="M11" s="24"/>
      <c r="N11" s="24">
        <v>1</v>
      </c>
      <c r="O11" s="78">
        <f>($O$37+$O$39+$O$38+$O$40)/10</f>
        <v>148.5</v>
      </c>
      <c r="P11" s="77"/>
      <c r="Q11" s="32" t="s">
        <v>507</v>
      </c>
    </row>
    <row r="12" spans="2:21" x14ac:dyDescent="0.2">
      <c r="B12" s="29"/>
      <c r="C12" s="65"/>
      <c r="D12" s="36" t="s">
        <v>154</v>
      </c>
      <c r="E12" s="55" t="s">
        <v>94</v>
      </c>
      <c r="F12" s="30" t="s">
        <v>328</v>
      </c>
      <c r="G12" s="85" t="s">
        <v>391</v>
      </c>
      <c r="H12" s="101" t="s">
        <v>338</v>
      </c>
      <c r="I12" s="24" t="s">
        <v>342</v>
      </c>
      <c r="J12" s="24" t="s">
        <v>126</v>
      </c>
      <c r="K12" s="24" t="s">
        <v>625</v>
      </c>
      <c r="L12" s="24" t="s">
        <v>629</v>
      </c>
      <c r="M12" s="24"/>
      <c r="N12" s="24">
        <v>1.5</v>
      </c>
      <c r="O12" s="78">
        <f t="shared" ref="O12:O20" si="0">($O$37+$O$39+$O$38+$O$40)/10</f>
        <v>148.5</v>
      </c>
      <c r="P12" s="77"/>
      <c r="Q12" s="32" t="s">
        <v>507</v>
      </c>
    </row>
    <row r="13" spans="2:21" x14ac:dyDescent="0.2">
      <c r="B13" s="29"/>
      <c r="C13" s="65"/>
      <c r="D13" s="36" t="s">
        <v>136</v>
      </c>
      <c r="E13" s="55" t="s">
        <v>95</v>
      </c>
      <c r="F13" s="30" t="s">
        <v>329</v>
      </c>
      <c r="G13" s="85" t="s">
        <v>393</v>
      </c>
      <c r="H13" s="101" t="s">
        <v>338</v>
      </c>
      <c r="I13" s="24" t="s">
        <v>342</v>
      </c>
      <c r="J13" s="24" t="s">
        <v>394</v>
      </c>
      <c r="K13" s="24" t="s">
        <v>625</v>
      </c>
      <c r="L13" s="24" t="s">
        <v>629</v>
      </c>
      <c r="M13" s="24"/>
      <c r="N13" s="24">
        <v>0.5</v>
      </c>
      <c r="O13" s="78">
        <f t="shared" si="0"/>
        <v>148.5</v>
      </c>
      <c r="P13" s="77"/>
      <c r="Q13" s="32" t="s">
        <v>507</v>
      </c>
    </row>
    <row r="14" spans="2:21" x14ac:dyDescent="0.2">
      <c r="B14" s="29"/>
      <c r="C14" s="65"/>
      <c r="D14" s="36" t="s">
        <v>161</v>
      </c>
      <c r="E14" s="55" t="s">
        <v>606</v>
      </c>
      <c r="F14" s="30" t="s">
        <v>395</v>
      </c>
      <c r="G14" s="85" t="s">
        <v>389</v>
      </c>
      <c r="H14" s="101" t="s">
        <v>338</v>
      </c>
      <c r="I14" s="24" t="s">
        <v>342</v>
      </c>
      <c r="J14" s="24" t="s">
        <v>288</v>
      </c>
      <c r="K14" s="24" t="s">
        <v>625</v>
      </c>
      <c r="L14" s="24" t="s">
        <v>629</v>
      </c>
      <c r="M14" s="24"/>
      <c r="N14" s="24">
        <v>1</v>
      </c>
      <c r="O14" s="78">
        <f t="shared" si="0"/>
        <v>148.5</v>
      </c>
      <c r="P14" s="77"/>
      <c r="Q14" s="32" t="s">
        <v>507</v>
      </c>
    </row>
    <row r="15" spans="2:21" x14ac:dyDescent="0.2">
      <c r="B15" s="29"/>
      <c r="C15" s="65"/>
      <c r="D15" s="36" t="s">
        <v>155</v>
      </c>
      <c r="E15" s="55" t="s">
        <v>96</v>
      </c>
      <c r="F15" s="30" t="s">
        <v>330</v>
      </c>
      <c r="G15" s="85" t="s">
        <v>396</v>
      </c>
      <c r="H15" s="101" t="s">
        <v>338</v>
      </c>
      <c r="I15" s="24" t="s">
        <v>342</v>
      </c>
      <c r="J15" s="24" t="s">
        <v>322</v>
      </c>
      <c r="K15" s="24" t="s">
        <v>625</v>
      </c>
      <c r="L15" s="24" t="s">
        <v>629</v>
      </c>
      <c r="M15" s="24"/>
      <c r="N15" s="24">
        <v>0.5</v>
      </c>
      <c r="O15" s="78">
        <f t="shared" si="0"/>
        <v>148.5</v>
      </c>
      <c r="P15" s="77"/>
      <c r="Q15" s="32" t="s">
        <v>507</v>
      </c>
    </row>
    <row r="16" spans="2:21" x14ac:dyDescent="0.2">
      <c r="B16" s="29"/>
      <c r="C16" s="65"/>
      <c r="D16" s="36" t="s">
        <v>156</v>
      </c>
      <c r="E16" s="55" t="s">
        <v>101</v>
      </c>
      <c r="F16" s="30" t="s">
        <v>331</v>
      </c>
      <c r="G16" s="85">
        <v>600</v>
      </c>
      <c r="H16" s="101" t="s">
        <v>338</v>
      </c>
      <c r="I16" s="24" t="s">
        <v>342</v>
      </c>
      <c r="J16" s="24" t="s">
        <v>378</v>
      </c>
      <c r="K16" s="24" t="s">
        <v>625</v>
      </c>
      <c r="L16" s="24" t="s">
        <v>629</v>
      </c>
      <c r="M16" s="24"/>
      <c r="N16" s="24">
        <v>1.5</v>
      </c>
      <c r="O16" s="78">
        <f t="shared" si="0"/>
        <v>148.5</v>
      </c>
      <c r="P16" s="77"/>
      <c r="Q16" s="32" t="s">
        <v>507</v>
      </c>
    </row>
    <row r="17" spans="2:17" x14ac:dyDescent="0.2">
      <c r="B17" s="29"/>
      <c r="C17" s="65"/>
      <c r="D17" s="36" t="s">
        <v>157</v>
      </c>
      <c r="E17" s="55" t="s">
        <v>11</v>
      </c>
      <c r="F17" s="30" t="s">
        <v>332</v>
      </c>
      <c r="G17" s="85" t="s">
        <v>392</v>
      </c>
      <c r="H17" s="101" t="s">
        <v>338</v>
      </c>
      <c r="I17" s="24" t="s">
        <v>342</v>
      </c>
      <c r="J17" s="24" t="s">
        <v>323</v>
      </c>
      <c r="K17" s="24" t="s">
        <v>625</v>
      </c>
      <c r="L17" s="24" t="s">
        <v>629</v>
      </c>
      <c r="M17" s="24"/>
      <c r="N17" s="24">
        <v>1.5</v>
      </c>
      <c r="O17" s="78">
        <f t="shared" si="0"/>
        <v>148.5</v>
      </c>
      <c r="P17" s="77"/>
      <c r="Q17" s="32" t="s">
        <v>507</v>
      </c>
    </row>
    <row r="18" spans="2:17" x14ac:dyDescent="0.2">
      <c r="B18" s="29"/>
      <c r="C18" s="65"/>
      <c r="D18" s="36" t="s">
        <v>158</v>
      </c>
      <c r="E18" s="55" t="s">
        <v>97</v>
      </c>
      <c r="F18" s="30" t="s">
        <v>333</v>
      </c>
      <c r="G18" s="85" t="s">
        <v>397</v>
      </c>
      <c r="H18" s="101" t="s">
        <v>338</v>
      </c>
      <c r="I18" s="24" t="s">
        <v>342</v>
      </c>
      <c r="J18" s="24" t="s">
        <v>288</v>
      </c>
      <c r="K18" s="24" t="s">
        <v>625</v>
      </c>
      <c r="L18" s="24" t="s">
        <v>629</v>
      </c>
      <c r="M18" s="24"/>
      <c r="N18" s="24">
        <v>1.5</v>
      </c>
      <c r="O18" s="78">
        <f t="shared" si="0"/>
        <v>148.5</v>
      </c>
      <c r="P18" s="77"/>
      <c r="Q18" s="32" t="s">
        <v>507</v>
      </c>
    </row>
    <row r="19" spans="2:17" x14ac:dyDescent="0.2">
      <c r="B19" s="29"/>
      <c r="C19" s="65"/>
      <c r="D19" s="36" t="s">
        <v>159</v>
      </c>
      <c r="E19" s="55" t="s">
        <v>98</v>
      </c>
      <c r="F19" s="30" t="s">
        <v>334</v>
      </c>
      <c r="G19" s="85">
        <v>200</v>
      </c>
      <c r="H19" s="101" t="s">
        <v>338</v>
      </c>
      <c r="I19" s="24" t="s">
        <v>342</v>
      </c>
      <c r="J19" s="24" t="s">
        <v>288</v>
      </c>
      <c r="K19" s="24" t="s">
        <v>625</v>
      </c>
      <c r="L19" s="24" t="s">
        <v>629</v>
      </c>
      <c r="M19" s="24"/>
      <c r="N19" s="24">
        <v>0.5</v>
      </c>
      <c r="O19" s="78">
        <f t="shared" si="0"/>
        <v>148.5</v>
      </c>
      <c r="P19" s="77"/>
      <c r="Q19" s="32" t="s">
        <v>507</v>
      </c>
    </row>
    <row r="20" spans="2:17" x14ac:dyDescent="0.2">
      <c r="B20" s="29"/>
      <c r="C20" s="65"/>
      <c r="D20" s="36" t="s">
        <v>160</v>
      </c>
      <c r="E20" s="55" t="s">
        <v>99</v>
      </c>
      <c r="F20" s="30" t="s">
        <v>335</v>
      </c>
      <c r="G20" s="85">
        <v>200</v>
      </c>
      <c r="H20" s="101" t="s">
        <v>338</v>
      </c>
      <c r="I20" s="24" t="s">
        <v>342</v>
      </c>
      <c r="J20" s="24" t="s">
        <v>288</v>
      </c>
      <c r="K20" s="24" t="s">
        <v>625</v>
      </c>
      <c r="L20" s="24" t="s">
        <v>629</v>
      </c>
      <c r="M20" s="24"/>
      <c r="N20" s="24">
        <v>0.5</v>
      </c>
      <c r="O20" s="78">
        <f t="shared" si="0"/>
        <v>148.5</v>
      </c>
      <c r="P20" s="77"/>
      <c r="Q20" s="32" t="s">
        <v>507</v>
      </c>
    </row>
    <row r="21" spans="2:17" x14ac:dyDescent="0.2">
      <c r="B21" s="29"/>
      <c r="C21" s="65"/>
      <c r="D21" s="36"/>
      <c r="E21" s="55"/>
      <c r="F21" s="30"/>
      <c r="G21" s="84"/>
      <c r="H21" s="84"/>
      <c r="I21" s="31"/>
      <c r="J21" s="31"/>
      <c r="K21" s="31"/>
      <c r="L21" s="31"/>
      <c r="M21" s="31"/>
      <c r="N21" s="31"/>
      <c r="O21" s="77"/>
      <c r="P21" s="77"/>
      <c r="Q21" s="32"/>
    </row>
    <row r="22" spans="2:17" x14ac:dyDescent="0.2">
      <c r="B22" s="29"/>
      <c r="C22" s="65"/>
      <c r="D22" s="36"/>
      <c r="E22" s="30"/>
      <c r="F22" s="65"/>
      <c r="G22" s="84"/>
      <c r="H22" s="84"/>
      <c r="I22" s="31"/>
      <c r="J22" s="31"/>
      <c r="K22" s="31"/>
      <c r="L22" s="31"/>
      <c r="M22" s="31"/>
      <c r="N22" s="31"/>
      <c r="O22" s="77"/>
      <c r="P22" s="77"/>
      <c r="Q22" s="32"/>
    </row>
    <row r="23" spans="2:17" x14ac:dyDescent="0.2">
      <c r="B23" s="46"/>
      <c r="C23" s="64"/>
      <c r="D23" s="4"/>
      <c r="E23" s="4" t="s">
        <v>127</v>
      </c>
      <c r="F23" s="3"/>
      <c r="G23" s="92"/>
      <c r="H23" s="18"/>
      <c r="I23" s="18"/>
      <c r="J23" s="18"/>
      <c r="K23" s="18"/>
      <c r="L23" s="18"/>
      <c r="M23" s="18"/>
      <c r="N23" s="19" t="s">
        <v>554</v>
      </c>
      <c r="O23" s="76">
        <f>SUM(O25:O27)</f>
        <v>1530</v>
      </c>
      <c r="P23" s="76"/>
      <c r="Q23" s="47"/>
    </row>
    <row r="24" spans="2:17" x14ac:dyDescent="0.2">
      <c r="B24" s="29"/>
      <c r="C24" s="65"/>
      <c r="D24" s="36"/>
      <c r="E24" s="53" t="s">
        <v>324</v>
      </c>
      <c r="F24" s="65"/>
      <c r="G24" s="84"/>
      <c r="H24" s="84"/>
      <c r="I24" s="31"/>
      <c r="J24" s="31"/>
      <c r="K24" s="31"/>
      <c r="L24" s="31"/>
      <c r="M24" s="31"/>
      <c r="N24" s="31"/>
      <c r="O24" s="77"/>
      <c r="P24" s="77"/>
      <c r="Q24" s="32"/>
    </row>
    <row r="25" spans="2:17" x14ac:dyDescent="0.2">
      <c r="B25" s="29"/>
      <c r="C25" s="65"/>
      <c r="D25" s="36" t="s">
        <v>154</v>
      </c>
      <c r="E25" s="55" t="s">
        <v>94</v>
      </c>
      <c r="F25" s="30" t="s">
        <v>504</v>
      </c>
      <c r="G25" s="85" t="s">
        <v>391</v>
      </c>
      <c r="H25" s="101" t="s">
        <v>338</v>
      </c>
      <c r="I25" s="24" t="s">
        <v>342</v>
      </c>
      <c r="J25" s="24" t="s">
        <v>505</v>
      </c>
      <c r="K25" s="24" t="s">
        <v>626</v>
      </c>
      <c r="L25" s="24" t="s">
        <v>630</v>
      </c>
      <c r="M25" s="24"/>
      <c r="N25" s="163">
        <v>1</v>
      </c>
      <c r="O25" s="164">
        <f>(510/3)*N25</f>
        <v>170</v>
      </c>
      <c r="P25" s="77"/>
      <c r="Q25" s="32" t="s">
        <v>509</v>
      </c>
    </row>
    <row r="26" spans="2:17" x14ac:dyDescent="0.2">
      <c r="B26" s="29"/>
      <c r="C26" s="65"/>
      <c r="D26" s="36" t="s">
        <v>162</v>
      </c>
      <c r="E26" s="55" t="s">
        <v>607</v>
      </c>
      <c r="F26" s="65" t="s">
        <v>32</v>
      </c>
      <c r="G26" s="85" t="s">
        <v>399</v>
      </c>
      <c r="H26" s="103" t="s">
        <v>399</v>
      </c>
      <c r="I26" s="31" t="s">
        <v>390</v>
      </c>
      <c r="J26" s="31" t="s">
        <v>271</v>
      </c>
      <c r="K26" s="24" t="s">
        <v>626</v>
      </c>
      <c r="L26" s="24" t="s">
        <v>631</v>
      </c>
      <c r="M26" s="31"/>
      <c r="N26" s="165">
        <v>4</v>
      </c>
      <c r="O26" s="164">
        <f t="shared" ref="O26:O27" si="1">(510/3)*N26</f>
        <v>680</v>
      </c>
      <c r="P26" s="77"/>
      <c r="Q26" s="32" t="s">
        <v>509</v>
      </c>
    </row>
    <row r="27" spans="2:17" ht="13.5" thickBot="1" x14ac:dyDescent="0.25">
      <c r="B27" s="37"/>
      <c r="C27" s="66"/>
      <c r="D27" s="125" t="s">
        <v>163</v>
      </c>
      <c r="E27" s="26" t="s">
        <v>33</v>
      </c>
      <c r="F27" s="66" t="s">
        <v>34</v>
      </c>
      <c r="G27" s="133" t="s">
        <v>400</v>
      </c>
      <c r="H27" s="127" t="s">
        <v>401</v>
      </c>
      <c r="I27" s="27" t="s">
        <v>390</v>
      </c>
      <c r="J27" s="27" t="s">
        <v>271</v>
      </c>
      <c r="K27" s="27" t="s">
        <v>626</v>
      </c>
      <c r="L27" s="27" t="s">
        <v>632</v>
      </c>
      <c r="M27" s="27"/>
      <c r="N27" s="166">
        <v>4</v>
      </c>
      <c r="O27" s="166">
        <f t="shared" si="1"/>
        <v>680</v>
      </c>
      <c r="P27" s="128"/>
      <c r="Q27" s="28" t="s">
        <v>509</v>
      </c>
    </row>
    <row r="28" spans="2:17" x14ac:dyDescent="0.2">
      <c r="B28" s="129"/>
      <c r="C28" s="129"/>
      <c r="D28" s="130"/>
      <c r="E28" s="129"/>
      <c r="F28" s="129"/>
      <c r="G28" s="143"/>
      <c r="H28" s="131"/>
      <c r="I28" s="48"/>
      <c r="J28" s="48"/>
      <c r="K28" s="48"/>
      <c r="L28" s="48"/>
      <c r="M28" s="48"/>
      <c r="N28" s="48"/>
      <c r="O28" s="48"/>
      <c r="P28" s="48"/>
      <c r="Q28" s="129"/>
    </row>
    <row r="29" spans="2:17" ht="13.5" thickBot="1" x14ac:dyDescent="0.25">
      <c r="B29" s="129"/>
      <c r="C29" s="129"/>
      <c r="D29" s="130"/>
      <c r="E29" s="129"/>
      <c r="F29" s="129"/>
      <c r="G29" s="143"/>
      <c r="H29" s="131"/>
      <c r="I29" s="48"/>
      <c r="J29" s="48"/>
      <c r="K29" s="48"/>
      <c r="L29" s="48"/>
      <c r="M29" s="48"/>
      <c r="N29" s="48"/>
      <c r="O29" s="48"/>
      <c r="P29" s="48"/>
      <c r="Q29" s="129"/>
    </row>
    <row r="30" spans="2:17" ht="26.25" thickBot="1" x14ac:dyDescent="0.25">
      <c r="B30" s="122"/>
      <c r="C30" s="122"/>
      <c r="D30" s="144"/>
      <c r="E30" s="145"/>
      <c r="F30" s="122"/>
      <c r="G30" s="123"/>
      <c r="H30" s="124"/>
      <c r="I30" s="124"/>
      <c r="J30" s="124"/>
      <c r="K30" s="124"/>
      <c r="L30" s="124"/>
      <c r="M30" s="81" t="s">
        <v>407</v>
      </c>
      <c r="N30" s="34" t="s">
        <v>165</v>
      </c>
      <c r="O30" s="35" t="s">
        <v>403</v>
      </c>
      <c r="P30" s="124"/>
      <c r="Q30" s="122"/>
    </row>
    <row r="31" spans="2:17" x14ac:dyDescent="0.2">
      <c r="B31" s="134" t="s">
        <v>127</v>
      </c>
      <c r="C31" s="135"/>
      <c r="D31" s="136"/>
      <c r="E31" s="136"/>
      <c r="F31" s="137"/>
      <c r="G31" s="138"/>
      <c r="H31" s="139"/>
      <c r="I31" s="139"/>
      <c r="J31" s="139"/>
      <c r="K31" s="139"/>
      <c r="L31" s="139"/>
      <c r="M31" s="139"/>
      <c r="N31" s="140"/>
      <c r="O31" s="141"/>
      <c r="P31" s="141"/>
      <c r="Q31" s="142"/>
    </row>
    <row r="32" spans="2:17" x14ac:dyDescent="0.2">
      <c r="B32" s="29" t="s">
        <v>468</v>
      </c>
      <c r="C32" s="65" t="s">
        <v>463</v>
      </c>
      <c r="D32" s="42"/>
      <c r="E32" s="38"/>
      <c r="F32" s="30"/>
      <c r="G32" s="93"/>
      <c r="H32" s="93"/>
      <c r="I32" s="31"/>
      <c r="J32" s="31"/>
      <c r="K32" s="31"/>
      <c r="L32" s="31"/>
      <c r="M32" s="31" t="s">
        <v>424</v>
      </c>
      <c r="N32" s="33">
        <v>3</v>
      </c>
      <c r="O32" s="78">
        <f>40*N32</f>
        <v>120</v>
      </c>
      <c r="P32" s="78"/>
      <c r="Q32" s="32"/>
    </row>
    <row r="33" spans="2:17" x14ac:dyDescent="0.2">
      <c r="B33" s="29" t="s">
        <v>464</v>
      </c>
      <c r="C33" s="65" t="s">
        <v>464</v>
      </c>
      <c r="D33" s="42"/>
      <c r="E33" s="38"/>
      <c r="F33" s="30"/>
      <c r="G33" s="93"/>
      <c r="H33" s="93"/>
      <c r="I33" s="31"/>
      <c r="J33" s="31"/>
      <c r="K33" s="31"/>
      <c r="L33" s="31"/>
      <c r="M33" s="31" t="s">
        <v>448</v>
      </c>
      <c r="N33" s="33">
        <v>3</v>
      </c>
      <c r="O33" s="78">
        <f>20*N33</f>
        <v>60</v>
      </c>
      <c r="P33" s="78"/>
      <c r="Q33" s="32"/>
    </row>
    <row r="34" spans="2:17" x14ac:dyDescent="0.2">
      <c r="B34" s="29" t="s">
        <v>465</v>
      </c>
      <c r="C34" s="65" t="s">
        <v>465</v>
      </c>
      <c r="D34" s="42"/>
      <c r="E34" s="38"/>
      <c r="F34" s="30"/>
      <c r="G34" s="93"/>
      <c r="H34" s="93"/>
      <c r="I34" s="31"/>
      <c r="J34" s="31"/>
      <c r="K34" s="31"/>
      <c r="L34" s="31"/>
      <c r="M34" s="31" t="s">
        <v>467</v>
      </c>
      <c r="N34" s="33">
        <v>3</v>
      </c>
      <c r="O34" s="78">
        <f>70*N34</f>
        <v>210</v>
      </c>
      <c r="P34" s="78"/>
      <c r="Q34" s="32"/>
    </row>
    <row r="35" spans="2:17" x14ac:dyDescent="0.2">
      <c r="B35" s="29" t="s">
        <v>466</v>
      </c>
      <c r="C35" s="65" t="s">
        <v>466</v>
      </c>
      <c r="D35" s="42"/>
      <c r="E35" s="38"/>
      <c r="F35" s="30"/>
      <c r="G35" s="93"/>
      <c r="H35" s="93"/>
      <c r="I35" s="31"/>
      <c r="J35" s="31"/>
      <c r="K35" s="31"/>
      <c r="L35" s="31"/>
      <c r="M35" s="31" t="s">
        <v>424</v>
      </c>
      <c r="N35" s="33">
        <v>3</v>
      </c>
      <c r="O35" s="78">
        <f>40*N35</f>
        <v>120</v>
      </c>
      <c r="P35" s="78"/>
      <c r="Q35" s="32"/>
    </row>
    <row r="36" spans="2:17" x14ac:dyDescent="0.2">
      <c r="B36" s="61" t="s">
        <v>461</v>
      </c>
      <c r="C36" s="64"/>
      <c r="D36" s="4"/>
      <c r="E36" s="4"/>
      <c r="F36" s="3"/>
      <c r="G36" s="92"/>
      <c r="H36" s="18"/>
      <c r="I36" s="18"/>
      <c r="J36" s="18"/>
      <c r="K36" s="18"/>
      <c r="L36" s="18"/>
      <c r="M36" s="18"/>
      <c r="N36" s="19"/>
      <c r="O36" s="76"/>
      <c r="P36" s="76"/>
      <c r="Q36" s="47"/>
    </row>
    <row r="37" spans="2:17" x14ac:dyDescent="0.2">
      <c r="B37" s="80" t="s">
        <v>245</v>
      </c>
      <c r="C37" s="65" t="s">
        <v>477</v>
      </c>
      <c r="D37" s="42"/>
      <c r="E37" s="38"/>
      <c r="F37" s="30"/>
      <c r="G37" s="93"/>
      <c r="H37" s="93"/>
      <c r="I37" s="31"/>
      <c r="J37" s="31"/>
      <c r="K37" s="31"/>
      <c r="L37" s="31"/>
      <c r="M37" s="31" t="s">
        <v>510</v>
      </c>
      <c r="N37" s="33">
        <v>1</v>
      </c>
      <c r="O37" s="78">
        <f>400*N37</f>
        <v>400</v>
      </c>
      <c r="P37" s="78"/>
      <c r="Q37" s="32"/>
    </row>
    <row r="38" spans="2:17" x14ac:dyDescent="0.2">
      <c r="B38" s="29" t="s">
        <v>471</v>
      </c>
      <c r="C38" s="65" t="s">
        <v>478</v>
      </c>
      <c r="D38" s="42"/>
      <c r="E38" s="38"/>
      <c r="F38" s="30"/>
      <c r="G38" s="93"/>
      <c r="H38" s="93"/>
      <c r="I38" s="31"/>
      <c r="J38" s="31"/>
      <c r="K38" s="31"/>
      <c r="L38" s="31"/>
      <c r="M38" s="31" t="s">
        <v>511</v>
      </c>
      <c r="N38" s="33">
        <v>1</v>
      </c>
      <c r="O38" s="78">
        <f>210*N38</f>
        <v>210</v>
      </c>
      <c r="P38" s="78"/>
      <c r="Q38" s="32"/>
    </row>
    <row r="39" spans="2:17" x14ac:dyDescent="0.2">
      <c r="B39" s="29" t="s">
        <v>471</v>
      </c>
      <c r="C39" s="65" t="s">
        <v>479</v>
      </c>
      <c r="D39" s="42"/>
      <c r="E39" s="38"/>
      <c r="F39" s="30"/>
      <c r="G39" s="93"/>
      <c r="H39" s="93"/>
      <c r="I39" s="31"/>
      <c r="J39" s="31"/>
      <c r="K39" s="31"/>
      <c r="L39" s="31"/>
      <c r="M39" s="31" t="s">
        <v>512</v>
      </c>
      <c r="N39" s="33">
        <v>1</v>
      </c>
      <c r="O39" s="78">
        <f>600*N39</f>
        <v>600</v>
      </c>
      <c r="P39" s="78"/>
      <c r="Q39" s="32"/>
    </row>
    <row r="40" spans="2:17" x14ac:dyDescent="0.2">
      <c r="B40" s="29" t="s">
        <v>471</v>
      </c>
      <c r="C40" s="65" t="s">
        <v>480</v>
      </c>
      <c r="D40" s="42"/>
      <c r="E40" s="38"/>
      <c r="F40" s="30"/>
      <c r="G40" s="93"/>
      <c r="H40" s="93"/>
      <c r="I40" s="31"/>
      <c r="J40" s="31"/>
      <c r="K40" s="31"/>
      <c r="L40" s="31"/>
      <c r="M40" s="31" t="s">
        <v>513</v>
      </c>
      <c r="N40" s="33">
        <v>1</v>
      </c>
      <c r="O40" s="78">
        <f>275*N40</f>
        <v>275</v>
      </c>
      <c r="P40" s="78"/>
      <c r="Q40" s="32"/>
    </row>
    <row r="41" spans="2:17" x14ac:dyDescent="0.2">
      <c r="B41" s="61" t="s">
        <v>462</v>
      </c>
      <c r="C41" s="64"/>
      <c r="D41" s="4"/>
      <c r="E41" s="4"/>
      <c r="F41" s="3"/>
      <c r="G41" s="92"/>
      <c r="H41" s="18"/>
      <c r="I41" s="18"/>
      <c r="J41" s="18"/>
      <c r="K41" s="18"/>
      <c r="L41" s="18"/>
      <c r="M41" s="18"/>
      <c r="N41" s="19"/>
      <c r="O41" s="76"/>
      <c r="P41" s="76"/>
      <c r="Q41" s="47"/>
    </row>
    <row r="42" spans="2:17" x14ac:dyDescent="0.2">
      <c r="B42" s="80" t="s">
        <v>245</v>
      </c>
      <c r="C42" s="65"/>
      <c r="D42" s="42"/>
      <c r="E42" s="38"/>
      <c r="F42" s="30"/>
      <c r="G42" s="93"/>
      <c r="H42" s="93"/>
      <c r="I42" s="31"/>
      <c r="J42" s="31"/>
      <c r="K42" s="31"/>
      <c r="L42" s="31"/>
      <c r="M42" s="31"/>
      <c r="N42" s="33"/>
      <c r="O42" s="78"/>
      <c r="P42" s="78"/>
      <c r="Q42" s="32"/>
    </row>
    <row r="43" spans="2:17" x14ac:dyDescent="0.2">
      <c r="B43" s="29" t="s">
        <v>176</v>
      </c>
      <c r="C43" s="65"/>
      <c r="D43" s="42"/>
      <c r="E43" s="38"/>
      <c r="F43" s="30"/>
      <c r="G43" s="93"/>
      <c r="H43" s="93"/>
      <c r="I43" s="31"/>
      <c r="J43" s="31"/>
      <c r="K43" s="31"/>
      <c r="L43" s="31"/>
      <c r="M43" s="31"/>
      <c r="N43" s="33"/>
      <c r="O43" s="78"/>
      <c r="P43" s="78"/>
      <c r="Q43" s="32"/>
    </row>
    <row r="44" spans="2:17" x14ac:dyDescent="0.2">
      <c r="B44" s="49" t="s">
        <v>189</v>
      </c>
      <c r="C44" s="63"/>
      <c r="D44" s="50"/>
      <c r="E44" s="60"/>
      <c r="F44" s="50"/>
      <c r="G44" s="91"/>
      <c r="H44" s="91"/>
      <c r="I44" s="51"/>
      <c r="J44" s="51"/>
      <c r="K44" s="51"/>
      <c r="L44" s="51"/>
      <c r="M44" s="51"/>
      <c r="N44" s="119"/>
      <c r="O44" s="120"/>
      <c r="P44" s="120"/>
      <c r="Q44" s="52"/>
    </row>
    <row r="45" spans="2:17" x14ac:dyDescent="0.2">
      <c r="B45" s="61" t="s">
        <v>491</v>
      </c>
      <c r="C45" s="64"/>
      <c r="D45" s="4"/>
      <c r="E45" s="4"/>
      <c r="F45" s="3"/>
      <c r="G45" s="92"/>
      <c r="H45" s="18"/>
      <c r="I45" s="18"/>
      <c r="J45" s="18"/>
      <c r="K45" s="18"/>
      <c r="L45" s="18"/>
      <c r="M45" s="18"/>
      <c r="N45" s="19" t="s">
        <v>486</v>
      </c>
      <c r="O45" s="76" t="s">
        <v>508</v>
      </c>
      <c r="P45" s="76"/>
      <c r="Q45" s="47"/>
    </row>
    <row r="46" spans="2:17" x14ac:dyDescent="0.2">
      <c r="B46" s="22"/>
      <c r="C46" s="65"/>
      <c r="D46" s="42"/>
      <c r="E46" s="23" t="s">
        <v>485</v>
      </c>
      <c r="F46" s="23"/>
      <c r="G46" s="84"/>
      <c r="H46" s="24"/>
      <c r="I46" s="24"/>
      <c r="J46" s="24"/>
      <c r="K46" s="24"/>
      <c r="L46" s="24"/>
      <c r="M46" s="24" t="s">
        <v>484</v>
      </c>
      <c r="N46" s="24">
        <v>2.5</v>
      </c>
      <c r="O46" s="149">
        <f>(17500/100)*N46</f>
        <v>437.5</v>
      </c>
      <c r="P46" s="74"/>
      <c r="Q46" s="25"/>
    </row>
    <row r="47" spans="2:17" x14ac:dyDescent="0.2">
      <c r="B47" s="29"/>
      <c r="C47" s="65"/>
      <c r="D47" s="42"/>
      <c r="E47" s="23" t="s">
        <v>487</v>
      </c>
      <c r="F47" s="30"/>
      <c r="G47" s="93"/>
      <c r="H47" s="31"/>
      <c r="I47" s="31"/>
      <c r="J47" s="31"/>
      <c r="K47" s="31"/>
      <c r="L47" s="31"/>
      <c r="M47" s="31" t="s">
        <v>483</v>
      </c>
      <c r="N47" s="31">
        <v>0.5</v>
      </c>
      <c r="O47" s="149">
        <f>(2450/100)*N47</f>
        <v>12.25</v>
      </c>
      <c r="P47" s="77"/>
      <c r="Q47" s="32"/>
    </row>
    <row r="48" spans="2:17" x14ac:dyDescent="0.2">
      <c r="B48" s="29"/>
      <c r="C48" s="65"/>
      <c r="D48" s="42"/>
      <c r="E48" s="23" t="s">
        <v>488</v>
      </c>
      <c r="F48" s="30"/>
      <c r="G48" s="93"/>
      <c r="H48" s="31"/>
      <c r="I48" s="31"/>
      <c r="J48" s="31"/>
      <c r="K48" s="31"/>
      <c r="L48" s="31"/>
      <c r="M48" s="31" t="s">
        <v>482</v>
      </c>
      <c r="N48" s="31">
        <v>0.5</v>
      </c>
      <c r="O48" s="149">
        <f>(300/100)*N48</f>
        <v>1.5</v>
      </c>
      <c r="P48" s="77"/>
      <c r="Q48" s="32"/>
    </row>
    <row r="49" spans="2:17" x14ac:dyDescent="0.2">
      <c r="B49" s="29"/>
      <c r="C49" s="65"/>
      <c r="D49" s="42"/>
      <c r="E49" s="30" t="s">
        <v>490</v>
      </c>
      <c r="F49" s="30" t="s">
        <v>489</v>
      </c>
      <c r="G49" s="93"/>
      <c r="H49" s="31"/>
      <c r="I49" s="31"/>
      <c r="J49" s="31"/>
      <c r="K49" s="31"/>
      <c r="L49" s="31"/>
      <c r="M49" s="31" t="s">
        <v>481</v>
      </c>
      <c r="N49" s="31">
        <v>0.5</v>
      </c>
      <c r="O49" s="149">
        <f>(1435/100)*N49</f>
        <v>7.1749999999999998</v>
      </c>
      <c r="P49" s="77"/>
      <c r="Q49" s="32"/>
    </row>
    <row r="50" spans="2:17" x14ac:dyDescent="0.2">
      <c r="B50" s="29"/>
      <c r="C50" s="65"/>
      <c r="D50" s="42"/>
      <c r="E50" s="30"/>
      <c r="F50" s="30"/>
      <c r="G50" s="93"/>
      <c r="H50" s="31"/>
      <c r="I50" s="31"/>
      <c r="J50" s="31"/>
      <c r="K50" s="31"/>
      <c r="L50" s="31"/>
      <c r="M50" s="31"/>
      <c r="N50" s="31"/>
      <c r="O50" s="78"/>
      <c r="P50" s="77"/>
      <c r="Q50" s="32"/>
    </row>
    <row r="51" spans="2:17" x14ac:dyDescent="0.2">
      <c r="B51" s="61" t="s">
        <v>570</v>
      </c>
      <c r="C51" s="64"/>
      <c r="D51" s="4"/>
      <c r="E51" s="4"/>
      <c r="F51" s="3"/>
      <c r="G51" s="92"/>
      <c r="H51" s="18"/>
      <c r="I51" s="18"/>
      <c r="J51" s="18" t="s">
        <v>573</v>
      </c>
      <c r="K51" s="18" t="s">
        <v>575</v>
      </c>
      <c r="L51" s="18"/>
      <c r="M51" s="18"/>
      <c r="N51" s="19"/>
      <c r="O51" s="76"/>
      <c r="P51" s="76"/>
      <c r="Q51" s="47"/>
    </row>
    <row r="52" spans="2:17" x14ac:dyDescent="0.2">
      <c r="B52" s="22"/>
      <c r="C52" s="65"/>
      <c r="D52" s="42"/>
      <c r="E52" s="23" t="s">
        <v>564</v>
      </c>
      <c r="F52" s="23"/>
      <c r="G52" s="84"/>
      <c r="H52" s="24"/>
      <c r="I52" s="24"/>
      <c r="J52" s="24" t="s">
        <v>574</v>
      </c>
      <c r="K52" s="24" t="s">
        <v>576</v>
      </c>
      <c r="L52" s="24" t="s">
        <v>633</v>
      </c>
      <c r="M52" s="24" t="s">
        <v>572</v>
      </c>
      <c r="N52" s="24">
        <v>2</v>
      </c>
      <c r="O52" s="149">
        <f>(370*0.2)*N52</f>
        <v>148</v>
      </c>
      <c r="P52" s="74"/>
      <c r="Q52" s="25" t="s">
        <v>571</v>
      </c>
    </row>
    <row r="53" spans="2:17" x14ac:dyDescent="0.2">
      <c r="B53" s="29"/>
      <c r="C53" s="65"/>
      <c r="D53" s="42"/>
      <c r="E53" s="23" t="s">
        <v>565</v>
      </c>
      <c r="F53" s="30"/>
      <c r="G53" s="93"/>
      <c r="H53" s="31"/>
      <c r="I53" s="31"/>
      <c r="J53" s="31" t="s">
        <v>578</v>
      </c>
      <c r="K53" s="31" t="s">
        <v>577</v>
      </c>
      <c r="L53" s="31" t="s">
        <v>633</v>
      </c>
      <c r="M53" s="31" t="s">
        <v>572</v>
      </c>
      <c r="N53" s="31">
        <v>2</v>
      </c>
      <c r="O53" s="149">
        <f t="shared" ref="O53:O56" si="2">(370*0.2)*N53</f>
        <v>148</v>
      </c>
      <c r="P53" s="77"/>
      <c r="Q53" s="25" t="s">
        <v>571</v>
      </c>
    </row>
    <row r="54" spans="2:17" x14ac:dyDescent="0.2">
      <c r="B54" s="29"/>
      <c r="C54" s="65"/>
      <c r="D54" s="42"/>
      <c r="E54" s="23" t="s">
        <v>566</v>
      </c>
      <c r="F54" s="30"/>
      <c r="G54" s="93"/>
      <c r="H54" s="31"/>
      <c r="I54" s="31"/>
      <c r="J54" s="31" t="s">
        <v>574</v>
      </c>
      <c r="K54" s="31" t="s">
        <v>579</v>
      </c>
      <c r="L54" s="31" t="s">
        <v>633</v>
      </c>
      <c r="M54" s="31" t="s">
        <v>572</v>
      </c>
      <c r="N54" s="31">
        <v>2</v>
      </c>
      <c r="O54" s="149">
        <f t="shared" si="2"/>
        <v>148</v>
      </c>
      <c r="P54" s="77"/>
      <c r="Q54" s="25" t="s">
        <v>571</v>
      </c>
    </row>
    <row r="55" spans="2:17" x14ac:dyDescent="0.2">
      <c r="B55" s="29"/>
      <c r="C55" s="65"/>
      <c r="D55" s="42"/>
      <c r="E55" s="30" t="s">
        <v>567</v>
      </c>
      <c r="F55" s="30" t="s">
        <v>489</v>
      </c>
      <c r="G55" s="93"/>
      <c r="H55" s="31"/>
      <c r="I55" s="31"/>
      <c r="J55" s="31" t="s">
        <v>574</v>
      </c>
      <c r="K55" s="31" t="s">
        <v>580</v>
      </c>
      <c r="L55" s="24" t="s">
        <v>633</v>
      </c>
      <c r="M55" s="31" t="s">
        <v>572</v>
      </c>
      <c r="N55" s="31">
        <v>2</v>
      </c>
      <c r="O55" s="149">
        <f t="shared" si="2"/>
        <v>148</v>
      </c>
      <c r="P55" s="77"/>
      <c r="Q55" s="25" t="s">
        <v>571</v>
      </c>
    </row>
    <row r="56" spans="2:17" x14ac:dyDescent="0.2">
      <c r="B56" s="29"/>
      <c r="C56" s="65"/>
      <c r="D56" s="42"/>
      <c r="E56" s="30" t="s">
        <v>568</v>
      </c>
      <c r="F56" s="30"/>
      <c r="G56" s="93"/>
      <c r="H56" s="31"/>
      <c r="I56" s="31"/>
      <c r="J56" s="31" t="s">
        <v>574</v>
      </c>
      <c r="K56" s="31" t="s">
        <v>581</v>
      </c>
      <c r="L56" s="31" t="s">
        <v>633</v>
      </c>
      <c r="M56" s="31" t="s">
        <v>572</v>
      </c>
      <c r="N56" s="31">
        <v>2</v>
      </c>
      <c r="O56" s="149">
        <f t="shared" si="2"/>
        <v>148</v>
      </c>
      <c r="P56" s="77"/>
      <c r="Q56" s="25" t="s">
        <v>571</v>
      </c>
    </row>
    <row r="57" spans="2:17" x14ac:dyDescent="0.2">
      <c r="B57" s="29"/>
      <c r="C57" s="65"/>
      <c r="D57" s="42"/>
      <c r="E57" s="30" t="s">
        <v>569</v>
      </c>
      <c r="F57" s="30"/>
      <c r="G57" s="93"/>
      <c r="H57" s="31"/>
      <c r="I57" s="31"/>
      <c r="J57" s="31" t="s">
        <v>583</v>
      </c>
      <c r="K57" s="31" t="s">
        <v>582</v>
      </c>
      <c r="L57" s="31" t="s">
        <v>633</v>
      </c>
      <c r="M57" s="31" t="s">
        <v>482</v>
      </c>
      <c r="N57" s="31">
        <v>0.5</v>
      </c>
      <c r="O57" s="78">
        <f>N57*300</f>
        <v>150</v>
      </c>
      <c r="P57" s="77"/>
      <c r="Q57" s="32"/>
    </row>
    <row r="58" spans="2:17" x14ac:dyDescent="0.2">
      <c r="B58" s="29"/>
      <c r="C58" s="65"/>
      <c r="D58" s="42"/>
      <c r="E58" s="30"/>
      <c r="F58" s="30"/>
      <c r="G58" s="93"/>
      <c r="H58" s="31"/>
      <c r="I58" s="31"/>
      <c r="J58" s="31"/>
      <c r="K58" s="31"/>
      <c r="L58" s="31"/>
      <c r="M58" s="31"/>
      <c r="N58" s="31"/>
      <c r="O58" s="78"/>
      <c r="P58" s="77"/>
      <c r="Q58" s="32"/>
    </row>
    <row r="59" spans="2:17" ht="13.5" thickBot="1" x14ac:dyDescent="0.25">
      <c r="B59" s="37"/>
      <c r="C59" s="66"/>
      <c r="D59" s="43"/>
      <c r="E59" s="44"/>
      <c r="F59" s="26"/>
      <c r="G59" s="96"/>
      <c r="H59" s="27"/>
      <c r="I59" s="27"/>
      <c r="J59" s="27"/>
      <c r="K59" s="27"/>
      <c r="L59" s="27"/>
      <c r="M59" s="27"/>
      <c r="N59" s="45"/>
      <c r="O59" s="79"/>
      <c r="P59" s="79"/>
      <c r="Q59" s="28"/>
    </row>
  </sheetData>
  <mergeCells count="1">
    <mergeCell ref="B7:E7"/>
  </mergeCells>
  <phoneticPr fontId="9" type="noConversion"/>
  <pageMargins left="0.7" right="0.7" top="0.75" bottom="0.75" header="0.3" footer="0.3"/>
  <pageSetup paperSize="8" scale="6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V3Comments xmlns="http://schemas.microsoft.com/sharepoint/v3" xsi:nil="true"/>
    <lcf76f155ced4ddcb4097134ff3c332f xmlns="c962f675-f204-4730-92e8-338cddab20ee">
      <Terms xmlns="http://schemas.microsoft.com/office/infopath/2007/PartnerControls"/>
    </lcf76f155ced4ddcb4097134ff3c332f>
    <TaxCatchAll xmlns="4a86e173-02cf-4c9e-9c8a-b1f1859cb6e9" xsi:nil="true"/>
    <Responsible_x0020_Party1 xmlns="4a86e173-02cf-4c9e-9c8a-b1f1859cb6e9" xsi:nil="true"/>
    <Document_x0020_Reference xmlns="4a86e173-02cf-4c9e-9c8a-b1f1859cb6e9" xsi:nil="true"/>
    <Planned_x0020_Delivery_x0020_Date1 xmlns="4a86e173-02cf-4c9e-9c8a-b1f1859cb6e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roject Document" ma:contentTypeID="0x010100D04E512317971246A70007214C44DBE500F251F3885C8B644F9508AEF9B49133EF00A5AD2A062768114A84CB438974BC6C9E" ma:contentTypeVersion="17" ma:contentTypeDescription="" ma:contentTypeScope="" ma:versionID="6d3c7c96996b0b91ef5422a2ff2f5b9d">
  <xsd:schema xmlns:xsd="http://www.w3.org/2001/XMLSchema" xmlns:xs="http://www.w3.org/2001/XMLSchema" xmlns:p="http://schemas.microsoft.com/office/2006/metadata/properties" xmlns:ns1="http://schemas.microsoft.com/sharepoint/v3" xmlns:ns2="4a86e173-02cf-4c9e-9c8a-b1f1859cb6e9" xmlns:ns3="c962f675-f204-4730-92e8-338cddab20ee" targetNamespace="http://schemas.microsoft.com/office/2006/metadata/properties" ma:root="true" ma:fieldsID="cf7716b00a895a4c694842f489a92542" ns1:_="" ns2:_="" ns3:_="">
    <xsd:import namespace="http://schemas.microsoft.com/sharepoint/v3"/>
    <xsd:import namespace="4a86e173-02cf-4c9e-9c8a-b1f1859cb6e9"/>
    <xsd:import namespace="c962f675-f204-4730-92e8-338cddab20ee"/>
    <xsd:element name="properties">
      <xsd:complexType>
        <xsd:sequence>
          <xsd:element name="documentManagement">
            <xsd:complexType>
              <xsd:all>
                <xsd:element ref="ns2:Document_x0020_Reference" minOccurs="0"/>
                <xsd:element ref="ns2:Planned_x0020_Delivery_x0020_Date1" minOccurs="0"/>
                <xsd:element ref="ns2:Responsible_x0020_Party1" minOccurs="0"/>
                <xsd:element ref="ns1:V3Comments" minOccurs="0"/>
                <xsd:element ref="ns3:lcf76f155ced4ddcb4097134ff3c332f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V3Comments" ma:index="11" nillable="true" ma:displayName="Append-Only Comments" ma:internalName="V3Comment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6e173-02cf-4c9e-9c8a-b1f1859cb6e9" elementFormDefault="qualified">
    <xsd:import namespace="http://schemas.microsoft.com/office/2006/documentManagement/types"/>
    <xsd:import namespace="http://schemas.microsoft.com/office/infopath/2007/PartnerControls"/>
    <xsd:element name="Document_x0020_Reference" ma:index="8" nillable="true" ma:displayName="Document Reference" ma:default="" ma:internalName="Document_x0020_Reference">
      <xsd:simpleType>
        <xsd:restriction base="dms:Text">
          <xsd:maxLength value="255"/>
        </xsd:restriction>
      </xsd:simpleType>
    </xsd:element>
    <xsd:element name="Planned_x0020_Delivery_x0020_Date1" ma:index="9" nillable="true" ma:displayName="Planned Delivery Date" ma:default="" ma:format="DateOnly" ma:internalName="Planned_x0020_Delivery_x0020_Date1">
      <xsd:simpleType>
        <xsd:restriction base="dms:DateTime"/>
      </xsd:simpleType>
    </xsd:element>
    <xsd:element name="Responsible_x0020_Party1" ma:index="10" nillable="true" ma:displayName="Responsible Party" ma:default="" ma:internalName="Responsible_x0020_Party1">
      <xsd:simpleType>
        <xsd:restriction base="dms:Text">
          <xsd:maxLength value="255"/>
        </xsd:restriction>
      </xsd:simpleType>
    </xsd:element>
    <xsd:element name="TaxCatchAll" ma:index="14" nillable="true" ma:displayName="Taxonomy Catch All Column" ma:hidden="true" ma:list="{b24721ce-f10a-45d3-8eb7-53d1f7db6b2d}" ma:internalName="TaxCatchAll" ma:showField="CatchAllData" ma:web="4a86e173-02cf-4c9e-9c8a-b1f1859cb6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62f675-f204-4730-92e8-338cddab20ee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0e8c0c4-99b0-4330-9541-42321b27ea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4AC8B07-8EDA-4B44-AB38-174DD29BCEF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66C57C-F7E6-4DDB-9CE6-9AF6E0E618C1}">
  <ds:schemaRefs>
    <ds:schemaRef ds:uri="http://schemas.microsoft.com/office/2006/metadata/properties"/>
    <ds:schemaRef ds:uri="http://schemas.microsoft.com/office/infopath/2007/PartnerControls"/>
    <ds:schemaRef ds:uri="735d1a91-dbf3-4598-aec3-45dabd646906"/>
    <ds:schemaRef ds:uri="http://schemas.microsoft.com/sharepoint/v3"/>
    <ds:schemaRef ds:uri="02147de9-3462-4f88-9182-5921d08193e9"/>
    <ds:schemaRef ds:uri="c962f675-f204-4730-92e8-338cddab20ee"/>
    <ds:schemaRef ds:uri="4a86e173-02cf-4c9e-9c8a-b1f1859cb6e9"/>
  </ds:schemaRefs>
</ds:datastoreItem>
</file>

<file path=customXml/itemProps3.xml><?xml version="1.0" encoding="utf-8"?>
<ds:datastoreItem xmlns:ds="http://schemas.openxmlformats.org/officeDocument/2006/customXml" ds:itemID="{0859B767-745C-4DED-AA75-7AEB08E313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a86e173-02cf-4c9e-9c8a-b1f1859cb6e9"/>
    <ds:schemaRef ds:uri="c962f675-f204-4730-92e8-338cddab20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Bomenlijst</vt:lpstr>
      <vt:lpstr>Heester en haag lijst</vt:lpstr>
      <vt:lpstr>Overig groen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Lisette van Helden</dc:creator>
  <cp:keywords/>
  <dc:description/>
  <cp:lastModifiedBy>Thijs Oudshoorn</cp:lastModifiedBy>
  <cp:revision/>
  <cp:lastPrinted>2023-11-15T10:59:23Z</cp:lastPrinted>
  <dcterms:created xsi:type="dcterms:W3CDTF">2021-05-10T14:07:47Z</dcterms:created>
  <dcterms:modified xsi:type="dcterms:W3CDTF">2024-09-27T13:56:28Z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0x010100D04E512317971246A70007214C44DBE500F251F3885C8B644F9508AEF9B49133EF00A5AD2A062768114A84CB438974BC6C9E</vt:lpwstr>
  </property>
  <property fmtid="{D5CDD505-2E9C-101B-9397-08002B2CF9AE}" pid="3" name="MediaServiceImageTags">
    <vt:lpwstr/>
  </property>
  <property fmtid="{D5CDD505-2E9C-101B-9397-08002B2CF9AE}" pid="4" name="Order">
    <vt:r8>655400</vt:r8>
  </property>
</Properties>
</file>