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office033.sharepoint.com/sites/ProjectAanbestedingDienstautoBGM/Gedeelde documenten/General/02. Voorbereidingsstukken/Concept plan van aanpak/Conceptstukken/Nieuw versie 0.3/"/>
    </mc:Choice>
  </mc:AlternateContent>
  <xr:revisionPtr revIDLastSave="0" documentId="8_{7CB7BAF9-BDDB-4C4F-9907-79FFF5D9C0E4}" xr6:coauthVersionLast="47" xr6:coauthVersionMax="47" xr10:uidLastSave="{00000000-0000-0000-0000-000000000000}"/>
  <bookViews>
    <workbookView xWindow="-120" yWindow="-120" windowWidth="29040" windowHeight="15840" tabRatio="500" firstSheet="1" activeTab="1" xr2:uid="{00000000-000D-0000-FFFF-FFFF00000000}"/>
  </bookViews>
  <sheets>
    <sheet name="Totaal prijs" sheetId="4" r:id="rId1"/>
    <sheet name="Lease automandje en Belastingen" sheetId="9" r:id="rId2"/>
    <sheet name="Deelautosysteem" sheetId="12" r:id="rId3"/>
    <sheet name="Huurtarieven" sheetId="5" r:id="rId4"/>
    <sheet name="Overige kosten" sheetId="6" r:id="rId5"/>
  </sheets>
  <definedNames>
    <definedName name="_xlnm._FilterDatabase" localSheetId="3" hidden="1">Huurtarieven!$A$7:$Q$20</definedName>
  </definedNames>
  <calcPr calcId="191028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5" i="9" l="1"/>
  <c r="L57" i="9"/>
  <c r="L19" i="9"/>
  <c r="L24" i="9" s="1"/>
  <c r="L34" i="9" s="1"/>
  <c r="L16" i="9"/>
  <c r="D11" i="12"/>
  <c r="D35" i="9"/>
  <c r="D57" i="9" s="1"/>
  <c r="D19" i="9"/>
  <c r="D16" i="9"/>
  <c r="C16" i="9"/>
  <c r="E16" i="9"/>
  <c r="F16" i="9"/>
  <c r="G16" i="9"/>
  <c r="H16" i="9"/>
  <c r="I16" i="9"/>
  <c r="J16" i="9"/>
  <c r="K16" i="9"/>
  <c r="M16" i="9"/>
  <c r="N16" i="9"/>
  <c r="B16" i="9"/>
  <c r="G18" i="6"/>
  <c r="E36" i="5"/>
  <c r="L36" i="9" l="1"/>
  <c r="L47" i="9" s="1"/>
  <c r="D24" i="9"/>
  <c r="D36" i="9" s="1"/>
  <c r="L10" i="5"/>
  <c r="D9" i="12"/>
  <c r="D8" i="12"/>
  <c r="D7" i="12"/>
  <c r="D6" i="12"/>
  <c r="B14" i="4" l="1"/>
  <c r="D34" i="9"/>
  <c r="D47" i="9" s="1"/>
  <c r="D14" i="4" l="1"/>
  <c r="P10" i="5"/>
  <c r="L18" i="5"/>
  <c r="P18" i="5" s="1"/>
  <c r="C35" i="9"/>
  <c r="C57" i="9" s="1"/>
  <c r="E35" i="9"/>
  <c r="E57" i="9" s="1"/>
  <c r="F35" i="9"/>
  <c r="F57" i="9" s="1"/>
  <c r="G35" i="9"/>
  <c r="G57" i="9" s="1"/>
  <c r="H35" i="9"/>
  <c r="H57" i="9" s="1"/>
  <c r="I35" i="9"/>
  <c r="I57" i="9" s="1"/>
  <c r="J35" i="9"/>
  <c r="J57" i="9" s="1"/>
  <c r="K35" i="9"/>
  <c r="K57" i="9" s="1"/>
  <c r="M35" i="9"/>
  <c r="M57" i="9" s="1"/>
  <c r="N35" i="9"/>
  <c r="N57" i="9" s="1"/>
  <c r="M19" i="9"/>
  <c r="F19" i="9"/>
  <c r="H19" i="9"/>
  <c r="H24" i="9" s="1"/>
  <c r="H34" i="9" s="1"/>
  <c r="B35" i="9"/>
  <c r="J19" i="9"/>
  <c r="J24" i="9" s="1"/>
  <c r="J34" i="9" s="1"/>
  <c r="I19" i="9"/>
  <c r="I24" i="9" s="1"/>
  <c r="I34" i="9" s="1"/>
  <c r="G19" i="9"/>
  <c r="G24" i="9" s="1"/>
  <c r="G36" i="9" s="1"/>
  <c r="L11" i="5"/>
  <c r="P11" i="5" s="1"/>
  <c r="G15" i="6"/>
  <c r="G14" i="6"/>
  <c r="G8" i="6"/>
  <c r="C19" i="9"/>
  <c r="E19" i="9"/>
  <c r="K19" i="9"/>
  <c r="N19" i="9"/>
  <c r="G16" i="6"/>
  <c r="N21" i="5"/>
  <c r="E38" i="5" s="1"/>
  <c r="L9" i="5"/>
  <c r="P9" i="5" s="1"/>
  <c r="L14" i="5"/>
  <c r="P14" i="5" s="1"/>
  <c r="L12" i="5"/>
  <c r="P12" i="5" s="1"/>
  <c r="L15" i="5"/>
  <c r="P15" i="5" s="1"/>
  <c r="L17" i="5"/>
  <c r="P17" i="5" s="1"/>
  <c r="L16" i="5"/>
  <c r="P16" i="5" s="1"/>
  <c r="L19" i="5"/>
  <c r="P19" i="5" s="1"/>
  <c r="L20" i="5"/>
  <c r="P20" i="5" s="1"/>
  <c r="L8" i="5"/>
  <c r="C28" i="4"/>
  <c r="G34" i="9" l="1"/>
  <c r="G47" i="9" s="1"/>
  <c r="J36" i="9"/>
  <c r="J47" i="9" s="1"/>
  <c r="I36" i="9"/>
  <c r="I47" i="9" s="1"/>
  <c r="H36" i="9"/>
  <c r="H47" i="9" s="1"/>
  <c r="B19" i="9"/>
  <c r="B24" i="9" l="1"/>
  <c r="F24" i="9"/>
  <c r="E24" i="9"/>
  <c r="K24" i="9"/>
  <c r="M24" i="9"/>
  <c r="N24" i="9"/>
  <c r="K34" i="9" l="1"/>
  <c r="K36" i="9"/>
  <c r="E34" i="9"/>
  <c r="E36" i="9"/>
  <c r="F36" i="9"/>
  <c r="F34" i="9"/>
  <c r="N34" i="9"/>
  <c r="N36" i="9"/>
  <c r="M34" i="9"/>
  <c r="M36" i="9"/>
  <c r="B34" i="9"/>
  <c r="B36" i="9"/>
  <c r="B57" i="9"/>
  <c r="P26" i="5"/>
  <c r="P27" i="5"/>
  <c r="P28" i="5"/>
  <c r="P29" i="5"/>
  <c r="P30" i="5"/>
  <c r="P31" i="5"/>
  <c r="P32" i="5"/>
  <c r="P33" i="5"/>
  <c r="P34" i="5"/>
  <c r="P35" i="5"/>
  <c r="E47" i="9" l="1"/>
  <c r="F47" i="9"/>
  <c r="K47" i="9"/>
  <c r="N47" i="9"/>
  <c r="M47" i="9"/>
  <c r="B47" i="9"/>
  <c r="B61" i="9"/>
  <c r="C18" i="4"/>
  <c r="C6" i="4" l="1"/>
  <c r="P8" i="5" l="1"/>
  <c r="P25" i="5"/>
  <c r="G6" i="6"/>
  <c r="G7" i="6"/>
  <c r="G9" i="6"/>
  <c r="G10" i="6"/>
  <c r="G11" i="6"/>
  <c r="G12" i="6"/>
  <c r="G13" i="6"/>
  <c r="G17" i="6"/>
  <c r="P38" i="5" l="1"/>
  <c r="B16" i="4"/>
  <c r="D16" i="4" s="1"/>
  <c r="G20" i="6"/>
  <c r="B15" i="4" s="1"/>
  <c r="D15" i="4" s="1"/>
  <c r="B13" i="4" l="1"/>
  <c r="D13" i="4" s="1"/>
  <c r="D18" i="4" s="1"/>
  <c r="B26" i="4" l="1"/>
  <c r="D26" i="4" s="1"/>
  <c r="C24" i="9" l="1"/>
  <c r="C34" i="9" s="1"/>
  <c r="C36" i="9" l="1"/>
  <c r="C47" i="9" s="1"/>
  <c r="B59" i="9" s="1"/>
  <c r="B4" i="4" s="1"/>
  <c r="D4" i="4" s="1"/>
  <c r="D6" i="4" s="1"/>
  <c r="B25" i="4" s="1"/>
  <c r="D25" i="4" s="1"/>
  <c r="D28" i="4" s="1"/>
</calcChain>
</file>

<file path=xl/sharedStrings.xml><?xml version="1.0" encoding="utf-8"?>
<sst xmlns="http://schemas.openxmlformats.org/spreadsheetml/2006/main" count="257" uniqueCount="192">
  <si>
    <t>Leasetarieven automandje</t>
  </si>
  <si>
    <t>Prijscomponent</t>
  </si>
  <si>
    <t>Totaal</t>
  </si>
  <si>
    <t>Weging</t>
  </si>
  <si>
    <t>Gewogen bedrag</t>
  </si>
  <si>
    <t>Gemiddelde Leasetarief automandje</t>
  </si>
  <si>
    <t>TOTAAL Leasetarieven automandje</t>
  </si>
  <si>
    <t>Score</t>
  </si>
  <si>
    <t>Overige kosten</t>
  </si>
  <si>
    <t>Huurtarieven</t>
  </si>
  <si>
    <t>TOTAAL Overige kosten</t>
  </si>
  <si>
    <t>Vult u s.v.p. alle lichtblauwe cellen in</t>
  </si>
  <si>
    <t>Personen Auto 1</t>
  </si>
  <si>
    <t>Personen Auto 2</t>
  </si>
  <si>
    <t>Personen Auto 3</t>
  </si>
  <si>
    <t>Personen Auto 4</t>
  </si>
  <si>
    <t>Merk</t>
  </si>
  <si>
    <t>Model</t>
  </si>
  <si>
    <t>Uitvoering</t>
  </si>
  <si>
    <t>Looptijd in mnd</t>
  </si>
  <si>
    <t>Jaarkilometrage</t>
  </si>
  <si>
    <t>Catalogusprijs incl. BTW / BPM</t>
  </si>
  <si>
    <t>BPM bedrag</t>
  </si>
  <si>
    <t>Catalogusprijs excl. BTW / BPM</t>
  </si>
  <si>
    <t>Rest BPM</t>
  </si>
  <si>
    <t>Kortingspercentage</t>
  </si>
  <si>
    <t>Catalogusprijs excl. BTW / incl. BPM</t>
  </si>
  <si>
    <t>Afleverpakket</t>
  </si>
  <si>
    <t>Calculatiekorting</t>
  </si>
  <si>
    <t>Recycling bijdrage</t>
  </si>
  <si>
    <t>Leges</t>
  </si>
  <si>
    <t>Kosten rijklaar maken</t>
  </si>
  <si>
    <t>Totale investering</t>
  </si>
  <si>
    <t>Rentebasis (naam, bijvoorbeeld IRS-4 jaars)</t>
  </si>
  <si>
    <t>Rentebasis (%)</t>
  </si>
  <si>
    <t>Renteopslag (%)</t>
  </si>
  <si>
    <t>Rekenrente (totaal %)</t>
  </si>
  <si>
    <t>Restwaarde exclusief BTW, inclusief BPM</t>
  </si>
  <si>
    <t>Let op: Opdrachtgever is geen ondernemer, dus pas voor bedrijfsauto's hoge HSB, BPM en bijbehorende hogere verzekerde waarde toe:</t>
  </si>
  <si>
    <t>Afschrijving</t>
  </si>
  <si>
    <t>Waarvan BPM</t>
  </si>
  <si>
    <t>Rentebedrag</t>
  </si>
  <si>
    <t>Houderschapsbelasting</t>
  </si>
  <si>
    <t>WA premie exclusief assurantiebelasting</t>
  </si>
  <si>
    <t>Casco premie exclusief assurantiebelasting</t>
  </si>
  <si>
    <t>SVI</t>
  </si>
  <si>
    <t>Reparatie en onderhoud</t>
  </si>
  <si>
    <t>Bandenvervanging</t>
  </si>
  <si>
    <t>Pechhulp</t>
  </si>
  <si>
    <t>Administratiekosten</t>
  </si>
  <si>
    <t>Management-fee</t>
  </si>
  <si>
    <t>Brandstofpas</t>
  </si>
  <si>
    <t>Totaal leasetarief</t>
  </si>
  <si>
    <t>BTW% op BPM afschrijving in factuur (0% of 21%):</t>
  </si>
  <si>
    <t>BTW% op HSB in factuur (0% of 21%):</t>
  </si>
  <si>
    <t>BTW% op WA premie in factuur (0% of 21%):</t>
  </si>
  <si>
    <t>BTW% op Casco premie in factuur (0% of 21%):</t>
  </si>
  <si>
    <t>Assurantiebelasting op WA premie (0% of 21%):</t>
  </si>
  <si>
    <t>Assurantiebelasting op Casco premie (0% of 21%):</t>
  </si>
  <si>
    <t>Totaal bedrag aan belasting</t>
  </si>
  <si>
    <t>Gemiddeld Leasetarief</t>
  </si>
  <si>
    <t>Gemiddeld bedrag aan belasting</t>
  </si>
  <si>
    <t>Prijs per</t>
  </si>
  <si>
    <t>Totaalscore overige tarieven</t>
  </si>
  <si>
    <t>Prijzenblad Autolease - Huurtarieven</t>
  </si>
  <si>
    <t>(weging x 100 km)</t>
  </si>
  <si>
    <t>Weging looptijd</t>
  </si>
  <si>
    <t>Gewogen tarief per model</t>
  </si>
  <si>
    <t>Weging klasse</t>
  </si>
  <si>
    <t>Voorbeeld Voertuig per segment</t>
  </si>
  <si>
    <t>Brandstof</t>
  </si>
  <si>
    <t>1-7d</t>
  </si>
  <si>
    <t>8-14d</t>
  </si>
  <si>
    <t>15-30d</t>
  </si>
  <si>
    <t>31-90d</t>
  </si>
  <si>
    <t>Shortlease (3 - 24 mnd)</t>
  </si>
  <si>
    <t>prijs per meerkm</t>
  </si>
  <si>
    <t xml:space="preserve">benzine </t>
  </si>
  <si>
    <t>Seat Ibiza / VW polo</t>
  </si>
  <si>
    <t>VW Golf / Ford Focus</t>
  </si>
  <si>
    <t>benzine</t>
  </si>
  <si>
    <t>Toyota Avensis / Peugeot 508</t>
  </si>
  <si>
    <t>Ford Focus Wagon / Renault Megane estate</t>
  </si>
  <si>
    <t>Toyota Avensis Wagon / Peugeot 508 SW</t>
  </si>
  <si>
    <t>elektriciteit</t>
  </si>
  <si>
    <t>Peugeot e-208 (36 tm 45 kW)</t>
  </si>
  <si>
    <t>Volkswagen Caddy / Renault Kangoo</t>
  </si>
  <si>
    <t>diesel</t>
  </si>
  <si>
    <t>Voor huurauto's geldt 100 km per dag vrij, een eigen risico van € 300 per niet verhaalbare schade en € 75 bij ruitschade</t>
  </si>
  <si>
    <t>Extra's:</t>
  </si>
  <si>
    <t>Kosten</t>
  </si>
  <si>
    <t>Per (eenheid)</t>
  </si>
  <si>
    <t>Weging tarief</t>
  </si>
  <si>
    <t>Halen en brengen</t>
  </si>
  <si>
    <t>Rit</t>
  </si>
  <si>
    <t>Huurperiode</t>
  </si>
  <si>
    <t>Gebeurtenis</t>
  </si>
  <si>
    <t>Trekhaak</t>
  </si>
  <si>
    <t>Winterbanden</t>
  </si>
  <si>
    <t>Kinderzitje</t>
  </si>
  <si>
    <t>Totaalscore huurtarieven</t>
  </si>
  <si>
    <t>Prijzenblad Autolease - Overige kosten</t>
  </si>
  <si>
    <t>Prijs</t>
  </si>
  <si>
    <t>Handeling</t>
  </si>
  <si>
    <t>Doorsturen 1e bekeuring</t>
  </si>
  <si>
    <t>Doorsturen aanmaning</t>
  </si>
  <si>
    <t>Vervangen kentekenbewijs</t>
  </si>
  <si>
    <t>Vervangen kentekenplaten</t>
  </si>
  <si>
    <t>Vervangen brandstofpas bij verlies</t>
  </si>
  <si>
    <t>Kosten brandstofcontract</t>
  </si>
  <si>
    <t>Maand</t>
  </si>
  <si>
    <t>Kosten missende reservesleutel</t>
  </si>
  <si>
    <t>Kosten uitbouwen Ritregistratiesysteem</t>
  </si>
  <si>
    <t>Kosten ontstickeren personenauto</t>
  </si>
  <si>
    <t>Kosten ontstickeren bestelwagen</t>
  </si>
  <si>
    <t>Aftankkosten (minimaal 2,5l volume)</t>
  </si>
  <si>
    <t>Inname op locatie bij klant</t>
  </si>
  <si>
    <t>benzine aut.</t>
  </si>
  <si>
    <t>VW ID.3 (t/m 58 kW)</t>
  </si>
  <si>
    <t xml:space="preserve">	Tesla Model 3 (t/m 75 kW)</t>
  </si>
  <si>
    <t>Navigatie</t>
  </si>
  <si>
    <t>Imperiaal</t>
  </si>
  <si>
    <t>Aftanken huurauto bij minimaal volume van 2,5 liter</t>
  </si>
  <si>
    <t>Eigen risico bij niet verhaalbare schade(geel)</t>
  </si>
  <si>
    <t>Eigen risico bij niet verhaalbare schade(grijs)</t>
  </si>
  <si>
    <t>Eigen risico bij niet verhaalbare schade bovenhoofdse schade &gt; 1,85m (grijs) max.</t>
  </si>
  <si>
    <t>Renault Kangoo E/  Peugeot E-partner</t>
  </si>
  <si>
    <t>Personen Auto 5</t>
  </si>
  <si>
    <t>Personen Auto 6</t>
  </si>
  <si>
    <t>Personen Auto 7</t>
  </si>
  <si>
    <t>Personen Auto 8</t>
  </si>
  <si>
    <t>Branstofsoort</t>
  </si>
  <si>
    <t>Jatocode</t>
  </si>
  <si>
    <t>Tenaamstelling</t>
  </si>
  <si>
    <t>Calculeren innameschades</t>
  </si>
  <si>
    <t>BTW en assurantiebelasting</t>
  </si>
  <si>
    <t>Rentedatum</t>
  </si>
  <si>
    <t>Deelautosysteem</t>
  </si>
  <si>
    <t>Soort kosten</t>
  </si>
  <si>
    <t>Mnd</t>
  </si>
  <si>
    <t>Eenmalige Aanschaf kosten per voertuig</t>
  </si>
  <si>
    <t>Eenmalige Inbouwkosten per voertuig</t>
  </si>
  <si>
    <t>Maandelijkse Abonnementskosten per voertuig</t>
  </si>
  <si>
    <t>Prijzenblad Autolease - Deelautosysteem</t>
  </si>
  <si>
    <t>Overige kosten per voertuig (totaal over 60 maanden)</t>
  </si>
  <si>
    <t>Personen Auto 9</t>
  </si>
  <si>
    <t>Personen Auto 10</t>
  </si>
  <si>
    <t>EV 44kWh 113 Max 5D</t>
  </si>
  <si>
    <t>Elektrisch</t>
  </si>
  <si>
    <t>Citroen</t>
  </si>
  <si>
    <t>E-C3</t>
  </si>
  <si>
    <t>Opel</t>
  </si>
  <si>
    <t>BEV Long Range 51kWh Edition 5D</t>
  </si>
  <si>
    <t>Corsa- E</t>
  </si>
  <si>
    <t>Hyundai</t>
  </si>
  <si>
    <t>Kona electric</t>
  </si>
  <si>
    <t>65,4 kWh Premium 5D 160kW</t>
  </si>
  <si>
    <t>7110419</t>
  </si>
  <si>
    <t>Peugeot</t>
  </si>
  <si>
    <t>Allure EV 50kWh 136 5D</t>
  </si>
  <si>
    <t>E-2008</t>
  </si>
  <si>
    <t>EV60 220 pk comfort range Techno 5D</t>
  </si>
  <si>
    <t>e-Megane</t>
  </si>
  <si>
    <t>Renault</t>
  </si>
  <si>
    <t>Allure EV 54kWh 156 5D</t>
  </si>
  <si>
    <t>E-308 SW</t>
  </si>
  <si>
    <t>45 e-tron quattro Advanced Ed 5D 210kW</t>
  </si>
  <si>
    <t xml:space="preserve">Audi </t>
  </si>
  <si>
    <t>Q4 e-tron</t>
  </si>
  <si>
    <t xml:space="preserve">Peugeot </t>
  </si>
  <si>
    <t>E-3008</t>
  </si>
  <si>
    <t>e-Combo</t>
  </si>
  <si>
    <t>BMW</t>
  </si>
  <si>
    <t>EV 50 kWh 136 Auto L1 4D</t>
  </si>
  <si>
    <t>Toyota</t>
  </si>
  <si>
    <t>Proace City</t>
  </si>
  <si>
    <t>50kWh Challenger 4D 100kW</t>
  </si>
  <si>
    <t>52kWh 125kW Pure Business auto 5D</t>
  </si>
  <si>
    <t>Volkswagen</t>
  </si>
  <si>
    <t>ID.3</t>
  </si>
  <si>
    <t>Grijs - klein 12</t>
  </si>
  <si>
    <t>Allure EV 96 kWh 230 Long Range 5D</t>
  </si>
  <si>
    <t>Totaal Prijzenblad</t>
  </si>
  <si>
    <t>Peugeot 3008 / Renault Scenic</t>
  </si>
  <si>
    <t>Grijs - klein 13</t>
  </si>
  <si>
    <t>Personen Auto 11</t>
  </si>
  <si>
    <t>Citroën C1</t>
  </si>
  <si>
    <t>Totaal Deelautosysteem, kosten per maand</t>
  </si>
  <si>
    <t>ID.7</t>
  </si>
  <si>
    <t>BEV 77 kWh 210 kW Pro Business 5D</t>
  </si>
  <si>
    <t>xDrive30 5D 230kW</t>
  </si>
  <si>
    <t>iX2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</si>
</sst>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€&quot;\ * #,##0.00_ ;_ &quot;€&quot;\ * \-#,##0.00_ ;_ &quot;€&quot;\ * &quot;-&quot;??_ ;_ @_ "/>
    <numFmt numFmtId="164" formatCode="_(&quot;€&quot;\ * #,##0.00_);_(&quot;€&quot;\ * \(#,##0.00\);_(&quot;€&quot;\ * &quot;-&quot;??_);_(@_)"/>
    <numFmt numFmtId="165" formatCode="_(* #,##0.00_);_(* \(#,##0.00\);_(* &quot;-&quot;??_);_(@_)"/>
    <numFmt numFmtId="166" formatCode="&quot;€&quot;\ #,##0.00"/>
    <numFmt numFmtId="167" formatCode="0.0%"/>
    <numFmt numFmtId="168" formatCode="_(* #,##0_);_(* \(#,##0\);_(* &quot;-&quot;??_);_(@_)"/>
    <numFmt numFmtId="169" formatCode="_ [$€-413]\ * #,##0.00_ ;_ [$€-413]\ * \-#,##0.00_ ;_ [$€-413]\ * &quot;-&quot;??_ ;_ @_ "/>
    <numFmt numFmtId="170" formatCode="_-&quot;€&quot;\ * #,##0.00_-;_-&quot;€&quot;\ * #,##0.00\-;_-&quot;€&quot;\ * &quot;-&quot;??_-;_-@_-"/>
  </numFmts>
  <fonts count="21">
    <font>
      <sz val="12"/>
      <color theme="1"/>
      <name val="ArialMT"/>
      <family val="2"/>
    </font>
    <font>
      <sz val="12"/>
      <color theme="1"/>
      <name val="ArialMT"/>
      <family val="2"/>
    </font>
    <font>
      <sz val="12"/>
      <color theme="1"/>
      <name val="ArialMT"/>
      <family val="2"/>
    </font>
    <font>
      <b/>
      <sz val="12"/>
      <color theme="0"/>
      <name val="ArialMT"/>
      <family val="2"/>
    </font>
    <font>
      <b/>
      <sz val="12"/>
      <color theme="1"/>
      <name val="ArialMT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indexed="8"/>
      <name val="Calibri"/>
      <family val="2"/>
    </font>
    <font>
      <b/>
      <sz val="12"/>
      <color theme="0"/>
      <name val="Arial"/>
      <family val="2"/>
    </font>
    <font>
      <sz val="8"/>
      <name val="ArialMT"/>
      <family val="2"/>
    </font>
    <font>
      <i/>
      <sz val="12"/>
      <color theme="1"/>
      <name val="ArialMT"/>
    </font>
    <font>
      <sz val="11"/>
      <color theme="1"/>
      <name val="Arial"/>
      <family val="2"/>
    </font>
    <font>
      <i/>
      <sz val="12"/>
      <color rgb="FFFF0000"/>
      <name val="ArialMT"/>
    </font>
    <font>
      <sz val="12"/>
      <color theme="1"/>
      <name val="Calibri"/>
      <family val="2"/>
      <scheme val="minor"/>
    </font>
    <font>
      <i/>
      <sz val="12"/>
      <name val="ArialMT"/>
    </font>
    <font>
      <sz val="12"/>
      <name val="ArialMT"/>
    </font>
    <font>
      <i/>
      <sz val="12"/>
      <color theme="1"/>
      <name val="Arial"/>
      <family val="2"/>
    </font>
    <font>
      <b/>
      <sz val="12"/>
      <name val="ArialMT"/>
    </font>
    <font>
      <sz val="13"/>
      <color rgb="FF000000"/>
      <name val="Helvetica Neue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0" borderId="0"/>
    <xf numFmtId="170" fontId="15" fillId="0" borderId="0" applyFont="0" applyFill="0" applyBorder="0" applyAlignment="0" applyProtection="0"/>
  </cellStyleXfs>
  <cellXfs count="98">
    <xf numFmtId="0" fontId="0" fillId="0" borderId="0" xfId="0"/>
    <xf numFmtId="0" fontId="6" fillId="2" borderId="2" xfId="0" applyFont="1" applyFill="1" applyBorder="1"/>
    <xf numFmtId="0" fontId="0" fillId="4" borderId="0" xfId="0" applyFill="1"/>
    <xf numFmtId="0" fontId="0" fillId="5" borderId="0" xfId="0" applyFill="1"/>
    <xf numFmtId="0" fontId="0" fillId="5" borderId="2" xfId="0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5" fillId="5" borderId="0" xfId="0" applyFont="1" applyFill="1"/>
    <xf numFmtId="0" fontId="8" fillId="5" borderId="0" xfId="0" applyFont="1" applyFill="1"/>
    <xf numFmtId="166" fontId="8" fillId="2" borderId="1" xfId="0" applyNumberFormat="1" applyFont="1" applyFill="1" applyBorder="1"/>
    <xf numFmtId="0" fontId="8" fillId="4" borderId="0" xfId="0" applyFont="1" applyFill="1"/>
    <xf numFmtId="0" fontId="10" fillId="3" borderId="3" xfId="0" applyFont="1" applyFill="1" applyBorder="1"/>
    <xf numFmtId="0" fontId="10" fillId="3" borderId="4" xfId="0" applyFont="1" applyFill="1" applyBorder="1"/>
    <xf numFmtId="0" fontId="10" fillId="3" borderId="5" xfId="0" applyFont="1" applyFill="1" applyBorder="1"/>
    <xf numFmtId="0" fontId="10" fillId="3" borderId="0" xfId="0" applyFont="1" applyFill="1" applyAlignment="1">
      <alignment horizontal="right" vertical="center"/>
    </xf>
    <xf numFmtId="166" fontId="8" fillId="2" borderId="0" xfId="0" applyNumberFormat="1" applyFont="1" applyFill="1"/>
    <xf numFmtId="0" fontId="0" fillId="5" borderId="4" xfId="0" applyFill="1" applyBorder="1"/>
    <xf numFmtId="0" fontId="0" fillId="5" borderId="5" xfId="0" applyFill="1" applyBorder="1"/>
    <xf numFmtId="0" fontId="3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 vertical="top" wrapText="1"/>
    </xf>
    <xf numFmtId="0" fontId="8" fillId="5" borderId="2" xfId="0" applyFont="1" applyFill="1" applyBorder="1"/>
    <xf numFmtId="0" fontId="8" fillId="5" borderId="0" xfId="0" applyFont="1" applyFill="1" applyAlignment="1">
      <alignment horizontal="right"/>
    </xf>
    <xf numFmtId="0" fontId="10" fillId="3" borderId="2" xfId="0" applyFont="1" applyFill="1" applyBorder="1"/>
    <xf numFmtId="0" fontId="10" fillId="3" borderId="0" xfId="0" applyFont="1" applyFill="1"/>
    <xf numFmtId="0" fontId="10" fillId="3" borderId="0" xfId="0" applyFont="1" applyFill="1" applyAlignment="1">
      <alignment horizontal="right"/>
    </xf>
    <xf numFmtId="0" fontId="8" fillId="4" borderId="2" xfId="0" applyFont="1" applyFill="1" applyBorder="1"/>
    <xf numFmtId="166" fontId="0" fillId="4" borderId="0" xfId="0" applyNumberFormat="1" applyFill="1"/>
    <xf numFmtId="0" fontId="3" fillId="3" borderId="2" xfId="0" applyFont="1" applyFill="1" applyBorder="1"/>
    <xf numFmtId="166" fontId="3" fillId="3" borderId="0" xfId="0" applyNumberFormat="1" applyFont="1" applyFill="1"/>
    <xf numFmtId="9" fontId="7" fillId="4" borderId="0" xfId="0" applyNumberFormat="1" applyFont="1" applyFill="1" applyAlignment="1">
      <alignment horizontal="center" vertical="center"/>
    </xf>
    <xf numFmtId="166" fontId="0" fillId="0" borderId="0" xfId="0" applyNumberFormat="1"/>
    <xf numFmtId="0" fontId="3" fillId="3" borderId="0" xfId="0" applyFont="1" applyFill="1"/>
    <xf numFmtId="0" fontId="3" fillId="5" borderId="0" xfId="0" applyFont="1" applyFill="1"/>
    <xf numFmtId="0" fontId="8" fillId="4" borderId="0" xfId="0" applyFont="1" applyFill="1" applyAlignment="1">
      <alignment vertical="center"/>
    </xf>
    <xf numFmtId="166" fontId="0" fillId="2" borderId="0" xfId="0" applyNumberFormat="1" applyFill="1"/>
    <xf numFmtId="9" fontId="0" fillId="4" borderId="0" xfId="0" applyNumberFormat="1" applyFill="1" applyAlignment="1">
      <alignment horizontal="center"/>
    </xf>
    <xf numFmtId="0" fontId="8" fillId="4" borderId="2" xfId="0" applyFont="1" applyFill="1" applyBorder="1" applyAlignment="1">
      <alignment vertical="center"/>
    </xf>
    <xf numFmtId="0" fontId="10" fillId="3" borderId="2" xfId="0" applyFont="1" applyFill="1" applyBorder="1" applyAlignment="1">
      <alignment vertical="center"/>
    </xf>
    <xf numFmtId="0" fontId="0" fillId="4" borderId="2" xfId="0" applyFill="1" applyBorder="1"/>
    <xf numFmtId="167" fontId="0" fillId="4" borderId="0" xfId="3" applyNumberFormat="1" applyFont="1" applyFill="1" applyBorder="1"/>
    <xf numFmtId="0" fontId="0" fillId="5" borderId="4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4" borderId="0" xfId="0" applyFill="1" applyAlignment="1">
      <alignment horizontal="center"/>
    </xf>
    <xf numFmtId="9" fontId="0" fillId="5" borderId="0" xfId="0" applyNumberFormat="1" applyFill="1" applyAlignment="1">
      <alignment horizontal="center"/>
    </xf>
    <xf numFmtId="0" fontId="0" fillId="5" borderId="8" xfId="0" applyFill="1" applyBorder="1" applyAlignment="1">
      <alignment horizontal="center"/>
    </xf>
    <xf numFmtId="0" fontId="0" fillId="0" borderId="0" xfId="0" applyAlignment="1">
      <alignment horizontal="center"/>
    </xf>
    <xf numFmtId="9" fontId="8" fillId="2" borderId="1" xfId="3" applyFont="1" applyFill="1" applyBorder="1" applyAlignment="1">
      <alignment vertical="center"/>
    </xf>
    <xf numFmtId="164" fontId="8" fillId="4" borderId="1" xfId="1" applyFont="1" applyFill="1" applyBorder="1" applyAlignment="1">
      <alignment horizontal="center"/>
    </xf>
    <xf numFmtId="164" fontId="8" fillId="2" borderId="1" xfId="1" applyFont="1" applyFill="1" applyBorder="1" applyAlignment="1">
      <alignment vertical="center"/>
    </xf>
    <xf numFmtId="0" fontId="8" fillId="4" borderId="2" xfId="0" applyFont="1" applyFill="1" applyBorder="1" applyAlignment="1">
      <alignment vertical="top"/>
    </xf>
    <xf numFmtId="0" fontId="0" fillId="0" borderId="0" xfId="0" applyAlignment="1">
      <alignment vertical="top"/>
    </xf>
    <xf numFmtId="0" fontId="8" fillId="0" borderId="0" xfId="0" applyFont="1" applyAlignment="1">
      <alignment vertical="center"/>
    </xf>
    <xf numFmtId="0" fontId="0" fillId="0" borderId="6" xfId="0" applyBorder="1"/>
    <xf numFmtId="0" fontId="0" fillId="0" borderId="0" xfId="0" applyAlignment="1">
      <alignment horizontal="left" indent="2"/>
    </xf>
    <xf numFmtId="0" fontId="4" fillId="5" borderId="0" xfId="0" applyFont="1" applyFill="1" applyAlignment="1">
      <alignment horizontal="center"/>
    </xf>
    <xf numFmtId="0" fontId="12" fillId="5" borderId="0" xfId="0" applyFont="1" applyFill="1"/>
    <xf numFmtId="0" fontId="13" fillId="0" borderId="0" xfId="0" applyFont="1" applyAlignment="1">
      <alignment vertic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top" wrapText="1"/>
    </xf>
    <xf numFmtId="0" fontId="8" fillId="4" borderId="1" xfId="4" applyNumberFormat="1" applyFont="1" applyFill="1" applyBorder="1" applyAlignment="1">
      <alignment horizontal="center"/>
    </xf>
    <xf numFmtId="164" fontId="8" fillId="2" borderId="1" xfId="1" applyFont="1" applyFill="1" applyBorder="1" applyAlignment="1">
      <alignment horizontal="center"/>
    </xf>
    <xf numFmtId="0" fontId="10" fillId="3" borderId="0" xfId="0" applyFont="1" applyFill="1" applyAlignment="1">
      <alignment horizontal="center" vertical="top" wrapText="1"/>
    </xf>
    <xf numFmtId="0" fontId="14" fillId="0" borderId="0" xfId="0" applyFont="1"/>
    <xf numFmtId="169" fontId="8" fillId="4" borderId="1" xfId="1" applyNumberFormat="1" applyFont="1" applyFill="1" applyBorder="1" applyAlignment="1">
      <alignment horizontal="center"/>
    </xf>
    <xf numFmtId="169" fontId="0" fillId="0" borderId="0" xfId="0" applyNumberFormat="1"/>
    <xf numFmtId="0" fontId="17" fillId="0" borderId="0" xfId="0" applyFont="1"/>
    <xf numFmtId="0" fontId="18" fillId="4" borderId="2" xfId="0" applyFont="1" applyFill="1" applyBorder="1" applyAlignment="1">
      <alignment vertical="center"/>
    </xf>
    <xf numFmtId="0" fontId="8" fillId="4" borderId="0" xfId="0" applyFont="1" applyFill="1" applyAlignment="1">
      <alignment vertical="top"/>
    </xf>
    <xf numFmtId="0" fontId="0" fillId="0" borderId="1" xfId="0" applyBorder="1"/>
    <xf numFmtId="168" fontId="0" fillId="0" borderId="0" xfId="0" applyNumberFormat="1"/>
    <xf numFmtId="164" fontId="8" fillId="4" borderId="1" xfId="1" applyFont="1" applyFill="1" applyBorder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164" fontId="0" fillId="0" borderId="1" xfId="1" applyFont="1" applyFill="1" applyBorder="1"/>
    <xf numFmtId="0" fontId="8" fillId="4" borderId="2" xfId="0" applyFont="1" applyFill="1" applyBorder="1" applyAlignment="1">
      <alignment wrapText="1"/>
    </xf>
    <xf numFmtId="0" fontId="0" fillId="0" borderId="2" xfId="0" applyBorder="1"/>
    <xf numFmtId="9" fontId="0" fillId="5" borderId="0" xfId="0" applyNumberFormat="1" applyFill="1"/>
    <xf numFmtId="0" fontId="19" fillId="0" borderId="0" xfId="0" applyFont="1"/>
    <xf numFmtId="166" fontId="3" fillId="0" borderId="0" xfId="0" applyNumberFormat="1" applyFont="1"/>
    <xf numFmtId="9" fontId="8" fillId="4" borderId="1" xfId="3" applyFont="1" applyFill="1" applyBorder="1" applyAlignment="1">
      <alignment horizontal="center"/>
    </xf>
    <xf numFmtId="0" fontId="16" fillId="0" borderId="0" xfId="0" applyFont="1"/>
    <xf numFmtId="14" fontId="8" fillId="4" borderId="1" xfId="3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44" fontId="8" fillId="2" borderId="0" xfId="4" applyNumberFormat="1" applyFont="1" applyFill="1" applyBorder="1" applyAlignment="1">
      <alignment vertical="center"/>
    </xf>
    <xf numFmtId="168" fontId="8" fillId="4" borderId="0" xfId="4" applyNumberFormat="1" applyFont="1" applyFill="1" applyBorder="1" applyAlignment="1">
      <alignment vertical="center"/>
    </xf>
    <xf numFmtId="165" fontId="0" fillId="4" borderId="0" xfId="4" applyFont="1" applyFill="1" applyBorder="1"/>
    <xf numFmtId="165" fontId="3" fillId="3" borderId="0" xfId="4" applyFont="1" applyFill="1" applyBorder="1"/>
    <xf numFmtId="0" fontId="8" fillId="4" borderId="1" xfId="0" applyFont="1" applyFill="1" applyBorder="1" applyAlignment="1">
      <alignment horizontal="center" wrapText="1"/>
    </xf>
    <xf numFmtId="169" fontId="8" fillId="2" borderId="1" xfId="1" applyNumberFormat="1" applyFont="1" applyFill="1" applyBorder="1" applyAlignment="1">
      <alignment horizontal="center"/>
    </xf>
    <xf numFmtId="10" fontId="3" fillId="3" borderId="2" xfId="0" applyNumberFormat="1" applyFont="1" applyFill="1" applyBorder="1"/>
    <xf numFmtId="0" fontId="20" fillId="0" borderId="0" xfId="0" applyFont="1"/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6" fillId="6" borderId="0" xfId="0" applyFont="1" applyFill="1" applyAlignment="1">
      <alignment horizontal="left" wrapText="1"/>
    </xf>
  </cellXfs>
  <cellStyles count="8">
    <cellStyle name="Komma" xfId="4" builtinId="3"/>
    <cellStyle name="Normal_Huurtarieven" xfId="2" xr:uid="{00000000-0005-0000-0000-000001000000}"/>
    <cellStyle name="Procent" xfId="3" builtinId="5"/>
    <cellStyle name="Standaard" xfId="0" builtinId="0"/>
    <cellStyle name="Standaard 2" xfId="6" xr:uid="{7F42684A-6895-2644-9443-F6A7CD74289E}"/>
    <cellStyle name="Valuta" xfId="1" builtinId="4"/>
    <cellStyle name="Valuta 2" xfId="5" xr:uid="{4AB1D1D6-53CB-D745-9C99-76A79E4B6C68}"/>
    <cellStyle name="Valuta 3" xfId="7" xr:uid="{B94F409C-C434-2E49-8C36-15CA836730C1}"/>
  </cellStyles>
  <dxfs count="0"/>
  <tableStyles count="0" defaultTableStyle="TableStyleMedium9" defaultPivotStyle="PivotStyleMedium7"/>
  <colors>
    <mruColors>
      <color rgb="FFD1C5FF"/>
      <color rgb="FFED20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workbookViewId="0">
      <selection activeCell="A23" sqref="A23"/>
    </sheetView>
  </sheetViews>
  <sheetFormatPr defaultColWidth="11.5546875" defaultRowHeight="15"/>
  <cols>
    <col min="1" max="1" width="58.44140625" bestFit="1" customWidth="1"/>
    <col min="4" max="4" width="17" customWidth="1"/>
  </cols>
  <sheetData>
    <row r="1" spans="1:5" ht="15.75">
      <c r="A1" s="94" t="s">
        <v>0</v>
      </c>
      <c r="B1" s="95"/>
      <c r="C1" s="95"/>
      <c r="D1" s="95"/>
      <c r="E1" s="96"/>
    </row>
    <row r="2" spans="1:5">
      <c r="A2" s="4"/>
      <c r="B2" s="3"/>
      <c r="C2" s="3"/>
      <c r="D2" s="3"/>
      <c r="E2" s="5"/>
    </row>
    <row r="3" spans="1:5" ht="15.75">
      <c r="A3" s="29" t="s">
        <v>1</v>
      </c>
      <c r="B3" s="33" t="s">
        <v>2</v>
      </c>
      <c r="C3" s="33" t="s">
        <v>3</v>
      </c>
      <c r="D3" s="33" t="s">
        <v>4</v>
      </c>
      <c r="E3" s="5"/>
    </row>
    <row r="4" spans="1:5">
      <c r="A4" s="40" t="s">
        <v>5</v>
      </c>
      <c r="B4" s="28">
        <f>'Lease automandje en Belastingen'!B59</f>
        <v>688.43518518518533</v>
      </c>
      <c r="C4" s="41">
        <v>1</v>
      </c>
      <c r="D4" s="28">
        <f>B4*C4</f>
        <v>688.43518518518533</v>
      </c>
      <c r="E4" s="5"/>
    </row>
    <row r="5" spans="1:5">
      <c r="A5" s="4"/>
      <c r="B5" s="3"/>
      <c r="C5" s="3"/>
      <c r="D5" s="3"/>
      <c r="E5" s="54"/>
    </row>
    <row r="6" spans="1:5" ht="15.75">
      <c r="A6" s="29" t="s">
        <v>6</v>
      </c>
      <c r="B6" s="29"/>
      <c r="C6" s="92">
        <f>C4</f>
        <v>1</v>
      </c>
      <c r="D6" s="30">
        <f>D4</f>
        <v>688.43518518518533</v>
      </c>
      <c r="E6" s="5"/>
    </row>
    <row r="7" spans="1:5">
      <c r="A7" s="6"/>
      <c r="B7" s="7"/>
      <c r="C7" s="7"/>
      <c r="D7" s="7"/>
      <c r="E7" s="8"/>
    </row>
    <row r="10" spans="1:5" ht="15.75">
      <c r="A10" s="94" t="s">
        <v>8</v>
      </c>
      <c r="B10" s="95"/>
      <c r="C10" s="95"/>
      <c r="D10" s="95"/>
      <c r="E10" s="96"/>
    </row>
    <row r="11" spans="1:5">
      <c r="A11" s="4"/>
      <c r="B11" s="3"/>
      <c r="C11" s="3"/>
      <c r="D11" s="3"/>
      <c r="E11" s="5"/>
    </row>
    <row r="12" spans="1:5" ht="15.75">
      <c r="A12" s="29" t="s">
        <v>1</v>
      </c>
      <c r="B12" s="33" t="s">
        <v>2</v>
      </c>
      <c r="C12" s="33" t="s">
        <v>3</v>
      </c>
      <c r="D12" s="33" t="s">
        <v>4</v>
      </c>
      <c r="E12" s="5"/>
    </row>
    <row r="13" spans="1:5">
      <c r="A13" s="40" t="s">
        <v>9</v>
      </c>
      <c r="B13" s="28">
        <f>Huurtarieven!P38</f>
        <v>0</v>
      </c>
      <c r="C13" s="41">
        <v>0.25</v>
      </c>
      <c r="D13" s="28">
        <f>B13*C13</f>
        <v>0</v>
      </c>
      <c r="E13" s="5"/>
    </row>
    <row r="14" spans="1:5">
      <c r="A14" s="40" t="s">
        <v>137</v>
      </c>
      <c r="B14" s="28">
        <f>Deelautosysteem!D11</f>
        <v>0</v>
      </c>
      <c r="C14" s="41">
        <v>0.25</v>
      </c>
      <c r="D14" s="28">
        <f>B14*C14</f>
        <v>0</v>
      </c>
      <c r="E14" s="5"/>
    </row>
    <row r="15" spans="1:5">
      <c r="A15" s="40" t="s">
        <v>8</v>
      </c>
      <c r="B15" s="28">
        <f>'Overige kosten'!G20</f>
        <v>0</v>
      </c>
      <c r="C15" s="41">
        <v>0.25</v>
      </c>
      <c r="D15" s="28">
        <f>B15*C15</f>
        <v>0</v>
      </c>
      <c r="E15" s="5"/>
    </row>
    <row r="16" spans="1:5">
      <c r="A16" s="40" t="s">
        <v>135</v>
      </c>
      <c r="B16" s="28">
        <f>'Lease automandje en Belastingen'!B61</f>
        <v>0</v>
      </c>
      <c r="C16" s="41">
        <v>0.25</v>
      </c>
      <c r="D16" s="28">
        <f>B16*C16</f>
        <v>0</v>
      </c>
      <c r="E16" s="5"/>
    </row>
    <row r="17" spans="1:5">
      <c r="A17" s="4"/>
      <c r="B17" s="3"/>
      <c r="C17" s="3"/>
      <c r="D17" s="3"/>
      <c r="E17" s="54"/>
    </row>
    <row r="18" spans="1:5" ht="15.75">
      <c r="A18" s="29" t="s">
        <v>10</v>
      </c>
      <c r="B18" s="29"/>
      <c r="C18" s="92">
        <f>SUM(C13:C16)</f>
        <v>1</v>
      </c>
      <c r="D18" s="30">
        <f>SUM(D13:D16)</f>
        <v>0</v>
      </c>
      <c r="E18" s="5"/>
    </row>
    <row r="19" spans="1:5">
      <c r="A19" s="6"/>
      <c r="B19" s="7"/>
      <c r="C19" s="7"/>
      <c r="D19" s="7"/>
      <c r="E19" s="8"/>
    </row>
    <row r="22" spans="1:5" ht="15.75">
      <c r="A22" s="94" t="s">
        <v>182</v>
      </c>
      <c r="B22" s="95"/>
      <c r="C22" s="95"/>
      <c r="D22" s="95"/>
      <c r="E22" s="96"/>
    </row>
    <row r="23" spans="1:5">
      <c r="A23" s="4"/>
      <c r="B23" s="3"/>
      <c r="C23" s="3"/>
      <c r="D23" s="3"/>
      <c r="E23" s="5"/>
    </row>
    <row r="24" spans="1:5" ht="15.75">
      <c r="A24" s="29" t="s">
        <v>1</v>
      </c>
      <c r="B24" s="33" t="s">
        <v>2</v>
      </c>
      <c r="C24" s="33" t="s">
        <v>3</v>
      </c>
      <c r="D24" s="33" t="s">
        <v>4</v>
      </c>
      <c r="E24" s="5"/>
    </row>
    <row r="25" spans="1:5">
      <c r="A25" s="40" t="s">
        <v>0</v>
      </c>
      <c r="B25" s="28">
        <f>D6</f>
        <v>688.43518518518533</v>
      </c>
      <c r="C25" s="41">
        <v>0.75</v>
      </c>
      <c r="D25" s="28">
        <f>B25*C25</f>
        <v>516.32638888888903</v>
      </c>
      <c r="E25" s="5"/>
    </row>
    <row r="26" spans="1:5">
      <c r="A26" s="40" t="s">
        <v>8</v>
      </c>
      <c r="B26" s="28">
        <f>D18</f>
        <v>0</v>
      </c>
      <c r="C26" s="41">
        <v>0.25</v>
      </c>
      <c r="D26" s="28">
        <f>B26*C26</f>
        <v>0</v>
      </c>
      <c r="E26" s="5"/>
    </row>
    <row r="27" spans="1:5">
      <c r="A27" s="4"/>
      <c r="B27" s="3"/>
      <c r="C27" s="3"/>
      <c r="D27" s="3"/>
      <c r="E27" s="54"/>
    </row>
    <row r="28" spans="1:5" ht="15.75">
      <c r="A28" s="29" t="s">
        <v>10</v>
      </c>
      <c r="B28" s="29"/>
      <c r="C28" s="92">
        <f>SUM(C25:C26)</f>
        <v>1</v>
      </c>
      <c r="D28" s="30">
        <f>SUM(D25:D26)</f>
        <v>516.32638888888903</v>
      </c>
      <c r="E28" s="5"/>
    </row>
    <row r="29" spans="1:5">
      <c r="A29" s="6"/>
      <c r="B29" s="7"/>
      <c r="C29" s="7"/>
      <c r="D29" s="7"/>
      <c r="E29" s="8"/>
    </row>
    <row r="37" spans="7:7">
      <c r="G37" s="64"/>
    </row>
  </sheetData>
  <mergeCells count="3">
    <mergeCell ref="A1:E1"/>
    <mergeCell ref="A10:E10"/>
    <mergeCell ref="A22:E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75"/>
  <sheetViews>
    <sheetView tabSelected="1" zoomScaleNormal="100" workbookViewId="0">
      <selection activeCell="A14" sqref="A14"/>
    </sheetView>
  </sheetViews>
  <sheetFormatPr defaultColWidth="11.5546875" defaultRowHeight="15"/>
  <cols>
    <col min="1" max="1" width="41.33203125" bestFit="1" customWidth="1"/>
    <col min="2" max="8" width="14.88671875" customWidth="1"/>
    <col min="9" max="10" width="15.21875" bestFit="1" customWidth="1"/>
    <col min="11" max="11" width="16.21875" bestFit="1" customWidth="1"/>
    <col min="12" max="12" width="17.6640625" customWidth="1"/>
    <col min="13" max="14" width="14.88671875" customWidth="1"/>
  </cols>
  <sheetData>
    <row r="1" spans="1:14" ht="15.75">
      <c r="A1" s="1" t="s">
        <v>11</v>
      </c>
      <c r="B1" s="73" t="s">
        <v>12</v>
      </c>
      <c r="C1" s="73" t="s">
        <v>13</v>
      </c>
      <c r="D1" s="73" t="s">
        <v>14</v>
      </c>
      <c r="E1" s="73" t="s">
        <v>15</v>
      </c>
      <c r="F1" s="73" t="s">
        <v>127</v>
      </c>
      <c r="G1" s="73" t="s">
        <v>128</v>
      </c>
      <c r="H1" s="73" t="s">
        <v>129</v>
      </c>
      <c r="I1" s="73" t="s">
        <v>130</v>
      </c>
      <c r="J1" s="73" t="s">
        <v>145</v>
      </c>
      <c r="K1" s="73" t="s">
        <v>146</v>
      </c>
      <c r="L1" s="73" t="s">
        <v>185</v>
      </c>
      <c r="M1" s="74" t="s">
        <v>180</v>
      </c>
      <c r="N1" s="74" t="s">
        <v>184</v>
      </c>
    </row>
    <row r="2" spans="1:14">
      <c r="A2" s="38" t="s">
        <v>132</v>
      </c>
      <c r="B2" s="59">
        <v>8392824</v>
      </c>
      <c r="C2" s="90">
        <v>8464036</v>
      </c>
      <c r="D2" s="90">
        <v>8140727</v>
      </c>
      <c r="E2" s="90" t="s">
        <v>157</v>
      </c>
      <c r="F2" s="59">
        <v>8310346</v>
      </c>
      <c r="G2" s="59">
        <v>8382368</v>
      </c>
      <c r="H2" s="59">
        <v>8466987</v>
      </c>
      <c r="I2" s="59">
        <v>8450286</v>
      </c>
      <c r="J2" s="59">
        <v>8388727</v>
      </c>
      <c r="K2" s="59">
        <v>8277849</v>
      </c>
      <c r="L2" s="59">
        <v>8386880</v>
      </c>
      <c r="M2" s="59">
        <v>8283565</v>
      </c>
      <c r="N2" s="59">
        <v>8416262</v>
      </c>
    </row>
    <row r="3" spans="1:14">
      <c r="A3" s="38" t="s">
        <v>16</v>
      </c>
      <c r="B3" s="59" t="s">
        <v>149</v>
      </c>
      <c r="C3" s="59" t="s">
        <v>151</v>
      </c>
      <c r="D3" s="59" t="s">
        <v>158</v>
      </c>
      <c r="E3" s="59" t="s">
        <v>154</v>
      </c>
      <c r="F3" s="59" t="s">
        <v>163</v>
      </c>
      <c r="G3" s="59" t="s">
        <v>158</v>
      </c>
      <c r="H3" s="59" t="s">
        <v>178</v>
      </c>
      <c r="I3" s="59" t="s">
        <v>169</v>
      </c>
      <c r="J3" s="59" t="s">
        <v>172</v>
      </c>
      <c r="K3" s="59" t="s">
        <v>167</v>
      </c>
      <c r="L3" s="59" t="s">
        <v>178</v>
      </c>
      <c r="M3" s="59" t="s">
        <v>151</v>
      </c>
      <c r="N3" s="59" t="s">
        <v>174</v>
      </c>
    </row>
    <row r="4" spans="1:14">
      <c r="A4" s="38" t="s">
        <v>17</v>
      </c>
      <c r="B4" s="59" t="s">
        <v>150</v>
      </c>
      <c r="C4" s="59" t="s">
        <v>153</v>
      </c>
      <c r="D4" s="59" t="s">
        <v>160</v>
      </c>
      <c r="E4" s="59" t="s">
        <v>155</v>
      </c>
      <c r="F4" s="59" t="s">
        <v>162</v>
      </c>
      <c r="G4" s="59" t="s">
        <v>165</v>
      </c>
      <c r="H4" s="59" t="s">
        <v>179</v>
      </c>
      <c r="I4" s="59" t="s">
        <v>170</v>
      </c>
      <c r="J4" s="59" t="s">
        <v>191</v>
      </c>
      <c r="K4" s="59" t="s">
        <v>168</v>
      </c>
      <c r="L4" s="59" t="s">
        <v>188</v>
      </c>
      <c r="M4" s="59" t="s">
        <v>171</v>
      </c>
      <c r="N4" s="59" t="s">
        <v>175</v>
      </c>
    </row>
    <row r="5" spans="1:14" s="52" customFormat="1" ht="45">
      <c r="A5" s="51" t="s">
        <v>18</v>
      </c>
      <c r="B5" s="90" t="s">
        <v>147</v>
      </c>
      <c r="C5" s="90" t="s">
        <v>152</v>
      </c>
      <c r="D5" s="60" t="s">
        <v>159</v>
      </c>
      <c r="E5" s="60" t="s">
        <v>156</v>
      </c>
      <c r="F5" s="60" t="s">
        <v>161</v>
      </c>
      <c r="G5" s="60" t="s">
        <v>164</v>
      </c>
      <c r="H5" s="60" t="s">
        <v>177</v>
      </c>
      <c r="I5" s="60" t="s">
        <v>181</v>
      </c>
      <c r="J5" s="60" t="s">
        <v>190</v>
      </c>
      <c r="K5" s="60" t="s">
        <v>166</v>
      </c>
      <c r="L5" s="60" t="s">
        <v>189</v>
      </c>
      <c r="M5" s="60" t="s">
        <v>173</v>
      </c>
      <c r="N5" s="60" t="s">
        <v>176</v>
      </c>
    </row>
    <row r="6" spans="1:14" s="52" customFormat="1">
      <c r="A6" s="69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</row>
    <row r="7" spans="1:14" s="52" customFormat="1" ht="16.5" customHeight="1">
      <c r="A7" s="69" t="s">
        <v>131</v>
      </c>
      <c r="B7" s="60" t="s">
        <v>148</v>
      </c>
      <c r="C7" s="60" t="s">
        <v>148</v>
      </c>
      <c r="D7" s="60" t="s">
        <v>148</v>
      </c>
      <c r="E7" s="60" t="s">
        <v>148</v>
      </c>
      <c r="F7" s="60" t="s">
        <v>148</v>
      </c>
      <c r="G7" s="60" t="s">
        <v>148</v>
      </c>
      <c r="H7" s="60" t="s">
        <v>148</v>
      </c>
      <c r="I7" s="60" t="s">
        <v>148</v>
      </c>
      <c r="J7" s="60" t="s">
        <v>148</v>
      </c>
      <c r="K7" s="60" t="s">
        <v>148</v>
      </c>
      <c r="L7" s="60" t="s">
        <v>148</v>
      </c>
      <c r="M7" s="60" t="s">
        <v>148</v>
      </c>
      <c r="N7" s="60" t="s">
        <v>148</v>
      </c>
    </row>
    <row r="8" spans="1:14">
      <c r="A8" s="35" t="s">
        <v>19</v>
      </c>
      <c r="B8" s="59">
        <v>48</v>
      </c>
      <c r="C8" s="59">
        <v>48</v>
      </c>
      <c r="D8" s="59">
        <v>48</v>
      </c>
      <c r="E8" s="59">
        <v>48</v>
      </c>
      <c r="F8" s="59">
        <v>48</v>
      </c>
      <c r="G8" s="59">
        <v>48</v>
      </c>
      <c r="H8" s="59">
        <v>48</v>
      </c>
      <c r="I8" s="59">
        <v>48</v>
      </c>
      <c r="J8" s="59">
        <v>48</v>
      </c>
      <c r="K8" s="59">
        <v>48</v>
      </c>
      <c r="L8" s="59">
        <v>48</v>
      </c>
      <c r="M8" s="59">
        <v>60</v>
      </c>
      <c r="N8" s="59">
        <v>60</v>
      </c>
    </row>
    <row r="9" spans="1:14">
      <c r="A9" s="35" t="s">
        <v>20</v>
      </c>
      <c r="B9" s="61">
        <v>25000</v>
      </c>
      <c r="C9" s="61">
        <v>25000</v>
      </c>
      <c r="D9" s="61">
        <v>25000</v>
      </c>
      <c r="E9" s="61">
        <v>25000</v>
      </c>
      <c r="F9" s="61">
        <v>25000</v>
      </c>
      <c r="G9" s="61">
        <v>25000</v>
      </c>
      <c r="H9" s="61">
        <v>25000</v>
      </c>
      <c r="I9" s="61">
        <v>25000</v>
      </c>
      <c r="J9" s="61">
        <v>25000</v>
      </c>
      <c r="K9" s="61">
        <v>25000</v>
      </c>
      <c r="L9" s="61">
        <v>25000</v>
      </c>
      <c r="M9" s="61">
        <v>25000</v>
      </c>
      <c r="N9" s="61">
        <v>25000</v>
      </c>
    </row>
    <row r="10" spans="1:14"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</row>
    <row r="11" spans="1:14">
      <c r="A11" s="38" t="s">
        <v>21</v>
      </c>
      <c r="B11" s="49">
        <v>27800.04</v>
      </c>
      <c r="C11" s="49">
        <v>33499.14</v>
      </c>
      <c r="D11" s="49">
        <v>39349.49</v>
      </c>
      <c r="E11" s="49">
        <v>45000.19</v>
      </c>
      <c r="F11" s="49">
        <v>38894.53</v>
      </c>
      <c r="G11" s="49">
        <v>39799.61</v>
      </c>
      <c r="H11" s="49">
        <v>35859.85</v>
      </c>
      <c r="I11" s="49">
        <v>48515.24</v>
      </c>
      <c r="J11" s="49">
        <v>59641</v>
      </c>
      <c r="K11" s="49">
        <v>51605.58</v>
      </c>
      <c r="L11" s="49">
        <v>59180.18</v>
      </c>
      <c r="M11" s="49">
        <v>33631.949999999997</v>
      </c>
      <c r="N11" s="49">
        <v>38357</v>
      </c>
    </row>
    <row r="12" spans="1:14">
      <c r="A12" s="38" t="s">
        <v>22</v>
      </c>
      <c r="B12" s="49">
        <v>667</v>
      </c>
      <c r="C12" s="49">
        <v>667</v>
      </c>
      <c r="D12" s="49">
        <v>667</v>
      </c>
      <c r="E12" s="49">
        <v>667</v>
      </c>
      <c r="F12" s="49">
        <v>667</v>
      </c>
      <c r="G12" s="49">
        <v>667</v>
      </c>
      <c r="H12" s="49">
        <v>667</v>
      </c>
      <c r="I12" s="49">
        <v>667</v>
      </c>
      <c r="J12" s="49">
        <v>667</v>
      </c>
      <c r="K12" s="49">
        <v>667</v>
      </c>
      <c r="L12" s="49">
        <v>667</v>
      </c>
      <c r="M12" s="49">
        <v>0</v>
      </c>
      <c r="N12" s="49">
        <v>0</v>
      </c>
    </row>
    <row r="13" spans="1:14">
      <c r="A13" s="38" t="s">
        <v>23</v>
      </c>
      <c r="B13" s="49">
        <v>22424</v>
      </c>
      <c r="C13" s="49">
        <v>27134</v>
      </c>
      <c r="D13" s="49">
        <v>31969</v>
      </c>
      <c r="E13" s="49">
        <v>36639</v>
      </c>
      <c r="F13" s="49">
        <v>31593</v>
      </c>
      <c r="G13" s="49">
        <v>32341</v>
      </c>
      <c r="H13" s="49">
        <v>29085</v>
      </c>
      <c r="I13" s="49">
        <v>39544</v>
      </c>
      <c r="J13" s="49">
        <v>48739</v>
      </c>
      <c r="K13" s="49">
        <v>42098</v>
      </c>
      <c r="L13" s="49">
        <v>48358</v>
      </c>
      <c r="M13" s="49">
        <v>27795</v>
      </c>
      <c r="N13" s="49">
        <v>31700</v>
      </c>
    </row>
    <row r="14" spans="1:14">
      <c r="A14" s="38" t="s">
        <v>24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</row>
    <row r="15" spans="1:14">
      <c r="A15" s="38" t="s">
        <v>25</v>
      </c>
      <c r="B15" s="81">
        <v>0.03</v>
      </c>
      <c r="C15" s="81">
        <v>0.03</v>
      </c>
      <c r="D15" s="81">
        <v>0.03</v>
      </c>
      <c r="E15" s="81">
        <v>0.03</v>
      </c>
      <c r="F15" s="81">
        <v>0.05</v>
      </c>
      <c r="G15" s="81">
        <v>0.03</v>
      </c>
      <c r="H15" s="81">
        <v>0</v>
      </c>
      <c r="I15" s="81">
        <v>0.03</v>
      </c>
      <c r="J15" s="81">
        <v>0.03</v>
      </c>
      <c r="K15" s="81">
        <v>0</v>
      </c>
      <c r="L15" s="81">
        <v>0</v>
      </c>
      <c r="M15" s="81">
        <v>0</v>
      </c>
      <c r="N15" s="81">
        <v>0</v>
      </c>
    </row>
    <row r="16" spans="1:14">
      <c r="A16" s="38" t="s">
        <v>26</v>
      </c>
      <c r="B16" s="49">
        <f>B12+B13</f>
        <v>23091</v>
      </c>
      <c r="C16" s="49">
        <f t="shared" ref="C16:N16" si="0">C12+C13</f>
        <v>27801</v>
      </c>
      <c r="D16" s="49">
        <f t="shared" ref="D16" si="1">D12+D13</f>
        <v>32636</v>
      </c>
      <c r="E16" s="49">
        <f t="shared" si="0"/>
        <v>37306</v>
      </c>
      <c r="F16" s="49">
        <f t="shared" si="0"/>
        <v>32260</v>
      </c>
      <c r="G16" s="49">
        <f t="shared" si="0"/>
        <v>33008</v>
      </c>
      <c r="H16" s="49">
        <f>H12+H13</f>
        <v>29752</v>
      </c>
      <c r="I16" s="49">
        <f>I12+I13</f>
        <v>40211</v>
      </c>
      <c r="J16" s="49">
        <f t="shared" si="0"/>
        <v>49406</v>
      </c>
      <c r="K16" s="49">
        <f t="shared" si="0"/>
        <v>42765</v>
      </c>
      <c r="L16" s="49">
        <f t="shared" si="0"/>
        <v>49025</v>
      </c>
      <c r="M16" s="49">
        <f t="shared" si="0"/>
        <v>27795</v>
      </c>
      <c r="N16" s="49">
        <f t="shared" si="0"/>
        <v>31700</v>
      </c>
    </row>
    <row r="17" spans="1:14"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</row>
    <row r="18" spans="1:14">
      <c r="A18" s="35" t="s">
        <v>27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</row>
    <row r="19" spans="1:14" s="66" customFormat="1">
      <c r="A19" s="35" t="s">
        <v>28</v>
      </c>
      <c r="B19" s="65">
        <f t="shared" ref="B19:N19" si="2">B13*-B15</f>
        <v>-672.72</v>
      </c>
      <c r="C19" s="65">
        <f t="shared" si="2"/>
        <v>-814.02</v>
      </c>
      <c r="D19" s="65">
        <f t="shared" ref="D19" si="3">D13*-D15</f>
        <v>-959.06999999999994</v>
      </c>
      <c r="E19" s="65">
        <f t="shared" si="2"/>
        <v>-1099.17</v>
      </c>
      <c r="F19" s="65">
        <f t="shared" si="2"/>
        <v>-1579.65</v>
      </c>
      <c r="G19" s="65">
        <f t="shared" si="2"/>
        <v>-970.23</v>
      </c>
      <c r="H19" s="65">
        <f>H13*-H15</f>
        <v>0</v>
      </c>
      <c r="I19" s="65">
        <f>I13*-I15</f>
        <v>-1186.32</v>
      </c>
      <c r="J19" s="65">
        <f t="shared" si="2"/>
        <v>-1462.1699999999998</v>
      </c>
      <c r="K19" s="65">
        <f t="shared" si="2"/>
        <v>0</v>
      </c>
      <c r="L19" s="65">
        <f t="shared" si="2"/>
        <v>0</v>
      </c>
      <c r="M19" s="65">
        <f t="shared" si="2"/>
        <v>0</v>
      </c>
      <c r="N19" s="65">
        <f t="shared" si="2"/>
        <v>0</v>
      </c>
    </row>
    <row r="20" spans="1:14">
      <c r="A20" s="35" t="s">
        <v>29</v>
      </c>
      <c r="B20" s="91">
        <v>20</v>
      </c>
      <c r="C20" s="91">
        <v>20</v>
      </c>
      <c r="D20" s="91">
        <v>20</v>
      </c>
      <c r="E20" s="91">
        <v>20</v>
      </c>
      <c r="F20" s="91">
        <v>20</v>
      </c>
      <c r="G20" s="91">
        <v>20</v>
      </c>
      <c r="H20" s="91">
        <v>20</v>
      </c>
      <c r="I20" s="91">
        <v>20</v>
      </c>
      <c r="J20" s="91">
        <v>20</v>
      </c>
      <c r="K20" s="91">
        <v>20</v>
      </c>
      <c r="L20" s="91">
        <v>20</v>
      </c>
      <c r="M20" s="91">
        <v>20</v>
      </c>
      <c r="N20" s="91">
        <v>20</v>
      </c>
    </row>
    <row r="21" spans="1:14">
      <c r="A21" s="35" t="s">
        <v>30</v>
      </c>
      <c r="B21" s="91">
        <v>47.65</v>
      </c>
      <c r="C21" s="91">
        <v>47.65</v>
      </c>
      <c r="D21" s="91">
        <v>47.65</v>
      </c>
      <c r="E21" s="91">
        <v>47.65</v>
      </c>
      <c r="F21" s="91">
        <v>47.65</v>
      </c>
      <c r="G21" s="91">
        <v>47.65</v>
      </c>
      <c r="H21" s="91">
        <v>47.65</v>
      </c>
      <c r="I21" s="91">
        <v>47.65</v>
      </c>
      <c r="J21" s="91">
        <v>47.65</v>
      </c>
      <c r="K21" s="91">
        <v>47.65</v>
      </c>
      <c r="L21" s="91">
        <v>47.65</v>
      </c>
      <c r="M21" s="91">
        <v>47.65</v>
      </c>
      <c r="N21" s="91">
        <v>47.65</v>
      </c>
    </row>
    <row r="22" spans="1:14">
      <c r="A22" s="35" t="s">
        <v>133</v>
      </c>
      <c r="B22" s="91">
        <v>7.5</v>
      </c>
      <c r="C22" s="91">
        <v>7.5</v>
      </c>
      <c r="D22" s="91">
        <v>7.5</v>
      </c>
      <c r="E22" s="91">
        <v>7.5</v>
      </c>
      <c r="F22" s="91">
        <v>7.5</v>
      </c>
      <c r="G22" s="91">
        <v>7.5</v>
      </c>
      <c r="H22" s="91">
        <v>7.5</v>
      </c>
      <c r="I22" s="91">
        <v>7.5</v>
      </c>
      <c r="J22" s="91">
        <v>7.5</v>
      </c>
      <c r="K22" s="91">
        <v>7.5</v>
      </c>
      <c r="L22" s="91">
        <v>7.5</v>
      </c>
      <c r="M22" s="91">
        <v>7.5</v>
      </c>
      <c r="N22" s="91">
        <v>7.5</v>
      </c>
    </row>
    <row r="23" spans="1:14">
      <c r="A23" s="35" t="s">
        <v>31</v>
      </c>
      <c r="B23" s="62"/>
      <c r="C23" s="91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</row>
    <row r="24" spans="1:14">
      <c r="A24" s="35" t="s">
        <v>32</v>
      </c>
      <c r="B24" s="49">
        <f t="shared" ref="B24:N24" si="4">SUM(B18:B23,B16)</f>
        <v>22493.43</v>
      </c>
      <c r="C24" s="49">
        <f>SUM(C18:C23,C16)</f>
        <v>27062.13</v>
      </c>
      <c r="D24" s="49">
        <f t="shared" ref="D24" si="5">SUM(D18:D23,D16)</f>
        <v>31752.080000000002</v>
      </c>
      <c r="E24" s="49">
        <f t="shared" si="4"/>
        <v>36281.980000000003</v>
      </c>
      <c r="F24" s="49">
        <f t="shared" si="4"/>
        <v>30755.5</v>
      </c>
      <c r="G24" s="49">
        <f t="shared" si="4"/>
        <v>32112.92</v>
      </c>
      <c r="H24" s="49">
        <f t="shared" si="4"/>
        <v>29827.15</v>
      </c>
      <c r="I24" s="49">
        <f t="shared" si="4"/>
        <v>39099.83</v>
      </c>
      <c r="J24" s="49">
        <f t="shared" si="4"/>
        <v>48018.98</v>
      </c>
      <c r="K24" s="49">
        <f t="shared" si="4"/>
        <v>42840.15</v>
      </c>
      <c r="L24" s="49">
        <f t="shared" si="4"/>
        <v>49100.15</v>
      </c>
      <c r="M24" s="49">
        <f t="shared" si="4"/>
        <v>27870.15</v>
      </c>
      <c r="N24" s="49">
        <f t="shared" si="4"/>
        <v>31775.15</v>
      </c>
    </row>
    <row r="25" spans="1:14">
      <c r="A25" s="53"/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</row>
    <row r="26" spans="1:14">
      <c r="A26" s="35" t="s">
        <v>136</v>
      </c>
      <c r="B26" s="83">
        <v>45748</v>
      </c>
      <c r="C26" s="83">
        <v>45748</v>
      </c>
      <c r="D26" s="83">
        <v>45748</v>
      </c>
      <c r="E26" s="83">
        <v>45748</v>
      </c>
      <c r="F26" s="83">
        <v>45748</v>
      </c>
      <c r="G26" s="83">
        <v>45748</v>
      </c>
      <c r="H26" s="83">
        <v>45748</v>
      </c>
      <c r="I26" s="83">
        <v>45748</v>
      </c>
      <c r="J26" s="83">
        <v>45748</v>
      </c>
      <c r="K26" s="83">
        <v>45748</v>
      </c>
      <c r="L26" s="83">
        <v>45748</v>
      </c>
      <c r="M26" s="83">
        <v>45748</v>
      </c>
      <c r="N26" s="83">
        <v>45748</v>
      </c>
    </row>
    <row r="27" spans="1:14">
      <c r="A27" s="35" t="s">
        <v>33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</row>
    <row r="28" spans="1:14">
      <c r="A28" s="35" t="s">
        <v>34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</row>
    <row r="29" spans="1:14">
      <c r="A29" s="35" t="s">
        <v>35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</row>
    <row r="30" spans="1:14">
      <c r="A30" s="35" t="s">
        <v>36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</row>
    <row r="31" spans="1:14">
      <c r="A31" s="53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</row>
    <row r="32" spans="1:14">
      <c r="A32" s="35" t="s">
        <v>37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</row>
    <row r="33" spans="1:14" ht="17.100000000000001" customHeight="1">
      <c r="A33" s="97" t="s">
        <v>38</v>
      </c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</row>
    <row r="34" spans="1:14">
      <c r="A34" s="35" t="s">
        <v>39</v>
      </c>
      <c r="B34" s="72">
        <f t="shared" ref="B34:N34" si="6">(B24-B32)/B8</f>
        <v>468.61312500000003</v>
      </c>
      <c r="C34" s="72">
        <f>(C24-C32)/C8</f>
        <v>563.79437500000006</v>
      </c>
      <c r="D34" s="72">
        <f t="shared" ref="D34" si="7">(D24-D32)/D8</f>
        <v>661.50166666666667</v>
      </c>
      <c r="E34" s="72">
        <f t="shared" si="6"/>
        <v>755.87458333333336</v>
      </c>
      <c r="F34" s="72">
        <f t="shared" si="6"/>
        <v>640.73958333333337</v>
      </c>
      <c r="G34" s="72">
        <f t="shared" si="6"/>
        <v>669.01916666666659</v>
      </c>
      <c r="H34" s="72">
        <f t="shared" si="6"/>
        <v>621.39895833333333</v>
      </c>
      <c r="I34" s="72">
        <f t="shared" si="6"/>
        <v>814.57979166666667</v>
      </c>
      <c r="J34" s="72">
        <f t="shared" si="6"/>
        <v>1000.3954166666667</v>
      </c>
      <c r="K34" s="72">
        <f t="shared" si="6"/>
        <v>892.50312500000007</v>
      </c>
      <c r="L34" s="72">
        <f t="shared" ref="L34" si="8">(L24-L32)/L8</f>
        <v>1022.9197916666667</v>
      </c>
      <c r="M34" s="72">
        <f t="shared" si="6"/>
        <v>464.5025</v>
      </c>
      <c r="N34" s="72">
        <f t="shared" si="6"/>
        <v>529.58583333333331</v>
      </c>
    </row>
    <row r="35" spans="1:14">
      <c r="A35" s="68" t="s">
        <v>40</v>
      </c>
      <c r="B35" s="50">
        <f t="shared" ref="B35:N35" si="9">(B12-B14)/B8</f>
        <v>13.895833333333334</v>
      </c>
      <c r="C35" s="50">
        <f t="shared" si="9"/>
        <v>13.895833333333334</v>
      </c>
      <c r="D35" s="50">
        <f t="shared" ref="D35" si="10">(D12-D14)/D8</f>
        <v>13.895833333333334</v>
      </c>
      <c r="E35" s="50">
        <f t="shared" si="9"/>
        <v>13.895833333333334</v>
      </c>
      <c r="F35" s="50">
        <f t="shared" si="9"/>
        <v>13.895833333333334</v>
      </c>
      <c r="G35" s="50">
        <f t="shared" si="9"/>
        <v>13.895833333333334</v>
      </c>
      <c r="H35" s="50">
        <f>(H12-H14)/H8</f>
        <v>13.895833333333334</v>
      </c>
      <c r="I35" s="50">
        <f>(I12-I14)/I8</f>
        <v>13.895833333333334</v>
      </c>
      <c r="J35" s="50">
        <f t="shared" si="9"/>
        <v>13.895833333333334</v>
      </c>
      <c r="K35" s="50">
        <f t="shared" si="9"/>
        <v>13.895833333333334</v>
      </c>
      <c r="L35" s="50">
        <f t="shared" ref="L35" si="11">(L12-L14)/L8</f>
        <v>13.895833333333334</v>
      </c>
      <c r="M35" s="50">
        <f t="shared" si="9"/>
        <v>0</v>
      </c>
      <c r="N35" s="50">
        <f t="shared" si="9"/>
        <v>0</v>
      </c>
    </row>
    <row r="36" spans="1:14">
      <c r="A36" s="38" t="s">
        <v>41</v>
      </c>
      <c r="B36" s="72">
        <f t="shared" ref="B36:N36" si="12">(((B24+B32)/2)*B30)/12</f>
        <v>0</v>
      </c>
      <c r="C36" s="72">
        <f>(((C24+C32)/2)*C30)/12</f>
        <v>0</v>
      </c>
      <c r="D36" s="72">
        <f t="shared" ref="D36" si="13">(((D24+D32)/2)*D30)/12</f>
        <v>0</v>
      </c>
      <c r="E36" s="72">
        <f t="shared" si="12"/>
        <v>0</v>
      </c>
      <c r="F36" s="72">
        <f t="shared" si="12"/>
        <v>0</v>
      </c>
      <c r="G36" s="72">
        <f t="shared" si="12"/>
        <v>0</v>
      </c>
      <c r="H36" s="72">
        <f t="shared" si="12"/>
        <v>0</v>
      </c>
      <c r="I36" s="72">
        <f t="shared" si="12"/>
        <v>0</v>
      </c>
      <c r="J36" s="72">
        <f t="shared" si="12"/>
        <v>0</v>
      </c>
      <c r="K36" s="72">
        <f t="shared" si="12"/>
        <v>0</v>
      </c>
      <c r="L36" s="72">
        <f t="shared" ref="L36" si="14">(((L24+L32)/2)*L30)/12</f>
        <v>0</v>
      </c>
      <c r="M36" s="72">
        <f t="shared" si="12"/>
        <v>0</v>
      </c>
      <c r="N36" s="72">
        <f t="shared" si="12"/>
        <v>0</v>
      </c>
    </row>
    <row r="37" spans="1:14">
      <c r="A37" s="38" t="s">
        <v>42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</row>
    <row r="38" spans="1:14">
      <c r="A38" s="38" t="s">
        <v>43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</row>
    <row r="39" spans="1:14">
      <c r="A39" s="38" t="s">
        <v>44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</row>
    <row r="40" spans="1:14">
      <c r="A40" s="35" t="s">
        <v>45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</row>
    <row r="41" spans="1:14">
      <c r="A41" s="35" t="s">
        <v>46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</row>
    <row r="42" spans="1:14">
      <c r="A42" s="35" t="s">
        <v>47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</row>
    <row r="43" spans="1:14">
      <c r="A43" s="35" t="s">
        <v>48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</row>
    <row r="44" spans="1:14">
      <c r="A44" s="35" t="s">
        <v>49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</row>
    <row r="45" spans="1:14">
      <c r="A45" s="35" t="s">
        <v>50</v>
      </c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</row>
    <row r="46" spans="1:14">
      <c r="A46" s="35" t="s">
        <v>51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</row>
    <row r="47" spans="1:14">
      <c r="A47" s="35" t="s">
        <v>52</v>
      </c>
      <c r="B47" s="49">
        <f t="shared" ref="B47:N47" si="15">B34+SUM(B36:B46)</f>
        <v>468.61312500000003</v>
      </c>
      <c r="C47" s="49">
        <f t="shared" si="15"/>
        <v>563.79437500000006</v>
      </c>
      <c r="D47" s="49">
        <f t="shared" ref="D47" si="16">D34+SUM(D36:D46)</f>
        <v>661.50166666666667</v>
      </c>
      <c r="E47" s="49">
        <f t="shared" si="15"/>
        <v>755.87458333333336</v>
      </c>
      <c r="F47" s="49">
        <f t="shared" si="15"/>
        <v>640.73958333333337</v>
      </c>
      <c r="G47" s="49">
        <f t="shared" si="15"/>
        <v>669.01916666666659</v>
      </c>
      <c r="H47" s="49">
        <f t="shared" si="15"/>
        <v>621.39895833333333</v>
      </c>
      <c r="I47" s="49">
        <f t="shared" si="15"/>
        <v>814.57979166666667</v>
      </c>
      <c r="J47" s="49">
        <f t="shared" si="15"/>
        <v>1000.3954166666667</v>
      </c>
      <c r="K47" s="49">
        <f t="shared" si="15"/>
        <v>892.50312500000007</v>
      </c>
      <c r="L47" s="49">
        <f t="shared" ref="L47" si="17">L34+SUM(L36:L46)</f>
        <v>1022.9197916666667</v>
      </c>
      <c r="M47" s="49">
        <f t="shared" si="15"/>
        <v>464.5025</v>
      </c>
      <c r="N47" s="49">
        <f t="shared" si="15"/>
        <v>529.58583333333331</v>
      </c>
    </row>
    <row r="49" spans="1:14">
      <c r="A49" s="35" t="s">
        <v>53</v>
      </c>
      <c r="B49" s="48">
        <v>0</v>
      </c>
      <c r="C49" s="48">
        <v>0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8">
        <v>0</v>
      </c>
      <c r="N49" s="48">
        <v>0</v>
      </c>
    </row>
    <row r="50" spans="1:14">
      <c r="A50" s="35" t="s">
        <v>54</v>
      </c>
      <c r="B50" s="48">
        <v>0</v>
      </c>
      <c r="C50" s="48">
        <v>0</v>
      </c>
      <c r="D50" s="48">
        <v>0</v>
      </c>
      <c r="E50" s="48">
        <v>0</v>
      </c>
      <c r="F50" s="48">
        <v>0</v>
      </c>
      <c r="G50" s="48">
        <v>0</v>
      </c>
      <c r="H50" s="48">
        <v>0</v>
      </c>
      <c r="I50" s="48">
        <v>0</v>
      </c>
      <c r="J50" s="48">
        <v>0</v>
      </c>
      <c r="K50" s="48">
        <v>0</v>
      </c>
      <c r="L50" s="48">
        <v>0</v>
      </c>
      <c r="M50" s="48">
        <v>0</v>
      </c>
      <c r="N50" s="48">
        <v>0</v>
      </c>
    </row>
    <row r="51" spans="1:14">
      <c r="A51" s="35" t="s">
        <v>55</v>
      </c>
      <c r="B51" s="48">
        <v>0</v>
      </c>
      <c r="C51" s="48">
        <v>0</v>
      </c>
      <c r="D51" s="48">
        <v>0</v>
      </c>
      <c r="E51" s="48">
        <v>0</v>
      </c>
      <c r="F51" s="48">
        <v>0</v>
      </c>
      <c r="G51" s="48">
        <v>0</v>
      </c>
      <c r="H51" s="48">
        <v>0</v>
      </c>
      <c r="I51" s="48">
        <v>0</v>
      </c>
      <c r="J51" s="48">
        <v>0</v>
      </c>
      <c r="K51" s="48">
        <v>0</v>
      </c>
      <c r="L51" s="48">
        <v>0</v>
      </c>
      <c r="M51" s="48">
        <v>0</v>
      </c>
      <c r="N51" s="48">
        <v>0</v>
      </c>
    </row>
    <row r="52" spans="1:14">
      <c r="A52" s="35" t="s">
        <v>56</v>
      </c>
      <c r="B52" s="48">
        <v>0</v>
      </c>
      <c r="C52" s="48">
        <v>0</v>
      </c>
      <c r="D52" s="48">
        <v>0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v>0</v>
      </c>
    </row>
    <row r="53" spans="1:14">
      <c r="A53" s="35"/>
    </row>
    <row r="54" spans="1:14">
      <c r="A54" s="35" t="s">
        <v>57</v>
      </c>
      <c r="B54" s="48">
        <v>0</v>
      </c>
      <c r="C54" s="48">
        <v>0</v>
      </c>
      <c r="D54" s="48">
        <v>0</v>
      </c>
      <c r="E54" s="48">
        <v>0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v>0</v>
      </c>
    </row>
    <row r="55" spans="1:14">
      <c r="A55" s="35" t="s">
        <v>58</v>
      </c>
      <c r="B55" s="48">
        <v>0</v>
      </c>
      <c r="C55" s="48">
        <v>0</v>
      </c>
      <c r="D55" s="48">
        <v>0</v>
      </c>
      <c r="E55" s="48">
        <v>0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>
        <v>0</v>
      </c>
      <c r="N55" s="48">
        <v>0</v>
      </c>
    </row>
    <row r="57" spans="1:14">
      <c r="A57" s="38" t="s">
        <v>59</v>
      </c>
      <c r="B57" s="28">
        <f t="shared" ref="B57:N57" si="18">(B35*B49)+(B37*B50)+(B38*B51)+(B39*B52)+(B38*B54)+(B39*B55)</f>
        <v>0</v>
      </c>
      <c r="C57" s="28">
        <f t="shared" si="18"/>
        <v>0</v>
      </c>
      <c r="D57" s="28">
        <f t="shared" ref="D57" si="19">(D35*D49)+(D37*D50)+(D38*D51)+(D39*D52)+(D38*D54)+(D39*D55)</f>
        <v>0</v>
      </c>
      <c r="E57" s="28">
        <f t="shared" si="18"/>
        <v>0</v>
      </c>
      <c r="F57" s="28">
        <f t="shared" si="18"/>
        <v>0</v>
      </c>
      <c r="G57" s="28">
        <f t="shared" si="18"/>
        <v>0</v>
      </c>
      <c r="H57" s="28">
        <f t="shared" si="18"/>
        <v>0</v>
      </c>
      <c r="I57" s="28">
        <f t="shared" si="18"/>
        <v>0</v>
      </c>
      <c r="J57" s="28">
        <f t="shared" si="18"/>
        <v>0</v>
      </c>
      <c r="K57" s="28">
        <f t="shared" si="18"/>
        <v>0</v>
      </c>
      <c r="L57" s="28">
        <f t="shared" ref="L57" si="20">(L35*L49)+(L37*L50)+(L38*L51)+(L39*L52)+(L38*L54)+(L39*L55)</f>
        <v>0</v>
      </c>
      <c r="M57" s="28">
        <f t="shared" si="18"/>
        <v>0</v>
      </c>
      <c r="N57" s="28">
        <f t="shared" si="18"/>
        <v>0</v>
      </c>
    </row>
    <row r="59" spans="1:14" ht="15.75">
      <c r="A59" s="35" t="s">
        <v>60</v>
      </c>
      <c r="B59" s="30">
        <f>((AVERAGE(B47:J47)))</f>
        <v>688.43518518518533</v>
      </c>
    </row>
    <row r="60" spans="1:14" ht="15.75">
      <c r="D60" s="79"/>
      <c r="E60" s="79"/>
      <c r="F60" s="79"/>
      <c r="G60" s="79"/>
      <c r="H60" s="79"/>
      <c r="I60" s="79"/>
      <c r="J60" s="79"/>
      <c r="K60" s="79"/>
      <c r="L60" s="79"/>
    </row>
    <row r="61" spans="1:14" ht="15.75">
      <c r="A61" s="38" t="s">
        <v>61</v>
      </c>
      <c r="B61" s="30">
        <f>AVERAGE(B57:N57)</f>
        <v>0</v>
      </c>
      <c r="D61" s="79"/>
      <c r="E61" s="80"/>
      <c r="F61" s="80"/>
      <c r="G61" s="80"/>
    </row>
    <row r="62" spans="1:14" ht="15.75">
      <c r="D62" s="79"/>
      <c r="E62" s="80"/>
      <c r="F62" s="80"/>
      <c r="G62" s="80"/>
    </row>
    <row r="63" spans="1:14" ht="15.75">
      <c r="D63" s="79"/>
      <c r="E63" s="80"/>
      <c r="F63" s="80"/>
      <c r="G63" s="80"/>
    </row>
    <row r="64" spans="1:14" ht="15.75">
      <c r="D64" s="79"/>
      <c r="E64" s="80"/>
      <c r="F64" s="80"/>
      <c r="G64" s="80"/>
    </row>
    <row r="65" spans="2:12" ht="15.75">
      <c r="D65" s="79"/>
      <c r="E65" s="80"/>
      <c r="F65" s="80"/>
      <c r="G65" s="80"/>
    </row>
    <row r="66" spans="2:12" ht="15.75">
      <c r="B66" s="55"/>
      <c r="D66" s="79"/>
      <c r="E66" s="80"/>
      <c r="F66" s="80"/>
      <c r="G66" s="80"/>
    </row>
    <row r="67" spans="2:12" ht="15.75">
      <c r="B67" s="55"/>
      <c r="C67" s="53"/>
      <c r="D67" s="79"/>
      <c r="E67" s="80"/>
      <c r="F67" s="80"/>
      <c r="G67" s="80"/>
      <c r="H67" s="53"/>
    </row>
    <row r="68" spans="2:12" ht="15.75">
      <c r="B68" s="55"/>
      <c r="C68" s="53"/>
      <c r="D68" s="79"/>
      <c r="E68" s="80"/>
      <c r="F68" s="80"/>
      <c r="G68" s="80"/>
      <c r="H68" s="53"/>
      <c r="I68" s="67"/>
      <c r="J68" s="67"/>
      <c r="K68" s="67"/>
      <c r="L68" s="67"/>
    </row>
    <row r="69" spans="2:12" ht="15.75">
      <c r="B69" s="55"/>
      <c r="C69" s="53"/>
      <c r="D69" s="82"/>
      <c r="E69" s="80"/>
      <c r="F69" s="80"/>
      <c r="G69" s="80"/>
      <c r="H69" s="53"/>
    </row>
    <row r="70" spans="2:12">
      <c r="B70" s="55"/>
      <c r="C70" s="53"/>
      <c r="G70" s="55"/>
      <c r="H70" s="53"/>
    </row>
    <row r="71" spans="2:12">
      <c r="C71" s="53"/>
      <c r="H71" s="53"/>
    </row>
    <row r="72" spans="2:12">
      <c r="C72" s="53"/>
      <c r="H72" s="53"/>
    </row>
    <row r="73" spans="2:12">
      <c r="C73" s="53"/>
      <c r="H73" s="53"/>
    </row>
    <row r="74" spans="2:12">
      <c r="C74" s="53"/>
      <c r="H74" s="53"/>
    </row>
    <row r="75" spans="2:12">
      <c r="C75" s="53"/>
      <c r="H75" s="53"/>
    </row>
  </sheetData>
  <mergeCells count="1">
    <mergeCell ref="A33:N33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191E6-6219-4CC4-9979-23C704FAA035}">
  <dimension ref="A1:H14"/>
  <sheetViews>
    <sheetView workbookViewId="0">
      <selection activeCell="D12" sqref="D12"/>
    </sheetView>
  </sheetViews>
  <sheetFormatPr defaultColWidth="8.6640625" defaultRowHeight="15"/>
  <cols>
    <col min="1" max="1" width="42.6640625" bestFit="1" customWidth="1"/>
    <col min="2" max="2" width="16.44140625" customWidth="1"/>
  </cols>
  <sheetData>
    <row r="1" spans="1:8" ht="15.75">
      <c r="A1" s="94" t="s">
        <v>143</v>
      </c>
      <c r="B1" s="95"/>
      <c r="C1" s="95"/>
      <c r="D1" s="95"/>
      <c r="E1" s="96"/>
    </row>
    <row r="2" spans="1:8" ht="15.75">
      <c r="A2" s="84"/>
      <c r="B2" s="56"/>
      <c r="C2" s="56"/>
      <c r="D2" s="56"/>
      <c r="E2" s="85"/>
    </row>
    <row r="3" spans="1:8" ht="15.75">
      <c r="A3" s="1" t="s">
        <v>11</v>
      </c>
      <c r="B3" s="3"/>
      <c r="C3" s="3"/>
      <c r="D3" s="3"/>
      <c r="E3" s="5"/>
    </row>
    <row r="4" spans="1:8">
      <c r="A4" s="4"/>
      <c r="B4" s="3"/>
      <c r="C4" s="3"/>
      <c r="D4" s="3"/>
      <c r="E4" s="5"/>
    </row>
    <row r="5" spans="1:8" ht="15.75">
      <c r="A5" s="29" t="s">
        <v>138</v>
      </c>
      <c r="B5" s="33" t="s">
        <v>102</v>
      </c>
      <c r="C5" s="33" t="s">
        <v>139</v>
      </c>
      <c r="D5" s="33" t="s">
        <v>7</v>
      </c>
      <c r="E5" s="5"/>
    </row>
    <row r="6" spans="1:8">
      <c r="A6" s="38" t="s">
        <v>140</v>
      </c>
      <c r="B6" s="86">
        <v>0</v>
      </c>
      <c r="C6" s="87">
        <v>1</v>
      </c>
      <c r="D6" s="88">
        <f>B6*C6</f>
        <v>0</v>
      </c>
      <c r="E6" s="5"/>
    </row>
    <row r="7" spans="1:8">
      <c r="A7" s="38" t="s">
        <v>141</v>
      </c>
      <c r="B7" s="86">
        <v>0</v>
      </c>
      <c r="C7" s="87">
        <v>1</v>
      </c>
      <c r="D7" s="88">
        <f t="shared" ref="D7:D9" si="0">B7*C7</f>
        <v>0</v>
      </c>
      <c r="E7" s="5"/>
    </row>
    <row r="8" spans="1:8">
      <c r="A8" s="38" t="s">
        <v>142</v>
      </c>
      <c r="B8" s="86">
        <v>0</v>
      </c>
      <c r="C8" s="87">
        <v>60</v>
      </c>
      <c r="D8" s="88">
        <f t="shared" si="0"/>
        <v>0</v>
      </c>
      <c r="E8" s="5"/>
    </row>
    <row r="9" spans="1:8">
      <c r="A9" s="38" t="s">
        <v>144</v>
      </c>
      <c r="B9" s="86">
        <v>0</v>
      </c>
      <c r="C9" s="87">
        <v>1</v>
      </c>
      <c r="D9" s="88">
        <f t="shared" si="0"/>
        <v>0</v>
      </c>
      <c r="E9" s="5"/>
    </row>
    <row r="10" spans="1:8">
      <c r="A10" s="4"/>
      <c r="B10" s="3"/>
      <c r="C10" s="3"/>
      <c r="D10" s="3"/>
      <c r="E10" s="5"/>
    </row>
    <row r="11" spans="1:8" ht="16.5">
      <c r="A11" s="39" t="s">
        <v>187</v>
      </c>
      <c r="B11" s="3"/>
      <c r="C11" s="3"/>
      <c r="D11" s="89">
        <f>SUM(D6:D9)/60</f>
        <v>0</v>
      </c>
      <c r="E11" s="5"/>
      <c r="H11" s="93"/>
    </row>
    <row r="12" spans="1:8">
      <c r="A12" s="4"/>
      <c r="B12" s="3"/>
      <c r="C12" s="3"/>
      <c r="D12" s="3"/>
      <c r="E12" s="5"/>
    </row>
    <row r="13" spans="1:8">
      <c r="A13" s="4"/>
      <c r="B13" s="3"/>
      <c r="C13" s="3"/>
      <c r="D13" s="3"/>
      <c r="E13" s="5"/>
    </row>
    <row r="14" spans="1:8">
      <c r="A14" s="6"/>
      <c r="B14" s="7"/>
      <c r="C14" s="7"/>
      <c r="D14" s="7"/>
      <c r="E14" s="8"/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46"/>
  <sheetViews>
    <sheetView workbookViewId="0">
      <selection activeCell="A8" sqref="A8"/>
    </sheetView>
  </sheetViews>
  <sheetFormatPr defaultColWidth="11.5546875" defaultRowHeight="15"/>
  <cols>
    <col min="1" max="1" width="44.88671875" customWidth="1"/>
    <col min="2" max="2" width="14.109375" bestFit="1" customWidth="1"/>
    <col min="3" max="3" width="11.109375" customWidth="1"/>
    <col min="8" max="8" width="2" customWidth="1"/>
    <col min="9" max="9" width="15" bestFit="1" customWidth="1"/>
    <col min="10" max="11" width="2" customWidth="1"/>
    <col min="12" max="12" width="9.109375" customWidth="1"/>
    <col min="13" max="13" width="2" customWidth="1"/>
    <col min="14" max="14" width="7.88671875" style="47" customWidth="1"/>
    <col min="15" max="15" width="2" customWidth="1"/>
    <col min="16" max="16" width="9" customWidth="1"/>
  </cols>
  <sheetData>
    <row r="1" spans="1:17" ht="15.75">
      <c r="A1" s="94" t="s">
        <v>64</v>
      </c>
      <c r="B1" s="95"/>
      <c r="C1" s="95"/>
      <c r="D1" s="95"/>
      <c r="E1" s="95"/>
      <c r="F1" s="95"/>
      <c r="G1" s="95"/>
      <c r="H1" s="95"/>
      <c r="I1" s="56"/>
      <c r="J1" s="56"/>
      <c r="K1" s="56"/>
      <c r="L1" s="3"/>
      <c r="M1" s="18"/>
      <c r="N1" s="42"/>
      <c r="O1" s="18"/>
      <c r="P1" s="18"/>
      <c r="Q1" s="19"/>
    </row>
    <row r="2" spans="1:17">
      <c r="A2" s="77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3"/>
      <c r="O2" s="3"/>
      <c r="P2" s="3"/>
      <c r="Q2" s="5"/>
    </row>
    <row r="3" spans="1:17" ht="15.75">
      <c r="A3" s="1" t="s">
        <v>11</v>
      </c>
      <c r="B3" s="9"/>
      <c r="C3" s="9"/>
      <c r="D3" s="3"/>
      <c r="E3" s="3"/>
      <c r="F3" s="3"/>
      <c r="G3" s="3"/>
      <c r="H3" s="3"/>
      <c r="I3" s="3"/>
      <c r="J3" s="3"/>
      <c r="K3" s="3"/>
      <c r="L3" s="3"/>
      <c r="M3" s="3"/>
      <c r="N3" s="43"/>
      <c r="O3" s="3"/>
      <c r="P3" s="3"/>
      <c r="Q3" s="5"/>
    </row>
    <row r="4" spans="1:17">
      <c r="A4" s="4"/>
      <c r="B4" s="3"/>
      <c r="C4" s="3"/>
      <c r="D4" s="3"/>
      <c r="E4" s="3"/>
      <c r="F4" s="3"/>
      <c r="G4" s="3"/>
      <c r="H4" s="3"/>
      <c r="I4" s="57" t="s">
        <v>65</v>
      </c>
      <c r="J4" s="3"/>
      <c r="K4" s="3"/>
      <c r="L4" s="3"/>
      <c r="M4" s="3"/>
      <c r="N4" s="43"/>
      <c r="O4" s="3"/>
      <c r="P4" s="3"/>
      <c r="Q4" s="5"/>
    </row>
    <row r="5" spans="1:17" ht="47.25">
      <c r="B5" s="16" t="s">
        <v>66</v>
      </c>
      <c r="C5" s="31">
        <v>0.25</v>
      </c>
      <c r="D5" s="31">
        <v>0.2</v>
      </c>
      <c r="E5" s="31">
        <v>0.2</v>
      </c>
      <c r="F5" s="31">
        <v>0.15</v>
      </c>
      <c r="G5" s="31">
        <v>0.15</v>
      </c>
      <c r="H5" s="3"/>
      <c r="I5" s="31">
        <v>6.6699999999999995E-2</v>
      </c>
      <c r="J5" s="3"/>
      <c r="K5" s="3"/>
      <c r="L5" s="20" t="s">
        <v>67</v>
      </c>
      <c r="M5" s="3"/>
      <c r="N5" s="21" t="s">
        <v>68</v>
      </c>
      <c r="O5" s="3"/>
      <c r="P5" s="21" t="s">
        <v>7</v>
      </c>
      <c r="Q5" s="5"/>
    </row>
    <row r="6" spans="1:17">
      <c r="A6" s="22"/>
      <c r="B6" s="23"/>
      <c r="C6" s="10"/>
      <c r="D6" s="10"/>
      <c r="E6" s="10"/>
      <c r="F6" s="10"/>
      <c r="G6" s="10"/>
      <c r="H6" s="3"/>
      <c r="I6" s="3"/>
      <c r="J6" s="3"/>
      <c r="K6" s="3"/>
      <c r="L6" s="2"/>
      <c r="M6" s="3"/>
      <c r="N6" s="44"/>
      <c r="O6" s="3"/>
      <c r="P6" s="2"/>
      <c r="Q6" s="5"/>
    </row>
    <row r="7" spans="1:17" ht="31.5">
      <c r="A7" s="24" t="s">
        <v>69</v>
      </c>
      <c r="B7" s="25" t="s">
        <v>70</v>
      </c>
      <c r="C7" s="63" t="s">
        <v>71</v>
      </c>
      <c r="D7" s="63" t="s">
        <v>72</v>
      </c>
      <c r="E7" s="63" t="s">
        <v>73</v>
      </c>
      <c r="F7" s="63" t="s">
        <v>74</v>
      </c>
      <c r="G7" s="63" t="s">
        <v>75</v>
      </c>
      <c r="H7" s="3"/>
      <c r="I7" s="26" t="s">
        <v>76</v>
      </c>
      <c r="J7" s="3"/>
      <c r="K7" s="3"/>
      <c r="L7" s="2"/>
      <c r="M7" s="3"/>
      <c r="N7" s="44"/>
      <c r="O7" s="3"/>
      <c r="P7" s="2"/>
      <c r="Q7" s="5"/>
    </row>
    <row r="8" spans="1:17">
      <c r="A8" s="27" t="s">
        <v>186</v>
      </c>
      <c r="B8" s="12" t="s">
        <v>77</v>
      </c>
      <c r="C8" s="11"/>
      <c r="D8" s="11"/>
      <c r="E8" s="11"/>
      <c r="F8" s="11"/>
      <c r="G8" s="11"/>
      <c r="H8" s="3"/>
      <c r="I8" s="11"/>
      <c r="J8" s="3"/>
      <c r="K8" s="3"/>
      <c r="L8" s="28">
        <f>(C8*C$5)+(D8*D$5)+(E8*E$5)+(F8*F$5)+(G8*G$5)+(I8*100*I$5)</f>
        <v>0</v>
      </c>
      <c r="M8" s="3"/>
      <c r="N8" s="37">
        <v>0.05</v>
      </c>
      <c r="O8" s="3"/>
      <c r="P8" s="28">
        <f t="shared" ref="P8:P20" si="0">L8*N8</f>
        <v>0</v>
      </c>
      <c r="Q8" s="5"/>
    </row>
    <row r="9" spans="1:17">
      <c r="A9" s="27" t="s">
        <v>78</v>
      </c>
      <c r="B9" s="12" t="s">
        <v>77</v>
      </c>
      <c r="C9" s="11"/>
      <c r="D9" s="11"/>
      <c r="E9" s="11"/>
      <c r="F9" s="11"/>
      <c r="G9" s="11"/>
      <c r="H9" s="3"/>
      <c r="I9" s="11"/>
      <c r="J9" s="3"/>
      <c r="K9" s="3"/>
      <c r="L9" s="28">
        <f t="shared" ref="L9:L20" si="1">(C9*C$5)+(D9*D$5)+(E9*E$5)+(F9*F$5)+(G9*G$5)+(I9*100*I$5)</f>
        <v>0</v>
      </c>
      <c r="M9" s="3"/>
      <c r="N9" s="37">
        <v>0.05</v>
      </c>
      <c r="O9" s="3"/>
      <c r="P9" s="28">
        <f t="shared" si="0"/>
        <v>0</v>
      </c>
      <c r="Q9" s="5"/>
    </row>
    <row r="10" spans="1:17">
      <c r="A10" s="27" t="s">
        <v>79</v>
      </c>
      <c r="B10" s="12" t="s">
        <v>80</v>
      </c>
      <c r="C10" s="11"/>
      <c r="D10" s="11"/>
      <c r="E10" s="11"/>
      <c r="F10" s="11"/>
      <c r="G10" s="11"/>
      <c r="H10" s="3"/>
      <c r="I10" s="11"/>
      <c r="J10" s="3"/>
      <c r="K10" s="3"/>
      <c r="L10" s="28">
        <f>(C10*C$5)+(D10*D$5)+(E10*E$5)+(F10*F$5)+(G10*G$5)+(I10*100*I$5)</f>
        <v>0</v>
      </c>
      <c r="M10" s="3"/>
      <c r="N10" s="37">
        <v>0.05</v>
      </c>
      <c r="O10" s="3"/>
      <c r="P10" s="28">
        <f t="shared" si="0"/>
        <v>0</v>
      </c>
      <c r="Q10" s="5"/>
    </row>
    <row r="11" spans="1:17">
      <c r="A11" s="27" t="s">
        <v>79</v>
      </c>
      <c r="B11" s="12" t="s">
        <v>117</v>
      </c>
      <c r="C11" s="11"/>
      <c r="D11" s="11"/>
      <c r="E11" s="11"/>
      <c r="F11" s="11"/>
      <c r="G11" s="11"/>
      <c r="H11" s="3"/>
      <c r="I11" s="11"/>
      <c r="J11" s="3"/>
      <c r="K11" s="3"/>
      <c r="L11" s="28">
        <f>(C11*C$5)+(D11*D$5)+(E11*E$5)+(F11*F$5)+(G11*G$5)+(I11*100*I$5)</f>
        <v>0</v>
      </c>
      <c r="M11" s="3"/>
      <c r="N11" s="37">
        <v>0.05</v>
      </c>
      <c r="O11" s="3"/>
      <c r="P11" s="28">
        <f t="shared" si="0"/>
        <v>0</v>
      </c>
      <c r="Q11" s="5"/>
    </row>
    <row r="12" spans="1:17">
      <c r="A12" s="27" t="s">
        <v>82</v>
      </c>
      <c r="B12" s="12" t="s">
        <v>77</v>
      </c>
      <c r="C12" s="11"/>
      <c r="D12" s="11"/>
      <c r="E12" s="11"/>
      <c r="F12" s="11"/>
      <c r="G12" s="11"/>
      <c r="H12" s="3"/>
      <c r="I12" s="11"/>
      <c r="J12" s="3"/>
      <c r="K12" s="3"/>
      <c r="L12" s="28">
        <f t="shared" si="1"/>
        <v>0</v>
      </c>
      <c r="M12" s="3"/>
      <c r="N12" s="37">
        <v>0.05</v>
      </c>
      <c r="O12" s="3"/>
      <c r="P12" s="28">
        <f t="shared" si="0"/>
        <v>0</v>
      </c>
      <c r="Q12" s="5"/>
    </row>
    <row r="13" spans="1:17">
      <c r="A13" s="27" t="s">
        <v>183</v>
      </c>
      <c r="B13" s="12" t="s">
        <v>80</v>
      </c>
      <c r="C13" s="11"/>
      <c r="D13" s="11"/>
      <c r="E13" s="11"/>
      <c r="F13" s="11"/>
      <c r="G13" s="11"/>
      <c r="H13" s="3"/>
      <c r="I13" s="11"/>
      <c r="J13" s="3"/>
      <c r="K13" s="3"/>
      <c r="L13" s="28"/>
      <c r="M13" s="3"/>
      <c r="N13" s="37"/>
      <c r="O13" s="3"/>
      <c r="P13" s="28"/>
      <c r="Q13" s="5"/>
    </row>
    <row r="14" spans="1:17">
      <c r="A14" s="27" t="s">
        <v>81</v>
      </c>
      <c r="B14" s="12" t="s">
        <v>77</v>
      </c>
      <c r="C14" s="11"/>
      <c r="D14" s="11"/>
      <c r="E14" s="11"/>
      <c r="F14" s="11"/>
      <c r="G14" s="11"/>
      <c r="H14" s="3"/>
      <c r="I14" s="11"/>
      <c r="J14" s="3"/>
      <c r="K14" s="3"/>
      <c r="L14" s="28">
        <f>(C14*C$5)+(D14*D$5)+(E14*E$5)+(F14*F$5)+(G14*G$5)+(I14*100*I$5)</f>
        <v>0</v>
      </c>
      <c r="M14" s="3"/>
      <c r="N14" s="37">
        <v>0.05</v>
      </c>
      <c r="O14" s="3"/>
      <c r="P14" s="28">
        <f>L14*N14</f>
        <v>0</v>
      </c>
      <c r="Q14" s="5"/>
    </row>
    <row r="15" spans="1:17">
      <c r="A15" s="27" t="s">
        <v>83</v>
      </c>
      <c r="B15" s="12" t="s">
        <v>77</v>
      </c>
      <c r="C15" s="11"/>
      <c r="D15" s="11"/>
      <c r="E15" s="11"/>
      <c r="F15" s="11"/>
      <c r="G15" s="11"/>
      <c r="H15" s="3"/>
      <c r="I15" s="11"/>
      <c r="J15" s="3"/>
      <c r="K15" s="3"/>
      <c r="L15" s="28">
        <f t="shared" si="1"/>
        <v>0</v>
      </c>
      <c r="M15" s="3"/>
      <c r="N15" s="37">
        <v>0.05</v>
      </c>
      <c r="O15" s="3"/>
      <c r="P15" s="28">
        <f t="shared" si="0"/>
        <v>0</v>
      </c>
      <c r="Q15" s="5"/>
    </row>
    <row r="16" spans="1:17">
      <c r="A16" s="27" t="s">
        <v>85</v>
      </c>
      <c r="B16" s="12" t="s">
        <v>84</v>
      </c>
      <c r="C16" s="11"/>
      <c r="D16" s="11"/>
      <c r="E16" s="11"/>
      <c r="F16" s="11"/>
      <c r="G16" s="11"/>
      <c r="H16" s="3"/>
      <c r="I16" s="11"/>
      <c r="J16" s="3"/>
      <c r="K16" s="3"/>
      <c r="L16" s="28">
        <f>(C16*C$5)+(D16*D$5)+(E16*E$5)+(F16*F$5)+(G16*G$5)+(I16*100*I$5)</f>
        <v>0</v>
      </c>
      <c r="M16" s="3"/>
      <c r="N16" s="37">
        <v>0.15</v>
      </c>
      <c r="O16" s="3"/>
      <c r="P16" s="28">
        <f t="shared" si="0"/>
        <v>0</v>
      </c>
      <c r="Q16" s="5"/>
    </row>
    <row r="17" spans="1:17">
      <c r="A17" s="27" t="s">
        <v>118</v>
      </c>
      <c r="B17" s="12" t="s">
        <v>84</v>
      </c>
      <c r="C17" s="11"/>
      <c r="D17" s="11"/>
      <c r="E17" s="11"/>
      <c r="F17" s="11"/>
      <c r="G17" s="11"/>
      <c r="H17" s="3"/>
      <c r="I17" s="11"/>
      <c r="J17" s="3"/>
      <c r="K17" s="3"/>
      <c r="L17" s="28">
        <f t="shared" si="1"/>
        <v>0</v>
      </c>
      <c r="M17" s="3"/>
      <c r="N17" s="37">
        <v>0.15</v>
      </c>
      <c r="O17" s="3"/>
      <c r="P17" s="28">
        <f t="shared" si="0"/>
        <v>0</v>
      </c>
      <c r="Q17" s="5"/>
    </row>
    <row r="18" spans="1:17">
      <c r="A18" s="27" t="s">
        <v>119</v>
      </c>
      <c r="B18" s="12" t="s">
        <v>84</v>
      </c>
      <c r="C18" s="11"/>
      <c r="D18" s="11"/>
      <c r="E18" s="11"/>
      <c r="F18" s="11"/>
      <c r="G18" s="11"/>
      <c r="H18" s="3"/>
      <c r="I18" s="11"/>
      <c r="J18" s="3"/>
      <c r="K18" s="3"/>
      <c r="L18" s="28">
        <f t="shared" ref="L18" si="2">(C18*C$5)+(D18*D$5)+(E18*E$5)+(F18*F$5)+(G18*G$5)+(I18*100*I$5)</f>
        <v>0</v>
      </c>
      <c r="M18" s="3"/>
      <c r="N18" s="37">
        <v>0.15</v>
      </c>
      <c r="O18" s="3"/>
      <c r="P18" s="28">
        <f t="shared" si="0"/>
        <v>0</v>
      </c>
      <c r="Q18" s="5"/>
    </row>
    <row r="19" spans="1:17">
      <c r="A19" s="27" t="s">
        <v>86</v>
      </c>
      <c r="B19" s="12" t="s">
        <v>87</v>
      </c>
      <c r="C19" s="11"/>
      <c r="D19" s="11"/>
      <c r="E19" s="11"/>
      <c r="F19" s="11"/>
      <c r="G19" s="11"/>
      <c r="H19" s="3"/>
      <c r="I19" s="11"/>
      <c r="J19" s="3"/>
      <c r="K19" s="3"/>
      <c r="L19" s="28">
        <f t="shared" si="1"/>
        <v>0</v>
      </c>
      <c r="M19" s="3"/>
      <c r="N19" s="37">
        <v>0.05</v>
      </c>
      <c r="O19" s="3"/>
      <c r="P19" s="28">
        <f t="shared" si="0"/>
        <v>0</v>
      </c>
      <c r="Q19" s="5"/>
    </row>
    <row r="20" spans="1:17">
      <c r="A20" s="27" t="s">
        <v>126</v>
      </c>
      <c r="B20" s="12" t="s">
        <v>84</v>
      </c>
      <c r="C20" s="11"/>
      <c r="D20" s="11"/>
      <c r="E20" s="11"/>
      <c r="F20" s="11"/>
      <c r="G20" s="11"/>
      <c r="H20" s="3"/>
      <c r="I20" s="11"/>
      <c r="J20" s="3"/>
      <c r="K20" s="3"/>
      <c r="L20" s="28">
        <f t="shared" si="1"/>
        <v>0</v>
      </c>
      <c r="M20" s="3"/>
      <c r="N20" s="37">
        <v>0.15</v>
      </c>
      <c r="O20" s="3"/>
      <c r="P20" s="28">
        <f t="shared" si="0"/>
        <v>0</v>
      </c>
      <c r="Q20" s="5"/>
    </row>
    <row r="21" spans="1:17">
      <c r="A21" s="22"/>
      <c r="B21" s="10"/>
      <c r="C21" s="10"/>
      <c r="D21" s="10"/>
      <c r="E21" s="10"/>
      <c r="F21" s="10"/>
      <c r="G21" s="10"/>
      <c r="H21" s="3"/>
      <c r="I21" s="3"/>
      <c r="J21" s="3"/>
      <c r="K21" s="3"/>
      <c r="L21" s="3"/>
      <c r="M21" s="3"/>
      <c r="N21" s="45">
        <f>SUM(N8:N20)</f>
        <v>1</v>
      </c>
      <c r="O21" s="3"/>
      <c r="P21" s="3"/>
      <c r="Q21" s="5"/>
    </row>
    <row r="22" spans="1:17">
      <c r="A22" s="22" t="s">
        <v>88</v>
      </c>
      <c r="B22" s="10"/>
      <c r="C22" s="10"/>
      <c r="D22" s="10"/>
      <c r="E22" s="10"/>
      <c r="F22" s="10"/>
      <c r="G22" s="10"/>
      <c r="H22" s="3"/>
      <c r="I22" s="3"/>
      <c r="J22" s="3"/>
      <c r="K22" s="3"/>
      <c r="L22" s="3"/>
      <c r="M22" s="3"/>
      <c r="N22" s="45"/>
      <c r="O22" s="3"/>
      <c r="P22" s="3"/>
      <c r="Q22" s="5"/>
    </row>
    <row r="23" spans="1:17">
      <c r="A23" s="22"/>
      <c r="B23" s="10"/>
      <c r="C23" s="10"/>
      <c r="D23" s="10"/>
      <c r="E23" s="10"/>
      <c r="F23" s="10"/>
      <c r="G23" s="10"/>
      <c r="H23" s="3"/>
      <c r="I23" s="3"/>
      <c r="J23" s="3"/>
      <c r="K23" s="3"/>
      <c r="L23" s="3"/>
      <c r="M23" s="3"/>
      <c r="N23" s="43"/>
      <c r="O23" s="3"/>
      <c r="P23" s="3"/>
      <c r="Q23" s="5"/>
    </row>
    <row r="24" spans="1:17" ht="31.5">
      <c r="A24" s="13" t="s">
        <v>89</v>
      </c>
      <c r="B24" s="14" t="s">
        <v>90</v>
      </c>
      <c r="C24" s="15" t="s">
        <v>91</v>
      </c>
      <c r="D24" s="10"/>
      <c r="E24" s="21" t="s">
        <v>92</v>
      </c>
      <c r="F24" s="10"/>
      <c r="G24" s="10"/>
      <c r="H24" s="3"/>
      <c r="I24" s="3"/>
      <c r="J24" s="3"/>
      <c r="K24" s="3"/>
      <c r="L24" s="3"/>
      <c r="M24" s="3"/>
      <c r="N24" s="43"/>
      <c r="O24" s="3"/>
      <c r="P24" s="21" t="s">
        <v>7</v>
      </c>
      <c r="Q24" s="5"/>
    </row>
    <row r="25" spans="1:17">
      <c r="A25" s="27" t="s">
        <v>93</v>
      </c>
      <c r="B25" s="17"/>
      <c r="C25" s="12" t="s">
        <v>94</v>
      </c>
      <c r="D25" s="10"/>
      <c r="E25" s="37">
        <v>0.02</v>
      </c>
      <c r="F25" s="10"/>
      <c r="G25" s="10"/>
      <c r="H25" s="3"/>
      <c r="I25" s="3"/>
      <c r="J25" s="3"/>
      <c r="K25" s="3"/>
      <c r="L25" s="3"/>
      <c r="M25" s="3"/>
      <c r="N25" s="43"/>
      <c r="O25" s="3"/>
      <c r="P25" s="28">
        <f>B25*E25</f>
        <v>0</v>
      </c>
      <c r="Q25" s="5"/>
    </row>
    <row r="26" spans="1:17">
      <c r="A26" s="27" t="s">
        <v>120</v>
      </c>
      <c r="B26" s="17"/>
      <c r="C26" s="12" t="s">
        <v>95</v>
      </c>
      <c r="D26" s="10"/>
      <c r="E26" s="37">
        <v>0.01</v>
      </c>
      <c r="F26" s="10"/>
      <c r="G26" s="10"/>
      <c r="H26" s="3"/>
      <c r="I26" s="3"/>
      <c r="J26" s="3"/>
      <c r="K26" s="3"/>
      <c r="L26" s="3"/>
      <c r="M26" s="3"/>
      <c r="N26" s="43"/>
      <c r="O26" s="3"/>
      <c r="P26" s="28">
        <f t="shared" ref="P26:P35" si="3">B26*E26</f>
        <v>0</v>
      </c>
      <c r="Q26" s="5"/>
    </row>
    <row r="27" spans="1:17">
      <c r="A27" s="27" t="s">
        <v>97</v>
      </c>
      <c r="B27" s="17"/>
      <c r="C27" s="12" t="s">
        <v>95</v>
      </c>
      <c r="D27" s="10"/>
      <c r="E27" s="37">
        <v>0.01</v>
      </c>
      <c r="F27" s="10"/>
      <c r="G27" s="10"/>
      <c r="H27" s="3"/>
      <c r="I27" s="3"/>
      <c r="J27" s="3"/>
      <c r="K27" s="3"/>
      <c r="L27" s="3"/>
      <c r="M27" s="3"/>
      <c r="N27" s="43"/>
      <c r="O27" s="3"/>
      <c r="P27" s="28">
        <f t="shared" si="3"/>
        <v>0</v>
      </c>
      <c r="Q27" s="5"/>
    </row>
    <row r="28" spans="1:17">
      <c r="A28" s="27" t="s">
        <v>98</v>
      </c>
      <c r="B28" s="17"/>
      <c r="C28" s="12" t="s">
        <v>96</v>
      </c>
      <c r="D28" s="10"/>
      <c r="E28" s="37">
        <v>0.01</v>
      </c>
      <c r="F28" s="10"/>
      <c r="G28" s="10"/>
      <c r="H28" s="3"/>
      <c r="I28" s="3"/>
      <c r="J28" s="3"/>
      <c r="K28" s="3"/>
      <c r="L28" s="3"/>
      <c r="M28" s="3"/>
      <c r="N28" s="43"/>
      <c r="O28" s="3"/>
      <c r="P28" s="28">
        <f t="shared" si="3"/>
        <v>0</v>
      </c>
      <c r="Q28" s="5"/>
    </row>
    <row r="29" spans="1:17">
      <c r="A29" s="27" t="s">
        <v>99</v>
      </c>
      <c r="B29" s="17"/>
      <c r="C29" s="12" t="s">
        <v>96</v>
      </c>
      <c r="D29" s="10"/>
      <c r="E29" s="37">
        <v>0.01</v>
      </c>
      <c r="F29" s="10"/>
      <c r="G29" s="10"/>
      <c r="H29" s="3"/>
      <c r="I29" s="3"/>
      <c r="J29" s="3"/>
      <c r="K29" s="3"/>
      <c r="L29" s="3"/>
      <c r="M29" s="3"/>
      <c r="N29" s="43"/>
      <c r="O29" s="3"/>
      <c r="P29" s="28">
        <f t="shared" si="3"/>
        <v>0</v>
      </c>
      <c r="Q29" s="5"/>
    </row>
    <row r="30" spans="1:17">
      <c r="A30" s="27" t="s">
        <v>45</v>
      </c>
      <c r="B30" s="17"/>
      <c r="C30" s="12" t="s">
        <v>96</v>
      </c>
      <c r="D30" s="10"/>
      <c r="E30" s="37">
        <v>0.01</v>
      </c>
      <c r="F30" s="10"/>
      <c r="G30" s="10"/>
      <c r="H30" s="3"/>
      <c r="I30" s="3"/>
      <c r="J30" s="3"/>
      <c r="K30" s="3"/>
      <c r="L30" s="3"/>
      <c r="M30" s="3"/>
      <c r="N30" s="43"/>
      <c r="O30" s="3"/>
      <c r="P30" s="28">
        <f t="shared" si="3"/>
        <v>0</v>
      </c>
      <c r="Q30" s="5"/>
    </row>
    <row r="31" spans="1:17">
      <c r="A31" s="27" t="s">
        <v>121</v>
      </c>
      <c r="B31" s="17"/>
      <c r="C31" s="12" t="s">
        <v>96</v>
      </c>
      <c r="D31" s="10"/>
      <c r="E31" s="37">
        <v>0.01</v>
      </c>
      <c r="F31" s="10"/>
      <c r="G31" s="10"/>
      <c r="H31" s="3"/>
      <c r="I31" s="3"/>
      <c r="J31" s="3"/>
      <c r="K31" s="3"/>
      <c r="L31" s="3"/>
      <c r="M31" s="3"/>
      <c r="N31" s="43"/>
      <c r="O31" s="3"/>
      <c r="P31" s="28">
        <f t="shared" si="3"/>
        <v>0</v>
      </c>
      <c r="Q31" s="5"/>
    </row>
    <row r="32" spans="1:17">
      <c r="A32" s="27" t="s">
        <v>122</v>
      </c>
      <c r="B32" s="17"/>
      <c r="C32" s="12" t="s">
        <v>96</v>
      </c>
      <c r="D32" s="10"/>
      <c r="E32" s="37">
        <v>0.01</v>
      </c>
      <c r="F32" s="10"/>
      <c r="G32" s="10"/>
      <c r="H32" s="3"/>
      <c r="I32" s="3"/>
      <c r="J32" s="3"/>
      <c r="K32" s="3"/>
      <c r="L32" s="3"/>
      <c r="M32" s="3"/>
      <c r="N32" s="43"/>
      <c r="O32" s="3"/>
      <c r="P32" s="28">
        <f t="shared" si="3"/>
        <v>0</v>
      </c>
      <c r="Q32" s="5"/>
    </row>
    <row r="33" spans="1:17">
      <c r="A33" s="27" t="s">
        <v>123</v>
      </c>
      <c r="B33" s="17"/>
      <c r="C33" s="12" t="s">
        <v>96</v>
      </c>
      <c r="D33" s="10"/>
      <c r="E33" s="37">
        <v>0.01</v>
      </c>
      <c r="F33" s="10"/>
      <c r="G33" s="10"/>
      <c r="H33" s="3"/>
      <c r="I33" s="3"/>
      <c r="J33" s="3"/>
      <c r="K33" s="3"/>
      <c r="L33" s="3"/>
      <c r="M33" s="3"/>
      <c r="N33" s="43"/>
      <c r="O33" s="3"/>
      <c r="P33" s="28">
        <f t="shared" si="3"/>
        <v>0</v>
      </c>
      <c r="Q33" s="5"/>
    </row>
    <row r="34" spans="1:17">
      <c r="A34" s="27" t="s">
        <v>124</v>
      </c>
      <c r="B34" s="17"/>
      <c r="C34" s="12" t="s">
        <v>96</v>
      </c>
      <c r="D34" s="10"/>
      <c r="E34" s="37">
        <v>0.01</v>
      </c>
      <c r="F34" s="10"/>
      <c r="G34" s="10"/>
      <c r="H34" s="3"/>
      <c r="I34" s="3"/>
      <c r="J34" s="3"/>
      <c r="K34" s="3"/>
      <c r="L34" s="3"/>
      <c r="M34" s="3"/>
      <c r="N34" s="43"/>
      <c r="O34" s="3"/>
      <c r="P34" s="28">
        <f t="shared" si="3"/>
        <v>0</v>
      </c>
      <c r="Q34" s="5"/>
    </row>
    <row r="35" spans="1:17" ht="30">
      <c r="A35" s="76" t="s">
        <v>125</v>
      </c>
      <c r="B35" s="17"/>
      <c r="C35" s="12" t="s">
        <v>96</v>
      </c>
      <c r="D35" s="3"/>
      <c r="E35" s="37">
        <v>0.01</v>
      </c>
      <c r="F35" s="3"/>
      <c r="G35" s="3"/>
      <c r="H35" s="3"/>
      <c r="I35" s="3"/>
      <c r="J35" s="3"/>
      <c r="K35" s="3"/>
      <c r="L35" s="3"/>
      <c r="M35" s="3"/>
      <c r="N35" s="43"/>
      <c r="O35" s="3"/>
      <c r="P35" s="28">
        <f t="shared" si="3"/>
        <v>0</v>
      </c>
      <c r="Q35" s="5"/>
    </row>
    <row r="36" spans="1:17">
      <c r="A36" s="22"/>
      <c r="B36" s="10"/>
      <c r="C36" s="10"/>
      <c r="D36" s="3"/>
      <c r="E36" s="45">
        <f>SUM(E25:E35)</f>
        <v>0.11999999999999998</v>
      </c>
      <c r="F36" s="3"/>
      <c r="G36" s="3"/>
      <c r="H36" s="3"/>
      <c r="I36" s="3"/>
      <c r="J36" s="3"/>
      <c r="K36" s="3"/>
      <c r="L36" s="3"/>
      <c r="M36" s="3"/>
      <c r="N36" s="43"/>
      <c r="O36" s="3"/>
      <c r="Q36" s="5"/>
    </row>
    <row r="37" spans="1:17">
      <c r="A37" s="22"/>
      <c r="B37" s="10"/>
      <c r="C37" s="10"/>
      <c r="D37" s="3"/>
      <c r="E37" s="45"/>
      <c r="F37" s="3"/>
      <c r="G37" s="3"/>
      <c r="H37" s="3"/>
      <c r="I37" s="3"/>
      <c r="J37" s="3"/>
      <c r="K37" s="3"/>
      <c r="L37" s="3"/>
      <c r="M37" s="3"/>
      <c r="N37" s="43"/>
      <c r="O37" s="3"/>
      <c r="Q37" s="5"/>
    </row>
    <row r="38" spans="1:17" ht="15.75">
      <c r="A38" s="29" t="s">
        <v>100</v>
      </c>
      <c r="B38" s="3"/>
      <c r="C38" s="3"/>
      <c r="D38" s="3"/>
      <c r="E38" s="37">
        <f>N21+E36</f>
        <v>1.1199999999999999</v>
      </c>
      <c r="F38" s="3"/>
      <c r="G38" s="3"/>
      <c r="H38" s="3"/>
      <c r="I38" s="3"/>
      <c r="J38" s="3"/>
      <c r="K38" s="3"/>
      <c r="L38" s="3"/>
      <c r="M38" s="3"/>
      <c r="N38" s="43"/>
      <c r="O38" s="3"/>
      <c r="P38" s="30">
        <f>SUM(P8:P35)</f>
        <v>0</v>
      </c>
      <c r="Q38" s="5"/>
    </row>
    <row r="39" spans="1:17">
      <c r="A39" s="4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43"/>
      <c r="O39" s="3"/>
      <c r="P39" s="3"/>
      <c r="Q39" s="5"/>
    </row>
    <row r="40" spans="1:17">
      <c r="A40" s="4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43"/>
      <c r="O40" s="3"/>
      <c r="P40" s="3"/>
      <c r="Q40" s="5"/>
    </row>
    <row r="41" spans="1:17">
      <c r="A41" s="4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43"/>
      <c r="O41" s="3"/>
      <c r="P41" s="3"/>
      <c r="Q41" s="5"/>
    </row>
    <row r="42" spans="1:17">
      <c r="A42" s="6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46"/>
      <c r="O42" s="7"/>
      <c r="P42" s="7"/>
      <c r="Q42" s="8"/>
    </row>
    <row r="46" spans="1:17">
      <c r="A46" s="58"/>
    </row>
  </sheetData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3"/>
  <sheetViews>
    <sheetView workbookViewId="0">
      <selection activeCell="C5" sqref="C5"/>
    </sheetView>
  </sheetViews>
  <sheetFormatPr defaultColWidth="10.6640625" defaultRowHeight="15"/>
  <cols>
    <col min="1" max="1" width="33.33203125" customWidth="1"/>
    <col min="4" max="4" width="1.5546875" customWidth="1"/>
    <col min="6" max="6" width="1.44140625" customWidth="1"/>
  </cols>
  <sheetData>
    <row r="1" spans="1:10" ht="15.75">
      <c r="A1" s="94" t="s">
        <v>101</v>
      </c>
      <c r="B1" s="95"/>
      <c r="C1" s="95"/>
      <c r="D1" s="95"/>
      <c r="E1" s="95"/>
      <c r="F1" s="95"/>
      <c r="G1" s="95"/>
      <c r="H1" s="96"/>
    </row>
    <row r="2" spans="1:10">
      <c r="B2" s="3"/>
      <c r="C2" s="3"/>
      <c r="D2" s="3"/>
      <c r="E2" s="3"/>
      <c r="F2" s="3"/>
      <c r="G2" s="3"/>
      <c r="H2" s="5"/>
    </row>
    <row r="3" spans="1:10" ht="15.75">
      <c r="A3" s="1" t="s">
        <v>11</v>
      </c>
      <c r="B3" s="3"/>
      <c r="C3" s="3"/>
      <c r="D3" s="3"/>
      <c r="E3" s="3"/>
      <c r="F3" s="3"/>
      <c r="G3" s="3"/>
      <c r="H3" s="5"/>
    </row>
    <row r="4" spans="1:10">
      <c r="A4" s="4"/>
      <c r="B4" s="3"/>
      <c r="C4" s="3"/>
      <c r="D4" s="3"/>
      <c r="E4" s="3"/>
      <c r="F4" s="3"/>
      <c r="G4" s="3"/>
      <c r="H4" s="5"/>
    </row>
    <row r="5" spans="1:10" ht="15.75">
      <c r="A5" s="29" t="s">
        <v>8</v>
      </c>
      <c r="B5" s="33" t="s">
        <v>62</v>
      </c>
      <c r="C5" s="33" t="s">
        <v>102</v>
      </c>
      <c r="D5" s="34"/>
      <c r="E5" s="33" t="s">
        <v>3</v>
      </c>
      <c r="F5" s="34"/>
      <c r="G5" s="33" t="s">
        <v>7</v>
      </c>
      <c r="H5" s="5"/>
    </row>
    <row r="6" spans="1:10">
      <c r="A6" s="38" t="s">
        <v>104</v>
      </c>
      <c r="B6" s="35" t="s">
        <v>103</v>
      </c>
      <c r="C6" s="28">
        <v>0</v>
      </c>
      <c r="D6" s="3"/>
      <c r="E6" s="37">
        <v>0</v>
      </c>
      <c r="F6" s="3"/>
      <c r="G6" s="28">
        <f t="shared" ref="G6:G18" si="0">C6*E6</f>
        <v>0</v>
      </c>
      <c r="H6" s="5"/>
    </row>
    <row r="7" spans="1:10">
      <c r="A7" s="38" t="s">
        <v>105</v>
      </c>
      <c r="B7" s="35" t="s">
        <v>103</v>
      </c>
      <c r="C7" s="36"/>
      <c r="D7" s="3"/>
      <c r="E7" s="37">
        <v>0.1</v>
      </c>
      <c r="F7" s="3"/>
      <c r="G7" s="28">
        <f t="shared" si="0"/>
        <v>0</v>
      </c>
      <c r="H7" s="5"/>
    </row>
    <row r="8" spans="1:10">
      <c r="A8" s="38" t="s">
        <v>115</v>
      </c>
      <c r="B8" s="35" t="s">
        <v>103</v>
      </c>
      <c r="C8" s="36"/>
      <c r="D8" s="3"/>
      <c r="E8" s="37">
        <v>0.05</v>
      </c>
      <c r="F8" s="3"/>
      <c r="G8" s="28">
        <f t="shared" si="0"/>
        <v>0</v>
      </c>
      <c r="H8" s="5"/>
    </row>
    <row r="9" spans="1:10">
      <c r="A9" s="38" t="s">
        <v>106</v>
      </c>
      <c r="B9" s="35" t="s">
        <v>103</v>
      </c>
      <c r="C9" s="36"/>
      <c r="D9" s="3"/>
      <c r="E9" s="37">
        <v>0.05</v>
      </c>
      <c r="F9" s="3"/>
      <c r="G9" s="28">
        <f t="shared" si="0"/>
        <v>0</v>
      </c>
      <c r="H9" s="5"/>
    </row>
    <row r="10" spans="1:10">
      <c r="A10" s="38" t="s">
        <v>107</v>
      </c>
      <c r="B10" s="35" t="s">
        <v>103</v>
      </c>
      <c r="C10" s="36"/>
      <c r="D10" s="3"/>
      <c r="E10" s="37">
        <v>0.05</v>
      </c>
      <c r="F10" s="3"/>
      <c r="G10" s="28">
        <f t="shared" si="0"/>
        <v>0</v>
      </c>
      <c r="H10" s="5"/>
      <c r="J10" s="32"/>
    </row>
    <row r="11" spans="1:10">
      <c r="A11" s="38" t="s">
        <v>108</v>
      </c>
      <c r="B11" s="35" t="s">
        <v>103</v>
      </c>
      <c r="C11" s="36"/>
      <c r="D11" s="3"/>
      <c r="E11" s="37">
        <v>0.05</v>
      </c>
      <c r="F11" s="3"/>
      <c r="G11" s="28">
        <f t="shared" si="0"/>
        <v>0</v>
      </c>
      <c r="H11" s="5"/>
    </row>
    <row r="12" spans="1:10">
      <c r="A12" s="38" t="s">
        <v>109</v>
      </c>
      <c r="B12" s="35" t="s">
        <v>110</v>
      </c>
      <c r="C12" s="36"/>
      <c r="D12" s="3"/>
      <c r="E12" s="37">
        <v>0.05</v>
      </c>
      <c r="F12" s="3"/>
      <c r="G12" s="28">
        <f t="shared" si="0"/>
        <v>0</v>
      </c>
      <c r="H12" s="5"/>
    </row>
    <row r="13" spans="1:10" ht="15.75" customHeight="1">
      <c r="A13" s="38" t="s">
        <v>111</v>
      </c>
      <c r="B13" s="35" t="s">
        <v>103</v>
      </c>
      <c r="C13" s="36"/>
      <c r="D13" s="3"/>
      <c r="E13" s="37">
        <v>0.05</v>
      </c>
      <c r="F13" s="3"/>
      <c r="G13" s="28">
        <f t="shared" si="0"/>
        <v>0</v>
      </c>
      <c r="H13" s="5"/>
    </row>
    <row r="14" spans="1:10">
      <c r="A14" s="38" t="s">
        <v>134</v>
      </c>
      <c r="B14" s="35" t="s">
        <v>103</v>
      </c>
      <c r="C14" s="36"/>
      <c r="D14" s="3"/>
      <c r="E14" s="37">
        <v>0.05</v>
      </c>
      <c r="F14" s="3"/>
      <c r="G14" s="28">
        <f t="shared" si="0"/>
        <v>0</v>
      </c>
      <c r="H14" s="5"/>
    </row>
    <row r="15" spans="1:10">
      <c r="A15" s="38" t="s">
        <v>116</v>
      </c>
      <c r="B15" s="35" t="s">
        <v>103</v>
      </c>
      <c r="C15" s="36"/>
      <c r="D15" s="3"/>
      <c r="E15" s="37">
        <v>0.1</v>
      </c>
      <c r="F15" s="3"/>
      <c r="G15" s="28">
        <f t="shared" si="0"/>
        <v>0</v>
      </c>
      <c r="H15" s="5"/>
    </row>
    <row r="16" spans="1:10">
      <c r="A16" s="38" t="s">
        <v>112</v>
      </c>
      <c r="B16" s="35" t="s">
        <v>103</v>
      </c>
      <c r="C16" s="36"/>
      <c r="D16" s="3"/>
      <c r="E16" s="37">
        <v>0.15</v>
      </c>
      <c r="F16" s="3"/>
      <c r="G16" s="28">
        <f t="shared" si="0"/>
        <v>0</v>
      </c>
      <c r="H16" s="5"/>
    </row>
    <row r="17" spans="1:8">
      <c r="A17" s="38" t="s">
        <v>113</v>
      </c>
      <c r="B17" s="35" t="s">
        <v>103</v>
      </c>
      <c r="C17" s="36"/>
      <c r="D17" s="3"/>
      <c r="E17" s="37">
        <v>0.15</v>
      </c>
      <c r="F17" s="3"/>
      <c r="G17" s="28">
        <f t="shared" si="0"/>
        <v>0</v>
      </c>
      <c r="H17" s="5"/>
    </row>
    <row r="18" spans="1:8">
      <c r="A18" s="38" t="s">
        <v>114</v>
      </c>
      <c r="B18" s="35" t="s">
        <v>103</v>
      </c>
      <c r="C18" s="36"/>
      <c r="D18" s="3"/>
      <c r="E18" s="37">
        <v>0.15</v>
      </c>
      <c r="F18" s="3"/>
      <c r="G18" s="28">
        <f t="shared" si="0"/>
        <v>0</v>
      </c>
      <c r="H18" s="5"/>
    </row>
    <row r="19" spans="1:8">
      <c r="A19" s="4"/>
      <c r="B19" s="3"/>
      <c r="C19" s="3"/>
      <c r="D19" s="3"/>
      <c r="E19" s="3"/>
      <c r="F19" s="3"/>
      <c r="G19" s="3"/>
      <c r="H19" s="5"/>
    </row>
    <row r="20" spans="1:8" ht="15.75">
      <c r="A20" s="39" t="s">
        <v>63</v>
      </c>
      <c r="B20" s="3"/>
      <c r="C20" s="3"/>
      <c r="D20" s="3"/>
      <c r="E20" s="78"/>
      <c r="F20" s="3"/>
      <c r="G20" s="30">
        <f>SUM(G5:G18)</f>
        <v>0</v>
      </c>
      <c r="H20" s="5"/>
    </row>
    <row r="21" spans="1:8">
      <c r="A21" s="4"/>
      <c r="B21" s="3"/>
      <c r="C21" s="3"/>
      <c r="D21" s="3"/>
      <c r="E21" s="3"/>
      <c r="F21" s="3"/>
      <c r="G21" s="3"/>
      <c r="H21" s="5"/>
    </row>
    <row r="22" spans="1:8">
      <c r="A22" s="4"/>
      <c r="B22" s="3"/>
      <c r="C22" s="3"/>
      <c r="D22" s="3"/>
      <c r="E22" s="3"/>
      <c r="F22" s="3"/>
      <c r="G22" s="3"/>
      <c r="H22" s="5"/>
    </row>
    <row r="23" spans="1:8">
      <c r="A23" s="6"/>
      <c r="B23" s="7"/>
      <c r="C23" s="7"/>
      <c r="D23" s="7"/>
      <c r="E23" s="7"/>
      <c r="F23" s="7"/>
      <c r="G23" s="7"/>
      <c r="H23" s="8"/>
    </row>
  </sheetData>
  <mergeCells count="1">
    <mergeCell ref="A1:H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6fbf30-322b-40ed-bd2b-2342a9dc1d58" xsi:nil="true"/>
    <lcf76f155ced4ddcb4097134ff3c332f xmlns="8641d731-8d82-4025-94ac-f81355cd715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387A182EA97443B90A2BDFFA16B9B8" ma:contentTypeVersion="14" ma:contentTypeDescription="Een nieuw document maken." ma:contentTypeScope="" ma:versionID="e9f2e0ac1b9e77371160c03f7e70c4a5">
  <xsd:schema xmlns:xsd="http://www.w3.org/2001/XMLSchema" xmlns:xs="http://www.w3.org/2001/XMLSchema" xmlns:p="http://schemas.microsoft.com/office/2006/metadata/properties" xmlns:ns2="8641d731-8d82-4025-94ac-f81355cd7152" xmlns:ns3="746fbf30-322b-40ed-bd2b-2342a9dc1d58" targetNamespace="http://schemas.microsoft.com/office/2006/metadata/properties" ma:root="true" ma:fieldsID="12d038d04744ce11198c2d2cb4955115" ns2:_="" ns3:_="">
    <xsd:import namespace="8641d731-8d82-4025-94ac-f81355cd7152"/>
    <xsd:import namespace="746fbf30-322b-40ed-bd2b-2342a9dc1d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1d731-8d82-4025-94ac-f81355cd7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388b94e4-faf0-4286-a14b-6aee6575d8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fbf30-322b-40ed-bd2b-2342a9dc1d5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88c787a-7046-42a0-954b-325867d18381}" ma:internalName="TaxCatchAll" ma:showField="CatchAllData" ma:web="746fbf30-322b-40ed-bd2b-2342a9dc1d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6B5F7E-0519-4BD9-9063-7C10EFC689CD}">
  <ds:schemaRefs>
    <ds:schemaRef ds:uri="http://schemas.microsoft.com/office/2006/documentManagement/types"/>
    <ds:schemaRef ds:uri="http://purl.org/dc/elements/1.1/"/>
    <ds:schemaRef ds:uri="09ad5aaa-f175-4137-a90f-43fc2a1acec5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B14AF6E-F742-4572-9B39-9AB21132DF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73D35B-E953-4797-9E13-63F4D022B3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Totaal prijs</vt:lpstr>
      <vt:lpstr>Lease automandje en Belastingen</vt:lpstr>
      <vt:lpstr>Deelautosysteem</vt:lpstr>
      <vt:lpstr>Huurtarieven</vt:lpstr>
      <vt:lpstr>Overige kosten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Jeroen Molthoff</dc:creator>
  <cp:keywords/>
  <dc:description/>
  <cp:lastModifiedBy>Irene van de Veen</cp:lastModifiedBy>
  <cp:revision/>
  <dcterms:created xsi:type="dcterms:W3CDTF">2017-04-10T19:41:12Z</dcterms:created>
  <dcterms:modified xsi:type="dcterms:W3CDTF">2025-04-16T13:01:59Z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0x0101002F387A182EA97443B90A2BDFFA16B9B8</vt:lpwstr>
  </property>
  <property fmtid="{D5CDD505-2E9C-101B-9397-08002B2CF9AE}" pid="3" name="MediaServiceImageTags">
    <vt:lpwstr/>
  </property>
  <property fmtid="{D5CDD505-2E9C-101B-9397-08002B2CF9AE}" pid="4" name="Order">
    <vt:r8>17600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