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Werkplekhardware998/Gedeelde documenten/General/2b aanbesteding gepubliceerde stukken onder TN 522063/aan te passen stukken voor prijsbepaling/"/>
    </mc:Choice>
  </mc:AlternateContent>
  <xr:revisionPtr revIDLastSave="44" documentId="13_ncr:1_{C52C4DE5-301B-4CB0-BB0F-F994577BB90C}" xr6:coauthVersionLast="47" xr6:coauthVersionMax="47" xr10:uidLastSave="{FC1BA56D-EECF-43EE-9DC5-3BCA56F9D667}"/>
  <bookViews>
    <workbookView xWindow="19090" yWindow="-16870" windowWidth="38620" windowHeight="21220" firstSheet="1" activeTab="1" xr2:uid="{00000000-000D-0000-FFFF-FFFF00000000}"/>
  </bookViews>
  <sheets>
    <sheet name="SLDataSheet" sheetId="4" state="veryHidden" r:id="rId1"/>
    <sheet name="Annex 5.1 Aanbiedingsbegroting" sheetId="1" r:id="rId2"/>
  </sheets>
  <definedNames>
    <definedName name="_xlnm.Print_Area" localSheetId="1">'Annex 5.1 Aanbiedingsbegroting'!$A$1:$O$70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1" l="1"/>
  <c r="J55" i="1"/>
  <c r="J58" i="1"/>
  <c r="I54" i="1" l="1"/>
  <c r="C16" i="1"/>
  <c r="J39" i="1"/>
  <c r="I45" i="1"/>
  <c r="K45" i="1" s="1"/>
  <c r="M45" i="1" s="1"/>
  <c r="I46" i="1"/>
  <c r="K46" i="1" s="1"/>
  <c r="M46" i="1" s="1"/>
  <c r="I47" i="1"/>
  <c r="K47" i="1" s="1"/>
  <c r="M47" i="1" s="1"/>
  <c r="I48" i="1"/>
  <c r="K48" i="1" s="1"/>
  <c r="M48" i="1" s="1"/>
  <c r="I44" i="1"/>
  <c r="K44" i="1" s="1"/>
  <c r="M44" i="1" s="1"/>
  <c r="I35" i="1"/>
  <c r="K35" i="1" s="1"/>
  <c r="M35" i="1" s="1"/>
  <c r="I36" i="1"/>
  <c r="K36" i="1" s="1"/>
  <c r="M36" i="1" s="1"/>
  <c r="I37" i="1"/>
  <c r="K37" i="1" s="1"/>
  <c r="M37" i="1" s="1"/>
  <c r="I38" i="1"/>
  <c r="K38" i="1" s="1"/>
  <c r="M38" i="1" s="1"/>
  <c r="I34" i="1"/>
  <c r="K34" i="1" s="1"/>
  <c r="M34" i="1" s="1"/>
  <c r="I25" i="1"/>
  <c r="K25" i="1" s="1"/>
  <c r="M25" i="1" s="1"/>
  <c r="I26" i="1"/>
  <c r="K26" i="1" s="1"/>
  <c r="M26" i="1" s="1"/>
  <c r="I27" i="1"/>
  <c r="K27" i="1" s="1"/>
  <c r="M27" i="1" s="1"/>
  <c r="I28" i="1"/>
  <c r="K28" i="1" s="1"/>
  <c r="M28" i="1" s="1"/>
  <c r="I24" i="1"/>
  <c r="K24" i="1" s="1"/>
  <c r="M24" i="1" s="1"/>
  <c r="J29" i="1"/>
  <c r="K54" i="1" l="1"/>
  <c r="M54" i="1" s="1"/>
  <c r="M56" i="1" s="1"/>
  <c r="M50" i="1"/>
  <c r="M40" i="1"/>
  <c r="M30" i="1" l="1"/>
  <c r="M60" i="1" s="1"/>
</calcChain>
</file>

<file path=xl/sharedStrings.xml><?xml version="1.0" encoding="utf-8"?>
<sst xmlns="http://schemas.openxmlformats.org/spreadsheetml/2006/main" count="125" uniqueCount="72">
  <si>
    <t>- Alle gele cellen dienen door inschrijver te worden ingevuld.</t>
  </si>
  <si>
    <t>(Uw logo hier)</t>
  </si>
  <si>
    <t>- Deze aanbiedingsbegroting dient rechtsgeldig te worden ondertekend.</t>
  </si>
  <si>
    <t>- Er mogen geen negatieve bedragen en/of percentages worden ingevuld.</t>
  </si>
  <si>
    <t>- De niet-gele velden mogen niet worden gewijzigd.</t>
  </si>
  <si>
    <t>- Alle kosten en verrekeningen om te voldoen aan gestelde eisen en door inschrijver beantwoorde kwaliteitscriteria zijn opgenomen in de bedragen van de aanbiedingsbegroting.</t>
  </si>
  <si>
    <t>Totale inschrijfsom:</t>
  </si>
  <si>
    <t>Handtekening:</t>
  </si>
  <si>
    <t>Organisatie:</t>
  </si>
  <si>
    <t xml:space="preserve"> </t>
  </si>
  <si>
    <t>Naam:</t>
  </si>
  <si>
    <t>Functie:</t>
  </si>
  <si>
    <t>Plaats:</t>
  </si>
  <si>
    <t>Datum:</t>
  </si>
  <si>
    <r>
      <t xml:space="preserve">- Genoemde prijzen en tarieven zijn opgegeven </t>
    </r>
    <r>
      <rPr>
        <sz val="11"/>
        <rFont val="Calibri"/>
        <family val="2"/>
        <scheme val="minor"/>
      </rPr>
      <t>conform de ARBIT 2022</t>
    </r>
    <r>
      <rPr>
        <sz val="11"/>
        <color theme="1"/>
        <rFont val="Calibri"/>
        <family val="2"/>
        <scheme val="minor"/>
      </rPr>
      <t>, in Euro's, excl. BTW.</t>
    </r>
  </si>
  <si>
    <t xml:space="preserve">Merk </t>
  </si>
  <si>
    <t>Type</t>
  </si>
  <si>
    <t>HP </t>
  </si>
  <si>
    <t>DELL </t>
  </si>
  <si>
    <t>Latitude 3550 Laptop 15” I7 (13 gen) 16Gb, 512 SSD </t>
  </si>
  <si>
    <t>ASUS </t>
  </si>
  <si>
    <t>Acer </t>
  </si>
  <si>
    <t>TravelMate P4 16” I7 (13gen) 16Gb, 512SSD </t>
  </si>
  <si>
    <t>Lenovo</t>
  </si>
  <si>
    <t>Totaal</t>
  </si>
  <si>
    <t>Subtotaal</t>
  </si>
  <si>
    <t>Tweakers prijs     excl. BTW</t>
  </si>
  <si>
    <t>Tweakers prijs     incl. BTW</t>
  </si>
  <si>
    <t>░</t>
  </si>
  <si>
    <t>░`</t>
  </si>
  <si>
    <t>Verwachte aantallen</t>
  </si>
  <si>
    <t>Merk Korting</t>
  </si>
  <si>
    <t>Generieke korting  productgroep Laptop</t>
  </si>
  <si>
    <t>Productgroep Laptop</t>
  </si>
  <si>
    <t>Productgroep Desktop</t>
  </si>
  <si>
    <t>Generieke korting voor het gehele perceel</t>
  </si>
  <si>
    <t>Generieke korting  productgroep Desktop</t>
  </si>
  <si>
    <t>Productgroep Monitor</t>
  </si>
  <si>
    <t>Productgroep Tablet</t>
  </si>
  <si>
    <t>HP E24 G5 6N6E9A5 monitor</t>
  </si>
  <si>
    <t>EV2480-BK FlexScan</t>
  </si>
  <si>
    <t>Dell 24 monitor - P2425H</t>
  </si>
  <si>
    <t>ASUS BE24EQSB</t>
  </si>
  <si>
    <t xml:space="preserve">Acer CB2 Monitor | CB242YE  </t>
  </si>
  <si>
    <t>HP</t>
  </si>
  <si>
    <t>Eizo</t>
  </si>
  <si>
    <t>DELL</t>
  </si>
  <si>
    <t>ASUS</t>
  </si>
  <si>
    <t>Acer</t>
  </si>
  <si>
    <t>Generieke korting  productgroep Monitor</t>
  </si>
  <si>
    <t>Generieke korting  productgroep Tablet</t>
  </si>
  <si>
    <t xml:space="preserve">- De ingevulde bedragen en kortingen dienen afgerond te worden op 2 decimalen </t>
  </si>
  <si>
    <t>- De ingevulde bedragen en kortingen  zijn zonder enig voorbehoud opgegeven.</t>
  </si>
  <si>
    <t xml:space="preserve"> - Verwachten aantallen zijn idicatief en hier kunnen geen rechten aan worden ontleent</t>
  </si>
  <si>
    <r>
      <t xml:space="preserve">Duur van de overeenkomst: </t>
    </r>
    <r>
      <rPr>
        <sz val="11"/>
        <rFont val="Calibri"/>
        <family val="2"/>
        <scheme val="minor"/>
      </rPr>
      <t>maximaal 8 jaren waarvan 5 jaar vast en 3 x 1 optiejaren</t>
    </r>
  </si>
  <si>
    <t>Apple</t>
  </si>
  <si>
    <t>iPad Pro (2024)11" 256 GB</t>
  </si>
  <si>
    <t>ThinkBook 16 G6 IRL  16”, 16Gb, 512Gb</t>
  </si>
  <si>
    <t>ThinkStation P3 Tower I7, 16Gb , 512GB</t>
  </si>
  <si>
    <t>Prijs per stuk</t>
  </si>
  <si>
    <t>Elitebook 660 16” G11, 16Gb, 512 SSD </t>
  </si>
  <si>
    <t>Expertbook-b3604cma-q90091x</t>
  </si>
  <si>
    <t>Optiplex 7020 Plus MFF I7  16Gb, 512SSD </t>
  </si>
  <si>
    <t xml:space="preserve"> - Waarden van de oranje cellen (prijsbepaling van 14 dagen voor inschrijving) worden uiterlijk 10 dagen voor inschrijving opgelevert door ProRail</t>
  </si>
  <si>
    <t>Series 5 Pro 524pf Zwart</t>
  </si>
  <si>
    <t>Raamovereenkomst End-user Hardware                                                                          (werkplekhardware, smartphones en AV-middelen) TN 496858 / TN 522063 , Perceel 1</t>
  </si>
  <si>
    <t>ExpertCenter PN64-S7018MDE1 i7/16GB/512GB</t>
  </si>
  <si>
    <t>Veriton N1502G Desktop I7, 16Gb, 512SSD</t>
  </si>
  <si>
    <t>HP Z2 Tower 32Gb, I7, 1TB SSD</t>
  </si>
  <si>
    <t>ASUS BE24WQLB</t>
  </si>
  <si>
    <t xml:space="preserve"> Annex 5.1: Aanbiedingsbegroting v1.3</t>
  </si>
  <si>
    <t>Versie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</si>
</sst>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_ * #,##0_ ;_ * \-#,##0_ ;_ * &quot;-&quot;??_ ;_ @_ 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sz val="11"/>
      <color theme="6" tint="0.7999816888943144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6" fillId="3" borderId="1">
      <alignment horizontal="center"/>
    </xf>
    <xf numFmtId="0" fontId="6" fillId="2" borderId="0"/>
    <xf numFmtId="0" fontId="4" fillId="0" borderId="0"/>
    <xf numFmtId="44" fontId="6" fillId="2" borderId="1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2"/>
    <xf numFmtId="0" fontId="7" fillId="2" borderId="0" xfId="0" applyFont="1" applyFill="1"/>
    <xf numFmtId="0" fontId="7" fillId="2" borderId="5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6" fillId="2" borderId="0" xfId="0" applyFont="1" applyFill="1"/>
    <xf numFmtId="44" fontId="8" fillId="4" borderId="1" xfId="0" applyNumberFormat="1" applyFont="1" applyFill="1" applyBorder="1"/>
    <xf numFmtId="0" fontId="2" fillId="2" borderId="0" xfId="0" quotePrefix="1" applyFont="1" applyFill="1" applyAlignment="1">
      <alignment horizontal="left" vertical="top" wrapText="1"/>
    </xf>
    <xf numFmtId="0" fontId="2" fillId="2" borderId="0" xfId="0" applyFont="1" applyFill="1"/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quotePrefix="1" applyFont="1" applyFill="1" applyAlignment="1">
      <alignment horizontal="left" wrapText="1"/>
    </xf>
    <xf numFmtId="165" fontId="2" fillId="2" borderId="0" xfId="6" applyNumberFormat="1" applyFont="1" applyFill="1" applyBorder="1" applyAlignment="1">
      <alignment wrapText="1"/>
    </xf>
    <xf numFmtId="0" fontId="2" fillId="2" borderId="8" xfId="0" applyFont="1" applyFill="1" applyBorder="1"/>
    <xf numFmtId="0" fontId="2" fillId="2" borderId="9" xfId="0" applyFont="1" applyFill="1" applyBorder="1"/>
    <xf numFmtId="0" fontId="11" fillId="2" borderId="0" xfId="0" applyFont="1" applyFill="1"/>
    <xf numFmtId="0" fontId="8" fillId="2" borderId="0" xfId="0" applyFont="1" applyFill="1"/>
    <xf numFmtId="0" fontId="9" fillId="2" borderId="0" xfId="0" quotePrefix="1" applyFont="1" applyFill="1" applyAlignment="1">
      <alignment horizontal="left"/>
    </xf>
    <xf numFmtId="44" fontId="10" fillId="5" borderId="1" xfId="5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left" vertical="top" wrapText="1"/>
    </xf>
    <xf numFmtId="44" fontId="10" fillId="5" borderId="0" xfId="5" applyFont="1" applyFill="1" applyBorder="1" applyAlignment="1">
      <alignment horizontal="center" vertical="center"/>
    </xf>
    <xf numFmtId="0" fontId="13" fillId="7" borderId="0" xfId="0" applyFont="1" applyFill="1" applyAlignment="1">
      <alignment vertical="top"/>
    </xf>
    <xf numFmtId="44" fontId="14" fillId="7" borderId="0" xfId="5" applyFont="1" applyFill="1" applyBorder="1" applyAlignment="1">
      <alignment horizontal="center" vertical="center" wrapText="1"/>
    </xf>
    <xf numFmtId="44" fontId="12" fillId="7" borderId="1" xfId="5" applyFont="1" applyFill="1" applyBorder="1" applyAlignment="1" applyProtection="1">
      <alignment horizontal="center" vertical="center" wrapText="1"/>
      <protection locked="0"/>
    </xf>
    <xf numFmtId="44" fontId="12" fillId="7" borderId="0" xfId="5" applyFont="1" applyFill="1" applyBorder="1" applyAlignment="1" applyProtection="1">
      <alignment horizontal="center" vertical="center" wrapText="1"/>
      <protection locked="0"/>
    </xf>
    <xf numFmtId="0" fontId="10" fillId="5" borderId="1" xfId="0" quotePrefix="1" applyFont="1" applyFill="1" applyBorder="1" applyAlignment="1">
      <alignment horizontal="left" vertical="top"/>
    </xf>
    <xf numFmtId="0" fontId="13" fillId="7" borderId="1" xfId="0" applyFont="1" applyFill="1" applyBorder="1" applyAlignment="1">
      <alignment vertical="top"/>
    </xf>
    <xf numFmtId="0" fontId="1" fillId="2" borderId="0" xfId="0" quotePrefix="1" applyFont="1" applyFill="1" applyAlignment="1">
      <alignment vertical="top" wrapText="1"/>
    </xf>
    <xf numFmtId="0" fontId="16" fillId="2" borderId="1" xfId="8" quotePrefix="1" applyFill="1" applyBorder="1" applyAlignment="1">
      <alignment vertical="top" wrapText="1"/>
    </xf>
    <xf numFmtId="44" fontId="2" fillId="2" borderId="0" xfId="5" applyFont="1" applyFill="1"/>
    <xf numFmtId="165" fontId="12" fillId="7" borderId="1" xfId="6" applyNumberFormat="1" applyFont="1" applyFill="1" applyBorder="1" applyAlignment="1" applyProtection="1">
      <alignment horizontal="center" vertical="center" wrapText="1"/>
      <protection locked="0"/>
    </xf>
    <xf numFmtId="44" fontId="14" fillId="9" borderId="1" xfId="5" applyFont="1" applyFill="1" applyBorder="1" applyAlignment="1">
      <alignment horizontal="center" vertical="center" wrapText="1"/>
    </xf>
    <xf numFmtId="10" fontId="12" fillId="6" borderId="1" xfId="7" applyNumberFormat="1" applyFont="1" applyFill="1" applyBorder="1" applyAlignment="1" applyProtection="1">
      <alignment horizontal="center" vertical="center" wrapText="1"/>
      <protection locked="0"/>
    </xf>
    <xf numFmtId="10" fontId="10" fillId="5" borderId="0" xfId="7" applyNumberFormat="1" applyFont="1" applyFill="1" applyBorder="1" applyAlignment="1">
      <alignment horizontal="center" vertical="center"/>
    </xf>
    <xf numFmtId="10" fontId="12" fillId="7" borderId="0" xfId="5" applyNumberFormat="1" applyFont="1" applyFill="1" applyBorder="1" applyAlignment="1" applyProtection="1">
      <alignment horizontal="center" vertical="center" wrapText="1"/>
      <protection locked="0"/>
    </xf>
    <xf numFmtId="10" fontId="14" fillId="7" borderId="0" xfId="5" applyNumberFormat="1" applyFont="1" applyFill="1" applyBorder="1" applyAlignment="1">
      <alignment horizontal="center" vertical="center" wrapText="1"/>
    </xf>
    <xf numFmtId="0" fontId="1" fillId="2" borderId="0" xfId="2" applyFont="1"/>
    <xf numFmtId="9" fontId="17" fillId="2" borderId="0" xfId="2" applyNumberFormat="1" applyFont="1"/>
    <xf numFmtId="44" fontId="8" fillId="5" borderId="22" xfId="5" applyFont="1" applyFill="1" applyBorder="1" applyAlignment="1">
      <alignment horizontal="center" vertical="top"/>
    </xf>
    <xf numFmtId="44" fontId="8" fillId="5" borderId="21" xfId="5" applyFont="1" applyFill="1" applyBorder="1" applyAlignment="1">
      <alignment horizontal="center" vertical="top"/>
    </xf>
    <xf numFmtId="0" fontId="1" fillId="5" borderId="2" xfId="0" quotePrefix="1" applyFont="1" applyFill="1" applyBorder="1" applyAlignment="1">
      <alignment horizontal="left" vertical="top" wrapText="1"/>
    </xf>
    <xf numFmtId="0" fontId="1" fillId="5" borderId="3" xfId="0" quotePrefix="1" applyFont="1" applyFill="1" applyBorder="1" applyAlignment="1">
      <alignment horizontal="left" vertical="top" wrapText="1"/>
    </xf>
    <xf numFmtId="0" fontId="1" fillId="5" borderId="4" xfId="0" quotePrefix="1" applyFont="1" applyFill="1" applyBorder="1" applyAlignment="1">
      <alignment horizontal="left" vertical="top" wrapText="1"/>
    </xf>
    <xf numFmtId="0" fontId="1" fillId="2" borderId="2" xfId="0" quotePrefix="1" applyFont="1" applyFill="1" applyBorder="1" applyAlignment="1">
      <alignment horizontal="left" vertical="top" wrapText="1"/>
    </xf>
    <xf numFmtId="0" fontId="1" fillId="2" borderId="3" xfId="0" quotePrefix="1" applyFont="1" applyFill="1" applyBorder="1" applyAlignment="1">
      <alignment horizontal="left" vertical="top" wrapText="1"/>
    </xf>
    <xf numFmtId="0" fontId="1" fillId="2" borderId="4" xfId="0" quotePrefix="1" applyFont="1" applyFill="1" applyBorder="1" applyAlignment="1">
      <alignment horizontal="left" vertical="top" wrapText="1"/>
    </xf>
    <xf numFmtId="0" fontId="1" fillId="2" borderId="15" xfId="0" quotePrefix="1" applyFont="1" applyFill="1" applyBorder="1" applyAlignment="1">
      <alignment horizontal="left" vertical="top" wrapText="1"/>
    </xf>
    <xf numFmtId="0" fontId="1" fillId="2" borderId="0" xfId="0" quotePrefix="1" applyFont="1" applyFill="1" applyAlignment="1">
      <alignment horizontal="left" vertical="top" wrapText="1"/>
    </xf>
    <xf numFmtId="0" fontId="13" fillId="8" borderId="2" xfId="0" applyFont="1" applyFill="1" applyBorder="1" applyAlignment="1">
      <alignment horizontal="left" vertical="top" wrapText="1"/>
    </xf>
    <xf numFmtId="0" fontId="13" fillId="8" borderId="3" xfId="0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horizontal="left" vertical="top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8" fillId="5" borderId="22" xfId="0" quotePrefix="1" applyFont="1" applyFill="1" applyBorder="1" applyAlignment="1">
      <alignment horizontal="center" vertical="top" wrapText="1"/>
    </xf>
    <xf numFmtId="0" fontId="8" fillId="5" borderId="21" xfId="0" quotePrefix="1" applyFont="1" applyFill="1" applyBorder="1" applyAlignment="1">
      <alignment horizontal="center" vertical="top" wrapText="1"/>
    </xf>
    <xf numFmtId="0" fontId="5" fillId="2" borderId="0" xfId="0" quotePrefix="1" applyFont="1" applyFill="1" applyAlignment="1">
      <alignment horizontal="center" wrapText="1"/>
    </xf>
    <xf numFmtId="0" fontId="2" fillId="2" borderId="0" xfId="0" quotePrefix="1" applyFont="1" applyFill="1" applyAlignment="1">
      <alignment horizontal="left" vertical="top" wrapText="1"/>
    </xf>
    <xf numFmtId="0" fontId="2" fillId="3" borderId="14" xfId="0" quotePrefix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8" xfId="0" quotePrefix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1" fillId="2" borderId="13" xfId="0" quotePrefix="1" applyFont="1" applyFill="1" applyBorder="1" applyAlignment="1">
      <alignment horizontal="left" vertical="top" wrapText="1"/>
    </xf>
    <xf numFmtId="0" fontId="2" fillId="2" borderId="0" xfId="0" quotePrefix="1" applyFont="1" applyFill="1" applyAlignment="1">
      <alignment horizontal="left" vertical="top"/>
    </xf>
    <xf numFmtId="164" fontId="9" fillId="2" borderId="0" xfId="0" applyNumberFormat="1" applyFont="1" applyFill="1" applyAlignment="1">
      <alignment horizontal="left"/>
    </xf>
    <xf numFmtId="164" fontId="9" fillId="2" borderId="0" xfId="0" quotePrefix="1" applyNumberFormat="1" applyFont="1" applyFill="1" applyAlignment="1">
      <alignment horizontal="left"/>
    </xf>
    <xf numFmtId="0" fontId="15" fillId="2" borderId="0" xfId="0" quotePrefix="1" applyFont="1" applyFill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8" fillId="5" borderId="2" xfId="0" quotePrefix="1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2" xfId="0" quotePrefix="1" applyFont="1" applyFill="1" applyBorder="1" applyAlignment="1">
      <alignment horizontal="left" wrapText="1"/>
    </xf>
    <xf numFmtId="0" fontId="8" fillId="5" borderId="3" xfId="0" quotePrefix="1" applyFont="1" applyFill="1" applyBorder="1" applyAlignment="1">
      <alignment horizontal="left" wrapText="1"/>
    </xf>
    <xf numFmtId="0" fontId="8" fillId="5" borderId="4" xfId="0" quotePrefix="1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</cellXfs>
  <cellStyles count="9">
    <cellStyle name="Hyperlink" xfId="8" builtinId="8"/>
    <cellStyle name="Invulcel" xfId="1" xr:uid="{00000000-0005-0000-0000-000000000000}"/>
    <cellStyle name="Komma" xfId="6" builtinId="3"/>
    <cellStyle name="Lege cel" xfId="2" xr:uid="{00000000-0005-0000-0000-000002000000}"/>
    <cellStyle name="Procent" xfId="7" builtinId="5"/>
    <cellStyle name="Standaard" xfId="0" builtinId="0"/>
    <cellStyle name="Standaard 2" xfId="3" xr:uid="{00000000-0005-0000-0000-000005000000}"/>
    <cellStyle name="Uitgerekende cel" xfId="4" xr:uid="{00000000-0005-0000-0000-000006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118010</xdr:rowOff>
    </xdr:from>
    <xdr:to>
      <xdr:col>4</xdr:col>
      <xdr:colOff>206375</xdr:colOff>
      <xdr:row>3</xdr:row>
      <xdr:rowOff>15334</xdr:rowOff>
    </xdr:to>
    <xdr:pic>
      <xdr:nvPicPr>
        <xdr:cNvPr id="10" name="Afbeelding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46610"/>
          <a:ext cx="2057400" cy="446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weakers.net/pricewatch/1944550/asus-expertcenter-pn64-s7018mde1.html" TargetMode="External"/><Relationship Id="rId13" Type="http://schemas.openxmlformats.org/officeDocument/2006/relationships/hyperlink" Target="https://tweakers.net/pricewatch/2066274/dell-p2425h-met-standaard-zwart.html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tweakers.net/pricewatch/2076764/asus-expertbook-b3604cma-q90091x.html" TargetMode="External"/><Relationship Id="rId7" Type="http://schemas.openxmlformats.org/officeDocument/2006/relationships/hyperlink" Target="https://tweakers.net/pricewatch/2133588/dell-optiplex-7020-mff-5m6m8.html" TargetMode="External"/><Relationship Id="rId12" Type="http://schemas.openxmlformats.org/officeDocument/2006/relationships/hyperlink" Target="https://tweakers.net/pricewatch/1661058/eizo-flexscan-ev2480-bk-zwart.html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tweakers.net/pricewatch/2092352/hp-elitebook-660-16-inch-g11-a37vjet.html" TargetMode="External"/><Relationship Id="rId16" Type="http://schemas.openxmlformats.org/officeDocument/2006/relationships/hyperlink" Target="https://tweakers.net/pricewatch/2076114/apple-ipad-pro-2024-11-inch-wi-fi-256gb-opslag-zwart.html" TargetMode="External"/><Relationship Id="rId1" Type="http://schemas.openxmlformats.org/officeDocument/2006/relationships/hyperlink" Target="https://tweakers.net/pricewatch/2088648/dell-latitude-3550-jfh86.html" TargetMode="External"/><Relationship Id="rId6" Type="http://schemas.openxmlformats.org/officeDocument/2006/relationships/hyperlink" Target="https://tweakers.net/pricewatch/2074290/hp-z2-tower-g9-996p6et.html" TargetMode="External"/><Relationship Id="rId11" Type="http://schemas.openxmlformats.org/officeDocument/2006/relationships/hyperlink" Target="https://tweakers.net/pricewatch/2120494/hp-series-5-pro-524pf-met-standaard-zilver-zwart.html" TargetMode="External"/><Relationship Id="rId5" Type="http://schemas.openxmlformats.org/officeDocument/2006/relationships/hyperlink" Target="https://tweakers.net/pricewatch/1982566/lenovo-thinkbook-16-g6-irl-21kh000rmh.html" TargetMode="External"/><Relationship Id="rId15" Type="http://schemas.openxmlformats.org/officeDocument/2006/relationships/hyperlink" Target="https://tweakers.net/pricewatch/2010438/acer-cb242ye-um-punt-qb2ee-punt-e02-zwart.html" TargetMode="External"/><Relationship Id="rId10" Type="http://schemas.openxmlformats.org/officeDocument/2006/relationships/hyperlink" Target="https://tweakers.net/pricewatch/2079314/lenovo-thinkstation-p3-tiny-30h0005xmh-qwerty-eu-toetsenbord.html" TargetMode="External"/><Relationship Id="rId4" Type="http://schemas.openxmlformats.org/officeDocument/2006/relationships/hyperlink" Target="https://tweakers.net/pricewatch/2174284/acer-travelmate-p4-16-tmp416-53-tco-7310.html" TargetMode="External"/><Relationship Id="rId9" Type="http://schemas.openxmlformats.org/officeDocument/2006/relationships/hyperlink" Target="https://tweakers.net/pricewatch/2155462/acer-veriton-n1502g-mini-i7516.html" TargetMode="External"/><Relationship Id="rId14" Type="http://schemas.openxmlformats.org/officeDocument/2006/relationships/hyperlink" Target="https://tweakers.net/pricewatch/1477300/asus-be24wqlb-zwa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E61C-BFC8-4F3E-8F0D-7D3C67AFD18E}">
  <sheetPr codeName="Blad1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  <customProperties>
    <customPr name="SLWorkbook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S254"/>
  <sheetViews>
    <sheetView tabSelected="1" topLeftCell="A4" zoomScaleNormal="100" zoomScaleSheetLayoutView="110" workbookViewId="0">
      <selection activeCell="C19" sqref="C19"/>
    </sheetView>
  </sheetViews>
  <sheetFormatPr defaultColWidth="0" defaultRowHeight="12.75" zeroHeight="1" x14ac:dyDescent="0.2"/>
  <cols>
    <col min="1" max="2" width="1.140625" style="5" customWidth="1"/>
    <col min="3" max="3" width="13.42578125" style="5" customWidth="1"/>
    <col min="4" max="4" width="14.42578125" style="5" customWidth="1"/>
    <col min="5" max="5" width="31.42578125" style="5" customWidth="1"/>
    <col min="6" max="6" width="20.42578125" style="5" customWidth="1"/>
    <col min="7" max="7" width="2.140625" style="5" customWidth="1"/>
    <col min="8" max="8" width="15.140625" style="5" customWidth="1"/>
    <col min="9" max="9" width="14.42578125" style="5" customWidth="1"/>
    <col min="10" max="12" width="10.5703125" style="5" customWidth="1"/>
    <col min="13" max="13" width="15.85546875" style="5" customWidth="1"/>
    <col min="14" max="15" width="1" style="5" customWidth="1"/>
    <col min="16" max="19" width="2.42578125" style="5" hidden="1" customWidth="1"/>
    <col min="20" max="22" width="9.42578125" style="5" hidden="1" customWidth="1"/>
    <col min="23" max="16384" width="9.42578125" style="5" hidden="1"/>
  </cols>
  <sheetData>
    <row r="1" spans="2:14" ht="6.75" customHeight="1" thickBot="1" x14ac:dyDescent="0.25"/>
    <row r="2" spans="2:14" ht="11.25" customHeight="1" thickTop="1" x14ac:dyDescent="0.35">
      <c r="B2" s="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/>
    </row>
    <row r="3" spans="2:14" ht="44.25" customHeight="1" x14ac:dyDescent="0.35">
      <c r="B3" s="8"/>
      <c r="C3" s="3"/>
      <c r="D3" s="3"/>
      <c r="E3" s="63" t="s">
        <v>65</v>
      </c>
      <c r="F3" s="63"/>
      <c r="G3" s="63"/>
      <c r="H3" s="63"/>
      <c r="I3" s="63"/>
      <c r="J3" s="63"/>
      <c r="K3" s="63"/>
      <c r="L3" s="63"/>
      <c r="M3" s="63"/>
      <c r="N3" s="9"/>
    </row>
    <row r="4" spans="2:14" ht="23.25" customHeight="1" x14ac:dyDescent="0.35">
      <c r="B4" s="8"/>
      <c r="C4" s="1"/>
      <c r="D4" s="1"/>
      <c r="E4" s="79" t="s">
        <v>70</v>
      </c>
      <c r="F4" s="79"/>
      <c r="G4" s="79"/>
      <c r="H4" s="79"/>
      <c r="I4" s="79"/>
      <c r="J4" s="79"/>
      <c r="K4" s="79"/>
      <c r="L4" s="79"/>
      <c r="M4" s="79"/>
      <c r="N4" s="9"/>
    </row>
    <row r="5" spans="2:14" ht="16.5" customHeight="1" x14ac:dyDescent="0.35"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</row>
    <row r="6" spans="2:14" ht="15" x14ac:dyDescent="0.2">
      <c r="B6" s="8"/>
      <c r="C6" s="76" t="s">
        <v>0</v>
      </c>
      <c r="D6" s="76"/>
      <c r="E6" s="76"/>
      <c r="F6" s="76"/>
      <c r="G6" s="76"/>
      <c r="H6" s="65" t="s">
        <v>1</v>
      </c>
      <c r="I6" s="66"/>
      <c r="J6" s="66"/>
      <c r="K6" s="66"/>
      <c r="L6" s="66"/>
      <c r="M6" s="67"/>
      <c r="N6" s="9"/>
    </row>
    <row r="7" spans="2:14" ht="15" x14ac:dyDescent="0.2">
      <c r="B7" s="8"/>
      <c r="C7" s="55" t="s">
        <v>4</v>
      </c>
      <c r="D7" s="55"/>
      <c r="E7" s="55"/>
      <c r="F7" s="55"/>
      <c r="G7" s="75"/>
      <c r="H7" s="68"/>
      <c r="I7" s="69"/>
      <c r="J7" s="69"/>
      <c r="K7" s="69"/>
      <c r="L7" s="69"/>
      <c r="M7" s="70"/>
      <c r="N7" s="9"/>
    </row>
    <row r="8" spans="2:14" ht="15" x14ac:dyDescent="0.2">
      <c r="B8" s="8"/>
      <c r="C8" s="76" t="s">
        <v>2</v>
      </c>
      <c r="D8" s="76"/>
      <c r="E8" s="76"/>
      <c r="F8" s="76"/>
      <c r="G8" s="76"/>
      <c r="H8" s="71"/>
      <c r="I8" s="69"/>
      <c r="J8" s="69"/>
      <c r="K8" s="69"/>
      <c r="L8" s="69"/>
      <c r="M8" s="70"/>
      <c r="N8" s="9"/>
    </row>
    <row r="9" spans="2:14" ht="15" x14ac:dyDescent="0.2">
      <c r="B9" s="8"/>
      <c r="C9" s="64" t="s">
        <v>3</v>
      </c>
      <c r="D9" s="64"/>
      <c r="E9" s="64"/>
      <c r="F9" s="64"/>
      <c r="G9" s="64"/>
      <c r="H9" s="71"/>
      <c r="I9" s="69"/>
      <c r="J9" s="69"/>
      <c r="K9" s="69"/>
      <c r="L9" s="69"/>
      <c r="M9" s="70"/>
      <c r="N9" s="9"/>
    </row>
    <row r="10" spans="2:14" ht="15" x14ac:dyDescent="0.2">
      <c r="B10" s="8"/>
      <c r="C10" s="55" t="s">
        <v>51</v>
      </c>
      <c r="D10" s="55"/>
      <c r="E10" s="55"/>
      <c r="F10" s="55"/>
      <c r="G10" s="75"/>
      <c r="H10" s="71"/>
      <c r="I10" s="69"/>
      <c r="J10" s="69"/>
      <c r="K10" s="69"/>
      <c r="L10" s="69"/>
      <c r="M10" s="70"/>
      <c r="N10" s="9"/>
    </row>
    <row r="11" spans="2:14" ht="15" x14ac:dyDescent="0.2">
      <c r="B11" s="8"/>
      <c r="C11" s="55" t="s">
        <v>52</v>
      </c>
      <c r="D11" s="55"/>
      <c r="E11" s="55"/>
      <c r="F11" s="55"/>
      <c r="G11" s="75"/>
      <c r="H11" s="71"/>
      <c r="I11" s="69"/>
      <c r="J11" s="69"/>
      <c r="K11" s="69"/>
      <c r="L11" s="69"/>
      <c r="M11" s="70"/>
      <c r="N11" s="9"/>
    </row>
    <row r="12" spans="2:14" ht="29.1" customHeight="1" x14ac:dyDescent="0.2">
      <c r="B12" s="8"/>
      <c r="C12" s="64" t="s">
        <v>5</v>
      </c>
      <c r="D12" s="64"/>
      <c r="E12" s="64"/>
      <c r="F12" s="64"/>
      <c r="G12" s="15"/>
      <c r="H12" s="71"/>
      <c r="I12" s="69"/>
      <c r="J12" s="69"/>
      <c r="K12" s="69"/>
      <c r="L12" s="69"/>
      <c r="M12" s="70"/>
      <c r="N12" s="9"/>
    </row>
    <row r="13" spans="2:14" ht="29.1" customHeight="1" x14ac:dyDescent="0.2">
      <c r="B13" s="8"/>
      <c r="C13" s="55" t="s">
        <v>63</v>
      </c>
      <c r="D13" s="64"/>
      <c r="E13" s="64"/>
      <c r="F13" s="64"/>
      <c r="G13" s="15"/>
      <c r="H13" s="71"/>
      <c r="I13" s="69"/>
      <c r="J13" s="69"/>
      <c r="K13" s="69"/>
      <c r="L13" s="69"/>
      <c r="M13" s="70"/>
      <c r="N13" s="9"/>
    </row>
    <row r="14" spans="2:14" ht="15" x14ac:dyDescent="0.2">
      <c r="B14" s="8"/>
      <c r="C14" s="55" t="s">
        <v>53</v>
      </c>
      <c r="D14" s="55"/>
      <c r="E14" s="55"/>
      <c r="F14" s="55"/>
      <c r="G14" s="15"/>
      <c r="H14" s="71"/>
      <c r="I14" s="69"/>
      <c r="J14" s="69"/>
      <c r="K14" s="69"/>
      <c r="L14" s="69"/>
      <c r="M14" s="70"/>
      <c r="N14" s="9"/>
    </row>
    <row r="15" spans="2:14" ht="15" x14ac:dyDescent="0.2">
      <c r="B15" s="8"/>
      <c r="C15" s="55" t="s">
        <v>14</v>
      </c>
      <c r="D15" s="55"/>
      <c r="E15" s="55"/>
      <c r="F15" s="55"/>
      <c r="G15" s="75"/>
      <c r="H15" s="71"/>
      <c r="I15" s="69"/>
      <c r="J15" s="69"/>
      <c r="K15" s="69"/>
      <c r="L15" s="69"/>
      <c r="M15" s="70"/>
      <c r="N15" s="9"/>
    </row>
    <row r="16" spans="2:14" ht="15.95" customHeight="1" x14ac:dyDescent="0.2">
      <c r="B16" s="8"/>
      <c r="C16" s="80" t="str">
        <f>"- Toegepast BTW tarief "&amp; (I20*100) &amp; "%"</f>
        <v>- Toegepast BTW tarief 21%</v>
      </c>
      <c r="D16" s="80"/>
      <c r="E16" s="80"/>
      <c r="F16" s="80"/>
      <c r="G16" s="27"/>
      <c r="H16" s="71"/>
      <c r="I16" s="69"/>
      <c r="J16" s="69"/>
      <c r="K16" s="69"/>
      <c r="L16" s="69"/>
      <c r="M16" s="70"/>
      <c r="N16" s="9"/>
    </row>
    <row r="17" spans="2:14" ht="14.45" customHeight="1" x14ac:dyDescent="0.25">
      <c r="B17" s="8"/>
      <c r="C17" s="23"/>
      <c r="D17" s="23"/>
      <c r="E17" s="23"/>
      <c r="F17" s="16"/>
      <c r="G17" s="16"/>
      <c r="H17" s="71"/>
      <c r="I17" s="69"/>
      <c r="J17" s="69"/>
      <c r="K17" s="69"/>
      <c r="L17" s="69"/>
      <c r="M17" s="70"/>
      <c r="N17" s="9"/>
    </row>
    <row r="18" spans="2:14" ht="15" customHeight="1" x14ac:dyDescent="0.25">
      <c r="B18" s="8"/>
      <c r="C18" s="25" t="s">
        <v>71</v>
      </c>
      <c r="D18" s="77">
        <v>45800</v>
      </c>
      <c r="E18" s="78"/>
      <c r="F18" s="18"/>
      <c r="G18" s="16"/>
      <c r="H18" s="72"/>
      <c r="I18" s="73"/>
      <c r="J18" s="73"/>
      <c r="K18" s="73"/>
      <c r="L18" s="73"/>
      <c r="M18" s="74"/>
      <c r="N18" s="9"/>
    </row>
    <row r="19" spans="2:14" ht="15" x14ac:dyDescent="0.25">
      <c r="B19" s="8"/>
      <c r="C19" s="17"/>
      <c r="D19" s="18"/>
      <c r="E19" s="18"/>
      <c r="F19" s="18"/>
      <c r="G19" s="16"/>
      <c r="H19" s="18"/>
      <c r="I19" s="18"/>
      <c r="J19" s="18"/>
      <c r="K19" s="18"/>
      <c r="L19" s="18"/>
      <c r="M19" s="18"/>
      <c r="N19" s="9"/>
    </row>
    <row r="20" spans="2:14" ht="15" x14ac:dyDescent="0.25">
      <c r="B20" s="8"/>
      <c r="C20" s="84" t="s">
        <v>54</v>
      </c>
      <c r="D20" s="85"/>
      <c r="E20" s="85"/>
      <c r="F20" s="86"/>
      <c r="G20" s="16"/>
      <c r="H20" s="16"/>
      <c r="I20" s="45">
        <v>0.21</v>
      </c>
      <c r="J20" s="44"/>
      <c r="K20" s="44"/>
      <c r="L20" s="4"/>
      <c r="M20" s="4"/>
      <c r="N20" s="9"/>
    </row>
    <row r="21" spans="2:14" ht="15" x14ac:dyDescent="0.25">
      <c r="B21" s="8"/>
      <c r="C21" s="19"/>
      <c r="D21" s="19"/>
      <c r="E21" s="19"/>
      <c r="F21" s="19"/>
      <c r="H21" s="20"/>
      <c r="I21" s="20"/>
      <c r="J21" s="20"/>
      <c r="K21" s="20"/>
      <c r="L21" s="20"/>
      <c r="M21" s="16"/>
      <c r="N21" s="9"/>
    </row>
    <row r="22" spans="2:14" ht="14.45" customHeight="1" x14ac:dyDescent="0.2">
      <c r="B22" s="8"/>
      <c r="C22" s="56" t="s">
        <v>33</v>
      </c>
      <c r="D22" s="57"/>
      <c r="E22" s="57"/>
      <c r="F22" s="57"/>
      <c r="G22" s="58"/>
      <c r="H22" s="59" t="s">
        <v>27</v>
      </c>
      <c r="I22" s="59" t="s">
        <v>26</v>
      </c>
      <c r="J22" s="61" t="s">
        <v>31</v>
      </c>
      <c r="K22" s="61" t="s">
        <v>59</v>
      </c>
      <c r="L22" s="61" t="s">
        <v>30</v>
      </c>
      <c r="M22" s="46" t="s">
        <v>24</v>
      </c>
      <c r="N22" s="9"/>
    </row>
    <row r="23" spans="2:14" ht="14.45" customHeight="1" x14ac:dyDescent="0.2">
      <c r="B23" s="8"/>
      <c r="C23" s="33" t="s">
        <v>15</v>
      </c>
      <c r="D23" s="48" t="s">
        <v>16</v>
      </c>
      <c r="E23" s="49"/>
      <c r="F23" s="49"/>
      <c r="G23" s="50"/>
      <c r="H23" s="60"/>
      <c r="I23" s="60"/>
      <c r="J23" s="62"/>
      <c r="K23" s="62"/>
      <c r="L23" s="62"/>
      <c r="M23" s="47"/>
      <c r="N23" s="9"/>
    </row>
    <row r="24" spans="2:14" ht="14.45" customHeight="1" x14ac:dyDescent="0.2">
      <c r="B24" s="8"/>
      <c r="C24" s="34" t="s">
        <v>17</v>
      </c>
      <c r="D24" s="51" t="s">
        <v>60</v>
      </c>
      <c r="E24" s="52"/>
      <c r="F24" s="53"/>
      <c r="G24" s="36" t="s">
        <v>28</v>
      </c>
      <c r="H24" s="39">
        <v>1289</v>
      </c>
      <c r="I24" s="31">
        <f t="shared" ref="I24:I28" si="0">(H24/(1+$I$20))</f>
        <v>1065.2892561983472</v>
      </c>
      <c r="J24" s="40">
        <v>0</v>
      </c>
      <c r="K24" s="31">
        <f>I24*(1-J24)</f>
        <v>1065.2892561983472</v>
      </c>
      <c r="L24" s="38">
        <v>2800</v>
      </c>
      <c r="M24" s="26">
        <f>K24*L24</f>
        <v>2982809.9173553721</v>
      </c>
      <c r="N24" s="9"/>
    </row>
    <row r="25" spans="2:14" ht="14.45" customHeight="1" x14ac:dyDescent="0.2">
      <c r="B25" s="8"/>
      <c r="C25" s="34" t="s">
        <v>18</v>
      </c>
      <c r="D25" s="51" t="s">
        <v>19</v>
      </c>
      <c r="E25" s="52"/>
      <c r="F25" s="53"/>
      <c r="G25" s="36" t="s">
        <v>28</v>
      </c>
      <c r="H25" s="39">
        <v>1057</v>
      </c>
      <c r="I25" s="31">
        <f t="shared" si="0"/>
        <v>873.55371900826447</v>
      </c>
      <c r="J25" s="40">
        <v>0</v>
      </c>
      <c r="K25" s="31">
        <f t="shared" ref="K25:K28" si="1">I25*(1-J25)</f>
        <v>873.55371900826447</v>
      </c>
      <c r="L25" s="38">
        <v>2800</v>
      </c>
      <c r="M25" s="26">
        <f t="shared" ref="M25:M28" si="2">K25*L25</f>
        <v>2445950.4132231404</v>
      </c>
      <c r="N25" s="9"/>
    </row>
    <row r="26" spans="2:14" ht="14.45" customHeight="1" x14ac:dyDescent="0.2">
      <c r="B26" s="8"/>
      <c r="C26" s="34" t="s">
        <v>20</v>
      </c>
      <c r="D26" s="51" t="s">
        <v>61</v>
      </c>
      <c r="E26" s="52"/>
      <c r="F26" s="53"/>
      <c r="G26" s="36" t="s">
        <v>28</v>
      </c>
      <c r="H26" s="39">
        <v>979</v>
      </c>
      <c r="I26" s="31">
        <f t="shared" si="0"/>
        <v>809.09090909090912</v>
      </c>
      <c r="J26" s="40">
        <v>0</v>
      </c>
      <c r="K26" s="31">
        <f t="shared" si="1"/>
        <v>809.09090909090912</v>
      </c>
      <c r="L26" s="38">
        <v>2800</v>
      </c>
      <c r="M26" s="26">
        <f t="shared" si="2"/>
        <v>2265454.5454545454</v>
      </c>
      <c r="N26" s="9"/>
    </row>
    <row r="27" spans="2:14" ht="14.45" customHeight="1" x14ac:dyDescent="0.2">
      <c r="B27" s="8"/>
      <c r="C27" s="34" t="s">
        <v>21</v>
      </c>
      <c r="D27" s="51" t="s">
        <v>22</v>
      </c>
      <c r="E27" s="52"/>
      <c r="F27" s="53"/>
      <c r="G27" s="36" t="s">
        <v>28</v>
      </c>
      <c r="H27" s="39">
        <v>1149</v>
      </c>
      <c r="I27" s="31">
        <f t="shared" si="0"/>
        <v>949.5867768595042</v>
      </c>
      <c r="J27" s="40">
        <v>0</v>
      </c>
      <c r="K27" s="31">
        <f t="shared" si="1"/>
        <v>949.5867768595042</v>
      </c>
      <c r="L27" s="38">
        <v>2800</v>
      </c>
      <c r="M27" s="26">
        <f t="shared" si="2"/>
        <v>2658842.9752066117</v>
      </c>
      <c r="N27" s="9"/>
    </row>
    <row r="28" spans="2:14" ht="14.45" customHeight="1" x14ac:dyDescent="0.2">
      <c r="B28" s="8"/>
      <c r="C28" s="34" t="s">
        <v>23</v>
      </c>
      <c r="D28" s="51" t="s">
        <v>57</v>
      </c>
      <c r="E28" s="52"/>
      <c r="F28" s="53"/>
      <c r="G28" s="36" t="s">
        <v>28</v>
      </c>
      <c r="H28" s="39">
        <v>831.27</v>
      </c>
      <c r="I28" s="31">
        <f t="shared" si="0"/>
        <v>687</v>
      </c>
      <c r="J28" s="40">
        <v>0</v>
      </c>
      <c r="K28" s="31">
        <f t="shared" si="1"/>
        <v>687</v>
      </c>
      <c r="L28" s="38">
        <v>2800</v>
      </c>
      <c r="M28" s="26">
        <f t="shared" si="2"/>
        <v>1923600</v>
      </c>
      <c r="N28" s="9"/>
    </row>
    <row r="29" spans="2:14" ht="14.45" customHeight="1" x14ac:dyDescent="0.2">
      <c r="B29" s="8"/>
      <c r="C29" s="29"/>
      <c r="D29" s="27"/>
      <c r="E29" s="27"/>
      <c r="F29" s="54" t="s">
        <v>32</v>
      </c>
      <c r="G29" s="54"/>
      <c r="H29" s="54"/>
      <c r="I29" s="54"/>
      <c r="J29" s="41">
        <f>AVERAGE(J24:J28)</f>
        <v>0</v>
      </c>
      <c r="K29" s="32"/>
      <c r="L29" s="32"/>
      <c r="M29" s="32"/>
      <c r="N29" s="9"/>
    </row>
    <row r="30" spans="2:14" ht="14.45" customHeight="1" x14ac:dyDescent="0.2">
      <c r="B30" s="8"/>
      <c r="C30" s="29"/>
      <c r="E30" s="27"/>
      <c r="F30" s="55" t="s">
        <v>25</v>
      </c>
      <c r="G30" s="55"/>
      <c r="H30" s="55"/>
      <c r="I30" s="55"/>
      <c r="J30" s="42"/>
      <c r="K30" s="42"/>
      <c r="L30" s="32"/>
      <c r="M30" s="28">
        <f>SUM(M24:M28)</f>
        <v>12276657.85123967</v>
      </c>
      <c r="N30" s="9"/>
    </row>
    <row r="31" spans="2:14" ht="14.45" customHeight="1" x14ac:dyDescent="0.2">
      <c r="B31" s="8"/>
      <c r="C31" s="29"/>
      <c r="D31" s="27"/>
      <c r="E31" s="27"/>
      <c r="F31" s="27"/>
      <c r="G31" s="27"/>
      <c r="H31" s="30"/>
      <c r="I31" s="30"/>
      <c r="J31" s="43"/>
      <c r="K31" s="43"/>
      <c r="L31" s="30"/>
      <c r="M31" s="30"/>
      <c r="N31" s="9"/>
    </row>
    <row r="32" spans="2:14" ht="14.45" customHeight="1" x14ac:dyDescent="0.2">
      <c r="B32" s="8"/>
      <c r="C32" s="56" t="s">
        <v>34</v>
      </c>
      <c r="D32" s="57"/>
      <c r="E32" s="57"/>
      <c r="F32" s="57"/>
      <c r="G32" s="58"/>
      <c r="H32" s="59" t="s">
        <v>27</v>
      </c>
      <c r="I32" s="59" t="s">
        <v>26</v>
      </c>
      <c r="J32" s="61" t="s">
        <v>31</v>
      </c>
      <c r="K32" s="61" t="s">
        <v>59</v>
      </c>
      <c r="L32" s="61" t="s">
        <v>30</v>
      </c>
      <c r="M32" s="46" t="s">
        <v>24</v>
      </c>
      <c r="N32" s="9"/>
    </row>
    <row r="33" spans="2:14" ht="14.45" customHeight="1" x14ac:dyDescent="0.2">
      <c r="B33" s="8"/>
      <c r="C33" s="33" t="s">
        <v>15</v>
      </c>
      <c r="D33" s="48" t="s">
        <v>16</v>
      </c>
      <c r="E33" s="49"/>
      <c r="F33" s="49"/>
      <c r="G33" s="50"/>
      <c r="H33" s="60"/>
      <c r="I33" s="60"/>
      <c r="J33" s="62"/>
      <c r="K33" s="62"/>
      <c r="L33" s="62"/>
      <c r="M33" s="47"/>
      <c r="N33" s="9"/>
    </row>
    <row r="34" spans="2:14" ht="14.45" customHeight="1" x14ac:dyDescent="0.2">
      <c r="B34" s="8"/>
      <c r="C34" s="34" t="s">
        <v>17</v>
      </c>
      <c r="D34" s="51" t="s">
        <v>68</v>
      </c>
      <c r="E34" s="52"/>
      <c r="F34" s="53"/>
      <c r="G34" s="36" t="s">
        <v>29</v>
      </c>
      <c r="H34" s="39">
        <v>1699</v>
      </c>
      <c r="I34" s="31">
        <f>(H34/(1+$I$20))</f>
        <v>1404.1322314049587</v>
      </c>
      <c r="J34" s="40">
        <v>0</v>
      </c>
      <c r="K34" s="31">
        <f>I34*(1-J34)</f>
        <v>1404.1322314049587</v>
      </c>
      <c r="L34" s="38">
        <v>1200</v>
      </c>
      <c r="M34" s="26">
        <f>K34*L34</f>
        <v>1684958.6776859504</v>
      </c>
      <c r="N34" s="9"/>
    </row>
    <row r="35" spans="2:14" ht="14.45" customHeight="1" x14ac:dyDescent="0.2">
      <c r="B35" s="8"/>
      <c r="C35" s="34" t="s">
        <v>18</v>
      </c>
      <c r="D35" s="51" t="s">
        <v>62</v>
      </c>
      <c r="E35" s="52"/>
      <c r="F35" s="53"/>
      <c r="G35" s="36" t="s">
        <v>28</v>
      </c>
      <c r="H35" s="39">
        <v>864.99</v>
      </c>
      <c r="I35" s="31">
        <f>(H35/(1+$I$20))</f>
        <v>714.8677685950413</v>
      </c>
      <c r="J35" s="40">
        <v>0</v>
      </c>
      <c r="K35" s="31">
        <f t="shared" ref="K35:K38" si="3">I35*(1-J35)</f>
        <v>714.8677685950413</v>
      </c>
      <c r="L35" s="38">
        <v>1200</v>
      </c>
      <c r="M35" s="26">
        <f t="shared" ref="M35:M38" si="4">K35*L35</f>
        <v>857841.32231404958</v>
      </c>
      <c r="N35" s="9"/>
    </row>
    <row r="36" spans="2:14" ht="14.45" customHeight="1" x14ac:dyDescent="0.2">
      <c r="B36" s="8"/>
      <c r="C36" s="34" t="s">
        <v>20</v>
      </c>
      <c r="D36" s="51" t="s">
        <v>66</v>
      </c>
      <c r="E36" s="52"/>
      <c r="F36" s="53"/>
      <c r="G36" s="36" t="s">
        <v>28</v>
      </c>
      <c r="H36" s="39">
        <v>925.67</v>
      </c>
      <c r="I36" s="31">
        <f>(H36/(1+$I$20))</f>
        <v>765.01652892561981</v>
      </c>
      <c r="J36" s="40">
        <v>0</v>
      </c>
      <c r="K36" s="31">
        <f t="shared" si="3"/>
        <v>765.01652892561981</v>
      </c>
      <c r="L36" s="38">
        <v>1200</v>
      </c>
      <c r="M36" s="26">
        <f t="shared" si="4"/>
        <v>918019.83471074374</v>
      </c>
      <c r="N36" s="9"/>
    </row>
    <row r="37" spans="2:14" ht="14.45" customHeight="1" x14ac:dyDescent="0.2">
      <c r="B37" s="8"/>
      <c r="C37" s="34" t="s">
        <v>21</v>
      </c>
      <c r="D37" s="51" t="s">
        <v>67</v>
      </c>
      <c r="E37" s="52"/>
      <c r="F37" s="53"/>
      <c r="G37" s="36" t="s">
        <v>28</v>
      </c>
      <c r="H37" s="39">
        <v>810</v>
      </c>
      <c r="I37" s="31">
        <f>(H37/(1+$I$20))</f>
        <v>669.42148760330576</v>
      </c>
      <c r="J37" s="40">
        <v>0</v>
      </c>
      <c r="K37" s="31">
        <f t="shared" si="3"/>
        <v>669.42148760330576</v>
      </c>
      <c r="L37" s="38">
        <v>1200</v>
      </c>
      <c r="M37" s="26">
        <f t="shared" si="4"/>
        <v>803305.78512396687</v>
      </c>
      <c r="N37" s="9"/>
    </row>
    <row r="38" spans="2:14" ht="14.45" customHeight="1" x14ac:dyDescent="0.2">
      <c r="B38" s="8"/>
      <c r="C38" s="34" t="s">
        <v>23</v>
      </c>
      <c r="D38" s="51" t="s">
        <v>58</v>
      </c>
      <c r="E38" s="52"/>
      <c r="F38" s="53"/>
      <c r="G38" s="36" t="s">
        <v>28</v>
      </c>
      <c r="H38" s="39">
        <v>1798.59</v>
      </c>
      <c r="I38" s="31">
        <f>(H38/(1+$I$20))</f>
        <v>1486.4380165289256</v>
      </c>
      <c r="J38" s="40">
        <v>0</v>
      </c>
      <c r="K38" s="31">
        <f t="shared" si="3"/>
        <v>1486.4380165289256</v>
      </c>
      <c r="L38" s="38">
        <v>1200</v>
      </c>
      <c r="M38" s="26">
        <f t="shared" si="4"/>
        <v>1783725.6198347106</v>
      </c>
      <c r="N38" s="9"/>
    </row>
    <row r="39" spans="2:14" ht="14.45" customHeight="1" x14ac:dyDescent="0.25">
      <c r="B39" s="8"/>
      <c r="C39" s="29"/>
      <c r="D39" s="27"/>
      <c r="E39" s="27"/>
      <c r="F39" s="54" t="s">
        <v>36</v>
      </c>
      <c r="G39" s="54"/>
      <c r="H39" s="54"/>
      <c r="I39" s="54"/>
      <c r="J39" s="41">
        <f>AVERAGE(J34:J38)</f>
        <v>0</v>
      </c>
      <c r="K39" s="16"/>
      <c r="L39" s="16"/>
      <c r="M39" s="32"/>
      <c r="N39" s="9"/>
    </row>
    <row r="40" spans="2:14" ht="14.45" customHeight="1" x14ac:dyDescent="0.25">
      <c r="B40" s="8"/>
      <c r="C40" s="29"/>
      <c r="D40" s="27"/>
      <c r="E40" s="27"/>
      <c r="F40" s="55" t="s">
        <v>25</v>
      </c>
      <c r="G40" s="55"/>
      <c r="H40" s="55"/>
      <c r="I40" s="55"/>
      <c r="J40" s="32"/>
      <c r="K40" s="32"/>
      <c r="L40" s="16"/>
      <c r="M40" s="28">
        <f>SUM(M33:M38)</f>
        <v>6047851.2396694217</v>
      </c>
      <c r="N40" s="9"/>
    </row>
    <row r="41" spans="2:14" ht="14.45" customHeight="1" x14ac:dyDescent="0.25">
      <c r="B41" s="8"/>
      <c r="C41" s="29"/>
      <c r="D41" s="27"/>
      <c r="E41" s="27"/>
      <c r="F41" s="27"/>
      <c r="G41" s="27"/>
      <c r="H41" s="27"/>
      <c r="I41" s="27"/>
      <c r="J41" s="32"/>
      <c r="K41" s="32"/>
      <c r="L41" s="16"/>
      <c r="M41" s="16"/>
      <c r="N41" s="9"/>
    </row>
    <row r="42" spans="2:14" ht="14.45" customHeight="1" x14ac:dyDescent="0.2">
      <c r="B42" s="8"/>
      <c r="C42" s="56" t="s">
        <v>37</v>
      </c>
      <c r="D42" s="57"/>
      <c r="E42" s="57"/>
      <c r="F42" s="57"/>
      <c r="G42" s="58"/>
      <c r="H42" s="59" t="s">
        <v>27</v>
      </c>
      <c r="I42" s="59" t="s">
        <v>26</v>
      </c>
      <c r="J42" s="61" t="s">
        <v>31</v>
      </c>
      <c r="K42" s="61" t="s">
        <v>59</v>
      </c>
      <c r="L42" s="61" t="s">
        <v>30</v>
      </c>
      <c r="M42" s="46" t="s">
        <v>24</v>
      </c>
      <c r="N42" s="9"/>
    </row>
    <row r="43" spans="2:14" ht="14.45" customHeight="1" x14ac:dyDescent="0.2">
      <c r="B43" s="8"/>
      <c r="C43" s="33" t="s">
        <v>15</v>
      </c>
      <c r="D43" s="48" t="s">
        <v>16</v>
      </c>
      <c r="E43" s="49"/>
      <c r="F43" s="49"/>
      <c r="G43" s="50"/>
      <c r="H43" s="60"/>
      <c r="I43" s="60"/>
      <c r="J43" s="62"/>
      <c r="K43" s="62"/>
      <c r="L43" s="62"/>
      <c r="M43" s="47"/>
      <c r="N43" s="9"/>
    </row>
    <row r="44" spans="2:14" ht="14.45" customHeight="1" x14ac:dyDescent="0.2">
      <c r="B44" s="8"/>
      <c r="C44" s="34" t="s">
        <v>44</v>
      </c>
      <c r="D44" s="51" t="s">
        <v>64</v>
      </c>
      <c r="E44" s="52" t="s">
        <v>39</v>
      </c>
      <c r="F44" s="53"/>
      <c r="G44" s="36" t="s">
        <v>29</v>
      </c>
      <c r="H44" s="39">
        <v>158.69999999999999</v>
      </c>
      <c r="I44" s="31">
        <f>(H44/(1+$I$20))</f>
        <v>131.15702479338842</v>
      </c>
      <c r="J44" s="40">
        <v>0</v>
      </c>
      <c r="K44" s="31">
        <f>I44*(1-J44)</f>
        <v>131.15702479338842</v>
      </c>
      <c r="L44" s="38">
        <v>3000</v>
      </c>
      <c r="M44" s="26">
        <f>K44*L44</f>
        <v>393471.07438016526</v>
      </c>
      <c r="N44" s="9"/>
    </row>
    <row r="45" spans="2:14" ht="14.45" customHeight="1" x14ac:dyDescent="0.2">
      <c r="B45" s="8"/>
      <c r="C45" s="34" t="s">
        <v>45</v>
      </c>
      <c r="D45" s="51" t="s">
        <v>40</v>
      </c>
      <c r="E45" s="52" t="s">
        <v>40</v>
      </c>
      <c r="F45" s="53"/>
      <c r="G45" s="36" t="s">
        <v>28</v>
      </c>
      <c r="H45" s="39">
        <v>298.95</v>
      </c>
      <c r="I45" s="31">
        <f>(H45/(1+$I$20))</f>
        <v>247.06611570247932</v>
      </c>
      <c r="J45" s="40">
        <v>0</v>
      </c>
      <c r="K45" s="31">
        <f t="shared" ref="K45:K48" si="5">I45*(1-J45)</f>
        <v>247.06611570247932</v>
      </c>
      <c r="L45" s="38">
        <v>3000</v>
      </c>
      <c r="M45" s="26">
        <f t="shared" ref="M45:M48" si="6">K45*L45</f>
        <v>741198.34710743802</v>
      </c>
      <c r="N45" s="9"/>
    </row>
    <row r="46" spans="2:14" ht="14.45" customHeight="1" x14ac:dyDescent="0.2">
      <c r="B46" s="8"/>
      <c r="C46" s="34" t="s">
        <v>46</v>
      </c>
      <c r="D46" s="51" t="s">
        <v>41</v>
      </c>
      <c r="E46" s="52" t="s">
        <v>41</v>
      </c>
      <c r="F46" s="53"/>
      <c r="G46" s="36" t="s">
        <v>28</v>
      </c>
      <c r="H46" s="39">
        <v>149.75</v>
      </c>
      <c r="I46" s="31">
        <f>(H46/(1+$I$20))</f>
        <v>123.7603305785124</v>
      </c>
      <c r="J46" s="40">
        <v>0</v>
      </c>
      <c r="K46" s="31">
        <f t="shared" si="5"/>
        <v>123.7603305785124</v>
      </c>
      <c r="L46" s="38">
        <v>3000</v>
      </c>
      <c r="M46" s="26">
        <f t="shared" si="6"/>
        <v>371280.99173553719</v>
      </c>
      <c r="N46" s="9"/>
    </row>
    <row r="47" spans="2:14" ht="14.45" customHeight="1" x14ac:dyDescent="0.2">
      <c r="B47" s="8"/>
      <c r="C47" s="34" t="s">
        <v>47</v>
      </c>
      <c r="D47" s="51" t="s">
        <v>69</v>
      </c>
      <c r="E47" s="52" t="s">
        <v>42</v>
      </c>
      <c r="F47" s="53"/>
      <c r="G47" s="36" t="s">
        <v>28</v>
      </c>
      <c r="H47" s="39">
        <v>208.73</v>
      </c>
      <c r="I47" s="31">
        <f>(H47/(1+$I$20))</f>
        <v>172.50413223140495</v>
      </c>
      <c r="J47" s="40">
        <v>0</v>
      </c>
      <c r="K47" s="31">
        <f t="shared" si="5"/>
        <v>172.50413223140495</v>
      </c>
      <c r="L47" s="38">
        <v>3000</v>
      </c>
      <c r="M47" s="26">
        <f t="shared" si="6"/>
        <v>517512.39669421484</v>
      </c>
      <c r="N47" s="9"/>
    </row>
    <row r="48" spans="2:14" ht="14.45" customHeight="1" x14ac:dyDescent="0.2">
      <c r="B48" s="8"/>
      <c r="C48" s="34" t="s">
        <v>48</v>
      </c>
      <c r="D48" s="51" t="s">
        <v>43</v>
      </c>
      <c r="E48" s="52" t="s">
        <v>43</v>
      </c>
      <c r="F48" s="53"/>
      <c r="G48" s="36" t="s">
        <v>28</v>
      </c>
      <c r="H48" s="39">
        <v>121.12</v>
      </c>
      <c r="I48" s="31">
        <f>(H48/(1+$I$20))</f>
        <v>100.09917355371901</v>
      </c>
      <c r="J48" s="40">
        <v>0</v>
      </c>
      <c r="K48" s="31">
        <f t="shared" si="5"/>
        <v>100.09917355371901</v>
      </c>
      <c r="L48" s="38">
        <v>3000</v>
      </c>
      <c r="M48" s="26">
        <f t="shared" si="6"/>
        <v>300297.52066115703</v>
      </c>
      <c r="N48" s="9"/>
    </row>
    <row r="49" spans="2:14" ht="14.45" customHeight="1" x14ac:dyDescent="0.25">
      <c r="B49" s="8"/>
      <c r="C49" s="29"/>
      <c r="D49" s="27"/>
      <c r="E49" s="27"/>
      <c r="F49" s="54" t="s">
        <v>49</v>
      </c>
      <c r="G49" s="54"/>
      <c r="H49" s="54"/>
      <c r="I49" s="54"/>
      <c r="J49" s="41">
        <f>AVERAGE(J44:J48)</f>
        <v>0</v>
      </c>
      <c r="K49" s="16"/>
      <c r="L49" s="16"/>
      <c r="M49" s="32"/>
      <c r="N49" s="9"/>
    </row>
    <row r="50" spans="2:14" ht="14.45" customHeight="1" x14ac:dyDescent="0.25">
      <c r="B50" s="8"/>
      <c r="C50" s="29"/>
      <c r="D50" s="27"/>
      <c r="E50" s="27"/>
      <c r="F50" s="55" t="s">
        <v>25</v>
      </c>
      <c r="G50" s="55"/>
      <c r="H50" s="55"/>
      <c r="I50" s="55"/>
      <c r="J50" s="32"/>
      <c r="K50" s="32"/>
      <c r="L50" s="16"/>
      <c r="M50" s="28">
        <f>SUM(M43:M48)</f>
        <v>2323760.330578512</v>
      </c>
      <c r="N50" s="9"/>
    </row>
    <row r="51" spans="2:14" ht="14.45" customHeight="1" x14ac:dyDescent="0.25">
      <c r="B51" s="8"/>
      <c r="C51" s="29"/>
      <c r="D51" s="27"/>
      <c r="E51" s="27"/>
      <c r="F51" s="27"/>
      <c r="G51" s="27"/>
      <c r="H51" s="27"/>
      <c r="I51" s="27"/>
      <c r="J51" s="32"/>
      <c r="K51" s="32"/>
      <c r="L51" s="16"/>
      <c r="M51" s="16"/>
      <c r="N51" s="9"/>
    </row>
    <row r="52" spans="2:14" ht="14.45" customHeight="1" x14ac:dyDescent="0.2">
      <c r="B52" s="8"/>
      <c r="C52" s="56" t="s">
        <v>38</v>
      </c>
      <c r="D52" s="57"/>
      <c r="E52" s="57"/>
      <c r="F52" s="57"/>
      <c r="G52" s="58"/>
      <c r="H52" s="59" t="s">
        <v>27</v>
      </c>
      <c r="I52" s="59" t="s">
        <v>26</v>
      </c>
      <c r="J52" s="61" t="s">
        <v>31</v>
      </c>
      <c r="K52" s="61" t="s">
        <v>59</v>
      </c>
      <c r="L52" s="61" t="s">
        <v>30</v>
      </c>
      <c r="M52" s="46" t="s">
        <v>24</v>
      </c>
      <c r="N52" s="9"/>
    </row>
    <row r="53" spans="2:14" ht="14.45" customHeight="1" x14ac:dyDescent="0.2">
      <c r="B53" s="8"/>
      <c r="C53" s="33" t="s">
        <v>15</v>
      </c>
      <c r="D53" s="48" t="s">
        <v>16</v>
      </c>
      <c r="E53" s="49"/>
      <c r="F53" s="49"/>
      <c r="G53" s="50"/>
      <c r="H53" s="60"/>
      <c r="I53" s="60"/>
      <c r="J53" s="62"/>
      <c r="K53" s="62"/>
      <c r="L53" s="62"/>
      <c r="M53" s="47"/>
      <c r="N53" s="9"/>
    </row>
    <row r="54" spans="2:14" ht="15.6" customHeight="1" x14ac:dyDescent="0.2">
      <c r="B54" s="8"/>
      <c r="C54" s="34" t="s">
        <v>55</v>
      </c>
      <c r="D54" s="51" t="s">
        <v>56</v>
      </c>
      <c r="E54" s="52"/>
      <c r="F54" s="53"/>
      <c r="G54" s="36" t="s">
        <v>29</v>
      </c>
      <c r="H54" s="39">
        <v>1095</v>
      </c>
      <c r="I54" s="31">
        <f>(H54/(1+$I$20))</f>
        <v>904.95867768595042</v>
      </c>
      <c r="J54" s="40">
        <v>0</v>
      </c>
      <c r="K54" s="31">
        <f>I54*(1-J54)</f>
        <v>904.95867768595042</v>
      </c>
      <c r="L54" s="38">
        <v>1500</v>
      </c>
      <c r="M54" s="26">
        <f>K54*L54</f>
        <v>1357438.0165289256</v>
      </c>
      <c r="N54" s="9"/>
    </row>
    <row r="55" spans="2:14" ht="14.45" customHeight="1" x14ac:dyDescent="0.25">
      <c r="B55" s="8"/>
      <c r="C55" s="29"/>
      <c r="D55" s="27"/>
      <c r="E55" s="27"/>
      <c r="F55" s="54" t="s">
        <v>50</v>
      </c>
      <c r="G55" s="54"/>
      <c r="H55" s="54"/>
      <c r="I55" s="54"/>
      <c r="J55" s="41">
        <f>AVERAGE(J54:J54)</f>
        <v>0</v>
      </c>
      <c r="K55" s="16"/>
      <c r="L55" s="16"/>
      <c r="M55" s="32"/>
      <c r="N55" s="9"/>
    </row>
    <row r="56" spans="2:14" ht="14.45" customHeight="1" x14ac:dyDescent="0.25">
      <c r="B56" s="8"/>
      <c r="C56" s="29"/>
      <c r="D56" s="27"/>
      <c r="E56" s="27"/>
      <c r="F56" s="55" t="s">
        <v>25</v>
      </c>
      <c r="G56" s="55"/>
      <c r="H56" s="55"/>
      <c r="I56" s="55"/>
      <c r="J56" s="32"/>
      <c r="K56" s="32"/>
      <c r="L56" s="16"/>
      <c r="M56" s="28">
        <f>SUM(M53:M54)</f>
        <v>1357438.0165289256</v>
      </c>
      <c r="N56" s="9"/>
    </row>
    <row r="57" spans="2:14" ht="14.45" customHeight="1" x14ac:dyDescent="0.25">
      <c r="B57" s="8"/>
      <c r="C57" s="29"/>
      <c r="D57" s="27"/>
      <c r="E57" s="27"/>
      <c r="F57" s="27"/>
      <c r="G57" s="35"/>
      <c r="H57" s="27"/>
      <c r="I57" s="32"/>
      <c r="J57" s="32"/>
      <c r="K57" s="32"/>
      <c r="L57" s="16"/>
      <c r="M57" s="32"/>
      <c r="N57" s="9"/>
    </row>
    <row r="58" spans="2:14" ht="14.45" customHeight="1" x14ac:dyDescent="0.25">
      <c r="B58" s="8"/>
      <c r="C58" s="29"/>
      <c r="D58" s="27"/>
      <c r="E58" s="27"/>
      <c r="F58" s="55" t="s">
        <v>35</v>
      </c>
      <c r="G58" s="55"/>
      <c r="H58" s="55"/>
      <c r="I58" s="55"/>
      <c r="J58" s="41">
        <f>AVERAGE(J24:J28,J34:J38,J44:J48,J54)</f>
        <v>0</v>
      </c>
      <c r="K58" s="41"/>
      <c r="L58" s="16"/>
      <c r="M58" s="32"/>
      <c r="N58" s="9"/>
    </row>
    <row r="59" spans="2:14" ht="14.45" customHeight="1" x14ac:dyDescent="0.2">
      <c r="B59" s="8"/>
      <c r="C59" s="29"/>
      <c r="D59" s="27"/>
      <c r="E59" s="27"/>
      <c r="F59" s="27"/>
      <c r="G59" s="27"/>
      <c r="H59" s="30"/>
      <c r="I59" s="32"/>
      <c r="J59" s="32"/>
      <c r="K59" s="32"/>
      <c r="L59" s="32"/>
      <c r="M59" s="32"/>
      <c r="N59" s="9"/>
    </row>
    <row r="60" spans="2:14" ht="15" customHeight="1" x14ac:dyDescent="0.25">
      <c r="B60" s="8"/>
      <c r="C60" s="81" t="s">
        <v>6</v>
      </c>
      <c r="D60" s="82"/>
      <c r="E60" s="82"/>
      <c r="F60" s="83"/>
      <c r="G60" s="16"/>
      <c r="H60" s="16"/>
      <c r="I60" s="16"/>
      <c r="J60" s="16"/>
      <c r="K60" s="16"/>
      <c r="L60" s="16"/>
      <c r="M60" s="14">
        <f>M40+M30+M50+M56</f>
        <v>22005707.438016534</v>
      </c>
      <c r="N60" s="9"/>
    </row>
    <row r="61" spans="2:14" ht="12.6" customHeight="1" x14ac:dyDescent="0.25">
      <c r="B61" s="8"/>
      <c r="C61" s="24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9"/>
    </row>
    <row r="62" spans="2:14" ht="12.6" customHeight="1" x14ac:dyDescent="0.25">
      <c r="B62" s="8"/>
      <c r="C62" s="24"/>
      <c r="D62" s="16"/>
      <c r="E62" s="16"/>
      <c r="F62" s="16"/>
      <c r="G62" s="16"/>
      <c r="H62" s="16"/>
      <c r="I62" s="16"/>
      <c r="J62" s="16"/>
      <c r="K62" s="16"/>
      <c r="L62" s="16"/>
      <c r="M62" s="37"/>
      <c r="N62" s="9"/>
    </row>
    <row r="63" spans="2:14" s="13" customFormat="1" ht="15" customHeight="1" x14ac:dyDescent="0.25">
      <c r="B63" s="21"/>
      <c r="C63" s="16"/>
      <c r="D63" s="16"/>
      <c r="E63" s="16"/>
      <c r="F63" s="16"/>
      <c r="G63" s="16"/>
      <c r="H63" s="16"/>
      <c r="I63" s="16" t="s">
        <v>7</v>
      </c>
      <c r="J63" s="16"/>
      <c r="K63" s="16"/>
      <c r="L63" s="16"/>
      <c r="M63" s="16"/>
      <c r="N63" s="22"/>
    </row>
    <row r="64" spans="2:14" ht="15" customHeight="1" x14ac:dyDescent="0.25">
      <c r="B64" s="8"/>
      <c r="C64" s="16" t="s">
        <v>8</v>
      </c>
      <c r="D64" s="88" t="s">
        <v>9</v>
      </c>
      <c r="E64" s="89"/>
      <c r="F64" s="89"/>
      <c r="G64" s="90"/>
      <c r="H64" s="16"/>
      <c r="I64" s="87"/>
      <c r="J64" s="87"/>
      <c r="K64" s="87"/>
      <c r="L64" s="87"/>
      <c r="M64" s="87"/>
      <c r="N64" s="9"/>
    </row>
    <row r="65" spans="2:14" ht="15" customHeight="1" x14ac:dyDescent="0.25">
      <c r="B65" s="8"/>
      <c r="C65" s="16" t="s">
        <v>10</v>
      </c>
      <c r="D65" s="88" t="s">
        <v>9</v>
      </c>
      <c r="E65" s="89"/>
      <c r="F65" s="89"/>
      <c r="G65" s="90"/>
      <c r="H65" s="16"/>
      <c r="I65" s="87"/>
      <c r="J65" s="87"/>
      <c r="K65" s="87"/>
      <c r="L65" s="87"/>
      <c r="M65" s="87"/>
      <c r="N65" s="9"/>
    </row>
    <row r="66" spans="2:14" ht="15" customHeight="1" x14ac:dyDescent="0.25">
      <c r="B66" s="8"/>
      <c r="C66" s="16" t="s">
        <v>11</v>
      </c>
      <c r="D66" s="88" t="s">
        <v>9</v>
      </c>
      <c r="E66" s="89"/>
      <c r="F66" s="89"/>
      <c r="G66" s="90"/>
      <c r="H66" s="16"/>
      <c r="I66" s="87"/>
      <c r="J66" s="87"/>
      <c r="K66" s="87"/>
      <c r="L66" s="87"/>
      <c r="M66" s="87"/>
      <c r="N66" s="9"/>
    </row>
    <row r="67" spans="2:14" ht="15" customHeight="1" x14ac:dyDescent="0.25">
      <c r="B67" s="8"/>
      <c r="C67" s="16" t="s">
        <v>12</v>
      </c>
      <c r="D67" s="88" t="s">
        <v>9</v>
      </c>
      <c r="E67" s="89"/>
      <c r="F67" s="89"/>
      <c r="G67" s="90"/>
      <c r="H67" s="16"/>
      <c r="I67" s="87"/>
      <c r="J67" s="87"/>
      <c r="K67" s="87"/>
      <c r="L67" s="87"/>
      <c r="M67" s="87"/>
      <c r="N67" s="9"/>
    </row>
    <row r="68" spans="2:14" ht="15" customHeight="1" x14ac:dyDescent="0.25">
      <c r="B68" s="8"/>
      <c r="C68" s="16" t="s">
        <v>13</v>
      </c>
      <c r="D68" s="88" t="s">
        <v>9</v>
      </c>
      <c r="E68" s="89"/>
      <c r="F68" s="89"/>
      <c r="G68" s="90"/>
      <c r="H68" s="16"/>
      <c r="I68" s="87"/>
      <c r="J68" s="87"/>
      <c r="K68" s="87"/>
      <c r="L68" s="87"/>
      <c r="M68" s="87"/>
      <c r="N68" s="9"/>
    </row>
    <row r="69" spans="2:14" ht="7.5" customHeight="1" thickBot="1" x14ac:dyDescent="0.25">
      <c r="B69" s="10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/>
    </row>
    <row r="70" spans="2:14" ht="6.75" customHeight="1" thickTop="1" x14ac:dyDescent="0.2"/>
    <row r="71" spans="2:14" x14ac:dyDescent="0.2"/>
    <row r="72" spans="2:14" x14ac:dyDescent="0.2"/>
    <row r="73" spans="2:14" x14ac:dyDescent="0.2"/>
    <row r="74" spans="2:14" x14ac:dyDescent="0.2"/>
    <row r="75" spans="2:14" x14ac:dyDescent="0.2"/>
    <row r="76" spans="2:14" x14ac:dyDescent="0.2"/>
    <row r="77" spans="2:14" x14ac:dyDescent="0.2"/>
    <row r="78" spans="2:14" x14ac:dyDescent="0.2"/>
    <row r="79" spans="2:14" x14ac:dyDescent="0.2"/>
    <row r="80" spans="2:14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</sheetData>
  <sheetProtection selectLockedCells="1"/>
  <mergeCells count="80">
    <mergeCell ref="M22:M23"/>
    <mergeCell ref="H32:H33"/>
    <mergeCell ref="I32:I33"/>
    <mergeCell ref="J32:J33"/>
    <mergeCell ref="M32:M33"/>
    <mergeCell ref="I22:I23"/>
    <mergeCell ref="H22:H23"/>
    <mergeCell ref="L22:L23"/>
    <mergeCell ref="L32:L33"/>
    <mergeCell ref="K22:K23"/>
    <mergeCell ref="K32:K33"/>
    <mergeCell ref="J22:J23"/>
    <mergeCell ref="I64:M68"/>
    <mergeCell ref="D67:G67"/>
    <mergeCell ref="D68:G68"/>
    <mergeCell ref="D64:G64"/>
    <mergeCell ref="D65:G65"/>
    <mergeCell ref="D66:G66"/>
    <mergeCell ref="C60:F60"/>
    <mergeCell ref="C20:F20"/>
    <mergeCell ref="D25:F25"/>
    <mergeCell ref="D23:G23"/>
    <mergeCell ref="D27:F27"/>
    <mergeCell ref="D28:F28"/>
    <mergeCell ref="D44:F44"/>
    <mergeCell ref="D45:F45"/>
    <mergeCell ref="D33:G33"/>
    <mergeCell ref="D34:F34"/>
    <mergeCell ref="D35:F35"/>
    <mergeCell ref="F29:I29"/>
    <mergeCell ref="F30:I30"/>
    <mergeCell ref="D36:F36"/>
    <mergeCell ref="D37:F37"/>
    <mergeCell ref="D38:F38"/>
    <mergeCell ref="E3:M3"/>
    <mergeCell ref="C12:F12"/>
    <mergeCell ref="H6:M18"/>
    <mergeCell ref="C7:G7"/>
    <mergeCell ref="C10:G10"/>
    <mergeCell ref="C9:G9"/>
    <mergeCell ref="C8:G8"/>
    <mergeCell ref="C6:G6"/>
    <mergeCell ref="D18:E18"/>
    <mergeCell ref="C15:G15"/>
    <mergeCell ref="E4:M4"/>
    <mergeCell ref="C11:G11"/>
    <mergeCell ref="C16:F16"/>
    <mergeCell ref="C13:F13"/>
    <mergeCell ref="C14:F14"/>
    <mergeCell ref="F58:I58"/>
    <mergeCell ref="C42:G42"/>
    <mergeCell ref="H42:H43"/>
    <mergeCell ref="I42:I43"/>
    <mergeCell ref="F56:I56"/>
    <mergeCell ref="F55:I55"/>
    <mergeCell ref="D46:F46"/>
    <mergeCell ref="D54:F54"/>
    <mergeCell ref="D43:G43"/>
    <mergeCell ref="F39:I39"/>
    <mergeCell ref="F40:I40"/>
    <mergeCell ref="C32:G32"/>
    <mergeCell ref="C22:G22"/>
    <mergeCell ref="D24:F24"/>
    <mergeCell ref="D26:F26"/>
    <mergeCell ref="M42:M43"/>
    <mergeCell ref="M52:M53"/>
    <mergeCell ref="D53:G53"/>
    <mergeCell ref="D47:F47"/>
    <mergeCell ref="D48:F48"/>
    <mergeCell ref="F49:I49"/>
    <mergeCell ref="F50:I50"/>
    <mergeCell ref="C52:G52"/>
    <mergeCell ref="H52:H53"/>
    <mergeCell ref="I52:I53"/>
    <mergeCell ref="J52:J53"/>
    <mergeCell ref="K52:K53"/>
    <mergeCell ref="L42:L43"/>
    <mergeCell ref="K42:K43"/>
    <mergeCell ref="L52:L53"/>
    <mergeCell ref="J42:J43"/>
  </mergeCells>
  <hyperlinks>
    <hyperlink ref="G25" r:id="rId1" xr:uid="{ED447C37-A015-445D-AC13-3BAF6B2FA9A4}"/>
    <hyperlink ref="G24" r:id="rId2" xr:uid="{7438356A-89D6-4682-90C6-51F934C5540C}"/>
    <hyperlink ref="G26" r:id="rId3" xr:uid="{EA38DD3E-AFAC-4522-8DDE-2A4AB357FBC8}"/>
    <hyperlink ref="G27" r:id="rId4" xr:uid="{63DA813A-5F0D-4ABD-9E52-EE2F9D33140A}"/>
    <hyperlink ref="G28" r:id="rId5" xr:uid="{2FE94636-C8C2-458F-8313-27C72B022499}"/>
    <hyperlink ref="G34" r:id="rId6" xr:uid="{12BD5C6A-C1A2-4755-93CE-BA5A5336EF90}"/>
    <hyperlink ref="G35" r:id="rId7" xr:uid="{A68BF293-9959-4CFB-9005-3F46E9FCECD2}"/>
    <hyperlink ref="G36" r:id="rId8" xr:uid="{8D13CA69-1A63-41FD-8E83-FEB2C0C6F272}"/>
    <hyperlink ref="G37" r:id="rId9" xr:uid="{57DBAA6A-33B3-4D44-9EAB-878A40D68116}"/>
    <hyperlink ref="G38" r:id="rId10" xr:uid="{97B14216-79DD-4C81-9242-67FE74B58B6E}"/>
    <hyperlink ref="G44" r:id="rId11" xr:uid="{81BB76E1-C98E-40B9-A30C-D87FD157753A}"/>
    <hyperlink ref="G45" r:id="rId12" xr:uid="{44D0AF42-E571-4D02-8226-1966BCF25358}"/>
    <hyperlink ref="G46" r:id="rId13" xr:uid="{BBBEF1AF-C197-4767-A140-258604BCDB99}"/>
    <hyperlink ref="G47" r:id="rId14" xr:uid="{646DE836-25C6-453E-AF32-DD6A9BDE129B}"/>
    <hyperlink ref="G48" r:id="rId15" xr:uid="{BFD72A97-8311-4865-B560-D968F9892D57}"/>
    <hyperlink ref="G54" r:id="rId16" xr:uid="{EC244965-3844-469F-A5F9-A6DAD568C4BD}"/>
  </hyperlinks>
  <printOptions horizontalCentered="1" verticalCentered="1"/>
  <pageMargins left="0" right="0" top="0" bottom="0" header="0" footer="0"/>
  <pageSetup paperSize="9" scale="82" fitToHeight="0" orientation="portrait" r:id="rId17"/>
  <drawing r:id="rId18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2B8C85F3-34C0-4E5C-98FB-E3C48820473A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J24:J28</xm:sqref>
        </x14:conditionalFormatting>
        <x14:conditionalFormatting xmlns:xm="http://schemas.microsoft.com/office/excel/2006/main">
          <x14:cfRule type="iconSet" priority="4" id="{2A818911-2D1E-457A-9528-F2D5DF28E017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J34:J38</xm:sqref>
        </x14:conditionalFormatting>
        <x14:conditionalFormatting xmlns:xm="http://schemas.microsoft.com/office/excel/2006/main">
          <x14:cfRule type="iconSet" priority="3" id="{233DC410-78B8-411F-B100-5E042B94624F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J44:J48</xm:sqref>
        </x14:conditionalFormatting>
        <x14:conditionalFormatting xmlns:xm="http://schemas.microsoft.com/office/excel/2006/main">
          <x14:cfRule type="iconSet" priority="1" id="{33FBF3DA-64C4-4AD8-841F-0C236CF4D88C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J54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d85b5-2cf2-456e-a6d2-f91279673fa7">
      <Terms xmlns="http://schemas.microsoft.com/office/infopath/2007/PartnerControls"/>
    </lcf76f155ced4ddcb4097134ff3c332f>
    <TaxCatchAll xmlns="fb86068b-6d6b-47fc-8d6a-9b7c2e0e18a1" xsi:nil="true"/>
    <_dlc_DocId xmlns="fb86068b-6d6b-47fc-8d6a-9b7c2e0e18a1">TS01E930630-185393809-375</_dlc_DocId>
    <_dlc_DocIdUrl xmlns="fb86068b-6d6b-47fc-8d6a-9b7c2e0e18a1">
      <Url>https://prorailbv.sharepoint.com/teams/AanbestedingWerkplekhardware998/_layouts/15/DocIdRedir.aspx?ID=TS01E930630-185393809-375</Url>
      <Description>TS01E930630-185393809-375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DD8BE22D60542985516CF1E6481C0" ma:contentTypeVersion="15" ma:contentTypeDescription="Een nieuw document maken." ma:contentTypeScope="" ma:versionID="fd8bfed257f75e7b55619e27b19df825">
  <xsd:schema xmlns:xsd="http://www.w3.org/2001/XMLSchema" xmlns:xs="http://www.w3.org/2001/XMLSchema" xmlns:p="http://schemas.microsoft.com/office/2006/metadata/properties" xmlns:ns2="fb86068b-6d6b-47fc-8d6a-9b7c2e0e18a1" xmlns:ns3="8e8d85b5-2cf2-456e-a6d2-f91279673fa7" targetNamespace="http://schemas.microsoft.com/office/2006/metadata/properties" ma:root="true" ma:fieldsID="acf5895f82cfa998f0f9cbe3e79e01c7" ns2:_="" ns3:_="">
    <xsd:import namespace="fb86068b-6d6b-47fc-8d6a-9b7c2e0e18a1"/>
    <xsd:import namespace="8e8d85b5-2cf2-456e-a6d2-f91279673f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6068b-6d6b-47fc-8d6a-9b7c2e0e18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845a7b-155d-487f-b374-4730ce75c9fd}" ma:internalName="TaxCatchAll" ma:showField="CatchAllData" ma:web="fb86068b-6d6b-47fc-8d6a-9b7c2e0e18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85b5-2cf2-456e-a6d2-f91279673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3BDFE-CBAC-44A1-80FB-B6BD2A0BC037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b86068b-6d6b-47fc-8d6a-9b7c2e0e18a1"/>
    <ds:schemaRef ds:uri="8e8d85b5-2cf2-456e-a6d2-f91279673fa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59E899-2814-4FBC-9DC0-91D31BB6A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AEB1A6-89C8-48F0-A5AE-5DB7500BA2A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31E61AC-9898-4429-B209-4BB842415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6068b-6d6b-47fc-8d6a-9b7c2e0e18a1"/>
    <ds:schemaRef ds:uri="8e8d85b5-2cf2-456e-a6d2-f91279673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Annex 5.1 Aanbiedingsbegroting</vt:lpstr>
      <vt:lpstr>'Annex 5.1 Aanbiedingsbegroting'!Afdrukbereik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5.1 - Aanbiedingsbegroting</dc:title>
  <dc:subject/>
  <dc:creator>Venema, S. (Stijn)</dc:creator>
  <cp:keywords/>
  <dc:description/>
  <cp:lastModifiedBy>Venema, S. (Stijn)</cp:lastModifiedBy>
  <cp:revision/>
  <dcterms:created xsi:type="dcterms:W3CDTF">2017-01-20T10:16:47Z</dcterms:created>
  <dcterms:modified xsi:type="dcterms:W3CDTF">2025-05-23T12:47:26Z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0x010100DF4DD8BE22D60542985516CF1E6481C0</vt:lpwstr>
  </property>
  <property fmtid="{D5CDD505-2E9C-101B-9397-08002B2CF9AE}" pid="3" name="_dlc_DocIdItemGuid">
    <vt:lpwstr>44738ad3-ba5e-4615-a195-9d4744b7c1a6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Vertrouwelijkheid">
    <vt:lpwstr>2;#Intern|8a639747-e233-49a8-819f-e74cd9528f9e</vt:lpwstr>
  </property>
  <property fmtid="{D5CDD505-2E9C-101B-9397-08002B2CF9AE}" pid="7" name="TaxKeyword">
    <vt:lpwstr/>
  </property>
  <property fmtid="{D5CDD505-2E9C-101B-9397-08002B2CF9AE}" pid="8" name="pfc1de68b0bc4286a25a1f006370b9c9">
    <vt:lpwstr/>
  </property>
  <property fmtid="{D5CDD505-2E9C-101B-9397-08002B2CF9AE}" pid="9" name="Type document">
    <vt:lpwstr/>
  </property>
  <property fmtid="{D5CDD505-2E9C-101B-9397-08002B2CF9AE}" pid="10" name="Verantwoordelijke afdeling">
    <vt:lpwstr>39;#Procurement Assets en ICT|4394047b-9246-4a8e-9ae2-2f7f45cabe5c</vt:lpwstr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2021-02-10T07:26:44Z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d0c82445-61b4-4e82-87a1-0000cfb79a51</vt:lpwstr>
  </property>
  <property fmtid="{D5CDD505-2E9C-101B-9397-08002B2CF9AE}" pid="19" name="MSIP_Label_24e57bac-d225-40fb-8a9e-62b5be587a96_ContentBits">
    <vt:lpwstr>0</vt:lpwstr>
  </property>
  <property fmtid="{D5CDD505-2E9C-101B-9397-08002B2CF9AE}" pid="20" name="MediaServiceImageTags">
    <vt:lpwstr/>
  </property>
</Properties>
</file>