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mc:AlternateContent xmlns:mc="http://schemas.openxmlformats.org/markup-compatibility/2006">
    <mc:Choice Requires="x15">
      <x15ac:absPath xmlns:x15ac="http://schemas.microsoft.com/office/spreadsheetml/2010/11/ac" url="Q:\SSO-CFD\UG_HKT_Inkoop-UNIT\80-INKOOPDOSSIERS-ICT\IUC24-002 Governance, Risk &amp; Compliance (GRC) Tooling\04 - BESCHRIJVENDE DOCUMENTEN\NvI\NVI 2\"/>
    </mc:Choice>
  </mc:AlternateContent>
  <xr:revisionPtr revIDLastSave="0" documentId="13_ncr:1_{352F9653-259C-47BE-99FE-EDA86F5AA5AA}" xr6:coauthVersionLast="47" xr6:coauthVersionMax="47" xr10:uidLastSave="{00000000-0000-0000-0000-000000000000}"/>
  <bookViews>
    <workbookView xWindow="-28920" yWindow="-2010" windowWidth="29040" windowHeight="17640" tabRatio="776" xr2:uid="{00000000-000D-0000-FFFF-FFFF00000000}"/>
  </bookViews>
  <sheets>
    <sheet name="Samenvatting" sheetId="4" r:id="rId1"/>
    <sheet name="1. Implementatie" sheetId="57" r:id="rId2"/>
    <sheet name=" 2a. Gebruiksrecht Perpetual" sheetId="37" r:id="rId3"/>
    <sheet name=" 2b. Gebruiksrecht Subscription" sheetId="59" r:id="rId4"/>
    <sheet name="3. Consultancy" sheetId="3" r:id="rId5"/>
    <sheet name="4. Opleidingen" sheetId="36" r:id="rId6"/>
    <sheet name="BPK-Grafiek" sheetId="60" r:id="rId7"/>
    <sheet name="DATA" sheetId="61" state="hidden"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MO_UniqueIdentifier" hidden="1">"'a8b43c25-150a-4d84-a538-779f9bcc13c1'"</definedName>
    <definedName name="A" localSheetId="2">'[1]HULP-velden'!$D$8</definedName>
    <definedName name="A" localSheetId="3">'[1]HULP-velden'!$D$8</definedName>
    <definedName name="A">'[2]HULP-velden'!$D$8</definedName>
    <definedName name="AanpassingScriptFAQ">#REF!</definedName>
    <definedName name="AanpassingScriptHIP">#REF!</definedName>
    <definedName name="AantalPercelenIngeschreven">[3]Parameters!$E$19</definedName>
    <definedName name="AltCPU2007Perceel1">'[4]9.1'!#REF!</definedName>
    <definedName name="AltCPU2008Perceel1">'[4]9.1'!#REF!</definedName>
    <definedName name="AltCPU2009Perceel1">'[4]9.1'!#REF!</definedName>
    <definedName name="AltCPU2010Perceel1">'[4]9.1'!#REF!</definedName>
    <definedName name="AltCPU2011Perceel1">'[4]9.1'!#REF!</definedName>
    <definedName name="AltCPU2012Perceel1">'[4]9.1'!#REF!</definedName>
    <definedName name="AltCPU2013Perceel1">'[4]9.1'!#REF!</definedName>
    <definedName name="AltCPU2014Perceel1">'[4]9.1'!#REF!</definedName>
    <definedName name="AltCPU2015Perceel1">'[4]9.1'!#REF!</definedName>
    <definedName name="AltGBext2007Perceel1">'[4]9.1'!#REF!</definedName>
    <definedName name="AltGBext2008Perceel1">'[4]9.1'!#REF!</definedName>
    <definedName name="AltGBext2009Perceel1">'[4]9.1'!#REF!</definedName>
    <definedName name="AltGBext2010Perceel1">'[4]9.1'!#REF!</definedName>
    <definedName name="AltGBext2011Perceel1">'[4]9.1'!#REF!</definedName>
    <definedName name="AltGBext2012Perceel1">'[4]9.1'!#REF!</definedName>
    <definedName name="AltGBext2013Perceel1">'[4]9.1'!#REF!</definedName>
    <definedName name="AltGBext2014Perceel1">'[4]9.1'!#REF!</definedName>
    <definedName name="AltGBext2015Perceel1">'[4]9.1'!#REF!</definedName>
    <definedName name="AltGBInt2007Perceel1">'[4]9.1'!#REF!</definedName>
    <definedName name="AltGBInt2008Perceel1">'[4]9.1'!#REF!</definedName>
    <definedName name="AltGBInt2009Perceel1">'[4]9.1'!#REF!</definedName>
    <definedName name="AltGBInt2010Perceel1">'[4]9.1'!#REF!</definedName>
    <definedName name="AltGBInt2011Perceel1">'[4]9.1'!#REF!</definedName>
    <definedName name="AltGBInt2012Perceel1">'[4]9.1'!#REF!</definedName>
    <definedName name="AltGBInt2013Perceel1">'[4]9.1'!#REF!</definedName>
    <definedName name="AltGBInt2014Perceel1">'[4]9.1'!#REF!</definedName>
    <definedName name="AltGBInt2015Perceel1">'[4]9.1'!#REF!</definedName>
    <definedName name="AltMips2007Perceel1">'[4]9.1'!#REF!</definedName>
    <definedName name="AltMips2008Perceel1">'[4]9.1'!#REF!</definedName>
    <definedName name="AltMips2009Perceel1">'[4]9.1'!#REF!</definedName>
    <definedName name="AltMips2010Perceel1">'[4]9.1'!#REF!</definedName>
    <definedName name="AltMips2011Perceel1">'[4]9.1'!#REF!</definedName>
    <definedName name="AltMips2012Perceel1">'[4]9.1'!#REF!</definedName>
    <definedName name="AltMips2013Perceel1">'[4]9.1'!#REF!</definedName>
    <definedName name="AltMips2014Perceel1">'[4]9.1'!#REF!</definedName>
    <definedName name="AltMips2015Perceel1">'[4]9.1'!#REF!</definedName>
    <definedName name="AnalytischeApplicatiesKorting">#REF!</definedName>
    <definedName name="AnalytischeApplicatiesPrijs">#REF!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 localSheetId="2">'[1]HULP-velden'!$D$9</definedName>
    <definedName name="B" localSheetId="3">'[1]HULP-velden'!$D$9</definedName>
    <definedName name="B">'[2]HULP-velden'!$D$9</definedName>
    <definedName name="BedragenIn">#REF!</definedName>
    <definedName name="BM020Perceel1">'[4]9.1'!#REF!</definedName>
    <definedName name="BM020Perceel2">#REF!</definedName>
    <definedName name="BM020Perceel3">#REF!</definedName>
    <definedName name="BM120140Perceel1">'[4]9.1'!#REF!</definedName>
    <definedName name="BM120140Perceel2">#REF!</definedName>
    <definedName name="BM120140Perceel3">#REF!</definedName>
    <definedName name="BM140160Perceel1">'[4]9.1'!#REF!</definedName>
    <definedName name="BM140160Perceel2">#REF!</definedName>
    <definedName name="BM140160Perceel3">#REF!</definedName>
    <definedName name="BM160180Perceel1">'[4]9.1'!#REF!</definedName>
    <definedName name="BM160180Perceel2">#REF!</definedName>
    <definedName name="BM160180Perceel3">#REF!</definedName>
    <definedName name="BM180200Perceel1">'[4]9.1'!#REF!</definedName>
    <definedName name="BM180200Perceel2">#REF!</definedName>
    <definedName name="BM180200Perceel3">#REF!</definedName>
    <definedName name="BM200plusPerceel1">'[4]9.1'!#REF!</definedName>
    <definedName name="BM200plusPerceel2">#REF!</definedName>
    <definedName name="BM200plusPerceel3">#REF!</definedName>
    <definedName name="BM2040Perceel1">'[4]9.1'!#REF!</definedName>
    <definedName name="BM2040Perceel2">#REF!</definedName>
    <definedName name="BM2040Perceel3">#REF!</definedName>
    <definedName name="BM4060Perceel1">'[4]9.1'!#REF!</definedName>
    <definedName name="BM4060Perceel2">#REF!</definedName>
    <definedName name="BM4060Perceel3">#REF!</definedName>
    <definedName name="BM6080Perceel1">'[4]9.1'!#REF!</definedName>
    <definedName name="BM6080Perceel2">#REF!</definedName>
    <definedName name="BM6080Perceel3">#REF!</definedName>
    <definedName name="bron">'[5]IV-accent'!$V$20:$V$24</definedName>
    <definedName name="BurstSeat">#REF!</definedName>
    <definedName name="CodeOfferte">#REF!</definedName>
    <definedName name="CompleetIngevuldAlternatiefPerceel1">#REF!</definedName>
    <definedName name="CompleetIngevuldAlternatiefPerceel2">#REF!</definedName>
    <definedName name="CompleetIngevuldAlternatiefPerceel3">#REF!</definedName>
    <definedName name="CompleetIngevuldOrgineelPerceel1">#REF!</definedName>
    <definedName name="CompleetIngevuldOrgineelPerceel2">#REF!</definedName>
    <definedName name="CompleetIngevuldOrgineelPerceel3">#REF!</definedName>
    <definedName name="CompleetIngevuldPerceel1">#REF!</definedName>
    <definedName name="CompleetIngevuldPerceel2">#REF!</definedName>
    <definedName name="CompleetIngevuldPerceel3">#REF!</definedName>
    <definedName name="ConnectorenOntwikkelstratenKorting">#REF!</definedName>
    <definedName name="ConnectorenOntwikkelstratenPrij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[6]Kengetallen!$H$42</definedName>
    <definedName name="CurrentRatioN">[6]Kengetallen!$D$42</definedName>
    <definedName name="CurrentRatioNmin1">[6]Kengetallen!$E$42</definedName>
    <definedName name="CurrentRatioNmin2">[6]Kengetallen!$F$42</definedName>
    <definedName name="DATA1">'[7]260000'!#REF!</definedName>
    <definedName name="DATA10">'[7]260000'!#REF!</definedName>
    <definedName name="DATA11">'[7]260000'!#REF!</definedName>
    <definedName name="DATA12">'[7]260000'!#REF!</definedName>
    <definedName name="DATA13">'[7]260000'!#REF!</definedName>
    <definedName name="DATA14">'[7]260000'!#REF!</definedName>
    <definedName name="DATA15">'[7]260000'!#REF!</definedName>
    <definedName name="DATA16">'[7]260000'!#REF!</definedName>
    <definedName name="DATA17">'[7]260000'!#REF!</definedName>
    <definedName name="DATA2">'[7]260000'!#REF!</definedName>
    <definedName name="DATA3">'[7]260000'!#REF!</definedName>
    <definedName name="DATA4">'[7]260000'!#REF!</definedName>
    <definedName name="DATA5">'[7]260000'!#REF!</definedName>
    <definedName name="DATA6">'[7]260000'!#REF!</definedName>
    <definedName name="DATA7">'[7]260000'!#REF!</definedName>
    <definedName name="DATA8">'[7]260000'!#REF!</definedName>
    <definedName name="DATA9">'[7]260000'!#REF!</definedName>
    <definedName name="DoorverbondenGesprekPerSeconde">#REF!</definedName>
    <definedName name="DVAlternatiefRol1Perceel1">'[4]9.1'!#REF!</definedName>
    <definedName name="DVAlternatiefRol1Perceel2">#REF!</definedName>
    <definedName name="DVAlternatiefRol1Perceel3">#REF!</definedName>
    <definedName name="DVAlternatiefRol2Perceel1">'[4]9.1'!#REF!</definedName>
    <definedName name="DVAlternatiefRol2Perceel2">#REF!</definedName>
    <definedName name="DVAlternatiefRol2Perceel3">#REF!</definedName>
    <definedName name="DVAlternatiefRol3Perceel1">'[4]9.1'!#REF!</definedName>
    <definedName name="DVAlternatiefRol3Perceel2">#REF!</definedName>
    <definedName name="DVAlternatiefRol3Perceel3">#REF!</definedName>
    <definedName name="DVOrgineelRol1Perceel1">'[4]9.1'!#REF!</definedName>
    <definedName name="DVOrgineelRol1Perceel2">#REF!</definedName>
    <definedName name="DVOrgineelRol1Perceel3">#REF!</definedName>
    <definedName name="DVOrgineelRol2Perceel1">'[4]9.1'!#REF!</definedName>
    <definedName name="DVOrgineelRol2Perceel2">#REF!</definedName>
    <definedName name="DVOrgineelRol2Perceel3">#REF!</definedName>
    <definedName name="DVOrgineelRol3Perceel1">'[4]9.1'!#REF!</definedName>
    <definedName name="DVOrgineelRol3Perceel2">#REF!</definedName>
    <definedName name="DVOrgineelRol3Perceel3">#REF!</definedName>
    <definedName name="DVRol1">#REF!</definedName>
    <definedName name="DVRol2">#REF!</definedName>
    <definedName name="DVRol3">#REF!</definedName>
    <definedName name="EigenVermogenN">[6]Kengetallen!$D$28</definedName>
    <definedName name="EigenVermogenNmin1">[6]Kengetallen!$E$28</definedName>
    <definedName name="EigenVermogenNmin2">[6]Kengetallen!$F$28</definedName>
    <definedName name="EPE">[8]bezetting!$C$5</definedName>
    <definedName name="Exponent" localSheetId="2">'[1]Invoer EMVI-kaders'!$M$28</definedName>
    <definedName name="Exponent" localSheetId="3">'[1]Invoer EMVI-kaders'!$M$28</definedName>
    <definedName name="Exponent">[2]Superformule!$K$19</definedName>
    <definedName name="ExtraWerkstroom">#REF!</definedName>
    <definedName name="GeavanceerdeFunctionaliteit">#REF!</definedName>
    <definedName name="GeavanceerdeFunctionaliteitAnalytischeApplicaties">#REF!</definedName>
    <definedName name="GeavanceerdeFunctionaliteitCorporatePerformance">#REF!</definedName>
    <definedName name="GeavanceerdeFunctionaliteitDatamining">#REF!</definedName>
    <definedName name="GeavanceerdeFunctionaliteitStatistischeAnalyse">#REF!</definedName>
    <definedName name="Gebruikers">#REF!</definedName>
    <definedName name="GeenBedragenIngevuld">#REF!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HU">[8]bezetting!$C$6</definedName>
    <definedName name="InitiëleKostenInrichting">#REF!</definedName>
    <definedName name="InschrijvenPerceel1">[3]Parameters!$E$15</definedName>
    <definedName name="InschrijvenPerceel2">[3]Parameters!$E$16</definedName>
    <definedName name="InschrijvenPerceel3">[3]Parameters!$E$17</definedName>
    <definedName name="InschrijvenPerceel4">[3]Parameters!$E$18</definedName>
    <definedName name="JaarlijkseGroei">#REF!</definedName>
    <definedName name="JaNee">#REF!</definedName>
    <definedName name="KortingspercentageListprijsAlternatiefPerceel1">'[4]9.1'!#REF!</definedName>
    <definedName name="KortingspercentageListprijsAlternatiefPerceel2">#REF!</definedName>
    <definedName name="KortingspercentageListprijsAlternatiefPerceel3">#REF!</definedName>
    <definedName name="KortingspercentageListprijsOrgineelPerceel1">'[4]9.1'!#REF!</definedName>
    <definedName name="KortingspercentageListprijsOrgineelPerceel2">#REF!</definedName>
    <definedName name="KortingspercentageListprijsOrgineelPerceel3">#REF!</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AQ" localSheetId="2">[9]Superformule!$K$22</definedName>
    <definedName name="LAQ" localSheetId="3">[9]Superformule!$K$22</definedName>
    <definedName name="LAQ">[2]Superformule!$K$22</definedName>
    <definedName name="Leeg">#REF!</definedName>
    <definedName name="LiquideMiddelenN">[6]Kengetallen!$D$24</definedName>
    <definedName name="LiquideMiddelenNmin1">[6]Kengetallen!$E$24</definedName>
    <definedName name="LiquideMiddelenNmin2">[6]Kengetallen!$F$24</definedName>
    <definedName name="MaandelijkseFeeCallcenters">#REF!</definedName>
    <definedName name="MainframeToMidrange">#REF!</definedName>
    <definedName name="Maximaal" localSheetId="2">'[9]HULP-velden'!$L$20</definedName>
    <definedName name="Maximaal" localSheetId="3">'[9]HULP-velden'!$L$20</definedName>
    <definedName name="Maximaal">'[2]HULP-velden'!$L$20</definedName>
    <definedName name="MigratieAlternatiefPerceel1">#REF!</definedName>
    <definedName name="MigratieAlternatiefPerceel2">#REF!</definedName>
    <definedName name="MigratieAlternatiefPerceel3">#REF!</definedName>
    <definedName name="MigratieOrgineelPerceel1">#REF!</definedName>
    <definedName name="MigratieOrgineelPerceel2">#REF!</definedName>
    <definedName name="MigratieOrgineelPerceel3">#REF!</definedName>
    <definedName name="MinorityInterestInSubsidiariesN">#REF!</definedName>
    <definedName name="MinorityInterestInSubsidiariesNmin1">#REF!</definedName>
    <definedName name="MinorityInterestInSubsidiariesNmin2">#REF!</definedName>
    <definedName name="MRCPUHoog">#REF!</definedName>
    <definedName name="MRCPULaag">#REF!</definedName>
    <definedName name="MRCPUMiddel">#REF!</definedName>
    <definedName name="MRHoog">#REF!</definedName>
    <definedName name="MRInternHoog">#REF!</definedName>
    <definedName name="MRInternLaag">#REF!</definedName>
    <definedName name="MRInternMiddel">#REF!</definedName>
    <definedName name="MRLaag">#REF!</definedName>
    <definedName name="MRMiddel">#REF!</definedName>
    <definedName name="MRNaamHoog">#REF!</definedName>
    <definedName name="MRNaamLaag">#REF!</definedName>
    <definedName name="MRNaamMiddel">#REF!</definedName>
    <definedName name="Multiperceelfactor">[3]Parameters!$C$10</definedName>
    <definedName name="NaamAanbesteding">#REF!</definedName>
    <definedName name="NaamLeverancier">#REF!</definedName>
    <definedName name="NaamPerceel1">#REF!</definedName>
    <definedName name="NaamPerceel2">#REF!</definedName>
    <definedName name="NaamPerceel3">#REF!</definedName>
    <definedName name="NettoResultaatN">[6]Kengetallen!$D$34</definedName>
    <definedName name="NettoResultaatNmin1">[6]Kengetallen!$E$34</definedName>
    <definedName name="NettoResultaatNmin2">[6]Kengetallen!$F$34</definedName>
    <definedName name="NietCompleetIngevuld">#REF!</definedName>
    <definedName name="NietCompleetIngevuldeTemplate">#REF!</definedName>
    <definedName name="NOK">#REF!</definedName>
    <definedName name="NVT">#REF!</definedName>
    <definedName name="OHSAlternatiefPerceel1">'[4]9.1'!#REF!</definedName>
    <definedName name="OHSAlternatiefPerceel2">#REF!</definedName>
    <definedName name="OHSAlternatiefPerceel3">#REF!</definedName>
    <definedName name="OHSOrgineelPerceel1">'[4]9.1'!#REF!</definedName>
    <definedName name="OHSOrgineelPerceel2">#REF!</definedName>
    <definedName name="OHSOrgineelPerceel3">#REF!</definedName>
    <definedName name="OK">#REF!</definedName>
    <definedName name="OmzetGemiddeld">[3]Kengetallen!$H$45</definedName>
    <definedName name="OmzetN">[3]Kengetallen!$D$35</definedName>
    <definedName name="OmzetNmin1">[3]Kengetallen!$E$35</definedName>
    <definedName name="OmzetNmin2">[3]Kengetallen!$F$35</definedName>
    <definedName name="Omzetwaarde">[3]Parameters!$F$19</definedName>
    <definedName name="OpleidingADDPerceel2BF">#REF!</definedName>
    <definedName name="OpleidingADDPerceel2SA">#REF!</definedName>
    <definedName name="OpleidingAKostenPerceel2BF">#REF!</definedName>
    <definedName name="OpleidingAKostenPerceel2SA">#REF!</definedName>
    <definedName name="OpleidingBDDPerceel2BF">#REF!</definedName>
    <definedName name="OpleidingBDDPerceel2SA">#REF!</definedName>
    <definedName name="OpleidingBKostenPerceel2BF">#REF!</definedName>
    <definedName name="OpleidingBKostenPerceel2SA">#REF!</definedName>
    <definedName name="OpleidingCDDPerceel2BF">#REF!</definedName>
    <definedName name="OpleidingCDDPerceel2SA">#REF!</definedName>
    <definedName name="OpleidingCKostenPerceel2BF">#REF!</definedName>
    <definedName name="OpleidingCKostenPerceel2SA">#REF!</definedName>
    <definedName name="OpleidingDDDPerceel1BF">'[4]9.1'!#REF!</definedName>
    <definedName name="OpleidingDDDPerceel2BF">#REF!</definedName>
    <definedName name="OpleidingDDDPerceel2SA">#REF!</definedName>
    <definedName name="OpleidingDDDPerceel3BF">#REF!</definedName>
    <definedName name="OpleidingDKostenPerceel1BF">'[4]9.1'!#REF!</definedName>
    <definedName name="OpleidingDKostenPerceel2BF">#REF!</definedName>
    <definedName name="OpleidingDKostenPerceel2SA">#REF!</definedName>
    <definedName name="OpleidingDKostenPerceel3BF">#REF!</definedName>
    <definedName name="OpleidingEDDPerceel1BF">'[4]9.1'!#REF!</definedName>
    <definedName name="OpleidingEDDPerceel2BF">#REF!</definedName>
    <definedName name="OpleidingEDDPerceel2SA">#REF!</definedName>
    <definedName name="OpleidingEDDPerceel3BF">#REF!</definedName>
    <definedName name="OpleidingEKostenPerceel1BF">'[4]9.1'!#REF!</definedName>
    <definedName name="OpleidingEKostenPerceel2BF">#REF!</definedName>
    <definedName name="OpleidingEKostenPerceel2SA">#REF!</definedName>
    <definedName name="OpleidingEKostenPerceel3BF">#REF!</definedName>
    <definedName name="OpleidingFDDPerceel2BF">#REF!</definedName>
    <definedName name="OpleidingFDDPerceel2SA">#REF!</definedName>
    <definedName name="OpleidingFKostenPerceel2BF">#REF!</definedName>
    <definedName name="OpleidingFKostenPerceel2SA">#REF!</definedName>
    <definedName name="OpleidingGDDPerceel2BF">#REF!</definedName>
    <definedName name="OpleidingGDDPerceel2SA">#REF!</definedName>
    <definedName name="OpleidingGKostenPerceel2BF">#REF!</definedName>
    <definedName name="OpleidingGKostenPerceel2SA">#REF!</definedName>
    <definedName name="OpleidingZDDPerceel2BF">#REF!</definedName>
    <definedName name="OpleidingZDDPerceel2SA">#REF!</definedName>
    <definedName name="OpleidingZKostenPerceel2BF">#REF!</definedName>
    <definedName name="OpleidingZKostenPerceel2SA">#REF!</definedName>
    <definedName name="OrgCPU2007Perceel2">#REF!</definedName>
    <definedName name="OrgCPU2007Perceel3">#REF!</definedName>
    <definedName name="OrgCPU2008Perceel2">#REF!</definedName>
    <definedName name="OrgCPU2008Perceel3">#REF!</definedName>
    <definedName name="OrgCPU2009Perceel2">#REF!</definedName>
    <definedName name="OrgCPU2009Perceel3">#REF!</definedName>
    <definedName name="OrgCPU2010Perceel2">#REF!</definedName>
    <definedName name="OrgCPU2010Perceel3">#REF!</definedName>
    <definedName name="OrgCPU2011Perceel2">#REF!</definedName>
    <definedName name="OrgCPU2011Perceel3">#REF!</definedName>
    <definedName name="OrgCPU2012Perceel2">#REF!</definedName>
    <definedName name="OrgCPU2012Perceel3">#REF!</definedName>
    <definedName name="OrgCPU2013Perceel2">#REF!</definedName>
    <definedName name="OrgCPU2013Perceel3">#REF!</definedName>
    <definedName name="OrgCPU2014Perceel1">'[4]9.1'!#REF!</definedName>
    <definedName name="OrgCPU2014Perceel2">#REF!</definedName>
    <definedName name="OrgCPU2014Perceel3">#REF!</definedName>
    <definedName name="OrgCPU2015Perceel2">#REF!</definedName>
    <definedName name="OrgCPU2015Perceel3">#REF!</definedName>
    <definedName name="OrgGBext2007Perceel2">#REF!</definedName>
    <definedName name="OrgGBext2007Perceel3">#REF!</definedName>
    <definedName name="OrgGBext2008Perceel2">#REF!</definedName>
    <definedName name="OrgGBext2008Perceel3">#REF!</definedName>
    <definedName name="OrgGBext2009Perceel2">#REF!</definedName>
    <definedName name="OrgGBext2009Perceel3">#REF!</definedName>
    <definedName name="OrgGBext2010Perceel2">#REF!</definedName>
    <definedName name="OrgGBext2010Perceel3">#REF!</definedName>
    <definedName name="OrgGBext2011Perceel2">#REF!</definedName>
    <definedName name="OrgGBext2011Perceel3">#REF!</definedName>
    <definedName name="OrgGBext2012Perceel2">#REF!</definedName>
    <definedName name="OrgGBext2012Perceel3">#REF!</definedName>
    <definedName name="OrgGBext2013Perceel2">#REF!</definedName>
    <definedName name="OrgGBext2013Perceel3">#REF!</definedName>
    <definedName name="OrgGBext2014Perceel1">'[4]9.1'!#REF!</definedName>
    <definedName name="OrgGBext2014Perceel2">#REF!</definedName>
    <definedName name="OrgGBext2014Perceel3">#REF!</definedName>
    <definedName name="OrgGBext2015Perceel2">#REF!</definedName>
    <definedName name="OrgGBext2015Perceel3">#REF!</definedName>
    <definedName name="OrgGBInt2007Perceel2">#REF!</definedName>
    <definedName name="OrgGBInt2007Perceel3">#REF!</definedName>
    <definedName name="OrgGBInt2008Perceel2">#REF!</definedName>
    <definedName name="OrgGBInt2008Perceel3">#REF!</definedName>
    <definedName name="OrgGBInt2009Perceel2">#REF!</definedName>
    <definedName name="OrgGBInt2009Perceel3">#REF!</definedName>
    <definedName name="OrgGBInt2010Perceel2">#REF!</definedName>
    <definedName name="OrgGBInt2010Perceel3">#REF!</definedName>
    <definedName name="OrgGBInt2011Perceel2">#REF!</definedName>
    <definedName name="OrgGBInt2011Perceel3">#REF!</definedName>
    <definedName name="OrgGBInt2012Perceel2">#REF!</definedName>
    <definedName name="OrgGBInt2012Perceel3">#REF!</definedName>
    <definedName name="OrgGBInt2013Perceel2">#REF!</definedName>
    <definedName name="OrgGBInt2013Perceel3">#REF!</definedName>
    <definedName name="OrgGBInt2014Perceel1">'[4]9.1'!#REF!</definedName>
    <definedName name="OrgGBInt2014Perceel2">#REF!</definedName>
    <definedName name="OrgGBInt2014Perceel3">#REF!</definedName>
    <definedName name="OrgGBInt2015Perceel2">#REF!</definedName>
    <definedName name="OrgGBInt2015Perceel3">#REF!</definedName>
    <definedName name="OrgMips2007Perceel1">'[4]9.1'!#REF!</definedName>
    <definedName name="OrgMips2007Perceel2">#REF!</definedName>
    <definedName name="OrgMips2007Perceel3">#REF!</definedName>
    <definedName name="OrgMips2008Perceel1">'[4]9.1'!#REF!</definedName>
    <definedName name="OrgMips2008Perceel2">#REF!</definedName>
    <definedName name="OrgMips2008Perceel3">#REF!</definedName>
    <definedName name="OrgMips2009Perceel1">'[4]9.1'!#REF!</definedName>
    <definedName name="OrgMips2009Perceel2">#REF!</definedName>
    <definedName name="OrgMips2009Perceel3">#REF!</definedName>
    <definedName name="OrgMips2010Perceel1">'[4]9.1'!#REF!</definedName>
    <definedName name="OrgMips2010Perceel2">#REF!</definedName>
    <definedName name="OrgMips2010Perceel3">#REF!</definedName>
    <definedName name="OrgMips2011Perceel1">'[4]9.1'!#REF!</definedName>
    <definedName name="OrgMips2011Perceel2">#REF!</definedName>
    <definedName name="OrgMips2011Perceel3">#REF!</definedName>
    <definedName name="OrgMips2012Perceel1">'[4]9.1'!#REF!</definedName>
    <definedName name="OrgMips2012Perceel2">#REF!</definedName>
    <definedName name="OrgMips2012Perceel3">#REF!</definedName>
    <definedName name="OrgMips2013Perceel1">'[4]9.1'!#REF!</definedName>
    <definedName name="OrgMips2013Perceel2">#REF!</definedName>
    <definedName name="OrgMips2013Perceel3">#REF!</definedName>
    <definedName name="OrgMips2014Perceel1">'[4]9.1'!#REF!</definedName>
    <definedName name="OrgMips2014Perceel2">#REF!</definedName>
    <definedName name="OrgMips2014Perceel3">#REF!</definedName>
    <definedName name="OrgMips2015Perceel1">'[4]9.1'!#REF!</definedName>
    <definedName name="OrgMips2015Perceel2">#REF!</definedName>
    <definedName name="OrgMips2015Perceel3">#REF!</definedName>
    <definedName name="Perceelsom">[3]Parameters!$F$15:$F$18</definedName>
    <definedName name="Percentage_Qeisen" localSheetId="2">'[9]HULP-velden'!$J$80</definedName>
    <definedName name="Percentage_Qeisen" localSheetId="3">'[9]HULP-velden'!$J$80</definedName>
    <definedName name="Percentage_Qeisen">'[2]HULP-velden'!$J$80</definedName>
    <definedName name="Platforms">#REF!</definedName>
    <definedName name="Pmax" localSheetId="2">'[1]Invoer EMVI-kaders'!$M$27</definedName>
    <definedName name="Pmax" localSheetId="3">'[1]Invoer EMVI-kaders'!$M$27</definedName>
    <definedName name="Pmax">[2]Superformule!$K$16</definedName>
    <definedName name="Pref" localSheetId="2">'[1]Invoer EMVI-kaders'!$M$25</definedName>
    <definedName name="Pref" localSheetId="3">'[1]Invoer EMVI-kaders'!$M$25</definedName>
    <definedName name="Pref">[2]Superformule!$K$15</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mairEenheidY">'[2]HULP-velden'!$P$59</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Qmax" localSheetId="2">'[1]Invoer EMVI-kaders'!$M$20</definedName>
    <definedName name="Qmax" localSheetId="3">'[1]Invoer EMVI-kaders'!$M$20</definedName>
    <definedName name="Qmax">[2]Superformule!$K$13</definedName>
    <definedName name="Qmin" localSheetId="2">'[1]Invoer EMVI-kaders'!$M$22</definedName>
    <definedName name="Qmin" localSheetId="3">'[1]Invoer EMVI-kaders'!$M$22</definedName>
    <definedName name="Qmin">[2]Superformule!$K$11</definedName>
    <definedName name="Qref" localSheetId="2">'[1]Invoer EMVI-kaders'!$M$26</definedName>
    <definedName name="Qref" localSheetId="3">'[1]Invoer EMVI-kaders'!$M$26</definedName>
    <definedName name="Qref">[2]Superformule!$K$14</definedName>
    <definedName name="Qref_wensen">'[2]HULP-velden'!$J$77</definedName>
    <definedName name="Qwensen" localSheetId="2">'[1]Invoer EMVI-kaders'!$M$21</definedName>
    <definedName name="Qwensen" localSheetId="3">'[1]Invoer EMVI-kaders'!$M$21</definedName>
    <definedName name="Qwensen">[2]Superformule!$K$12</definedName>
    <definedName name="RentabiliteitGemiddeld">[6]Kengetallen!$H$41</definedName>
    <definedName name="RentabiliteitN">[6]Kengetallen!$D$41</definedName>
    <definedName name="RentabiliteitNmin1">[6]Kengetallen!$E$41</definedName>
    <definedName name="RentabiliteitNmin2">[6]Kengetallen!$F$41</definedName>
    <definedName name="SolvabiliteitGemiddeld">[6]Kengetallen!$H$40</definedName>
    <definedName name="SolvabiliteitN">[6]Kengetallen!$D$40</definedName>
    <definedName name="SolvabiliteitNmin1">[6]Kengetallen!$E$40</definedName>
    <definedName name="SolvabiliteitNmin2">[6]Kengetallen!$F$40</definedName>
    <definedName name="SOLVERWAARDE" localSheetId="2">'[1]HULP-velden'!$D$10</definedName>
    <definedName name="SOLVERWAARDE" localSheetId="3">'[1]HULP-velden'!$D$10</definedName>
    <definedName name="SOLVERWAARDE">'[2]HULP-velden'!$D$10</definedName>
    <definedName name="STA">[8]bezetting!$C$8</definedName>
    <definedName name="Staffel_koop">#REF!</definedName>
    <definedName name="Staffel_subscription">#REF!</definedName>
    <definedName name="Staffel1" localSheetId="3">' 2b. Gebruiksrecht Subscription'!$D$33:$J$44</definedName>
    <definedName name="Staffel1">' 2a. Gebruiksrecht Perpetual'!$D$33:$J$44</definedName>
    <definedName name="Staffel2" localSheetId="3">' 2b. Gebruiksrecht Subscription'!#REF!</definedName>
    <definedName name="Staffel2">' 2a. Gebruiksrecht Perpetual'!#REF!</definedName>
    <definedName name="StarttariefPerCall">#REF!</definedName>
    <definedName name="StarttariefPerDoorverbondenCall">#REF!</definedName>
    <definedName name="storage">[10]Configurator!$A$21:$A$22</definedName>
    <definedName name="StorageExp">[10]Configurator!#REF!</definedName>
    <definedName name="SWI">[8]bezetting!$C$9</definedName>
    <definedName name="TEST1">'[7]260000'!#REF!</definedName>
    <definedName name="TEST10">'[7]260000'!#REF!</definedName>
    <definedName name="TEST11">'[7]260000'!#REF!</definedName>
    <definedName name="TEST12">'[7]260000'!#REF!</definedName>
    <definedName name="TEST13">'[7]260000'!#REF!</definedName>
    <definedName name="TEST14">'[7]260000'!#REF!</definedName>
    <definedName name="TEST15">'[7]260000'!#REF!</definedName>
    <definedName name="TEST16">'[7]260000'!#REF!</definedName>
    <definedName name="TEST17">'[7]260000'!#REF!</definedName>
    <definedName name="TEST18">'[7]260000'!#REF!</definedName>
    <definedName name="TEST19">'[7]260000'!#REF!</definedName>
    <definedName name="TEST2">'[7]260000'!#REF!</definedName>
    <definedName name="TEST20">'[7]260000'!#REF!</definedName>
    <definedName name="TEST21">'[7]260000'!#REF!</definedName>
    <definedName name="TEST22">'[7]260000'!#REF!</definedName>
    <definedName name="TEST23">'[7]260000'!#REF!</definedName>
    <definedName name="TEST24">'[7]260000'!#REF!</definedName>
    <definedName name="TEST25">'[7]260000'!#REF!</definedName>
    <definedName name="TEST26">'[7]260000'!#REF!</definedName>
    <definedName name="TEST27">'[7]260000'!#REF!</definedName>
    <definedName name="TEST28">'[7]260000'!#REF!</definedName>
    <definedName name="TEST29">'[7]260000'!#REF!</definedName>
    <definedName name="TEST3">'[7]260000'!#REF!</definedName>
    <definedName name="TEST30">'[7]260000'!#REF!</definedName>
    <definedName name="TEST4">'[7]260000'!#REF!</definedName>
    <definedName name="TEST5">'[7]260000'!#REF!</definedName>
    <definedName name="TEST6">'[7]260000'!#REF!</definedName>
    <definedName name="TEST7">'[7]260000'!#REF!</definedName>
    <definedName name="TEST8">'[7]260000'!#REF!</definedName>
    <definedName name="TEST9">'[7]260000'!#REF!</definedName>
    <definedName name="TESTHKEY">'[7]260000'!#REF!</definedName>
    <definedName name="TESTKEYS">'[7]260000'!#REF!</definedName>
    <definedName name="TESTVKEY">'[7]260000'!#REF!</definedName>
    <definedName name="TextminingToolsKorting">#REF!</definedName>
    <definedName name="TextminingToolsPrijs">#REF!</definedName>
    <definedName name="TotaalVermogenN">[6]Kengetallen!$D$20</definedName>
    <definedName name="TotaalVermogenNmin1">[6]Kengetallen!$E$20</definedName>
    <definedName name="TotaalVermogenNmin2">[6]Kengetallen!$F$20</definedName>
    <definedName name="TotaleWaarde">'[11]Kentallen EUR'!#REF!</definedName>
    <definedName name="TRA">#REF!</definedName>
    <definedName name="TypeA">#REF!</definedName>
    <definedName name="TypeB">#REF!</definedName>
    <definedName name="TypeC">#REF!</definedName>
    <definedName name="TypeD">#REF!</definedName>
    <definedName name="TypeE">#REF!</definedName>
    <definedName name="TypeF">#REF!</definedName>
    <definedName name="TypeG">#REF!</definedName>
    <definedName name="TypeH">#REF!</definedName>
    <definedName name="TypeY">#REF!</definedName>
    <definedName name="TypeZ">#REF!</definedName>
    <definedName name="UTZ">[8]bezetting!$C$7</definedName>
    <definedName name="VasteActivaN">[6]Kengetallen!$D$22</definedName>
    <definedName name="VasteActivaNmin1">[6]Kengetallen!$E$22</definedName>
    <definedName name="VasteActivaNmin2">[6]Kengetallen!$F$22</definedName>
    <definedName name="Verplicht">#REF!</definedName>
    <definedName name="VlottendeActivaN">[6]Kengetallen!$D$25</definedName>
    <definedName name="VlottendeActivaNmin1">[6]Kengetallen!$E$25</definedName>
    <definedName name="VlottendeActivaNmin2">[6]Kengetallen!$F$25</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'[11]Kentallen EUR'!#REF!</definedName>
    <definedName name="VoorzieningenNmin1">'[11]Kentallen EUR'!#REF!</definedName>
    <definedName name="VoorzieningenNmin2">'[11]Kentallen EUR'!#REF!</definedName>
    <definedName name="VreemdVermogenKortN">[6]Kengetallen!$D$30</definedName>
    <definedName name="VreemdVermogenKortNmin1">[6]Kengetallen!$E$30</definedName>
    <definedName name="VreemdVermogenKortNmin2">[6]Kengetallen!$F$30</definedName>
    <definedName name="VreemdVermogenLangN">[6]Kengetallen!$D$29</definedName>
    <definedName name="VreemdVermogenLangNmin1">[6]Kengetallen!$E$29</definedName>
    <definedName name="VreemdVermogenLangNmin2">[6]Kengetallen!$F$29</definedName>
    <definedName name="Waarden">#REF!</definedName>
    <definedName name="WeegfactorjaarN">[6]Kengetallen!$M$5</definedName>
    <definedName name="WeegfactorjaarNmin1">[6]Kengetallen!$M$6</definedName>
    <definedName name="WeegfactorjaarNmin2">[6]Kengetallen!$M$7</definedName>
    <definedName name="weegfactortotaal">[6]Kengetallen!$M$8</definedName>
    <definedName name="Xwaarden">[2]Vergelijken!#REF!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3" i="60" l="1"/>
  <c r="F20" i="60"/>
  <c r="E16" i="60" s="1"/>
  <c r="G19" i="60"/>
  <c r="F19" i="60"/>
  <c r="F21" i="60" s="1"/>
  <c r="G21" i="60" s="1"/>
  <c r="G13" i="60"/>
  <c r="F12" i="60"/>
  <c r="G12" i="60" s="1"/>
  <c r="G14" i="60" l="1"/>
  <c r="G20" i="60"/>
  <c r="F14" i="60"/>
  <c r="D7" i="61" s="1"/>
  <c r="C7" i="59"/>
  <c r="C7" i="37"/>
  <c r="E73" i="37"/>
  <c r="K70" i="59"/>
  <c r="L70" i="59"/>
  <c r="M70" i="59"/>
  <c r="N70" i="59"/>
  <c r="K68" i="59"/>
  <c r="L68" i="59"/>
  <c r="M68" i="59"/>
  <c r="N68" i="59"/>
  <c r="K48" i="59"/>
  <c r="L48" i="59"/>
  <c r="M48" i="59"/>
  <c r="N48" i="59"/>
  <c r="N74" i="37"/>
  <c r="N75" i="37" s="1"/>
  <c r="M74" i="37"/>
  <c r="M75" i="37" s="1"/>
  <c r="L74" i="37"/>
  <c r="L75" i="37" s="1"/>
  <c r="K74" i="37"/>
  <c r="K75" i="37" s="1"/>
  <c r="F7" i="61" l="1"/>
  <c r="N49" i="59"/>
  <c r="L49" i="59"/>
  <c r="M49" i="59"/>
  <c r="K47" i="37"/>
  <c r="L47" i="37" l="1"/>
  <c r="K71" i="37"/>
  <c r="J74" i="37"/>
  <c r="J75" i="37" s="1"/>
  <c r="I74" i="37"/>
  <c r="I75" i="37" s="1"/>
  <c r="H74" i="37"/>
  <c r="H75" i="37" s="1"/>
  <c r="G74" i="37"/>
  <c r="G75" i="37" s="1"/>
  <c r="F74" i="37"/>
  <c r="F75" i="37" s="1"/>
  <c r="E74" i="37"/>
  <c r="E75" i="37" s="1"/>
  <c r="G79" i="37" l="1"/>
  <c r="E77" i="37"/>
  <c r="J77" i="37" s="1"/>
  <c r="M47" i="37"/>
  <c r="L71" i="37"/>
  <c r="C28" i="4"/>
  <c r="C26" i="4"/>
  <c r="C22" i="4"/>
  <c r="C20" i="4"/>
  <c r="B24" i="4"/>
  <c r="B18" i="4"/>
  <c r="N47" i="37" l="1"/>
  <c r="N71" i="37" s="1"/>
  <c r="M71" i="37"/>
  <c r="Q38" i="37"/>
  <c r="Q34" i="37"/>
  <c r="D44" i="37"/>
  <c r="G44" i="37" s="1"/>
  <c r="D43" i="37"/>
  <c r="G43" i="37" s="1"/>
  <c r="D42" i="37"/>
  <c r="G42" i="37" s="1"/>
  <c r="D41" i="37"/>
  <c r="G41" i="37" s="1"/>
  <c r="H41" i="37" s="1"/>
  <c r="I41" i="37" s="1"/>
  <c r="D40" i="37"/>
  <c r="G40" i="37" s="1"/>
  <c r="H40" i="37" s="1"/>
  <c r="I40" i="37" s="1"/>
  <c r="D39" i="37"/>
  <c r="G39" i="37" s="1"/>
  <c r="H39" i="37" s="1"/>
  <c r="I39" i="37" s="1"/>
  <c r="D38" i="37"/>
  <c r="G38" i="37" s="1"/>
  <c r="H38" i="37" s="1"/>
  <c r="I38" i="37" s="1"/>
  <c r="D37" i="37"/>
  <c r="G37" i="37" s="1"/>
  <c r="D36" i="37"/>
  <c r="G36" i="37" s="1"/>
  <c r="D35" i="37"/>
  <c r="G35" i="37" s="1"/>
  <c r="D34" i="37"/>
  <c r="G34" i="37" s="1"/>
  <c r="G33" i="37"/>
  <c r="H33" i="37" s="1"/>
  <c r="I33" i="37" s="1"/>
  <c r="Q33" i="37"/>
  <c r="P33" i="37"/>
  <c r="Q37" i="37" l="1"/>
  <c r="Q39" i="37"/>
  <c r="H34" i="37"/>
  <c r="I34" i="37" s="1"/>
  <c r="Q40" i="37"/>
  <c r="Q41" i="37"/>
  <c r="Q42" i="37"/>
  <c r="Q43" i="37"/>
  <c r="Q36" i="37"/>
  <c r="Q44" i="37"/>
  <c r="Q35" i="37"/>
  <c r="H36" i="37"/>
  <c r="I36" i="37" s="1"/>
  <c r="H37" i="37"/>
  <c r="I37" i="37" s="1"/>
  <c r="H42" i="37"/>
  <c r="H35" i="37"/>
  <c r="I35" i="37" s="1"/>
  <c r="H43" i="37"/>
  <c r="H44" i="37"/>
  <c r="J70" i="59"/>
  <c r="W54" i="59" s="1"/>
  <c r="X54" i="59" s="1"/>
  <c r="Y54" i="59" s="1"/>
  <c r="Z54" i="59" s="1"/>
  <c r="AA54" i="59" s="1"/>
  <c r="AB54" i="59" s="1"/>
  <c r="AC54" i="59" s="1"/>
  <c r="AD54" i="59" s="1"/>
  <c r="AE54" i="59" s="1"/>
  <c r="AF54" i="59" s="1"/>
  <c r="AG54" i="59" s="1"/>
  <c r="AH54" i="59" s="1"/>
  <c r="AI54" i="59" s="1"/>
  <c r="AJ54" i="59" s="1"/>
  <c r="AK54" i="59" s="1"/>
  <c r="I70" i="59"/>
  <c r="V54" i="59" s="1"/>
  <c r="H70" i="59"/>
  <c r="U54" i="59" s="1"/>
  <c r="G70" i="59"/>
  <c r="T54" i="59" s="1"/>
  <c r="F70" i="59"/>
  <c r="S54" i="59" s="1"/>
  <c r="E70" i="59"/>
  <c r="J68" i="59"/>
  <c r="AC53" i="59"/>
  <c r="AJ53" i="59"/>
  <c r="AB53" i="59"/>
  <c r="X53" i="59"/>
  <c r="E49" i="59"/>
  <c r="J48" i="59"/>
  <c r="K49" i="59" s="1"/>
  <c r="I48" i="59"/>
  <c r="H48" i="59"/>
  <c r="G48" i="59"/>
  <c r="F48" i="59"/>
  <c r="E48" i="59"/>
  <c r="I47" i="59"/>
  <c r="I68" i="59" s="1"/>
  <c r="H47" i="59"/>
  <c r="H68" i="59" s="1"/>
  <c r="G47" i="59"/>
  <c r="G68" i="59" s="1"/>
  <c r="F47" i="59"/>
  <c r="F68" i="59" s="1"/>
  <c r="E47" i="59"/>
  <c r="E68" i="59" s="1"/>
  <c r="D44" i="59"/>
  <c r="G44" i="59" s="1"/>
  <c r="H44" i="59" s="1"/>
  <c r="I44" i="59" s="1"/>
  <c r="D43" i="59"/>
  <c r="D42" i="59"/>
  <c r="P42" i="59" s="1"/>
  <c r="D41" i="59"/>
  <c r="D40" i="59"/>
  <c r="G40" i="59" s="1"/>
  <c r="H40" i="59" s="1"/>
  <c r="I40" i="59" s="1"/>
  <c r="D39" i="59"/>
  <c r="P39" i="59" s="1"/>
  <c r="D38" i="59"/>
  <c r="D37" i="59"/>
  <c r="D36" i="59"/>
  <c r="G36" i="59" s="1"/>
  <c r="H36" i="59" s="1"/>
  <c r="I36" i="59" s="1"/>
  <c r="D35" i="59"/>
  <c r="D34" i="59"/>
  <c r="P33" i="59"/>
  <c r="G33" i="59"/>
  <c r="H33" i="59" s="1"/>
  <c r="I33" i="59" s="1"/>
  <c r="C6" i="59"/>
  <c r="C4" i="59"/>
  <c r="C3" i="59"/>
  <c r="H16" i="36"/>
  <c r="F32" i="4" s="1"/>
  <c r="J71" i="37"/>
  <c r="J48" i="37"/>
  <c r="F15" i="3"/>
  <c r="G74" i="59" l="1"/>
  <c r="E72" i="59"/>
  <c r="J72" i="59" s="1"/>
  <c r="K48" i="37"/>
  <c r="J50" i="37"/>
  <c r="R54" i="59"/>
  <c r="AF53" i="59"/>
  <c r="G49" i="59"/>
  <c r="V53" i="59"/>
  <c r="H49" i="59"/>
  <c r="J49" i="59"/>
  <c r="P41" i="59"/>
  <c r="G43" i="59"/>
  <c r="H43" i="59" s="1"/>
  <c r="I43" i="59" s="1"/>
  <c r="P43" i="59"/>
  <c r="F49" i="59"/>
  <c r="G41" i="59"/>
  <c r="H41" i="59" s="1"/>
  <c r="I41" i="59" s="1"/>
  <c r="I49" i="59"/>
  <c r="W57" i="37"/>
  <c r="G35" i="59"/>
  <c r="P35" i="59"/>
  <c r="I44" i="37"/>
  <c r="L44" i="37"/>
  <c r="I43" i="37"/>
  <c r="L43" i="37"/>
  <c r="I42" i="37"/>
  <c r="L42" i="37"/>
  <c r="G39" i="59"/>
  <c r="H39" i="59" s="1"/>
  <c r="I39" i="59" s="1"/>
  <c r="G37" i="59"/>
  <c r="H37" i="59" s="1"/>
  <c r="I37" i="59" s="1"/>
  <c r="P37" i="59"/>
  <c r="P34" i="59"/>
  <c r="G34" i="59"/>
  <c r="P38" i="59"/>
  <c r="G38" i="59"/>
  <c r="H38" i="59" s="1"/>
  <c r="I38" i="59" s="1"/>
  <c r="S53" i="59"/>
  <c r="AK53" i="59"/>
  <c r="AD53" i="59"/>
  <c r="T53" i="59"/>
  <c r="AE53" i="59"/>
  <c r="U53" i="59"/>
  <c r="Y53" i="59"/>
  <c r="AG53" i="59"/>
  <c r="W53" i="59"/>
  <c r="P36" i="59"/>
  <c r="P40" i="59"/>
  <c r="G42" i="59"/>
  <c r="H42" i="59" s="1"/>
  <c r="I42" i="59" s="1"/>
  <c r="P44" i="59"/>
  <c r="Z53" i="59"/>
  <c r="AH53" i="59"/>
  <c r="AA53" i="59"/>
  <c r="AI53" i="59"/>
  <c r="V57" i="37"/>
  <c r="U57" i="37"/>
  <c r="T57" i="37"/>
  <c r="S57" i="37"/>
  <c r="D39" i="57"/>
  <c r="E80" i="59" l="1"/>
  <c r="L48" i="37"/>
  <c r="K50" i="37"/>
  <c r="K52" i="37" s="1"/>
  <c r="K49" i="37"/>
  <c r="F28" i="4"/>
  <c r="I28" i="4" s="1"/>
  <c r="X57" i="37"/>
  <c r="Y57" i="37" s="1"/>
  <c r="Z57" i="37" s="1"/>
  <c r="AA57" i="37" s="1"/>
  <c r="AB57" i="37" s="1"/>
  <c r="AC57" i="37" s="1"/>
  <c r="AD57" i="37" s="1"/>
  <c r="AE57" i="37" s="1"/>
  <c r="AF57" i="37" s="1"/>
  <c r="AG57" i="37" s="1"/>
  <c r="AH57" i="37" s="1"/>
  <c r="AI57" i="37" s="1"/>
  <c r="AJ57" i="37" s="1"/>
  <c r="AK57" i="37" s="1"/>
  <c r="F22" i="4"/>
  <c r="I22" i="4" s="1"/>
  <c r="H34" i="59"/>
  <c r="I34" i="59" s="1"/>
  <c r="H35" i="59"/>
  <c r="I35" i="59" s="1"/>
  <c r="R53" i="59"/>
  <c r="R57" i="37"/>
  <c r="N50" i="59" l="1"/>
  <c r="N52" i="59" s="1"/>
  <c r="M50" i="59"/>
  <c r="M52" i="59" s="1"/>
  <c r="K50" i="59"/>
  <c r="K52" i="59" s="1"/>
  <c r="L50" i="59"/>
  <c r="L52" i="59" s="1"/>
  <c r="M48" i="37"/>
  <c r="L50" i="37"/>
  <c r="L52" i="37" s="1"/>
  <c r="L49" i="37"/>
  <c r="E50" i="59"/>
  <c r="F50" i="59"/>
  <c r="E78" i="59"/>
  <c r="I50" i="59"/>
  <c r="J50" i="59"/>
  <c r="J52" i="59" s="1"/>
  <c r="G50" i="59"/>
  <c r="H50" i="59"/>
  <c r="N48" i="37" l="1"/>
  <c r="M50" i="37"/>
  <c r="M52" i="37" s="1"/>
  <c r="M49" i="37"/>
  <c r="H52" i="59"/>
  <c r="U52" i="59" s="1"/>
  <c r="U57" i="59" s="1"/>
  <c r="G52" i="59"/>
  <c r="T52" i="59" s="1"/>
  <c r="T57" i="59" s="1"/>
  <c r="I52" i="59"/>
  <c r="V52" i="59" s="1"/>
  <c r="V57" i="59" s="1"/>
  <c r="F52" i="59"/>
  <c r="S52" i="59" s="1"/>
  <c r="S57" i="59" s="1"/>
  <c r="E52" i="59"/>
  <c r="W52" i="59"/>
  <c r="E47" i="37"/>
  <c r="E48" i="37"/>
  <c r="E54" i="59" l="1"/>
  <c r="J54" i="59" s="1"/>
  <c r="G56" i="59"/>
  <c r="F26" i="4" s="1"/>
  <c r="I26" i="4" s="1"/>
  <c r="E50" i="37"/>
  <c r="E52" i="37" s="1"/>
  <c r="N50" i="37"/>
  <c r="N52" i="37" s="1"/>
  <c r="N49" i="37"/>
  <c r="R52" i="59"/>
  <c r="R57" i="59" s="1"/>
  <c r="X52" i="59"/>
  <c r="W57" i="59"/>
  <c r="R55" i="37"/>
  <c r="W55" i="37"/>
  <c r="AK55" i="37"/>
  <c r="AC55" i="37"/>
  <c r="AJ55" i="37"/>
  <c r="AB55" i="37"/>
  <c r="AI55" i="37"/>
  <c r="AA55" i="37"/>
  <c r="AH55" i="37"/>
  <c r="Z55" i="37"/>
  <c r="AG55" i="37"/>
  <c r="Y55" i="37"/>
  <c r="AF55" i="37"/>
  <c r="X55" i="37"/>
  <c r="AD55" i="37"/>
  <c r="AE55" i="37"/>
  <c r="V55" i="37"/>
  <c r="U55" i="37"/>
  <c r="T55" i="37"/>
  <c r="F30" i="4"/>
  <c r="P35" i="37"/>
  <c r="P36" i="37"/>
  <c r="P38" i="37"/>
  <c r="B32" i="4"/>
  <c r="B14" i="4"/>
  <c r="C5" i="57"/>
  <c r="C3" i="57"/>
  <c r="I48" i="37"/>
  <c r="I47" i="37"/>
  <c r="I71" i="37" s="1"/>
  <c r="E49" i="37"/>
  <c r="B30" i="4"/>
  <c r="P39" i="37"/>
  <c r="P41" i="37"/>
  <c r="C6" i="37"/>
  <c r="C4" i="37"/>
  <c r="C3" i="37"/>
  <c r="H48" i="37"/>
  <c r="G48" i="37"/>
  <c r="F48" i="37"/>
  <c r="H47" i="37"/>
  <c r="H71" i="37" s="1"/>
  <c r="G47" i="37"/>
  <c r="G71" i="37" s="1"/>
  <c r="F47" i="37"/>
  <c r="F71" i="37" s="1"/>
  <c r="E71" i="37"/>
  <c r="C5" i="36"/>
  <c r="C3" i="36"/>
  <c r="C2" i="36"/>
  <c r="B6" i="3"/>
  <c r="B5" i="3"/>
  <c r="B3" i="3"/>
  <c r="B2" i="3"/>
  <c r="E77" i="59" l="1"/>
  <c r="F50" i="37"/>
  <c r="G50" i="37"/>
  <c r="H50" i="37"/>
  <c r="I50" i="37"/>
  <c r="F49" i="37"/>
  <c r="J49" i="37"/>
  <c r="L33" i="37"/>
  <c r="Y52" i="59"/>
  <c r="X57" i="59"/>
  <c r="S55" i="37"/>
  <c r="I49" i="37"/>
  <c r="P44" i="37"/>
  <c r="P34" i="37"/>
  <c r="P43" i="37"/>
  <c r="P42" i="37"/>
  <c r="P37" i="37"/>
  <c r="F14" i="4"/>
  <c r="P40" i="37"/>
  <c r="G49" i="37"/>
  <c r="H49" i="37"/>
  <c r="E51" i="37" l="1"/>
  <c r="E54" i="37" s="1"/>
  <c r="L35" i="37"/>
  <c r="L41" i="37"/>
  <c r="L34" i="37"/>
  <c r="F51" i="37" s="1"/>
  <c r="L40" i="37"/>
  <c r="Y57" i="59"/>
  <c r="Z52" i="59"/>
  <c r="E85" i="37"/>
  <c r="E83" i="37"/>
  <c r="G51" i="37" l="1"/>
  <c r="H51" i="37"/>
  <c r="L36" i="37"/>
  <c r="I51" i="37" s="1"/>
  <c r="L37" i="37"/>
  <c r="L38" i="37"/>
  <c r="L39" i="37"/>
  <c r="Z57" i="59"/>
  <c r="AA52" i="59"/>
  <c r="J51" i="37" l="1"/>
  <c r="J54" i="37" s="1"/>
  <c r="K51" i="37"/>
  <c r="K54" i="37" s="1"/>
  <c r="L51" i="37"/>
  <c r="L54" i="37" s="1"/>
  <c r="M51" i="37"/>
  <c r="M54" i="37" s="1"/>
  <c r="N51" i="37"/>
  <c r="N54" i="37" s="1"/>
  <c r="H54" i="37"/>
  <c r="I54" i="37"/>
  <c r="G54" i="37"/>
  <c r="F54" i="37"/>
  <c r="AA57" i="59"/>
  <c r="AB52" i="59"/>
  <c r="E57" i="37" l="1"/>
  <c r="J57" i="37" s="1"/>
  <c r="G59" i="37"/>
  <c r="J52" i="37"/>
  <c r="W54" i="37" s="1"/>
  <c r="I52" i="37"/>
  <c r="V54" i="37" s="1"/>
  <c r="F52" i="37"/>
  <c r="G52" i="37"/>
  <c r="T54" i="37" s="1"/>
  <c r="H52" i="37"/>
  <c r="U54" i="37" s="1"/>
  <c r="R54" i="37"/>
  <c r="AC52" i="59"/>
  <c r="AB57" i="59"/>
  <c r="F20" i="4" l="1"/>
  <c r="I20" i="4" s="1"/>
  <c r="U60" i="37"/>
  <c r="T60" i="37"/>
  <c r="S54" i="37"/>
  <c r="V60" i="37"/>
  <c r="X54" i="37"/>
  <c r="W60" i="37"/>
  <c r="R60" i="37"/>
  <c r="AD52" i="59"/>
  <c r="AC57" i="59"/>
  <c r="F16" i="4" l="1"/>
  <c r="F35" i="4" s="1"/>
  <c r="E82" i="37"/>
  <c r="S60" i="37"/>
  <c r="Y54" i="37"/>
  <c r="X60" i="37"/>
  <c r="AE52" i="59"/>
  <c r="AD57" i="59"/>
  <c r="F9" i="60" l="1"/>
  <c r="C7" i="61" s="1"/>
  <c r="E7" i="61" s="1"/>
  <c r="F15" i="60" s="1"/>
  <c r="Z54" i="37"/>
  <c r="Y60" i="37"/>
  <c r="AE57" i="59"/>
  <c r="AF52" i="59"/>
  <c r="AA54" i="37" l="1"/>
  <c r="AB54" i="37" s="1"/>
  <c r="AC54" i="37" s="1"/>
  <c r="AD54" i="37" s="1"/>
  <c r="AE54" i="37" s="1"/>
  <c r="AF54" i="37" s="1"/>
  <c r="AG54" i="37" s="1"/>
  <c r="AH54" i="37" s="1"/>
  <c r="AI54" i="37" s="1"/>
  <c r="AJ54" i="37" s="1"/>
  <c r="AK54" i="37" s="1"/>
  <c r="Z60" i="37"/>
  <c r="AF57" i="59"/>
  <c r="AG52" i="59"/>
  <c r="AA60" i="37" l="1"/>
  <c r="AG57" i="59"/>
  <c r="AH52" i="59"/>
  <c r="AB60" i="37"/>
  <c r="AI52" i="59" l="1"/>
  <c r="AH57" i="59"/>
  <c r="AC60" i="37"/>
  <c r="AI57" i="59" l="1"/>
  <c r="AJ52" i="59"/>
  <c r="AD60" i="37"/>
  <c r="AK52" i="59" l="1"/>
  <c r="AK57" i="59" s="1"/>
  <c r="AJ57" i="59"/>
  <c r="AE60" i="37"/>
  <c r="AF60" i="37" l="1"/>
  <c r="AG60" i="37" l="1"/>
  <c r="AH60" i="37" l="1"/>
  <c r="AI60" i="37" l="1"/>
  <c r="AK60" i="37" l="1"/>
  <c r="AJ60" i="37"/>
</calcChain>
</file>

<file path=xl/sharedStrings.xml><?xml version="1.0" encoding="utf-8"?>
<sst xmlns="http://schemas.openxmlformats.org/spreadsheetml/2006/main" count="339" uniqueCount="181">
  <si>
    <t xml:space="preserve"> </t>
  </si>
  <si>
    <t>Omschrijving / specificatie</t>
  </si>
  <si>
    <t>Samenvatting</t>
  </si>
  <si>
    <r>
      <t>Toelichting / onderbouwing</t>
    </r>
    <r>
      <rPr>
        <sz val="12"/>
        <color theme="1"/>
        <rFont val="Verdana"/>
        <family val="2"/>
      </rPr>
      <t xml:space="preserve"> </t>
    </r>
  </si>
  <si>
    <t>Vrije velden voor toelichting / onderbouwing / Licentie, Onderhoud &amp; Support en overige kosten.</t>
  </si>
  <si>
    <t>(Prijzen exclusief BTW)</t>
  </si>
  <si>
    <t xml:space="preserve">Naam Inschrijver: </t>
  </si>
  <si>
    <t>Opleidingen</t>
  </si>
  <si>
    <t>Naam / Omschrijving</t>
  </si>
  <si>
    <t>Korting</t>
  </si>
  <si>
    <t xml:space="preserve">"&gt;" meer dan </t>
  </si>
  <si>
    <t>per staffel</t>
  </si>
  <si>
    <t>over totaal aantal</t>
  </si>
  <si>
    <t xml:space="preserve">van </t>
  </si>
  <si>
    <t>tot en met</t>
  </si>
  <si>
    <t>cumulatief</t>
  </si>
  <si>
    <t>Uitbreiding</t>
  </si>
  <si>
    <t>STAFFEL 1</t>
  </si>
  <si>
    <t>&gt;</t>
  </si>
  <si>
    <t>STAFFEL 2</t>
  </si>
  <si>
    <t>STAFFEL 3</t>
  </si>
  <si>
    <t>STAFFEL 4</t>
  </si>
  <si>
    <t>STAFFEL 5</t>
  </si>
  <si>
    <t>STAFFEL 6</t>
  </si>
  <si>
    <t>STAFFEL 7</t>
  </si>
  <si>
    <t>STAFFEL 8</t>
  </si>
  <si>
    <t>STAFFEL 9</t>
  </si>
  <si>
    <t>STAFFEL 10</t>
  </si>
  <si>
    <t>STAFFEL 11</t>
  </si>
  <si>
    <t>STAFFEL 12</t>
  </si>
  <si>
    <t>Aantal</t>
  </si>
  <si>
    <t>Staffel</t>
  </si>
  <si>
    <t>Dimensioneringsscenario (indicatief)</t>
  </si>
  <si>
    <t>Consultancy op product op basis van nacalculatie</t>
  </si>
  <si>
    <t>Gebruiker</t>
  </si>
  <si>
    <t>Aantal Gebruikers</t>
  </si>
  <si>
    <t xml:space="preserve">Europese Aanbesteding </t>
  </si>
  <si>
    <t>Europese aanbesteding</t>
  </si>
  <si>
    <t>Implementatie</t>
  </si>
  <si>
    <t>Vaste Prijs</t>
  </si>
  <si>
    <t>1. Implementatie</t>
  </si>
  <si>
    <t>4. Additionele dienstverlening - Opleidingen</t>
  </si>
  <si>
    <t>3. Additionele dienstverlening - Consultancy</t>
  </si>
  <si>
    <t>Staffel Gebruiksrecht per Gebruiker</t>
  </si>
  <si>
    <t xml:space="preserve">Grondslag </t>
  </si>
  <si>
    <t>Gebruikers</t>
  </si>
  <si>
    <t>per Gebruiker</t>
  </si>
  <si>
    <t>Verwacht aantal Gebruikers cumulatief</t>
  </si>
  <si>
    <t>Uitbreiding aantal Gebruikers</t>
  </si>
  <si>
    <t>Totaalprijs per jaar</t>
  </si>
  <si>
    <t>Enterprise site licentie</t>
  </si>
  <si>
    <t>Prijs per jaar</t>
  </si>
  <si>
    <t>Prijs per activiteit</t>
  </si>
  <si>
    <t>IUC24-002</t>
  </si>
  <si>
    <t>Specificatie Implementatie</t>
  </si>
  <si>
    <t>Functioneel beheer</t>
  </si>
  <si>
    <t>Super users</t>
  </si>
  <si>
    <t>Trainers</t>
  </si>
  <si>
    <t>Totale cash out 10 jaren</t>
  </si>
  <si>
    <t>SUBTOTALEN</t>
  </si>
  <si>
    <t>Jaarprijs
per Gebruiker</t>
  </si>
  <si>
    <t>Indicatie jaarlijks aantal benodigde uren gedurende Overeenkomst</t>
  </si>
  <si>
    <t>indicatieve cash out voor 20 jaren</t>
  </si>
  <si>
    <t>subsc</t>
  </si>
  <si>
    <t>aanschaf</t>
  </si>
  <si>
    <t>enterprise</t>
  </si>
  <si>
    <t>jaaruitgaven</t>
  </si>
  <si>
    <t>Omschrijving fasen c.q. activiteiten</t>
  </si>
  <si>
    <t>&lt; Omschrijving &gt;</t>
  </si>
  <si>
    <t>Totaal t.b.v. Vergelijkingswaarde</t>
  </si>
  <si>
    <t>Vergelijkingswaarde o.b.v. Netto Contante Waarde</t>
  </si>
  <si>
    <t>NCW-som</t>
  </si>
  <si>
    <t>aan/uit</t>
  </si>
  <si>
    <t>* naar rato aanpasbare korting</t>
  </si>
  <si>
    <t>Governance, Risk &amp; Compliance (GRC)</t>
  </si>
  <si>
    <t>Wij vragen u een staffelvolume in te vullen tot en met ten minste 4.000 Gebruikers</t>
  </si>
  <si>
    <t>Prijs per Gebruiker</t>
  </si>
  <si>
    <t>1. Kosten Subscription licenties o.b.v. aantal Gebruikers</t>
  </si>
  <si>
    <t>Onderhoud en Support per Gebruiker per jaar</t>
  </si>
  <si>
    <t>Uurtarief Consultancy en RFC's</t>
  </si>
  <si>
    <t>Aantal Opleidingen per jaar</t>
  </si>
  <si>
    <t>Prijs Opleiding per groep per dag</t>
  </si>
  <si>
    <t>Aantal dagen per Opleiding</t>
  </si>
  <si>
    <t>Technisch- en applicatief beheer</t>
  </si>
  <si>
    <t>1. Kosten Perpetual licenties o.b.v. aantal Gebruikers</t>
  </si>
  <si>
    <t>Onderhoud en Support</t>
  </si>
  <si>
    <t>Aanschafprijs per Gebruiker</t>
  </si>
  <si>
    <t>cumulatief*1</t>
  </si>
  <si>
    <t>*1 Het kortingspercentage van de opvolgende staffel dient minimaal gelijk aan of hoger dan de voorgaande staffel te zijn. Indien dit niet het geval is, zullen cellen rood opkleuren en is de staffel niet acceptabel ingevuld.</t>
  </si>
  <si>
    <t>Prijs per jaar per Gebruiker</t>
  </si>
  <si>
    <t>Gebruiksrecht Perpetual licenties # Gebruikers</t>
  </si>
  <si>
    <t>*2 naar rato aanpasbare korting</t>
  </si>
  <si>
    <t>(discontopercentage 5%)</t>
  </si>
  <si>
    <t>2a. Gebruiksrecht Perpetual</t>
  </si>
  <si>
    <t>2b. Gebruiksrecht Subscription</t>
  </si>
  <si>
    <t>2. Kosten Perpetual Enterprise site licentie ongeacht het aantal Gebruikers</t>
  </si>
  <si>
    <t>Perpetual Enterprise site licentie</t>
  </si>
  <si>
    <t>2. Kosten Subscription Enterprise site licentie ongeacht het aantal Gebruikers</t>
  </si>
  <si>
    <t>Subscription Enterprise site licentie</t>
  </si>
  <si>
    <t xml:space="preserve">Totaal op basis van 10 jaar t.b.v. Vergelijkingswaarde </t>
  </si>
  <si>
    <t>Totaal op basis van 10 jaar t.b.v. Vergelijkingswaarde</t>
  </si>
  <si>
    <t xml:space="preserve">Totaal op basis van 10 jaar en Netto Contante Waarde t.b.v. Vergelijkingswaarde </t>
  </si>
  <si>
    <t>2. Gebruiksrecht GRC-oplossing</t>
  </si>
  <si>
    <t>óf</t>
  </si>
  <si>
    <t>Gebruiksrecht Subscription o.b.v. aantal Gebruikers</t>
  </si>
  <si>
    <t>Aanschafprijs</t>
  </si>
  <si>
    <t>Onderhoud en Support per jaar</t>
  </si>
  <si>
    <t>uitbreiding naar</t>
  </si>
  <si>
    <t>aantal</t>
  </si>
  <si>
    <t>Vergoeding</t>
  </si>
  <si>
    <t>voor</t>
  </si>
  <si>
    <t>Vergoeding per Gebruiker naar cumulatief aantal</t>
  </si>
  <si>
    <t>Aanschaf</t>
  </si>
  <si>
    <t>Korting op Onderhoud en Support Enterprise site licentie*2</t>
  </si>
  <si>
    <t>Korting op Enterprise site licentie*</t>
  </si>
  <si>
    <t>Europese Aanbesteding</t>
  </si>
  <si>
    <t>BPK-Grafiek</t>
  </si>
  <si>
    <t>Kenmerk: IUC24-002</t>
  </si>
  <si>
    <t>Vergelijkingswaarde</t>
  </si>
  <si>
    <t xml:space="preserve">      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</si>
  <si>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</si>
  <si>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</si>
  <si>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</si>
  <si>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</si>
  <si>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</si>
  <si>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</si>
  <si>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</si>
  <si>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</si>
  <si>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</si>
  <si>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</si>
  <si>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</si>
  <si>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</si>
  <si>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Totaal</t>
  </si>
  <si>
    <t>Hulpdata Grafiek Superformule</t>
  </si>
  <si>
    <t>Hulpvelden</t>
  </si>
  <si>
    <t>Uw inschrijving</t>
  </si>
  <si>
    <t>LET OP  !!!</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</si>
  <si>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</si>
  <si>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</si>
  <si>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</si>
  <si>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</si>
  <si>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</si>
  <si>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</si>
  <si>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</si>
  <si>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</si>
  <si>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</si>
  <si>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</si>
  <si>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</si>
  <si>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</si>
  <si>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</si>
  <si>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</si>
  <si>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</si>
  <si>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</si>
  <si>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</si>
  <si>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</si>
  <si>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</si>
  <si>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</si>
  <si>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</si>
  <si>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</si>
  <si>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</si>
  <si>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</si>
  <si>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</si>
  <si>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</si>
  <si>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</si>
  <si>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</si>
  <si>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</si>
  <si>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</si>
  <si>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</si>
  <si>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</si>
  <si>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</si>
  <si>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</si>
  <si>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</si>
  <si>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</si>
  <si>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</si>
  <si>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</si>
  <si>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Kenmerk</t>
  </si>
  <si>
    <t>Qbonus</t>
  </si>
  <si>
    <t>Naam</t>
  </si>
  <si>
    <t xml:space="preserve">Het Implementeren van de GRC-oplossing zijnde alle activiteiten, inclusief opleiden als onderdeel van de implementatie, die gericht zijn op het inrichten van de GRC-oplossing, zodat de GRC-oplossing na Acceptatie conform Specificaties gebruikt kan worden.
</t>
  </si>
  <si>
    <t xml:space="preserve">Hieronder is een 2-tal mogelijkheden opgenomen voor het offreren van de GRC-oplossing o.b.v. Subscription licenties, te weten:
1 - Gebruiksrecht "Subscription licenties" o.b.v. het aantal Gebruikers, desgewenst met gebruikmaking van een staffelkorting;
2 - Gebruiksrecht "Subscription Enterprise site licentie" ongeacht het aantal Gebruikers (uitgaande van maximaal 10.000 Gebruikers).
Indien u (mede) Subscription licenties offreert, vragen wij u ten minste een van onderstaande licentiemodellen in te vullen. Voor de Vergelijkingswaarde in het gunningsmodel wordt de laagste waarde op basis van 10 jaar meegenomen, conform het dimensioneringsscenario (geschatte ontwikkeling) van aantallen Gebruikers hieronder. Dit scenario kan afwijken van de praktijk waarin afhankelijk van de werkelijke ontwikkeling van de behoefte en uw prijsstelling door Opdrachtgever wordt overwogen en bepaald welk licentiemodel wordt gevolgd (zie paragraaf 7.2 van Bijlage A).
*U kunt een staffelkorting aanbieden. In kolom E kunt u steeds de drempelwaarde van een staffel op nemen, met in de kolom F de bijbehorende korting op de Jaarprijs per Gebruiker per jaar in cel D25. Biedt u geen staffel dan kunt u in de cel E33 de waarde 4.000 en in cellen F33 en F34 de waarde 0 (%) invullen. De hoogste staffeltrede staat steeds automatisch ingevuld, behalve de bijbehorende korting. </t>
  </si>
  <si>
    <t xml:space="preserve">Hieronder is een 2-tal mogelijkheden opgenomen voor het offreren van de GRC-oplossing o.b.v. Perpetual licenties, te weten:
1 - Gebruiksrecht "Perpetual licenties" o.b.v. het aantal Gebruikers, desgewenst met gebruikmaking van een staffelkorting;
2 - Gebruiksrecht "Perpetual Enterprise site licentie" ongeacht het aantal Gebruikers (uitgaande van maximaal 10.000 Gebruikers).
Indien u (mede) Perpetual licenties offreert, vragen wij u ten minste een van onderstaande licentiemodellen in te vullen. Voor de Vergelijkingswaarde in het gunningsmodel wordt de laagste waarde op basis van 10 jaar meegenomen, conform het dimensioneringsscenario (geschatte ontwikkeling) van aantallen Gebruikers hieronder. Dit scenario kan afwijken van de praktijk waarin afhankelijk van de werkelijke ontwikkeling van de behoefte en uw prijsstelling door Opdrachtgever wordt overwogen en bepaald welk licentiemodel wordt gevolgd (zie paragraaf 7.2 van Bijlage A).
*U kunt een staffelkorting aanbieden. In kolom E kunt u steeds de drempelwaarde van een staffel op nemen, met in de kolom F de bijbehorende korting op de Aanschafprijs per Gebruiker per jaar in cel D25 en in de kolom K de bijbehorende korting op de Prijs per jaar per Gebruiker voor het Onderhoud en Support in cel L25. Biedt u geen staffel dan kunt u in de cel E33 de waarde 4.000 en in cellen F33, F34, K33 en K34 de waarde 0 (%) invullen. De hoogste staffeltrede staat steeds automatisch ingevuld, behalve de bijbehorende korting.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</si>
</sst>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 #,##0.00;[Red]&quot;€&quot;\ \-#,##0.00"/>
    <numFmt numFmtId="44" formatCode="_ &quot;€&quot;\ * #,##0.00_ ;_ &quot;€&quot;\ * \-#,##0.00_ ;_ &quot;€&quot;\ * &quot;-&quot;??_ ;_ @_ "/>
    <numFmt numFmtId="43" formatCode="_ * #,##0.00_ ;_ * \-#,##0.00_ ;_ * &quot;-&quot;??_ ;_ @_ "/>
    <numFmt numFmtId="164" formatCode="&quot;€&quot;\ #,##0.00_-"/>
    <numFmt numFmtId="165" formatCode="_-* #,##0.00_-;_-* #,##0.00\-;_-* &quot;-&quot;??_-;_-@_-"/>
    <numFmt numFmtId="166" formatCode="0_ ;\-0\ "/>
    <numFmt numFmtId="167" formatCode="_(&quot;€&quot;* #,##0.00_);_(&quot;€&quot;* \(#,##0.00\);_(&quot;€&quot;* &quot;-&quot;??_);_(@_)"/>
    <numFmt numFmtId="168" formatCode="_(* #,##0.00_);_(* \(#,##0.00\);_(* &quot;-&quot;??_);_(@_)"/>
    <numFmt numFmtId="169" formatCode="_-* #,##0_-;_-* #,##0\-;_-* &quot;-&quot;??_-;_-@_-"/>
    <numFmt numFmtId="170" formatCode="0.0%"/>
    <numFmt numFmtId="171" formatCode="#,##0_ ;\-#,##0\ "/>
    <numFmt numFmtId="172" formatCode="_ * #,##0_ ;_ * \-#,##0_ ;_ * &quot;-&quot;??_ ;_ @_ "/>
    <numFmt numFmtId="173" formatCode="&quot;€&quot;#,##0.00_);\(&quot;€&quot;#,##0.00\)"/>
    <numFmt numFmtId="174" formatCode="0.0"/>
    <numFmt numFmtId="175" formatCode="#,##0.0"/>
    <numFmt numFmtId="176" formatCode="0.000"/>
    <numFmt numFmtId="177" formatCode="_ &quot;€&quot;\ * #,##0_ ;_ &quot;€&quot;\ * \-#,##0_ ;_ &quot;€&quot;\ * &quot;-&quot;??_ ;_ @_ "/>
  </numFmts>
  <fonts count="58" x14ac:knownFonts="1">
    <font>
      <sz val="11"/>
      <color theme="1"/>
      <name val="Calibri"/>
      <family val="2"/>
      <scheme val="minor"/>
    </font>
    <font>
      <sz val="11"/>
      <color theme="1"/>
      <name val="Calibri"/>
      <family val="2"/>
      <scheme val="minor"/>
    </font>
    <font>
      <sz val="10"/>
      <name val="Arial"/>
      <family val="2"/>
    </font>
    <font>
      <b/>
      <sz val="8"/>
      <color indexed="10"/>
      <name val="Verdana"/>
      <family val="2"/>
    </font>
    <font>
      <b/>
      <sz val="10"/>
      <color theme="1"/>
      <name val="Verdana"/>
      <family val="2"/>
    </font>
    <font>
      <b/>
      <sz val="12"/>
      <color theme="1"/>
      <name val="Verdana"/>
      <family val="2"/>
    </font>
    <font>
      <b/>
      <sz val="18"/>
      <color indexed="10"/>
      <name val="Verdana"/>
      <family val="2"/>
    </font>
    <font>
      <b/>
      <sz val="18"/>
      <color theme="1"/>
      <name val="Verdana"/>
      <family val="2"/>
    </font>
    <font>
      <b/>
      <sz val="14"/>
      <color theme="1"/>
      <name val="Verdana"/>
      <family val="2"/>
    </font>
    <font>
      <b/>
      <sz val="8"/>
      <color theme="1"/>
      <name val="Verdana"/>
      <family val="2"/>
    </font>
    <font>
      <b/>
      <sz val="16"/>
      <color theme="0"/>
      <name val="Verdana"/>
      <family val="2"/>
    </font>
    <font>
      <sz val="10"/>
      <name val="Verdana"/>
      <family val="2"/>
    </font>
    <font>
      <b/>
      <sz val="10"/>
      <name val="Verdana"/>
      <family val="2"/>
    </font>
    <font>
      <sz val="10"/>
      <color indexed="9"/>
      <name val="Verdana"/>
      <family val="2"/>
    </font>
    <font>
      <sz val="10"/>
      <color indexed="8"/>
      <name val="Verdana"/>
      <family val="2"/>
    </font>
    <font>
      <sz val="10"/>
      <color theme="1"/>
      <name val="Verdana"/>
      <family val="2"/>
    </font>
    <font>
      <sz val="8"/>
      <name val="Verdana"/>
      <family val="2"/>
    </font>
    <font>
      <b/>
      <sz val="18"/>
      <color rgb="FFFF0000"/>
      <name val="Verdana"/>
      <family val="2"/>
    </font>
    <font>
      <i/>
      <sz val="10"/>
      <color theme="1"/>
      <name val="Verdana"/>
      <family val="2"/>
    </font>
    <font>
      <b/>
      <sz val="12"/>
      <name val="Verdana"/>
      <family val="2"/>
    </font>
    <font>
      <sz val="11"/>
      <color theme="1"/>
      <name val="Verdana"/>
      <family val="2"/>
    </font>
    <font>
      <b/>
      <sz val="12"/>
      <color indexed="10"/>
      <name val="Verdana"/>
      <family val="2"/>
    </font>
    <font>
      <b/>
      <u/>
      <sz val="10"/>
      <color theme="1"/>
      <name val="Verdana"/>
      <family val="2"/>
    </font>
    <font>
      <sz val="12"/>
      <color theme="1"/>
      <name val="Verdana"/>
      <family val="2"/>
    </font>
    <font>
      <sz val="8"/>
      <color theme="1"/>
      <name val="Verdana"/>
      <family val="2"/>
    </font>
    <font>
      <sz val="18"/>
      <color theme="1"/>
      <name val="Verdana"/>
      <family val="2"/>
    </font>
    <font>
      <sz val="18"/>
      <color indexed="8"/>
      <name val="Verdana"/>
      <family val="2"/>
    </font>
    <font>
      <sz val="8"/>
      <color indexed="8"/>
      <name val="Verdana"/>
      <family val="2"/>
    </font>
    <font>
      <b/>
      <sz val="12"/>
      <color theme="0"/>
      <name val="Verdana"/>
      <family val="2"/>
    </font>
    <font>
      <sz val="12"/>
      <color indexed="8"/>
      <name val="Verdana"/>
      <family val="2"/>
    </font>
    <font>
      <sz val="12"/>
      <name val="Verdana"/>
      <family val="2"/>
    </font>
    <font>
      <sz val="10"/>
      <color theme="0"/>
      <name val="Verdana"/>
      <family val="2"/>
    </font>
    <font>
      <sz val="12"/>
      <color theme="0"/>
      <name val="Verdana"/>
      <family val="2"/>
    </font>
    <font>
      <sz val="18"/>
      <color theme="0"/>
      <name val="Verdana"/>
      <family val="2"/>
    </font>
    <font>
      <sz val="8"/>
      <color theme="0"/>
      <name val="Verdana"/>
      <family val="2"/>
    </font>
    <font>
      <b/>
      <sz val="14"/>
      <name val="Verdana"/>
      <family val="2"/>
    </font>
    <font>
      <b/>
      <sz val="10"/>
      <color theme="0"/>
      <name val="Verdana"/>
      <family val="2"/>
    </font>
    <font>
      <b/>
      <sz val="18"/>
      <name val="Verdana"/>
      <family val="2"/>
    </font>
    <font>
      <b/>
      <sz val="8"/>
      <name val="Verdana"/>
      <family val="2"/>
    </font>
    <font>
      <b/>
      <sz val="10"/>
      <color theme="0" tint="-0.34998626667073579"/>
      <name val="Verdana"/>
      <family val="2"/>
    </font>
    <font>
      <b/>
      <sz val="11"/>
      <color theme="1"/>
      <name val="Calibri"/>
      <family val="2"/>
      <scheme val="minor"/>
    </font>
    <font>
      <sz val="8"/>
      <name val="Calibri"/>
      <family val="2"/>
      <scheme val="minor"/>
    </font>
    <font>
      <b/>
      <i/>
      <sz val="10"/>
      <color theme="1"/>
      <name val="Verdana"/>
      <family val="2"/>
    </font>
    <font>
      <sz val="11"/>
      <color theme="0" tint="-0.14996795556505021"/>
      <name val="Calibri"/>
      <family val="2"/>
      <scheme val="minor"/>
    </font>
    <font>
      <i/>
      <sz val="10"/>
      <color theme="0" tint="-0.34998626667073579"/>
      <name val="Verdana"/>
      <family val="2"/>
    </font>
    <font>
      <b/>
      <sz val="20"/>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tint="-0.14996795556505021"/>
      <name val="Verdana"/>
      <family val="2"/>
    </font>
    <font>
      <sz val="24"/>
      <color theme="0" tint="-0.14996795556505021"/>
      <name val="Verdana"/>
      <family val="2"/>
    </font>
    <font>
      <b/>
      <sz val="11"/>
      <color theme="0" tint="-0.14996795556505021"/>
      <name val="Verdana"/>
      <family val="2"/>
    </font>
    <font>
      <i/>
      <sz val="11"/>
      <color theme="0" tint="-0.14996795556505021"/>
      <name val="Verdana"/>
      <family val="2"/>
    </font>
    <font>
      <b/>
      <sz val="12"/>
      <color theme="0" tint="-0.14996795556505021"/>
      <name val="Verdana"/>
      <family val="2"/>
    </font>
    <font>
      <sz val="12"/>
      <color theme="0" tint="-0.14996795556505021"/>
      <name val="Verdana"/>
      <family val="2"/>
    </font>
    <font>
      <i/>
      <sz val="12"/>
      <color theme="0" tint="-0.14996795556505021"/>
      <name val="Verdana"/>
      <family val="2"/>
    </font>
  </fonts>
  <fills count="9">
    <fill>
      <patternFill patternType="none"/>
    </fill>
    <fill>
      <patternFill patternType="gray125"/>
    </fill>
    <fill>
      <patternFill patternType="solid">
        <fgColor indexed="9"/>
        <bgColor indexed="64"/>
      </patternFill>
    </fill>
    <fill>
      <patternFill patternType="solid">
        <fgColor rgb="FF8FCAE7"/>
        <bgColor indexed="64"/>
      </patternFill>
    </fill>
    <fill>
      <patternFill patternType="solid">
        <fgColor theme="0"/>
        <bgColor indexed="64"/>
      </patternFill>
    </fill>
    <fill>
      <patternFill patternType="solid">
        <fgColor indexed="43"/>
        <bgColor indexed="64"/>
      </patternFill>
    </fill>
    <fill>
      <patternFill patternType="solid">
        <fgColor rgb="FF92D050"/>
        <bgColor indexed="64"/>
      </patternFill>
    </fill>
    <fill>
      <patternFill patternType="solid">
        <fgColor theme="0" tint="-0.14999847407452621"/>
        <bgColor indexed="64"/>
      </patternFill>
    </fill>
    <fill>
      <patternFill patternType="solid">
        <fgColor rgb="FFFFFF99"/>
        <bgColor indexed="64"/>
      </patternFill>
    </fill>
  </fills>
  <borders count="22">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19">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cellStyleXfs>
  <cellXfs count="403">
    <xf numFmtId="0" fontId="0" fillId="0" borderId="0" xfId="0"/>
    <xf numFmtId="44" fontId="11" fillId="5" borderId="15" xfId="3" applyNumberFormat="1" applyFont="1" applyFill="1" applyBorder="1" applyAlignment="1" applyProtection="1">
      <alignment vertical="center"/>
      <protection locked="0"/>
    </xf>
    <xf numFmtId="44" fontId="11" fillId="5" borderId="2" xfId="3" applyNumberFormat="1" applyFont="1" applyFill="1" applyBorder="1" applyAlignment="1" applyProtection="1">
      <alignment horizontal="right" vertical="center"/>
      <protection locked="0"/>
    </xf>
    <xf numFmtId="44" fontId="15" fillId="5" borderId="2" xfId="2" applyFont="1" applyFill="1" applyBorder="1" applyAlignment="1" applyProtection="1">
      <protection locked="0"/>
    </xf>
    <xf numFmtId="169" fontId="14" fillId="0" borderId="2" xfId="1" applyNumberFormat="1" applyFont="1" applyFill="1" applyBorder="1" applyAlignment="1" applyProtection="1">
      <alignment horizontal="center"/>
      <protection locked="0"/>
    </xf>
    <xf numFmtId="170" fontId="15" fillId="5" borderId="2" xfId="6" applyNumberFormat="1" applyFont="1" applyFill="1" applyBorder="1" applyAlignment="1" applyProtection="1">
      <alignment horizontal="right"/>
      <protection locked="0"/>
    </xf>
    <xf numFmtId="170" fontId="15" fillId="0" borderId="2" xfId="6" applyNumberFormat="1" applyFont="1" applyFill="1" applyBorder="1" applyAlignment="1" applyProtection="1">
      <alignment horizontal="right"/>
      <protection locked="0"/>
    </xf>
    <xf numFmtId="0" fontId="16" fillId="0" borderId="0" xfId="0" applyFont="1" applyAlignment="1" applyProtection="1">
      <protection hidden="1"/>
    </xf>
    <xf numFmtId="0" fontId="20" fillId="0" borderId="0" xfId="0" applyFont="1" applyProtection="1">
      <protection hidden="1"/>
    </xf>
    <xf numFmtId="0" fontId="15" fillId="3" borderId="0" xfId="0" applyFont="1" applyFill="1" applyProtection="1">
      <protection hidden="1"/>
    </xf>
    <xf numFmtId="1" fontId="11" fillId="0" borderId="1" xfId="0" applyNumberFormat="1" applyFont="1" applyFill="1" applyBorder="1" applyProtection="1">
      <protection hidden="1"/>
    </xf>
    <xf numFmtId="1" fontId="16" fillId="0" borderId="1" xfId="0" applyNumberFormat="1" applyFont="1" applyFill="1" applyBorder="1" applyAlignment="1" applyProtection="1">
      <alignment horizontal="right"/>
      <protection hidden="1"/>
    </xf>
    <xf numFmtId="1" fontId="16" fillId="0" borderId="1" xfId="0" applyNumberFormat="1" applyFont="1" applyFill="1" applyBorder="1" applyProtection="1">
      <protection hidden="1"/>
    </xf>
    <xf numFmtId="0" fontId="0" fillId="0" borderId="0" xfId="0" applyProtection="1">
      <protection hidden="1"/>
    </xf>
    <xf numFmtId="164" fontId="11" fillId="5" borderId="5" xfId="3" applyNumberFormat="1" applyFont="1" applyFill="1" applyBorder="1" applyAlignment="1" applyProtection="1">
      <alignment vertical="center" wrapText="1"/>
      <protection locked="0"/>
    </xf>
    <xf numFmtId="1" fontId="7" fillId="3" borderId="0" xfId="0" applyNumberFormat="1" applyFont="1" applyFill="1" applyBorder="1" applyAlignment="1" applyProtection="1">
      <alignment vertical="center"/>
      <protection hidden="1"/>
    </xf>
    <xf numFmtId="0" fontId="7" fillId="3" borderId="0" xfId="0" applyFont="1" applyFill="1" applyBorder="1" applyAlignment="1" applyProtection="1">
      <alignment vertical="center"/>
      <protection hidden="1"/>
    </xf>
    <xf numFmtId="1" fontId="8" fillId="3" borderId="0" xfId="0" applyNumberFormat="1" applyFont="1" applyFill="1" applyBorder="1" applyAlignment="1" applyProtection="1">
      <alignment vertical="center"/>
      <protection hidden="1"/>
    </xf>
    <xf numFmtId="164" fontId="9" fillId="3" borderId="0" xfId="0" applyNumberFormat="1" applyFont="1" applyFill="1" applyBorder="1" applyAlignment="1" applyProtection="1">
      <alignment vertical="center"/>
      <protection hidden="1"/>
    </xf>
    <xf numFmtId="0" fontId="10" fillId="3" borderId="0" xfId="0" applyFont="1" applyFill="1" applyBorder="1" applyAlignment="1" applyProtection="1">
      <alignment vertical="center"/>
      <protection hidden="1"/>
    </xf>
    <xf numFmtId="1" fontId="4" fillId="3" borderId="0" xfId="0" applyNumberFormat="1" applyFont="1" applyFill="1" applyAlignment="1" applyProtection="1">
      <alignment horizontal="left" vertical="center"/>
      <protection hidden="1"/>
    </xf>
    <xf numFmtId="1" fontId="18" fillId="3" borderId="0" xfId="0" applyNumberFormat="1" applyFont="1" applyFill="1" applyBorder="1" applyAlignment="1" applyProtection="1">
      <alignment vertical="center"/>
      <protection hidden="1"/>
    </xf>
    <xf numFmtId="0" fontId="4" fillId="3" borderId="0" xfId="0" applyFont="1" applyFill="1" applyBorder="1" applyProtection="1">
      <protection hidden="1"/>
    </xf>
    <xf numFmtId="3" fontId="9" fillId="3" borderId="0" xfId="0" applyNumberFormat="1" applyFont="1" applyFill="1" applyBorder="1" applyAlignment="1" applyProtection="1">
      <alignment horizontal="right"/>
      <protection hidden="1"/>
    </xf>
    <xf numFmtId="0" fontId="12" fillId="0" borderId="1" xfId="3" applyFont="1" applyFill="1" applyBorder="1" applyProtection="1">
      <protection hidden="1"/>
    </xf>
    <xf numFmtId="0" fontId="12" fillId="0" borderId="0" xfId="3" applyFont="1" applyFill="1" applyBorder="1" applyProtection="1">
      <protection hidden="1"/>
    </xf>
    <xf numFmtId="164" fontId="11" fillId="0" borderId="0" xfId="3" applyNumberFormat="1" applyFont="1" applyFill="1" applyBorder="1" applyAlignment="1" applyProtection="1">
      <alignment horizontal="right"/>
      <protection hidden="1"/>
    </xf>
    <xf numFmtId="164" fontId="8" fillId="3" borderId="7" xfId="0" applyNumberFormat="1" applyFont="1" applyFill="1" applyBorder="1" applyProtection="1">
      <protection hidden="1"/>
    </xf>
    <xf numFmtId="164" fontId="4" fillId="3" borderId="8" xfId="0" applyNumberFormat="1" applyFont="1" applyFill="1" applyBorder="1" applyProtection="1">
      <protection hidden="1"/>
    </xf>
    <xf numFmtId="164" fontId="4" fillId="3" borderId="14" xfId="0" applyNumberFormat="1" applyFont="1" applyFill="1" applyBorder="1" applyProtection="1">
      <protection hidden="1"/>
    </xf>
    <xf numFmtId="164" fontId="4" fillId="3" borderId="12" xfId="0" applyNumberFormat="1" applyFont="1" applyFill="1" applyBorder="1" applyAlignment="1" applyProtection="1">
      <alignment horizontal="right" wrapText="1"/>
      <protection hidden="1"/>
    </xf>
    <xf numFmtId="44" fontId="11" fillId="5" borderId="15" xfId="3" applyNumberFormat="1" applyFont="1" applyFill="1" applyBorder="1" applyAlignment="1" applyProtection="1">
      <alignment horizontal="right" vertical="center"/>
      <protection locked="0"/>
    </xf>
    <xf numFmtId="0" fontId="12" fillId="0" borderId="5" xfId="3" applyFont="1" applyFill="1" applyBorder="1" applyAlignment="1" applyProtection="1">
      <protection hidden="1"/>
    </xf>
    <xf numFmtId="164" fontId="4" fillId="3" borderId="14" xfId="0" applyNumberFormat="1" applyFont="1" applyFill="1" applyBorder="1" applyAlignment="1" applyProtection="1">
      <alignment vertical="top" wrapText="1"/>
      <protection hidden="1"/>
    </xf>
    <xf numFmtId="164" fontId="4" fillId="3" borderId="11" xfId="0" applyNumberFormat="1" applyFont="1" applyFill="1" applyBorder="1" applyAlignment="1" applyProtection="1">
      <alignment vertical="top" wrapText="1"/>
      <protection hidden="1"/>
    </xf>
    <xf numFmtId="0" fontId="11" fillId="0" borderId="0" xfId="0" applyFont="1" applyProtection="1">
      <protection hidden="1"/>
    </xf>
    <xf numFmtId="164" fontId="20" fillId="0" borderId="0" xfId="0" applyNumberFormat="1" applyFont="1" applyProtection="1">
      <protection hidden="1"/>
    </xf>
    <xf numFmtId="164" fontId="20" fillId="0" borderId="0" xfId="0" applyNumberFormat="1" applyFont="1" applyAlignment="1" applyProtection="1">
      <alignment horizontal="right"/>
      <protection hidden="1"/>
    </xf>
    <xf numFmtId="164" fontId="32" fillId="0" borderId="0" xfId="0" applyNumberFormat="1" applyFont="1" applyProtection="1">
      <protection hidden="1"/>
    </xf>
    <xf numFmtId="164" fontId="21" fillId="0" borderId="0" xfId="0" applyNumberFormat="1" applyFont="1" applyProtection="1">
      <protection hidden="1"/>
    </xf>
    <xf numFmtId="0" fontId="3" fillId="0" borderId="0" xfId="0" applyFont="1" applyProtection="1">
      <protection hidden="1"/>
    </xf>
    <xf numFmtId="0" fontId="5" fillId="3" borderId="0" xfId="0" applyFont="1" applyFill="1" applyBorder="1" applyProtection="1">
      <protection hidden="1"/>
    </xf>
    <xf numFmtId="164" fontId="5" fillId="3" borderId="0" xfId="0" applyNumberFormat="1" applyFont="1" applyFill="1" applyBorder="1" applyProtection="1">
      <protection hidden="1"/>
    </xf>
    <xf numFmtId="164" fontId="5" fillId="3" borderId="0" xfId="0" applyNumberFormat="1" applyFont="1" applyFill="1" applyBorder="1" applyAlignment="1" applyProtection="1">
      <alignment horizontal="right"/>
      <protection hidden="1"/>
    </xf>
    <xf numFmtId="1" fontId="24" fillId="3" borderId="0" xfId="0" applyNumberFormat="1" applyFont="1" applyFill="1" applyBorder="1" applyProtection="1">
      <protection hidden="1"/>
    </xf>
    <xf numFmtId="164" fontId="9" fillId="3" borderId="0" xfId="0" applyNumberFormat="1" applyFont="1" applyFill="1" applyBorder="1" applyAlignment="1" applyProtection="1">
      <alignment horizontal="left" vertical="top"/>
      <protection hidden="1"/>
    </xf>
    <xf numFmtId="0" fontId="21" fillId="0" borderId="0" xfId="0" applyFont="1" applyProtection="1">
      <protection hidden="1"/>
    </xf>
    <xf numFmtId="0" fontId="29" fillId="0" borderId="0" xfId="0" applyFont="1" applyProtection="1">
      <protection hidden="1"/>
    </xf>
    <xf numFmtId="0" fontId="6" fillId="0" borderId="0" xfId="0" applyFont="1" applyProtection="1">
      <protection hidden="1"/>
    </xf>
    <xf numFmtId="1" fontId="7" fillId="3" borderId="0" xfId="0" applyNumberFormat="1" applyFont="1" applyFill="1" applyBorder="1" applyProtection="1">
      <protection hidden="1"/>
    </xf>
    <xf numFmtId="0" fontId="7" fillId="3" borderId="0" xfId="0" applyFont="1" applyFill="1" applyBorder="1" applyProtection="1">
      <protection hidden="1"/>
    </xf>
    <xf numFmtId="164" fontId="7" fillId="3" borderId="0" xfId="0" applyNumberFormat="1" applyFont="1" applyFill="1" applyBorder="1" applyProtection="1">
      <protection hidden="1"/>
    </xf>
    <xf numFmtId="164" fontId="7" fillId="3" borderId="0" xfId="0" applyNumberFormat="1" applyFont="1" applyFill="1" applyBorder="1" applyAlignment="1" applyProtection="1">
      <alignment horizontal="right"/>
      <protection hidden="1"/>
    </xf>
    <xf numFmtId="1" fontId="25" fillId="3" borderId="0" xfId="0" applyNumberFormat="1" applyFont="1" applyFill="1" applyBorder="1" applyProtection="1">
      <protection hidden="1"/>
    </xf>
    <xf numFmtId="164" fontId="33" fillId="0" borderId="0" xfId="0" applyNumberFormat="1" applyFont="1" applyProtection="1">
      <protection hidden="1"/>
    </xf>
    <xf numFmtId="164" fontId="6" fillId="0" borderId="0" xfId="0" applyNumberFormat="1" applyFont="1" applyProtection="1">
      <protection hidden="1"/>
    </xf>
    <xf numFmtId="0" fontId="26" fillId="0" borderId="0" xfId="0" applyFont="1" applyProtection="1">
      <protection hidden="1"/>
    </xf>
    <xf numFmtId="1" fontId="8" fillId="3" borderId="0" xfId="0" applyNumberFormat="1" applyFont="1" applyFill="1" applyBorder="1" applyProtection="1">
      <protection hidden="1"/>
    </xf>
    <xf numFmtId="164" fontId="9" fillId="3" borderId="0" xfId="0" applyNumberFormat="1" applyFont="1" applyFill="1" applyBorder="1" applyProtection="1">
      <protection hidden="1"/>
    </xf>
    <xf numFmtId="164" fontId="9" fillId="3" borderId="0" xfId="0" applyNumberFormat="1" applyFont="1" applyFill="1" applyBorder="1" applyAlignment="1" applyProtection="1">
      <alignment horizontal="right"/>
      <protection hidden="1"/>
    </xf>
    <xf numFmtId="0" fontId="27" fillId="0" borderId="0" xfId="0" applyFont="1" applyProtection="1">
      <protection hidden="1"/>
    </xf>
    <xf numFmtId="0" fontId="10" fillId="3" borderId="0" xfId="0" applyFont="1" applyFill="1" applyBorder="1" applyProtection="1">
      <protection hidden="1"/>
    </xf>
    <xf numFmtId="1" fontId="4" fillId="3" borderId="0" xfId="0" applyNumberFormat="1" applyFont="1" applyFill="1" applyAlignment="1" applyProtection="1">
      <protection hidden="1"/>
    </xf>
    <xf numFmtId="0" fontId="9" fillId="3" borderId="0" xfId="0" applyNumberFormat="1" applyFont="1" applyFill="1" applyBorder="1" applyAlignment="1" applyProtection="1">
      <alignment horizontal="left"/>
      <protection hidden="1"/>
    </xf>
    <xf numFmtId="1" fontId="9" fillId="3" borderId="0" xfId="0" applyNumberFormat="1" applyFont="1" applyFill="1" applyBorder="1" applyAlignment="1" applyProtection="1">
      <alignment horizontal="right"/>
      <protection hidden="1"/>
    </xf>
    <xf numFmtId="1" fontId="11" fillId="0" borderId="0" xfId="0" applyNumberFormat="1" applyFont="1" applyFill="1" applyBorder="1" applyProtection="1">
      <protection hidden="1"/>
    </xf>
    <xf numFmtId="1" fontId="16" fillId="0" borderId="0" xfId="0" applyNumberFormat="1" applyFont="1" applyFill="1" applyBorder="1" applyProtection="1">
      <protection hidden="1"/>
    </xf>
    <xf numFmtId="1" fontId="16" fillId="0" borderId="0" xfId="0" applyNumberFormat="1" applyFont="1" applyFill="1" applyBorder="1" applyAlignment="1" applyProtection="1">
      <alignment horizontal="right"/>
      <protection hidden="1"/>
    </xf>
    <xf numFmtId="164" fontId="32" fillId="0" borderId="1" xfId="0" applyNumberFormat="1" applyFont="1" applyBorder="1" applyProtection="1">
      <protection hidden="1"/>
    </xf>
    <xf numFmtId="0" fontId="5" fillId="3" borderId="7" xfId="0" applyFont="1" applyFill="1" applyBorder="1" applyAlignment="1" applyProtection="1">
      <alignment horizontal="left" vertical="center"/>
      <protection hidden="1"/>
    </xf>
    <xf numFmtId="164" fontId="15" fillId="3" borderId="4" xfId="0" applyNumberFormat="1" applyFont="1" applyFill="1" applyBorder="1" applyAlignment="1" applyProtection="1">
      <alignment horizontal="right"/>
      <protection hidden="1"/>
    </xf>
    <xf numFmtId="164" fontId="15" fillId="3" borderId="4" xfId="0" applyNumberFormat="1" applyFont="1" applyFill="1" applyBorder="1" applyProtection="1">
      <protection hidden="1"/>
    </xf>
    <xf numFmtId="164" fontId="15" fillId="3" borderId="8" xfId="0" applyNumberFormat="1" applyFont="1" applyFill="1" applyBorder="1" applyAlignment="1" applyProtection="1">
      <alignment horizontal="right"/>
      <protection hidden="1"/>
    </xf>
    <xf numFmtId="0" fontId="4" fillId="3" borderId="9" xfId="0" applyFont="1" applyFill="1" applyBorder="1" applyProtection="1">
      <protection hidden="1"/>
    </xf>
    <xf numFmtId="1" fontId="4" fillId="3" borderId="0" xfId="0" applyNumberFormat="1" applyFont="1" applyFill="1" applyBorder="1" applyAlignment="1" applyProtection="1">
      <alignment horizontal="right"/>
      <protection hidden="1"/>
    </xf>
    <xf numFmtId="0" fontId="4" fillId="3" borderId="0" xfId="0" applyNumberFormat="1" applyFont="1" applyFill="1" applyBorder="1" applyAlignment="1" applyProtection="1">
      <alignment horizontal="right"/>
      <protection hidden="1"/>
    </xf>
    <xf numFmtId="0" fontId="4" fillId="3" borderId="12" xfId="0" applyNumberFormat="1" applyFont="1" applyFill="1" applyBorder="1" applyAlignment="1" applyProtection="1">
      <alignment horizontal="right"/>
      <protection hidden="1"/>
    </xf>
    <xf numFmtId="0" fontId="22" fillId="3" borderId="13" xfId="0" applyFont="1" applyFill="1" applyBorder="1" applyAlignment="1" applyProtection="1">
      <alignment horizontal="right"/>
      <protection hidden="1"/>
    </xf>
    <xf numFmtId="0" fontId="0" fillId="0" borderId="0" xfId="0" applyBorder="1" applyAlignment="1" applyProtection="1">
      <protection hidden="1"/>
    </xf>
    <xf numFmtId="0" fontId="15" fillId="3" borderId="15" xfId="0" applyFont="1" applyFill="1" applyBorder="1" applyAlignment="1" applyProtection="1">
      <alignment horizontal="left"/>
      <protection hidden="1"/>
    </xf>
    <xf numFmtId="169" fontId="15" fillId="4" borderId="15" xfId="1" applyNumberFormat="1" applyFont="1" applyFill="1" applyBorder="1" applyProtection="1">
      <protection hidden="1"/>
    </xf>
    <xf numFmtId="169" fontId="15" fillId="4" borderId="2" xfId="1" applyNumberFormat="1" applyFont="1" applyFill="1" applyBorder="1" applyProtection="1">
      <protection hidden="1"/>
    </xf>
    <xf numFmtId="0" fontId="5" fillId="3" borderId="5" xfId="0" applyFont="1" applyFill="1" applyBorder="1" applyAlignment="1" applyProtection="1">
      <alignment vertical="center"/>
      <protection hidden="1"/>
    </xf>
    <xf numFmtId="164" fontId="15" fillId="3" borderId="16" xfId="0" applyNumberFormat="1" applyFont="1" applyFill="1" applyBorder="1" applyProtection="1">
      <protection hidden="1"/>
    </xf>
    <xf numFmtId="0" fontId="4" fillId="0" borderId="0" xfId="0" applyFont="1" applyProtection="1">
      <protection hidden="1"/>
    </xf>
    <xf numFmtId="0" fontId="5" fillId="3" borderId="7" xfId="0" applyFont="1" applyFill="1" applyBorder="1" applyAlignment="1" applyProtection="1">
      <alignment horizontal="left"/>
      <protection hidden="1"/>
    </xf>
    <xf numFmtId="0" fontId="4" fillId="3" borderId="4" xfId="0" applyFont="1" applyFill="1" applyBorder="1" applyAlignment="1" applyProtection="1">
      <alignment horizontal="right"/>
      <protection hidden="1"/>
    </xf>
    <xf numFmtId="164" fontId="4" fillId="3" borderId="8" xfId="0" applyNumberFormat="1" applyFont="1" applyFill="1" applyBorder="1" applyAlignment="1" applyProtection="1">
      <alignment horizontal="center"/>
      <protection hidden="1"/>
    </xf>
    <xf numFmtId="0" fontId="4" fillId="3" borderId="9" xfId="0" applyFont="1" applyFill="1" applyBorder="1" applyAlignment="1" applyProtection="1">
      <alignment horizontal="center"/>
      <protection hidden="1"/>
    </xf>
    <xf numFmtId="164" fontId="4" fillId="3" borderId="10" xfId="0" applyNumberFormat="1" applyFont="1" applyFill="1" applyBorder="1" applyAlignment="1" applyProtection="1">
      <alignment horizontal="center"/>
      <protection hidden="1"/>
    </xf>
    <xf numFmtId="0" fontId="4" fillId="3" borderId="9" xfId="0" applyFont="1" applyFill="1" applyBorder="1" applyAlignment="1" applyProtection="1">
      <alignment horizontal="left"/>
      <protection hidden="1"/>
    </xf>
    <xf numFmtId="49" fontId="11" fillId="0" borderId="2" xfId="0" applyNumberFormat="1" applyFont="1" applyFill="1" applyBorder="1" applyAlignment="1" applyProtection="1">
      <alignment horizontal="left"/>
      <protection hidden="1"/>
    </xf>
    <xf numFmtId="164" fontId="4" fillId="3" borderId="9" xfId="0" applyNumberFormat="1" applyFont="1" applyFill="1" applyBorder="1" applyAlignment="1" applyProtection="1">
      <alignment horizontal="center"/>
      <protection hidden="1"/>
    </xf>
    <xf numFmtId="164" fontId="4" fillId="3" borderId="9" xfId="0" applyNumberFormat="1" applyFont="1" applyFill="1" applyBorder="1" applyAlignment="1" applyProtection="1">
      <alignment horizontal="left"/>
      <protection hidden="1"/>
    </xf>
    <xf numFmtId="164" fontId="4" fillId="3" borderId="0" xfId="0" applyNumberFormat="1" applyFont="1" applyFill="1" applyBorder="1" applyAlignment="1" applyProtection="1">
      <alignment horizontal="right"/>
      <protection hidden="1"/>
    </xf>
    <xf numFmtId="0" fontId="15" fillId="3" borderId="9" xfId="0" applyFont="1" applyFill="1" applyBorder="1" applyAlignment="1" applyProtection="1">
      <alignment horizontal="left"/>
      <protection hidden="1"/>
    </xf>
    <xf numFmtId="49" fontId="4" fillId="3" borderId="0" xfId="0" applyNumberFormat="1" applyFont="1" applyFill="1" applyBorder="1" applyAlignment="1" applyProtection="1">
      <alignment horizontal="right"/>
      <protection hidden="1"/>
    </xf>
    <xf numFmtId="0" fontId="4" fillId="3" borderId="9" xfId="0" applyFont="1" applyFill="1" applyBorder="1" applyAlignment="1" applyProtection="1">
      <alignment horizontal="right"/>
      <protection hidden="1"/>
    </xf>
    <xf numFmtId="164" fontId="15" fillId="3" borderId="0" xfId="0" applyNumberFormat="1" applyFont="1" applyFill="1" applyBorder="1" applyProtection="1">
      <protection hidden="1"/>
    </xf>
    <xf numFmtId="0" fontId="4" fillId="3" borderId="14" xfId="0" applyFont="1" applyFill="1" applyBorder="1" applyAlignment="1" applyProtection="1">
      <alignment horizontal="right"/>
      <protection hidden="1"/>
    </xf>
    <xf numFmtId="164" fontId="4" fillId="3" borderId="11" xfId="0" applyNumberFormat="1" applyFont="1" applyFill="1" applyBorder="1" applyAlignment="1" applyProtection="1">
      <alignment horizontal="right"/>
      <protection hidden="1"/>
    </xf>
    <xf numFmtId="0" fontId="15" fillId="0" borderId="15" xfId="0" applyFont="1" applyFill="1" applyBorder="1" applyAlignment="1" applyProtection="1">
      <alignment horizontal="right"/>
      <protection hidden="1"/>
    </xf>
    <xf numFmtId="3" fontId="15" fillId="0" borderId="2" xfId="1" applyNumberFormat="1" applyFont="1" applyFill="1" applyBorder="1" applyAlignment="1" applyProtection="1">
      <alignment horizontal="center"/>
      <protection hidden="1"/>
    </xf>
    <xf numFmtId="171" fontId="24" fillId="0" borderId="15" xfId="1" applyNumberFormat="1" applyFont="1" applyFill="1" applyBorder="1" applyAlignment="1" applyProtection="1">
      <alignment horizontal="right"/>
      <protection hidden="1"/>
    </xf>
    <xf numFmtId="44" fontId="24" fillId="0" borderId="15" xfId="2" applyFont="1" applyFill="1" applyBorder="1" applyAlignment="1" applyProtection="1">
      <alignment horizontal="center"/>
      <protection hidden="1"/>
    </xf>
    <xf numFmtId="0" fontId="15" fillId="0" borderId="2" xfId="0" applyFont="1" applyFill="1" applyBorder="1" applyAlignment="1" applyProtection="1">
      <alignment horizontal="right"/>
      <protection hidden="1"/>
    </xf>
    <xf numFmtId="0" fontId="11" fillId="0" borderId="2" xfId="0" applyFont="1" applyFill="1" applyBorder="1" applyAlignment="1" applyProtection="1">
      <alignment horizontal="right"/>
      <protection hidden="1"/>
    </xf>
    <xf numFmtId="171" fontId="24" fillId="4" borderId="15" xfId="1" applyNumberFormat="1" applyFont="1" applyFill="1" applyBorder="1" applyAlignment="1" applyProtection="1">
      <alignment horizontal="right"/>
      <protection hidden="1"/>
    </xf>
    <xf numFmtId="0" fontId="11" fillId="0" borderId="0" xfId="0" applyFont="1" applyFill="1" applyBorder="1" applyAlignment="1" applyProtection="1">
      <alignment horizontal="right"/>
      <protection hidden="1"/>
    </xf>
    <xf numFmtId="171" fontId="24" fillId="0" borderId="0" xfId="1" applyNumberFormat="1" applyFont="1" applyFill="1" applyBorder="1" applyAlignment="1" applyProtection="1">
      <alignment horizontal="center"/>
      <protection hidden="1"/>
    </xf>
    <xf numFmtId="44" fontId="24" fillId="0" borderId="0" xfId="2" applyFont="1" applyFill="1" applyBorder="1" applyAlignment="1" applyProtection="1">
      <alignment horizontal="center"/>
      <protection hidden="1"/>
    </xf>
    <xf numFmtId="0" fontId="5" fillId="3" borderId="5" xfId="0" applyFont="1" applyFill="1" applyBorder="1" applyProtection="1">
      <protection hidden="1"/>
    </xf>
    <xf numFmtId="0" fontId="5" fillId="3" borderId="16" xfId="0" applyFont="1" applyFill="1" applyBorder="1" applyProtection="1">
      <protection hidden="1"/>
    </xf>
    <xf numFmtId="1" fontId="4" fillId="3" borderId="16"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0" fontId="31" fillId="0" borderId="0" xfId="0" applyFont="1" applyProtection="1">
      <protection hidden="1"/>
    </xf>
    <xf numFmtId="172" fontId="15" fillId="4" borderId="2" xfId="1" applyNumberFormat="1" applyFont="1" applyFill="1" applyBorder="1" applyAlignment="1" applyProtection="1">
      <alignment horizontal="right"/>
      <protection hidden="1"/>
    </xf>
    <xf numFmtId="44" fontId="15" fillId="0" borderId="2" xfId="2" applyFont="1" applyFill="1" applyBorder="1" applyAlignment="1" applyProtection="1">
      <protection hidden="1"/>
    </xf>
    <xf numFmtId="44" fontId="15" fillId="0" borderId="17" xfId="2" applyFont="1" applyFill="1" applyBorder="1" applyAlignment="1" applyProtection="1">
      <protection hidden="1"/>
    </xf>
    <xf numFmtId="164" fontId="4" fillId="0" borderId="2" xfId="0" applyNumberFormat="1" applyFont="1" applyBorder="1" applyProtection="1">
      <protection hidden="1"/>
    </xf>
    <xf numFmtId="164" fontId="32" fillId="3" borderId="8" xfId="0" applyNumberFormat="1" applyFont="1" applyFill="1" applyBorder="1" applyProtection="1">
      <protection hidden="1"/>
    </xf>
    <xf numFmtId="0" fontId="4" fillId="3" borderId="0" xfId="0" applyFont="1" applyFill="1" applyBorder="1" applyAlignment="1" applyProtection="1">
      <alignment horizontal="right"/>
      <protection hidden="1"/>
    </xf>
    <xf numFmtId="164" fontId="32" fillId="3" borderId="10" xfId="0" applyNumberFormat="1" applyFont="1" applyFill="1" applyBorder="1" applyProtection="1">
      <protection hidden="1"/>
    </xf>
    <xf numFmtId="49" fontId="14" fillId="0" borderId="2" xfId="0" applyNumberFormat="1" applyFont="1" applyFill="1" applyBorder="1" applyAlignment="1" applyProtection="1">
      <alignment horizontal="left"/>
      <protection hidden="1"/>
    </xf>
    <xf numFmtId="164" fontId="4" fillId="3" borderId="0" xfId="0" applyNumberFormat="1" applyFont="1" applyFill="1" applyBorder="1" applyAlignment="1" applyProtection="1">
      <alignment horizontal="left"/>
      <protection hidden="1"/>
    </xf>
    <xf numFmtId="164" fontId="4" fillId="3" borderId="14" xfId="0" applyNumberFormat="1" applyFont="1" applyFill="1" applyBorder="1" applyAlignment="1" applyProtection="1">
      <alignment horizontal="center"/>
      <protection hidden="1"/>
    </xf>
    <xf numFmtId="164" fontId="4" fillId="3" borderId="11" xfId="0" applyNumberFormat="1" applyFont="1" applyFill="1" applyBorder="1" applyAlignment="1" applyProtection="1">
      <alignment horizontal="center"/>
      <protection hidden="1"/>
    </xf>
    <xf numFmtId="164" fontId="32" fillId="3" borderId="12" xfId="0" applyNumberFormat="1" applyFont="1" applyFill="1" applyBorder="1" applyProtection="1">
      <protection hidden="1"/>
    </xf>
    <xf numFmtId="1" fontId="4" fillId="3" borderId="2" xfId="0" applyNumberFormat="1" applyFont="1" applyFill="1" applyBorder="1" applyAlignment="1" applyProtection="1">
      <alignment horizontal="right"/>
      <protection hidden="1"/>
    </xf>
    <xf numFmtId="0" fontId="15" fillId="4" borderId="0" xfId="0" applyFont="1" applyFill="1" applyBorder="1" applyAlignment="1" applyProtection="1">
      <alignment horizontal="right"/>
      <protection hidden="1"/>
    </xf>
    <xf numFmtId="0" fontId="34" fillId="0" borderId="0" xfId="0" applyFont="1" applyProtection="1">
      <protection hidden="1"/>
    </xf>
    <xf numFmtId="1" fontId="11" fillId="0" borderId="9" xfId="0" applyNumberFormat="1" applyFont="1" applyFill="1" applyBorder="1" applyProtection="1">
      <protection hidden="1"/>
    </xf>
    <xf numFmtId="0" fontId="31" fillId="0" borderId="0" xfId="0" applyFont="1" applyFill="1" applyBorder="1" applyAlignment="1" applyProtection="1">
      <alignment horizontal="right"/>
      <protection hidden="1"/>
    </xf>
    <xf numFmtId="0" fontId="5" fillId="3" borderId="7" xfId="0" applyFont="1" applyFill="1" applyBorder="1" applyProtection="1">
      <protection hidden="1"/>
    </xf>
    <xf numFmtId="17" fontId="15" fillId="3" borderId="4" xfId="0" quotePrefix="1" applyNumberFormat="1" applyFont="1" applyFill="1" applyBorder="1" applyAlignment="1" applyProtection="1">
      <alignment horizontal="left"/>
      <protection hidden="1"/>
    </xf>
    <xf numFmtId="0" fontId="4" fillId="3" borderId="4" xfId="0" applyNumberFormat="1" applyFont="1" applyFill="1" applyBorder="1" applyAlignment="1" applyProtection="1">
      <alignment horizontal="right"/>
      <protection hidden="1"/>
    </xf>
    <xf numFmtId="0" fontId="15" fillId="3" borderId="14" xfId="0" applyFont="1" applyFill="1" applyBorder="1" applyAlignment="1" applyProtection="1">
      <alignment horizontal="left"/>
      <protection hidden="1"/>
    </xf>
    <xf numFmtId="0" fontId="4" fillId="3" borderId="11" xfId="0" applyFont="1" applyFill="1" applyBorder="1" applyProtection="1">
      <protection hidden="1"/>
    </xf>
    <xf numFmtId="164" fontId="15" fillId="3" borderId="11" xfId="0" applyNumberFormat="1" applyFont="1" applyFill="1" applyBorder="1" applyProtection="1">
      <protection hidden="1"/>
    </xf>
    <xf numFmtId="164" fontId="15" fillId="3" borderId="11" xfId="0" applyNumberFormat="1" applyFont="1" applyFill="1" applyBorder="1" applyAlignment="1" applyProtection="1">
      <alignment horizontal="right"/>
      <protection hidden="1"/>
    </xf>
    <xf numFmtId="166" fontId="15" fillId="5" borderId="9" xfId="1" applyNumberFormat="1" applyFont="1" applyFill="1" applyBorder="1" applyAlignment="1" applyProtection="1">
      <alignment vertical="top"/>
      <protection hidden="1"/>
    </xf>
    <xf numFmtId="166" fontId="15" fillId="5" borderId="0" xfId="1" applyNumberFormat="1" applyFont="1" applyFill="1" applyBorder="1" applyAlignment="1" applyProtection="1">
      <alignment vertical="top"/>
      <protection hidden="1"/>
    </xf>
    <xf numFmtId="166" fontId="15" fillId="5" borderId="14" xfId="1" applyNumberFormat="1" applyFont="1" applyFill="1" applyBorder="1" applyAlignment="1" applyProtection="1">
      <alignment vertical="top"/>
      <protection hidden="1"/>
    </xf>
    <xf numFmtId="166" fontId="15" fillId="5" borderId="11" xfId="1" applyNumberFormat="1" applyFont="1" applyFill="1" applyBorder="1" applyAlignment="1" applyProtection="1">
      <alignment vertical="top"/>
      <protection hidden="1"/>
    </xf>
    <xf numFmtId="0" fontId="3" fillId="0" borderId="0" xfId="3" applyFont="1" applyProtection="1">
      <protection hidden="1"/>
    </xf>
    <xf numFmtId="0" fontId="3" fillId="2" borderId="0" xfId="3" applyFont="1" applyFill="1" applyBorder="1" applyProtection="1">
      <protection hidden="1"/>
    </xf>
    <xf numFmtId="0" fontId="6" fillId="0" borderId="0" xfId="3" applyFont="1" applyAlignment="1" applyProtection="1">
      <alignment vertical="center"/>
      <protection hidden="1"/>
    </xf>
    <xf numFmtId="164" fontId="7" fillId="3" borderId="0" xfId="0" applyNumberFormat="1" applyFont="1" applyFill="1" applyBorder="1" applyAlignment="1" applyProtection="1">
      <alignment vertical="center"/>
      <protection hidden="1"/>
    </xf>
    <xf numFmtId="0" fontId="3" fillId="0" borderId="0" xfId="3" applyFont="1" applyAlignment="1" applyProtection="1">
      <alignment vertical="center"/>
      <protection hidden="1"/>
    </xf>
    <xf numFmtId="0" fontId="6" fillId="2" borderId="0" xfId="3" applyFont="1" applyFill="1" applyBorder="1" applyAlignment="1" applyProtection="1">
      <alignment vertical="center"/>
      <protection hidden="1"/>
    </xf>
    <xf numFmtId="0" fontId="8" fillId="3" borderId="0" xfId="0" applyFont="1" applyFill="1" applyBorder="1" applyAlignment="1" applyProtection="1">
      <alignment vertical="center"/>
      <protection hidden="1"/>
    </xf>
    <xf numFmtId="0" fontId="3" fillId="2" borderId="0" xfId="3" applyFont="1" applyFill="1" applyBorder="1" applyAlignment="1" applyProtection="1">
      <alignment vertical="center"/>
      <protection hidden="1"/>
    </xf>
    <xf numFmtId="0" fontId="4" fillId="3" borderId="0" xfId="0" applyFont="1" applyFill="1" applyAlignment="1" applyProtection="1">
      <alignment horizontal="left" vertical="center"/>
      <protection hidden="1"/>
    </xf>
    <xf numFmtId="0" fontId="18" fillId="3" borderId="0" xfId="0" applyFont="1" applyFill="1" applyBorder="1" applyAlignment="1" applyProtection="1">
      <alignment vertical="center"/>
      <protection hidden="1"/>
    </xf>
    <xf numFmtId="0" fontId="11" fillId="0" borderId="0" xfId="3" applyFont="1" applyProtection="1">
      <protection hidden="1"/>
    </xf>
    <xf numFmtId="164" fontId="4" fillId="3" borderId="4" xfId="0" applyNumberFormat="1" applyFont="1" applyFill="1" applyBorder="1" applyProtection="1">
      <protection hidden="1"/>
    </xf>
    <xf numFmtId="0" fontId="4" fillId="3" borderId="11" xfId="0" applyFont="1" applyFill="1" applyBorder="1" applyAlignment="1" applyProtection="1">
      <alignment horizontal="right"/>
      <protection hidden="1"/>
    </xf>
    <xf numFmtId="164" fontId="4" fillId="3" borderId="11" xfId="0" applyNumberFormat="1" applyFont="1" applyFill="1" applyBorder="1" applyAlignment="1" applyProtection="1">
      <alignment horizontal="right" wrapText="1"/>
      <protection hidden="1"/>
    </xf>
    <xf numFmtId="0" fontId="0" fillId="0" borderId="8" xfId="0" applyBorder="1" applyAlignment="1" applyProtection="1">
      <alignment vertical="center"/>
      <protection hidden="1"/>
    </xf>
    <xf numFmtId="0" fontId="0" fillId="0" borderId="2" xfId="0" applyBorder="1" applyAlignment="1" applyProtection="1">
      <protection hidden="1"/>
    </xf>
    <xf numFmtId="164" fontId="11" fillId="4" borderId="0" xfId="3" applyNumberFormat="1" applyFont="1" applyFill="1" applyBorder="1" applyProtection="1">
      <protection hidden="1"/>
    </xf>
    <xf numFmtId="164" fontId="11" fillId="0" borderId="0" xfId="3" applyNumberFormat="1" applyFont="1" applyBorder="1" applyProtection="1">
      <protection hidden="1"/>
    </xf>
    <xf numFmtId="164" fontId="11" fillId="0" borderId="1" xfId="3" applyNumberFormat="1" applyFont="1" applyFill="1" applyBorder="1" applyProtection="1">
      <protection hidden="1"/>
    </xf>
    <xf numFmtId="166" fontId="11" fillId="0" borderId="1" xfId="4" applyNumberFormat="1" applyFont="1" applyFill="1" applyBorder="1" applyProtection="1">
      <protection hidden="1"/>
    </xf>
    <xf numFmtId="164" fontId="11" fillId="0" borderId="0" xfId="3" applyNumberFormat="1" applyFont="1" applyProtection="1">
      <protection hidden="1"/>
    </xf>
    <xf numFmtId="0" fontId="12" fillId="0" borderId="0" xfId="3" applyFont="1" applyFill="1" applyBorder="1" applyAlignment="1" applyProtection="1">
      <alignment vertical="center"/>
      <protection hidden="1"/>
    </xf>
    <xf numFmtId="164" fontId="11" fillId="0" borderId="0" xfId="3" applyNumberFormat="1" applyFont="1" applyFill="1" applyBorder="1" applyAlignment="1" applyProtection="1">
      <alignment horizontal="right" vertical="center"/>
      <protection hidden="1"/>
    </xf>
    <xf numFmtId="164" fontId="8" fillId="3" borderId="7" xfId="0" applyNumberFormat="1" applyFont="1" applyFill="1" applyBorder="1" applyAlignment="1" applyProtection="1">
      <alignment vertical="center"/>
      <protection hidden="1"/>
    </xf>
    <xf numFmtId="164" fontId="8" fillId="3" borderId="4" xfId="0" applyNumberFormat="1" applyFont="1" applyFill="1" applyBorder="1" applyAlignment="1" applyProtection="1">
      <alignment vertical="center"/>
      <protection hidden="1"/>
    </xf>
    <xf numFmtId="164" fontId="4" fillId="3" borderId="9" xfId="0" applyNumberFormat="1" applyFont="1" applyFill="1" applyBorder="1" applyAlignment="1" applyProtection="1">
      <alignment vertical="top" wrapText="1"/>
      <protection hidden="1"/>
    </xf>
    <xf numFmtId="164" fontId="4" fillId="3" borderId="11" xfId="0" applyNumberFormat="1" applyFont="1" applyFill="1" applyBorder="1" applyAlignment="1" applyProtection="1">
      <alignment horizontal="right" vertical="top" wrapText="1"/>
      <protection hidden="1"/>
    </xf>
    <xf numFmtId="0" fontId="0" fillId="0" borderId="0" xfId="0" applyAlignment="1" applyProtection="1">
      <alignment vertical="top"/>
      <protection hidden="1"/>
    </xf>
    <xf numFmtId="0" fontId="12" fillId="0" borderId="0" xfId="3" applyFont="1" applyFill="1" applyBorder="1" applyAlignment="1" applyProtection="1">
      <alignment horizontal="right" vertical="center"/>
      <protection hidden="1"/>
    </xf>
    <xf numFmtId="0" fontId="0" fillId="0" borderId="0" xfId="0" applyBorder="1" applyProtection="1">
      <protection hidden="1"/>
    </xf>
    <xf numFmtId="1" fontId="16" fillId="0" borderId="0" xfId="0" applyNumberFormat="1" applyFont="1" applyAlignment="1" applyProtection="1">
      <alignment horizontal="center"/>
      <protection hidden="1"/>
    </xf>
    <xf numFmtId="1" fontId="7" fillId="3" borderId="0" xfId="0" applyNumberFormat="1" applyFont="1" applyFill="1" applyBorder="1" applyAlignment="1" applyProtection="1">
      <alignment horizontal="left" vertical="center"/>
      <protection hidden="1"/>
    </xf>
    <xf numFmtId="0" fontId="15" fillId="3" borderId="0" xfId="0" applyFont="1" applyFill="1" applyAlignment="1" applyProtection="1">
      <alignment vertical="center"/>
      <protection hidden="1"/>
    </xf>
    <xf numFmtId="0" fontId="16" fillId="0" borderId="0" xfId="0" applyFont="1" applyAlignment="1" applyProtection="1">
      <alignment vertical="center"/>
      <protection hidden="1"/>
    </xf>
    <xf numFmtId="1" fontId="8" fillId="3" borderId="0" xfId="0" applyNumberFormat="1" applyFont="1" applyFill="1" applyBorder="1" applyAlignment="1" applyProtection="1">
      <alignment horizontal="left" vertical="center"/>
      <protection hidden="1"/>
    </xf>
    <xf numFmtId="0" fontId="17" fillId="3" borderId="0" xfId="0" applyFont="1" applyFill="1" applyAlignment="1" applyProtection="1">
      <alignment vertical="center"/>
      <protection hidden="1"/>
    </xf>
    <xf numFmtId="1" fontId="28" fillId="3" borderId="0" xfId="0" applyNumberFormat="1" applyFont="1" applyFill="1" applyAlignment="1" applyProtection="1">
      <alignment horizontal="left" vertical="center"/>
      <protection hidden="1"/>
    </xf>
    <xf numFmtId="1" fontId="18" fillId="3" borderId="0" xfId="0" applyNumberFormat="1" applyFont="1" applyFill="1" applyBorder="1" applyAlignment="1" applyProtection="1">
      <alignment horizontal="left" vertical="center"/>
      <protection hidden="1"/>
    </xf>
    <xf numFmtId="1" fontId="4" fillId="3" borderId="0" xfId="0" applyNumberFormat="1" applyFont="1" applyFill="1" applyBorder="1" applyAlignment="1" applyProtection="1">
      <alignment horizontal="left"/>
      <protection hidden="1"/>
    </xf>
    <xf numFmtId="0" fontId="5" fillId="3" borderId="0" xfId="0" applyFont="1" applyFill="1" applyAlignment="1" applyProtection="1">
      <alignment horizontal="left" vertical="center"/>
      <protection hidden="1"/>
    </xf>
    <xf numFmtId="0" fontId="16" fillId="3" borderId="0" xfId="0" applyFont="1" applyFill="1" applyAlignment="1" applyProtection="1">
      <protection hidden="1"/>
    </xf>
    <xf numFmtId="164" fontId="16" fillId="0" borderId="0" xfId="0" applyNumberFormat="1" applyFont="1" applyAlignment="1" applyProtection="1">
      <protection hidden="1"/>
    </xf>
    <xf numFmtId="44" fontId="16" fillId="0" borderId="0" xfId="2" applyFont="1" applyAlignment="1" applyProtection="1">
      <alignment horizontal="left"/>
      <protection hidden="1"/>
    </xf>
    <xf numFmtId="0" fontId="14" fillId="3" borderId="0" xfId="0" applyFont="1" applyFill="1" applyBorder="1" applyAlignment="1" applyProtection="1">
      <alignment horizontal="left" vertical="center"/>
      <protection hidden="1"/>
    </xf>
    <xf numFmtId="1" fontId="16" fillId="3" borderId="0" xfId="0" applyNumberFormat="1" applyFont="1" applyFill="1" applyAlignment="1" applyProtection="1">
      <alignment horizontal="center"/>
      <protection hidden="1"/>
    </xf>
    <xf numFmtId="0" fontId="4" fillId="3" borderId="0" xfId="0" applyFont="1" applyFill="1" applyProtection="1">
      <protection hidden="1"/>
    </xf>
    <xf numFmtId="0" fontId="13" fillId="3" borderId="0" xfId="0" applyFont="1" applyFill="1" applyProtection="1">
      <protection hidden="1"/>
    </xf>
    <xf numFmtId="1" fontId="11" fillId="0" borderId="1" xfId="0" applyNumberFormat="1" applyFont="1" applyFill="1" applyBorder="1" applyAlignment="1" applyProtection="1">
      <alignment horizontal="center"/>
      <protection hidden="1"/>
    </xf>
    <xf numFmtId="1" fontId="11" fillId="0" borderId="0" xfId="0" applyNumberFormat="1" applyFont="1" applyFill="1" applyBorder="1" applyAlignment="1" applyProtection="1">
      <alignment horizontal="center"/>
      <protection hidden="1"/>
    </xf>
    <xf numFmtId="0" fontId="15" fillId="3" borderId="6" xfId="0" applyFont="1" applyFill="1" applyBorder="1" applyAlignment="1" applyProtection="1">
      <alignment horizontal="right" vertical="center"/>
      <protection hidden="1"/>
    </xf>
    <xf numFmtId="0" fontId="8" fillId="4" borderId="0" xfId="0" applyFont="1" applyFill="1" applyBorder="1" applyAlignment="1" applyProtection="1">
      <alignment horizontal="left"/>
      <protection hidden="1"/>
    </xf>
    <xf numFmtId="1" fontId="16" fillId="0" borderId="1" xfId="0" quotePrefix="1" applyNumberFormat="1" applyFont="1" applyBorder="1" applyAlignment="1" applyProtection="1">
      <alignment horizontal="center"/>
      <protection hidden="1"/>
    </xf>
    <xf numFmtId="0" fontId="18" fillId="0" borderId="1" xfId="0" applyFont="1" applyBorder="1" applyAlignment="1" applyProtection="1">
      <alignment horizontal="center" vertical="top" wrapText="1"/>
      <protection hidden="1"/>
    </xf>
    <xf numFmtId="0" fontId="18" fillId="4" borderId="1" xfId="0" applyFont="1" applyFill="1" applyBorder="1" applyAlignment="1" applyProtection="1">
      <alignment horizontal="center" vertical="top" wrapText="1"/>
      <protection hidden="1"/>
    </xf>
    <xf numFmtId="0" fontId="11" fillId="0" borderId="1" xfId="0" applyFont="1" applyBorder="1" applyAlignment="1" applyProtection="1">
      <alignment vertical="center"/>
      <protection hidden="1"/>
    </xf>
    <xf numFmtId="0" fontId="8" fillId="6" borderId="5" xfId="0" applyFont="1" applyFill="1" applyBorder="1" applyProtection="1">
      <protection hidden="1"/>
    </xf>
    <xf numFmtId="0" fontId="16" fillId="6" borderId="16" xfId="0" applyFont="1" applyFill="1" applyBorder="1" applyAlignment="1" applyProtection="1">
      <protection hidden="1"/>
    </xf>
    <xf numFmtId="44" fontId="19" fillId="4" borderId="13" xfId="0" applyNumberFormat="1" applyFont="1" applyFill="1" applyBorder="1" applyAlignment="1" applyProtection="1">
      <alignment vertical="center"/>
      <protection hidden="1"/>
    </xf>
    <xf numFmtId="44" fontId="19" fillId="6" borderId="3" xfId="0" applyNumberFormat="1" applyFont="1" applyFill="1" applyBorder="1" applyAlignment="1" applyProtection="1">
      <alignment vertical="center"/>
      <protection hidden="1"/>
    </xf>
    <xf numFmtId="0" fontId="3" fillId="0" borderId="5" xfId="0" applyFont="1" applyBorder="1" applyAlignment="1" applyProtection="1">
      <protection hidden="1"/>
    </xf>
    <xf numFmtId="0" fontId="0" fillId="0" borderId="16" xfId="0" applyBorder="1" applyAlignment="1" applyProtection="1">
      <protection hidden="1"/>
    </xf>
    <xf numFmtId="0" fontId="4" fillId="0" borderId="5" xfId="0" applyFont="1" applyBorder="1" applyAlignment="1" applyProtection="1">
      <protection hidden="1"/>
    </xf>
    <xf numFmtId="164" fontId="4" fillId="3" borderId="4" xfId="0" applyNumberFormat="1" applyFont="1" applyFill="1" applyBorder="1" applyAlignment="1" applyProtection="1">
      <alignment horizontal="center"/>
      <protection hidden="1"/>
    </xf>
    <xf numFmtId="0" fontId="12" fillId="0" borderId="0" xfId="3" applyFont="1" applyFill="1" applyBorder="1" applyAlignment="1" applyProtection="1">
      <alignment horizontal="right" vertical="center"/>
      <protection hidden="1"/>
    </xf>
    <xf numFmtId="0" fontId="5" fillId="3" borderId="9" xfId="0" applyFont="1" applyFill="1" applyBorder="1" applyAlignment="1" applyProtection="1">
      <alignment vertical="center"/>
      <protection hidden="1"/>
    </xf>
    <xf numFmtId="0" fontId="5" fillId="3" borderId="0" xfId="0" applyFont="1" applyFill="1" applyBorder="1" applyAlignment="1" applyProtection="1">
      <alignment vertical="center"/>
      <protection hidden="1"/>
    </xf>
    <xf numFmtId="1" fontId="35" fillId="0" borderId="0" xfId="0" applyNumberFormat="1" applyFont="1" applyFill="1" applyBorder="1" applyAlignment="1" applyProtection="1">
      <alignment horizontal="left"/>
      <protection hidden="1"/>
    </xf>
    <xf numFmtId="0" fontId="16" fillId="0" borderId="0" xfId="0" applyFont="1" applyAlignment="1" applyProtection="1">
      <alignment horizontal="center"/>
      <protection hidden="1"/>
    </xf>
    <xf numFmtId="44" fontId="30" fillId="7" borderId="2" xfId="2" applyNumberFormat="1" applyFont="1" applyFill="1" applyBorder="1" applyAlignment="1" applyProtection="1">
      <alignment vertical="center"/>
      <protection hidden="1"/>
    </xf>
    <xf numFmtId="164" fontId="4" fillId="0" borderId="0" xfId="0" applyNumberFormat="1" applyFont="1" applyProtection="1">
      <protection hidden="1"/>
    </xf>
    <xf numFmtId="164" fontId="36" fillId="0" borderId="0" xfId="0" applyNumberFormat="1" applyFont="1" applyProtection="1">
      <protection hidden="1"/>
    </xf>
    <xf numFmtId="164" fontId="30" fillId="0" borderId="0" xfId="0" applyNumberFormat="1" applyFont="1" applyProtection="1">
      <protection hidden="1"/>
    </xf>
    <xf numFmtId="0" fontId="19" fillId="0" borderId="0" xfId="0" applyFont="1" applyProtection="1">
      <protection hidden="1"/>
    </xf>
    <xf numFmtId="0" fontId="37" fillId="0" borderId="0" xfId="0" applyFont="1" applyProtection="1">
      <protection hidden="1"/>
    </xf>
    <xf numFmtId="0" fontId="38" fillId="0" borderId="0" xfId="0" applyFont="1" applyProtection="1">
      <protection hidden="1"/>
    </xf>
    <xf numFmtId="0" fontId="4" fillId="0" borderId="6" xfId="0" applyFont="1" applyBorder="1" applyAlignment="1" applyProtection="1">
      <alignment horizontal="right"/>
      <protection hidden="1"/>
    </xf>
    <xf numFmtId="0" fontId="39" fillId="0" borderId="6" xfId="0" applyFont="1" applyBorder="1" applyAlignment="1" applyProtection="1">
      <alignment horizontal="right"/>
      <protection hidden="1"/>
    </xf>
    <xf numFmtId="164" fontId="39" fillId="0" borderId="2" xfId="0" applyNumberFormat="1" applyFont="1" applyBorder="1" applyProtection="1">
      <protection hidden="1"/>
    </xf>
    <xf numFmtId="172" fontId="3" fillId="0" borderId="0" xfId="1" applyNumberFormat="1" applyFont="1" applyProtection="1">
      <protection hidden="1"/>
    </xf>
    <xf numFmtId="0" fontId="15" fillId="4" borderId="20" xfId="0" applyFont="1" applyFill="1" applyBorder="1" applyAlignment="1" applyProtection="1">
      <alignment horizontal="left" vertical="top"/>
      <protection hidden="1"/>
    </xf>
    <xf numFmtId="0" fontId="15" fillId="4" borderId="21" xfId="0" applyFont="1" applyFill="1" applyBorder="1" applyAlignment="1" applyProtection="1">
      <alignment horizontal="left" vertical="top"/>
      <protection hidden="1"/>
    </xf>
    <xf numFmtId="10" fontId="15" fillId="5" borderId="2" xfId="2" applyNumberFormat="1" applyFont="1" applyFill="1" applyBorder="1" applyAlignment="1" applyProtection="1">
      <protection locked="0"/>
    </xf>
    <xf numFmtId="164" fontId="39" fillId="0" borderId="0" xfId="0" applyNumberFormat="1" applyFont="1" applyBorder="1" applyProtection="1">
      <protection hidden="1"/>
    </xf>
    <xf numFmtId="164" fontId="32" fillId="3" borderId="0" xfId="0" applyNumberFormat="1" applyFont="1" applyFill="1" applyBorder="1" applyProtection="1">
      <protection hidden="1"/>
    </xf>
    <xf numFmtId="171" fontId="11" fillId="5" borderId="15" xfId="3" applyNumberFormat="1" applyFont="1" applyFill="1" applyBorder="1" applyAlignment="1" applyProtection="1">
      <alignment vertical="center"/>
      <protection locked="0"/>
    </xf>
    <xf numFmtId="0" fontId="4" fillId="0" borderId="5" xfId="0" applyFont="1" applyBorder="1" applyAlignment="1" applyProtection="1">
      <protection hidden="1"/>
    </xf>
    <xf numFmtId="0" fontId="15" fillId="4" borderId="5" xfId="0" applyFont="1" applyFill="1" applyBorder="1" applyAlignment="1" applyProtection="1">
      <alignment horizontal="left"/>
      <protection hidden="1"/>
    </xf>
    <xf numFmtId="0" fontId="0" fillId="0" borderId="6" xfId="0" applyBorder="1" applyAlignment="1" applyProtection="1">
      <alignment horizontal="left"/>
      <protection hidden="1"/>
    </xf>
    <xf numFmtId="164" fontId="4" fillId="3" borderId="0" xfId="0" applyNumberFormat="1" applyFont="1" applyFill="1" applyBorder="1" applyAlignment="1" applyProtection="1">
      <alignment horizontal="center"/>
      <protection hidden="1"/>
    </xf>
    <xf numFmtId="0" fontId="0" fillId="0" borderId="16" xfId="0" applyBorder="1" applyAlignment="1" applyProtection="1">
      <protection hidden="1"/>
    </xf>
    <xf numFmtId="0" fontId="3" fillId="0" borderId="1" xfId="0" applyFont="1" applyBorder="1" applyProtection="1">
      <protection hidden="1"/>
    </xf>
    <xf numFmtId="164" fontId="32" fillId="3" borderId="4" xfId="0" applyNumberFormat="1" applyFont="1" applyFill="1" applyBorder="1" applyProtection="1">
      <protection hidden="1"/>
    </xf>
    <xf numFmtId="164" fontId="32" fillId="3" borderId="11" xfId="0" applyNumberFormat="1" applyFont="1" applyFill="1" applyBorder="1" applyProtection="1">
      <protection hidden="1"/>
    </xf>
    <xf numFmtId="44" fontId="24" fillId="6" borderId="15" xfId="2" applyFont="1" applyFill="1" applyBorder="1" applyAlignment="1" applyProtection="1">
      <alignment horizontal="center"/>
      <protection hidden="1"/>
    </xf>
    <xf numFmtId="0" fontId="4" fillId="0" borderId="0" xfId="0" applyFont="1" applyBorder="1" applyAlignment="1" applyProtection="1">
      <protection hidden="1"/>
    </xf>
    <xf numFmtId="0" fontId="4" fillId="0" borderId="0" xfId="0" applyFont="1" applyBorder="1" applyAlignment="1" applyProtection="1">
      <alignment horizontal="right"/>
      <protection hidden="1"/>
    </xf>
    <xf numFmtId="164" fontId="4" fillId="0" borderId="0" xfId="0" applyNumberFormat="1" applyFont="1" applyBorder="1" applyProtection="1">
      <protection hidden="1"/>
    </xf>
    <xf numFmtId="0" fontId="39" fillId="0" borderId="0" xfId="0" applyFont="1" applyBorder="1" applyAlignment="1" applyProtection="1">
      <alignment horizontal="right"/>
      <protection hidden="1"/>
    </xf>
    <xf numFmtId="0" fontId="15" fillId="0" borderId="0" xfId="0" applyFont="1" applyBorder="1" applyAlignment="1" applyProtection="1">
      <protection hidden="1"/>
    </xf>
    <xf numFmtId="164" fontId="12" fillId="6" borderId="3" xfId="2" applyNumberFormat="1" applyFont="1" applyFill="1" applyBorder="1" applyAlignment="1" applyProtection="1">
      <alignment vertical="center"/>
      <protection hidden="1"/>
    </xf>
    <xf numFmtId="164" fontId="4" fillId="4" borderId="3" xfId="0" applyNumberFormat="1" applyFont="1" applyFill="1" applyBorder="1" applyProtection="1">
      <protection hidden="1"/>
    </xf>
    <xf numFmtId="8" fontId="12" fillId="6" borderId="3" xfId="0" applyNumberFormat="1" applyFont="1" applyFill="1" applyBorder="1" applyAlignment="1" applyProtection="1">
      <alignment vertical="center"/>
      <protection hidden="1"/>
    </xf>
    <xf numFmtId="0" fontId="11" fillId="0" borderId="5" xfId="3" quotePrefix="1" applyFont="1" applyFill="1" applyBorder="1" applyAlignment="1" applyProtection="1">
      <alignment horizontal="center" vertical="center" wrapText="1"/>
      <protection hidden="1"/>
    </xf>
    <xf numFmtId="44" fontId="16" fillId="0" borderId="0" xfId="0" applyNumberFormat="1" applyFont="1" applyAlignment="1" applyProtection="1">
      <protection hidden="1"/>
    </xf>
    <xf numFmtId="0" fontId="4" fillId="4" borderId="20" xfId="0" applyFont="1" applyFill="1" applyBorder="1" applyAlignment="1" applyProtection="1">
      <alignment horizontal="left" vertical="top"/>
      <protection hidden="1"/>
    </xf>
    <xf numFmtId="0" fontId="4" fillId="3" borderId="7" xfId="0" applyFont="1" applyFill="1" applyBorder="1" applyAlignment="1" applyProtection="1">
      <alignment horizontal="center"/>
      <protection hidden="1"/>
    </xf>
    <xf numFmtId="164" fontId="4" fillId="3" borderId="9" xfId="0" applyNumberFormat="1" applyFont="1" applyFill="1" applyBorder="1" applyAlignment="1" applyProtection="1">
      <alignment horizontal="right"/>
      <protection hidden="1"/>
    </xf>
    <xf numFmtId="164" fontId="4" fillId="3" borderId="14" xfId="0" applyNumberFormat="1" applyFont="1" applyFill="1" applyBorder="1" applyAlignment="1" applyProtection="1">
      <alignment horizontal="right"/>
      <protection hidden="1"/>
    </xf>
    <xf numFmtId="44" fontId="24" fillId="0" borderId="2" xfId="2" applyFont="1" applyFill="1" applyBorder="1" applyAlignment="1" applyProtection="1">
      <alignment horizontal="center"/>
      <protection hidden="1"/>
    </xf>
    <xf numFmtId="8" fontId="4" fillId="0" borderId="0" xfId="0" applyNumberFormat="1" applyFont="1" applyProtection="1">
      <protection hidden="1"/>
    </xf>
    <xf numFmtId="164" fontId="15" fillId="3" borderId="6" xfId="0" applyNumberFormat="1" applyFont="1" applyFill="1" applyBorder="1" applyProtection="1">
      <protection hidden="1"/>
    </xf>
    <xf numFmtId="0" fontId="4" fillId="3" borderId="6" xfId="0" applyFont="1" applyFill="1" applyBorder="1" applyAlignment="1" applyProtection="1">
      <alignment horizontal="right"/>
      <protection hidden="1"/>
    </xf>
    <xf numFmtId="172" fontId="15" fillId="4" borderId="0" xfId="1" applyNumberFormat="1" applyFont="1" applyFill="1" applyBorder="1" applyAlignment="1" applyProtection="1">
      <alignment horizontal="right"/>
      <protection hidden="1"/>
    </xf>
    <xf numFmtId="44" fontId="15" fillId="0" borderId="0" xfId="2" applyFont="1" applyFill="1" applyBorder="1" applyAlignment="1" applyProtection="1">
      <protection hidden="1"/>
    </xf>
    <xf numFmtId="164" fontId="4" fillId="4" borderId="0" xfId="0" applyNumberFormat="1" applyFont="1" applyFill="1" applyBorder="1" applyProtection="1">
      <protection hidden="1"/>
    </xf>
    <xf numFmtId="164" fontId="12" fillId="3" borderId="10" xfId="0" applyNumberFormat="1" applyFont="1" applyFill="1" applyBorder="1" applyAlignment="1" applyProtection="1">
      <alignment horizontal="right"/>
      <protection hidden="1"/>
    </xf>
    <xf numFmtId="49" fontId="12" fillId="3" borderId="10" xfId="0" applyNumberFormat="1" applyFont="1" applyFill="1" applyBorder="1" applyAlignment="1" applyProtection="1">
      <alignment horizontal="right"/>
      <protection hidden="1"/>
    </xf>
    <xf numFmtId="164" fontId="12" fillId="3" borderId="12" xfId="0" applyNumberFormat="1" applyFont="1" applyFill="1" applyBorder="1" applyAlignment="1" applyProtection="1">
      <alignment horizontal="right"/>
      <protection hidden="1"/>
    </xf>
    <xf numFmtId="0" fontId="4" fillId="3" borderId="11" xfId="0" applyNumberFormat="1" applyFont="1" applyFill="1" applyBorder="1" applyAlignment="1" applyProtection="1">
      <alignment horizontal="right"/>
      <protection hidden="1"/>
    </xf>
    <xf numFmtId="164" fontId="4" fillId="3" borderId="10" xfId="0" applyNumberFormat="1" applyFont="1" applyFill="1" applyBorder="1" applyAlignment="1" applyProtection="1">
      <alignment horizontal="right"/>
      <protection hidden="1"/>
    </xf>
    <xf numFmtId="44" fontId="15" fillId="4" borderId="2" xfId="0" applyNumberFormat="1" applyFont="1" applyFill="1" applyBorder="1" applyAlignment="1" applyProtection="1">
      <alignment horizontal="right"/>
      <protection hidden="1"/>
    </xf>
    <xf numFmtId="44" fontId="4" fillId="4" borderId="3" xfId="0" applyNumberFormat="1" applyFont="1" applyFill="1" applyBorder="1" applyAlignment="1" applyProtection="1">
      <alignment horizontal="right"/>
      <protection hidden="1"/>
    </xf>
    <xf numFmtId="8" fontId="44" fillId="7" borderId="2" xfId="2" applyNumberFormat="1" applyFont="1" applyFill="1" applyBorder="1" applyAlignment="1" applyProtection="1">
      <alignment vertical="center"/>
      <protection hidden="1"/>
    </xf>
    <xf numFmtId="1" fontId="44" fillId="0" borderId="0" xfId="0" applyNumberFormat="1" applyFont="1" applyFill="1" applyBorder="1" applyAlignment="1" applyProtection="1">
      <alignment horizontal="right"/>
      <protection hidden="1"/>
    </xf>
    <xf numFmtId="44" fontId="4" fillId="0" borderId="3" xfId="2" applyFont="1" applyFill="1" applyBorder="1" applyAlignment="1" applyProtection="1">
      <protection hidden="1"/>
    </xf>
    <xf numFmtId="0" fontId="16" fillId="0" borderId="0" xfId="0" applyFont="1" applyProtection="1">
      <protection hidden="1"/>
    </xf>
    <xf numFmtId="0" fontId="7" fillId="3" borderId="0" xfId="0" applyFont="1" applyFill="1" applyProtection="1">
      <protection hidden="1"/>
    </xf>
    <xf numFmtId="0" fontId="20" fillId="3" borderId="0" xfId="0" applyFont="1" applyFill="1" applyProtection="1">
      <protection hidden="1"/>
    </xf>
    <xf numFmtId="0" fontId="8" fillId="3" borderId="0" xfId="0" applyFont="1" applyFill="1" applyProtection="1">
      <protection hidden="1"/>
    </xf>
    <xf numFmtId="0" fontId="45" fillId="3" borderId="0" xfId="0" applyFont="1" applyFill="1" applyProtection="1">
      <protection hidden="1"/>
    </xf>
    <xf numFmtId="0" fontId="46" fillId="3" borderId="0" xfId="0" applyFont="1" applyFill="1" applyAlignment="1" applyProtection="1">
      <alignment vertical="center"/>
      <protection hidden="1"/>
    </xf>
    <xf numFmtId="0" fontId="18" fillId="3" borderId="0" xfId="0" applyFont="1" applyFill="1" applyAlignment="1" applyProtection="1">
      <alignment vertical="center"/>
      <protection hidden="1"/>
    </xf>
    <xf numFmtId="1" fontId="11" fillId="0" borderId="1" xfId="0" applyNumberFormat="1" applyFont="1" applyBorder="1" applyProtection="1">
      <protection hidden="1"/>
    </xf>
    <xf numFmtId="1" fontId="16" fillId="0" borderId="1" xfId="0" applyNumberFormat="1" applyFont="1" applyBorder="1" applyAlignment="1" applyProtection="1">
      <alignment horizontal="right"/>
      <protection hidden="1"/>
    </xf>
    <xf numFmtId="1" fontId="16" fillId="0" borderId="1" xfId="0" applyNumberFormat="1" applyFont="1" applyBorder="1" applyProtection="1">
      <protection hidden="1"/>
    </xf>
    <xf numFmtId="1" fontId="47" fillId="0" borderId="1" xfId="0" applyNumberFormat="1" applyFont="1" applyBorder="1" applyProtection="1">
      <protection hidden="1"/>
    </xf>
    <xf numFmtId="167" fontId="16" fillId="0" borderId="0" xfId="9" applyFont="1" applyAlignment="1" applyProtection="1">
      <alignment horizontal="left"/>
      <protection hidden="1"/>
    </xf>
    <xf numFmtId="0" fontId="20" fillId="0" borderId="0" xfId="0" applyFont="1" applyAlignment="1" applyProtection="1">
      <alignment wrapText="1"/>
      <protection hidden="1"/>
    </xf>
    <xf numFmtId="173" fontId="48" fillId="6" borderId="2" xfId="9" quotePrefix="1" applyNumberFormat="1" applyFont="1" applyFill="1" applyBorder="1" applyAlignment="1" applyProtection="1">
      <alignment horizontal="right" vertical="center" wrapText="1"/>
      <protection hidden="1"/>
    </xf>
    <xf numFmtId="0" fontId="20" fillId="0" borderId="0" xfId="0" applyFont="1" applyProtection="1">
      <protection locked="0"/>
    </xf>
    <xf numFmtId="0" fontId="20" fillId="0" borderId="0" xfId="0" applyFont="1" applyAlignment="1" applyProtection="1">
      <alignment wrapText="1"/>
      <protection locked="0"/>
    </xf>
    <xf numFmtId="0" fontId="46" fillId="3" borderId="6" xfId="0" applyFont="1" applyFill="1" applyBorder="1" applyAlignment="1" applyProtection="1">
      <alignment horizontal="right" vertical="center" wrapText="1"/>
      <protection hidden="1"/>
    </xf>
    <xf numFmtId="3" fontId="48" fillId="4" borderId="2" xfId="0" quotePrefix="1" applyNumberFormat="1" applyFont="1" applyFill="1" applyBorder="1" applyAlignment="1" applyProtection="1">
      <alignment horizontal="right" vertical="center" wrapText="1"/>
      <protection hidden="1"/>
    </xf>
    <xf numFmtId="174" fontId="48" fillId="0" borderId="5" xfId="0" applyNumberFormat="1" applyFont="1" applyBorder="1" applyAlignment="1" applyProtection="1">
      <alignment horizontal="right" vertical="center"/>
      <protection hidden="1"/>
    </xf>
    <xf numFmtId="174" fontId="48" fillId="0" borderId="6" xfId="0" applyNumberFormat="1" applyFont="1" applyBorder="1" applyAlignment="1" applyProtection="1">
      <alignment horizontal="left" vertical="center"/>
      <protection hidden="1"/>
    </xf>
    <xf numFmtId="175" fontId="20" fillId="8" borderId="2" xfId="10" applyNumberFormat="1" applyFont="1" applyFill="1" applyBorder="1" applyAlignment="1" applyProtection="1">
      <alignment horizontal="right" vertical="center" wrapText="1"/>
      <protection locked="0"/>
    </xf>
    <xf numFmtId="0" fontId="20" fillId="0" borderId="5" xfId="0" applyFont="1" applyBorder="1" applyAlignment="1" applyProtection="1">
      <alignment horizontal="center" vertical="center"/>
      <protection hidden="1"/>
    </xf>
    <xf numFmtId="0" fontId="20" fillId="0" borderId="6" xfId="0" applyFont="1" applyBorder="1" applyAlignment="1" applyProtection="1">
      <alignment horizontal="right" vertical="center"/>
      <protection hidden="1"/>
    </xf>
    <xf numFmtId="3" fontId="20" fillId="0" borderId="2" xfId="0" applyNumberFormat="1" applyFont="1" applyBorder="1" applyAlignment="1" applyProtection="1">
      <alignment horizontal="right" vertical="center"/>
      <protection hidden="1"/>
    </xf>
    <xf numFmtId="176" fontId="50" fillId="0" borderId="2" xfId="0" applyNumberFormat="1" applyFont="1" applyBorder="1" applyAlignment="1" applyProtection="1">
      <alignment horizontal="right" vertical="center"/>
      <protection hidden="1"/>
    </xf>
    <xf numFmtId="0" fontId="49" fillId="0" borderId="5" xfId="0" applyFont="1" applyBorder="1" applyAlignment="1" applyProtection="1">
      <alignment horizontal="right" vertical="center"/>
      <protection hidden="1"/>
    </xf>
    <xf numFmtId="0" fontId="18" fillId="0" borderId="16" xfId="8" applyFont="1" applyBorder="1" applyAlignment="1" applyProtection="1">
      <alignment vertical="center"/>
      <protection hidden="1"/>
    </xf>
    <xf numFmtId="0" fontId="48" fillId="0" borderId="6" xfId="8" applyFont="1" applyBorder="1" applyAlignment="1" applyProtection="1">
      <alignment vertical="center"/>
      <protection hidden="1"/>
    </xf>
    <xf numFmtId="0" fontId="48" fillId="0" borderId="9" xfId="8" applyFont="1" applyBorder="1" applyAlignment="1" applyProtection="1">
      <alignment vertical="center"/>
      <protection hidden="1"/>
    </xf>
    <xf numFmtId="0" fontId="48" fillId="0" borderId="0" xfId="8" applyFont="1" applyAlignment="1" applyProtection="1">
      <alignment horizontal="left" vertical="center"/>
      <protection hidden="1"/>
    </xf>
    <xf numFmtId="0" fontId="49" fillId="0" borderId="0" xfId="0" applyFont="1" applyAlignment="1" applyProtection="1">
      <alignment horizontal="right" vertical="center"/>
      <protection hidden="1"/>
    </xf>
    <xf numFmtId="0" fontId="46" fillId="3" borderId="4" xfId="0" applyFont="1" applyFill="1" applyBorder="1" applyAlignment="1" applyProtection="1">
      <alignment horizontal="right" vertical="center" wrapText="1"/>
      <protection hidden="1"/>
    </xf>
    <xf numFmtId="0" fontId="48" fillId="0" borderId="0" xfId="0" applyFont="1" applyProtection="1">
      <protection hidden="1"/>
    </xf>
    <xf numFmtId="3" fontId="20" fillId="0" borderId="4" xfId="0" applyNumberFormat="1" applyFont="1" applyBorder="1" applyAlignment="1" applyProtection="1">
      <alignment horizontal="right" vertical="center"/>
      <protection hidden="1"/>
    </xf>
    <xf numFmtId="174" fontId="48" fillId="0" borderId="4" xfId="0" applyNumberFormat="1" applyFont="1" applyBorder="1" applyAlignment="1" applyProtection="1">
      <alignment horizontal="right" vertical="center"/>
      <protection hidden="1"/>
    </xf>
    <xf numFmtId="174" fontId="48" fillId="0" borderId="4" xfId="0" applyNumberFormat="1" applyFont="1" applyBorder="1" applyAlignment="1" applyProtection="1">
      <alignment horizontal="left" vertical="center"/>
      <protection hidden="1"/>
    </xf>
    <xf numFmtId="0" fontId="46" fillId="3" borderId="9" xfId="0" applyFont="1" applyFill="1" applyBorder="1" applyAlignment="1" applyProtection="1">
      <alignment horizontal="center" vertical="center"/>
      <protection hidden="1"/>
    </xf>
    <xf numFmtId="0" fontId="46" fillId="3" borderId="0" xfId="0" applyFont="1" applyFill="1" applyAlignment="1" applyProtection="1">
      <alignment horizontal="center" vertical="center"/>
      <protection hidden="1"/>
    </xf>
    <xf numFmtId="0" fontId="20" fillId="0" borderId="2" xfId="0" applyFont="1" applyBorder="1" applyAlignment="1" applyProtection="1">
      <alignment horizontal="right" vertical="center"/>
      <protection hidden="1"/>
    </xf>
    <xf numFmtId="0" fontId="48" fillId="0" borderId="5" xfId="6" applyNumberFormat="1" applyFont="1" applyBorder="1" applyAlignment="1" applyProtection="1">
      <alignment vertical="center"/>
      <protection hidden="1"/>
    </xf>
    <xf numFmtId="0" fontId="43" fillId="4" borderId="0" xfId="0" applyFont="1" applyFill="1" applyProtection="1">
      <protection hidden="1"/>
    </xf>
    <xf numFmtId="0" fontId="51" fillId="4" borderId="0" xfId="0" applyFont="1" applyFill="1" applyProtection="1">
      <protection hidden="1"/>
    </xf>
    <xf numFmtId="0" fontId="51" fillId="4" borderId="0" xfId="0" applyFont="1" applyFill="1" applyAlignment="1" applyProtection="1">
      <alignment wrapText="1"/>
      <protection hidden="1"/>
    </xf>
    <xf numFmtId="0" fontId="53" fillId="4" borderId="0" xfId="0" applyFont="1" applyFill="1" applyAlignment="1" applyProtection="1">
      <alignment horizontal="left" vertical="center"/>
      <protection hidden="1"/>
    </xf>
    <xf numFmtId="0" fontId="51" fillId="4" borderId="0" xfId="0" applyFont="1" applyFill="1" applyAlignment="1" applyProtection="1">
      <alignment horizontal="center" vertical="center"/>
      <protection hidden="1"/>
    </xf>
    <xf numFmtId="167" fontId="51" fillId="4" borderId="0" xfId="9" applyFont="1" applyFill="1" applyBorder="1" applyAlignment="1" applyProtection="1">
      <alignment horizontal="right" vertical="center" wrapText="1"/>
      <protection hidden="1"/>
    </xf>
    <xf numFmtId="174" fontId="51" fillId="4" borderId="0" xfId="0" applyNumberFormat="1" applyFont="1" applyFill="1" applyAlignment="1" applyProtection="1">
      <alignment horizontal="right" vertical="center" wrapText="1"/>
      <protection hidden="1"/>
    </xf>
    <xf numFmtId="176" fontId="54" fillId="4" borderId="0" xfId="0" applyNumberFormat="1" applyFont="1" applyFill="1" applyAlignment="1" applyProtection="1">
      <alignment horizontal="right" vertical="center"/>
      <protection hidden="1"/>
    </xf>
    <xf numFmtId="1" fontId="54" fillId="4" borderId="0" xfId="0" applyNumberFormat="1" applyFont="1" applyFill="1" applyAlignment="1" applyProtection="1">
      <alignment horizontal="right" vertical="center"/>
      <protection hidden="1"/>
    </xf>
    <xf numFmtId="0" fontId="55" fillId="4" borderId="0" xfId="0" applyFont="1" applyFill="1" applyAlignment="1" applyProtection="1">
      <alignment vertical="center"/>
      <protection hidden="1"/>
    </xf>
    <xf numFmtId="0" fontId="56" fillId="4" borderId="0" xfId="0" applyFont="1" applyFill="1" applyAlignment="1" applyProtection="1">
      <alignment vertical="center"/>
      <protection hidden="1"/>
    </xf>
    <xf numFmtId="0" fontId="51" fillId="4" borderId="0" xfId="0" applyFont="1" applyFill="1" applyAlignment="1" applyProtection="1">
      <alignment vertical="center"/>
      <protection hidden="1"/>
    </xf>
    <xf numFmtId="0" fontId="53" fillId="4" borderId="0" xfId="0" applyFont="1" applyFill="1" applyAlignment="1" applyProtection="1">
      <alignment horizontal="left" vertical="center"/>
      <protection locked="0"/>
    </xf>
    <xf numFmtId="0" fontId="53" fillId="4" borderId="0" xfId="0" applyFont="1" applyFill="1" applyAlignment="1" applyProtection="1">
      <alignment horizontal="right" vertical="center"/>
      <protection locked="0"/>
    </xf>
    <xf numFmtId="0" fontId="51" fillId="4" borderId="0" xfId="0" applyFont="1" applyFill="1" applyProtection="1">
      <protection locked="0"/>
    </xf>
    <xf numFmtId="0" fontId="54" fillId="4" borderId="0" xfId="0" applyFont="1" applyFill="1" applyAlignment="1" applyProtection="1">
      <alignment horizontal="center" vertical="center"/>
      <protection locked="0"/>
    </xf>
    <xf numFmtId="173" fontId="54" fillId="4" borderId="0" xfId="9" applyNumberFormat="1" applyFont="1" applyFill="1" applyBorder="1" applyAlignment="1" applyProtection="1">
      <alignment horizontal="right" vertical="center"/>
      <protection locked="0"/>
    </xf>
    <xf numFmtId="174" fontId="54" fillId="4" borderId="0" xfId="0" applyNumberFormat="1" applyFont="1" applyFill="1" applyAlignment="1" applyProtection="1">
      <alignment horizontal="right" vertical="center"/>
      <protection locked="0"/>
    </xf>
    <xf numFmtId="176" fontId="54" fillId="4" borderId="0" xfId="0" applyNumberFormat="1" applyFont="1" applyFill="1" applyAlignment="1" applyProtection="1">
      <alignment horizontal="right" vertical="center"/>
      <protection locked="0"/>
    </xf>
    <xf numFmtId="0" fontId="53" fillId="4" borderId="0" xfId="0" applyFont="1" applyFill="1" applyAlignment="1" applyProtection="1">
      <alignment vertical="center"/>
      <protection locked="0"/>
    </xf>
    <xf numFmtId="168" fontId="51" fillId="4" borderId="0" xfId="10" applyFont="1" applyFill="1" applyBorder="1" applyAlignment="1" applyProtection="1">
      <alignment vertical="center"/>
      <protection locked="0"/>
    </xf>
    <xf numFmtId="168" fontId="53" fillId="4" borderId="0" xfId="10" applyFont="1" applyFill="1" applyBorder="1" applyAlignment="1" applyProtection="1">
      <alignment vertical="center"/>
      <protection locked="0"/>
    </xf>
    <xf numFmtId="0" fontId="51" fillId="4" borderId="0" xfId="0" applyFont="1" applyFill="1" applyAlignment="1" applyProtection="1">
      <alignment vertical="center" wrapText="1"/>
      <protection locked="0"/>
    </xf>
    <xf numFmtId="0" fontId="51" fillId="4" borderId="0" xfId="0" applyFont="1" applyFill="1" applyAlignment="1" applyProtection="1">
      <alignment vertical="center"/>
      <protection locked="0"/>
    </xf>
    <xf numFmtId="0" fontId="51" fillId="4" borderId="0" xfId="0" applyFont="1" applyFill="1" applyAlignment="1" applyProtection="1">
      <alignment wrapText="1"/>
      <protection locked="0"/>
    </xf>
    <xf numFmtId="2" fontId="51" fillId="4" borderId="0" xfId="0" applyNumberFormat="1" applyFont="1" applyFill="1" applyProtection="1">
      <protection locked="0"/>
    </xf>
    <xf numFmtId="168" fontId="51" fillId="4" borderId="0" xfId="10" applyFont="1" applyFill="1" applyBorder="1" applyAlignment="1" applyProtection="1">
      <alignment horizontal="right"/>
      <protection locked="0"/>
    </xf>
    <xf numFmtId="0" fontId="43" fillId="4" borderId="0" xfId="0" applyFont="1" applyFill="1" applyProtection="1">
      <protection locked="0"/>
    </xf>
    <xf numFmtId="0" fontId="51" fillId="4" borderId="0" xfId="0" applyFont="1" applyFill="1" applyAlignment="1" applyProtection="1">
      <alignment horizontal="center" vertical="center"/>
      <protection locked="0"/>
    </xf>
    <xf numFmtId="177" fontId="51" fillId="4" borderId="0" xfId="9" applyNumberFormat="1" applyFont="1" applyFill="1" applyBorder="1" applyAlignment="1" applyProtection="1">
      <alignment horizontal="right" vertical="center"/>
      <protection locked="0"/>
    </xf>
    <xf numFmtId="1" fontId="51" fillId="4" borderId="0" xfId="0" applyNumberFormat="1" applyFont="1" applyFill="1" applyAlignment="1" applyProtection="1">
      <alignment horizontal="right" vertical="center"/>
      <protection locked="0"/>
    </xf>
    <xf numFmtId="167" fontId="51" fillId="4" borderId="0" xfId="9" applyFont="1" applyFill="1" applyBorder="1" applyAlignment="1" applyProtection="1">
      <alignment horizontal="center" vertical="center"/>
      <protection locked="0"/>
    </xf>
    <xf numFmtId="0" fontId="51" fillId="4" borderId="0" xfId="0" applyFont="1" applyFill="1" applyAlignment="1" applyProtection="1">
      <alignment horizontal="right" vertical="center"/>
      <protection locked="0"/>
    </xf>
    <xf numFmtId="1" fontId="51" fillId="4" borderId="0" xfId="10" applyNumberFormat="1" applyFont="1" applyFill="1" applyBorder="1" applyAlignment="1" applyProtection="1">
      <alignment horizontal="center" vertical="center"/>
      <protection locked="0"/>
    </xf>
    <xf numFmtId="1" fontId="51" fillId="4" borderId="0" xfId="0" applyNumberFormat="1" applyFont="1" applyFill="1" applyAlignment="1" applyProtection="1">
      <alignment horizontal="center" vertical="center"/>
      <protection locked="0"/>
    </xf>
    <xf numFmtId="167" fontId="51" fillId="4" borderId="0" xfId="9" applyFont="1" applyFill="1" applyBorder="1" applyAlignment="1" applyProtection="1">
      <alignment horizontal="right" vertical="center"/>
      <protection locked="0"/>
    </xf>
    <xf numFmtId="0" fontId="43" fillId="4" borderId="0" xfId="0" applyFont="1" applyFill="1" applyAlignment="1" applyProtection="1">
      <alignment horizontal="center" vertical="center"/>
      <protection locked="0"/>
    </xf>
    <xf numFmtId="0" fontId="51" fillId="4" borderId="0" xfId="0" quotePrefix="1" applyFont="1" applyFill="1" applyAlignment="1" applyProtection="1">
      <alignment vertical="center"/>
      <protection locked="0"/>
    </xf>
    <xf numFmtId="1" fontId="8" fillId="3" borderId="5" xfId="0" applyNumberFormat="1" applyFont="1" applyFill="1" applyBorder="1" applyAlignment="1" applyProtection="1">
      <alignment horizontal="left" vertical="center" wrapText="1"/>
      <protection hidden="1"/>
    </xf>
    <xf numFmtId="1" fontId="8" fillId="3" borderId="16" xfId="0" applyNumberFormat="1" applyFont="1" applyFill="1" applyBorder="1" applyAlignment="1" applyProtection="1">
      <alignment horizontal="left" vertical="center" wrapText="1"/>
      <protection hidden="1"/>
    </xf>
    <xf numFmtId="1" fontId="8" fillId="3" borderId="6" xfId="0" applyNumberFormat="1" applyFont="1" applyFill="1" applyBorder="1" applyAlignment="1" applyProtection="1">
      <alignment horizontal="left" vertical="center" wrapText="1"/>
      <protection hidden="1"/>
    </xf>
    <xf numFmtId="0" fontId="14" fillId="5" borderId="9" xfId="0" applyFont="1" applyFill="1" applyBorder="1" applyAlignment="1" applyProtection="1">
      <alignment vertical="center"/>
      <protection locked="0"/>
    </xf>
    <xf numFmtId="0" fontId="0" fillId="0" borderId="0" xfId="0" applyAlignment="1" applyProtection="1">
      <protection locked="0"/>
    </xf>
    <xf numFmtId="1" fontId="8" fillId="3" borderId="5" xfId="0" applyNumberFormat="1" applyFont="1" applyFill="1" applyBorder="1" applyAlignment="1" applyProtection="1">
      <alignment horizontal="left" vertical="center"/>
      <protection hidden="1"/>
    </xf>
    <xf numFmtId="1" fontId="8" fillId="3" borderId="16" xfId="0" applyNumberFormat="1" applyFont="1" applyFill="1" applyBorder="1" applyAlignment="1" applyProtection="1">
      <alignment horizontal="left" vertical="center"/>
      <protection hidden="1"/>
    </xf>
    <xf numFmtId="1" fontId="42" fillId="3" borderId="5" xfId="0" applyNumberFormat="1" applyFont="1" applyFill="1" applyBorder="1" applyAlignment="1" applyProtection="1">
      <alignment horizontal="right" vertical="center"/>
      <protection hidden="1"/>
    </xf>
    <xf numFmtId="1" fontId="42" fillId="3" borderId="16" xfId="0" applyNumberFormat="1" applyFont="1" applyFill="1" applyBorder="1" applyAlignment="1" applyProtection="1">
      <alignment horizontal="right" vertical="center"/>
      <protection hidden="1"/>
    </xf>
    <xf numFmtId="1" fontId="4" fillId="3" borderId="0" xfId="0" applyNumberFormat="1" applyFont="1" applyFill="1" applyBorder="1" applyAlignment="1" applyProtection="1">
      <alignment horizontal="left" vertical="center"/>
      <protection hidden="1"/>
    </xf>
    <xf numFmtId="0" fontId="12" fillId="0" borderId="0" xfId="3" quotePrefix="1" applyFont="1" applyFill="1" applyBorder="1" applyAlignment="1" applyProtection="1">
      <alignment horizontal="left" vertical="center" wrapText="1"/>
      <protection hidden="1"/>
    </xf>
    <xf numFmtId="0" fontId="0" fillId="0" borderId="0" xfId="0" applyAlignment="1" applyProtection="1">
      <alignment horizontal="left" vertical="top" wrapText="1"/>
      <protection hidden="1"/>
    </xf>
    <xf numFmtId="0" fontId="12" fillId="0" borderId="5" xfId="3" applyFont="1" applyFill="1" applyBorder="1" applyAlignment="1" applyProtection="1">
      <alignment horizontal="right"/>
      <protection hidden="1"/>
    </xf>
    <xf numFmtId="0" fontId="12" fillId="0" borderId="16" xfId="3" applyFont="1" applyFill="1" applyBorder="1" applyAlignment="1" applyProtection="1">
      <alignment horizontal="right"/>
      <protection hidden="1"/>
    </xf>
    <xf numFmtId="0" fontId="12" fillId="0" borderId="6" xfId="3" applyFont="1" applyFill="1" applyBorder="1" applyAlignment="1" applyProtection="1">
      <alignment horizontal="right"/>
      <protection hidden="1"/>
    </xf>
    <xf numFmtId="0" fontId="15" fillId="4" borderId="5" xfId="0" applyFont="1" applyFill="1" applyBorder="1" applyAlignment="1" applyProtection="1">
      <alignment horizontal="left"/>
      <protection hidden="1"/>
    </xf>
    <xf numFmtId="0" fontId="0" fillId="0" borderId="6" xfId="0" applyBorder="1" applyAlignment="1" applyProtection="1">
      <alignment horizontal="left"/>
      <protection hidden="1"/>
    </xf>
    <xf numFmtId="0" fontId="4" fillId="3" borderId="8"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16" fillId="0" borderId="4" xfId="0" applyFont="1" applyFill="1" applyBorder="1" applyAlignment="1" applyProtection="1">
      <alignment horizontal="left" vertical="top" wrapText="1"/>
      <protection hidden="1"/>
    </xf>
    <xf numFmtId="0" fontId="4" fillId="0" borderId="18" xfId="0" applyFont="1" applyFill="1" applyBorder="1" applyAlignment="1" applyProtection="1">
      <alignment horizontal="left"/>
      <protection hidden="1"/>
    </xf>
    <xf numFmtId="0" fontId="40" fillId="0" borderId="19" xfId="0" applyFont="1" applyBorder="1" applyAlignment="1" applyProtection="1">
      <alignment horizontal="left"/>
      <protection hidden="1"/>
    </xf>
    <xf numFmtId="0" fontId="4" fillId="3" borderId="0" xfId="0" applyFont="1" applyFill="1" applyBorder="1" applyAlignment="1" applyProtection="1">
      <alignment horizontal="center"/>
      <protection hidden="1"/>
    </xf>
    <xf numFmtId="0" fontId="15" fillId="4" borderId="6" xfId="0" applyFont="1" applyFill="1" applyBorder="1" applyAlignment="1" applyProtection="1">
      <alignment horizontal="left"/>
      <protection hidden="1"/>
    </xf>
    <xf numFmtId="1" fontId="11" fillId="0" borderId="0" xfId="0" applyNumberFormat="1" applyFont="1" applyFill="1" applyBorder="1" applyAlignment="1" applyProtection="1">
      <alignment horizontal="left" vertical="top" wrapText="1"/>
      <protection hidden="1"/>
    </xf>
    <xf numFmtId="0" fontId="4" fillId="3" borderId="0" xfId="0" applyFont="1" applyFill="1" applyBorder="1" applyAlignment="1" applyProtection="1">
      <alignment horizontal="center" vertical="center" wrapText="1"/>
      <protection hidden="1"/>
    </xf>
    <xf numFmtId="0" fontId="4" fillId="3" borderId="11" xfId="0" applyFont="1" applyFill="1" applyBorder="1" applyAlignment="1" applyProtection="1">
      <alignment horizontal="center" vertical="center" wrapText="1"/>
      <protection hidden="1"/>
    </xf>
    <xf numFmtId="164" fontId="4" fillId="3" borderId="10" xfId="0" applyNumberFormat="1" applyFont="1" applyFill="1" applyBorder="1" applyAlignment="1" applyProtection="1">
      <alignment horizontal="right" wrapText="1"/>
      <protection hidden="1"/>
    </xf>
    <xf numFmtId="164" fontId="4" fillId="3" borderId="12" xfId="0" applyNumberFormat="1" applyFont="1" applyFill="1" applyBorder="1" applyAlignment="1" applyProtection="1">
      <alignment horizontal="right" wrapText="1"/>
      <protection hidden="1"/>
    </xf>
    <xf numFmtId="0" fontId="15" fillId="4" borderId="5" xfId="0" applyFont="1" applyFill="1" applyBorder="1" applyAlignment="1" applyProtection="1">
      <alignment horizontal="left" vertical="top"/>
      <protection hidden="1"/>
    </xf>
    <xf numFmtId="0" fontId="15" fillId="4" borderId="6" xfId="0" applyFont="1" applyFill="1" applyBorder="1" applyAlignment="1" applyProtection="1">
      <alignment horizontal="left" vertical="top"/>
      <protection hidden="1"/>
    </xf>
    <xf numFmtId="0" fontId="11" fillId="0" borderId="5" xfId="3" quotePrefix="1" applyFont="1" applyFill="1" applyBorder="1" applyAlignment="1" applyProtection="1">
      <alignment horizontal="left" wrapText="1"/>
      <protection hidden="1"/>
    </xf>
    <xf numFmtId="0" fontId="0" fillId="0" borderId="16" xfId="0" applyBorder="1" applyAlignment="1" applyProtection="1">
      <protection hidden="1"/>
    </xf>
    <xf numFmtId="0" fontId="0" fillId="0" borderId="6" xfId="0" applyBorder="1" applyAlignment="1" applyProtection="1">
      <protection hidden="1"/>
    </xf>
    <xf numFmtId="0" fontId="0" fillId="0" borderId="5" xfId="0" applyBorder="1" applyAlignment="1" applyProtection="1">
      <alignment horizontal="right"/>
      <protection hidden="1"/>
    </xf>
    <xf numFmtId="0" fontId="0" fillId="0" borderId="16" xfId="0" applyBorder="1" applyAlignment="1" applyProtection="1">
      <alignment horizontal="right"/>
      <protection hidden="1"/>
    </xf>
    <xf numFmtId="0" fontId="0" fillId="0" borderId="6" xfId="0" applyBorder="1" applyAlignment="1" applyProtection="1">
      <alignment horizontal="right"/>
      <protection hidden="1"/>
    </xf>
    <xf numFmtId="0" fontId="11" fillId="0" borderId="2" xfId="3" quotePrefix="1" applyFont="1" applyFill="1" applyBorder="1" applyAlignment="1" applyProtection="1">
      <alignment horizontal="left" wrapText="1"/>
      <protection hidden="1"/>
    </xf>
    <xf numFmtId="0" fontId="12" fillId="0" borderId="0" xfId="3" applyFont="1" applyFill="1" applyBorder="1" applyAlignment="1" applyProtection="1">
      <alignment horizontal="right" vertical="center"/>
      <protection hidden="1"/>
    </xf>
    <xf numFmtId="164" fontId="8" fillId="3" borderId="4" xfId="0" applyNumberFormat="1" applyFont="1" applyFill="1" applyBorder="1" applyAlignment="1" applyProtection="1">
      <alignment horizontal="center" vertical="center"/>
      <protection hidden="1"/>
    </xf>
    <xf numFmtId="164" fontId="8" fillId="3" borderId="0" xfId="0" applyNumberFormat="1" applyFont="1" applyFill="1" applyBorder="1" applyAlignment="1" applyProtection="1">
      <alignment horizontal="center" vertical="center"/>
      <protection hidden="1"/>
    </xf>
    <xf numFmtId="0" fontId="12" fillId="0" borderId="5" xfId="3" applyFont="1" applyFill="1" applyBorder="1" applyAlignment="1" applyProtection="1">
      <alignment horizontal="right" vertical="center"/>
      <protection hidden="1"/>
    </xf>
    <xf numFmtId="0" fontId="12" fillId="0" borderId="16" xfId="3" applyFont="1" applyFill="1" applyBorder="1" applyAlignment="1" applyProtection="1">
      <alignment horizontal="right" vertical="center"/>
      <protection hidden="1"/>
    </xf>
    <xf numFmtId="0" fontId="12" fillId="0" borderId="6" xfId="3" applyFont="1" applyFill="1" applyBorder="1" applyAlignment="1" applyProtection="1">
      <alignment horizontal="right" vertical="center"/>
      <protection hidden="1"/>
    </xf>
    <xf numFmtId="0" fontId="46" fillId="0" borderId="4" xfId="0" applyFont="1" applyBorder="1" applyAlignment="1" applyProtection="1">
      <alignment horizontal="right" vertical="center"/>
      <protection hidden="1"/>
    </xf>
    <xf numFmtId="0" fontId="46" fillId="0" borderId="2" xfId="0" applyFont="1" applyBorder="1" applyAlignment="1" applyProtection="1">
      <alignment horizontal="right" vertical="center"/>
      <protection hidden="1"/>
    </xf>
    <xf numFmtId="0" fontId="46" fillId="3" borderId="5" xfId="0" applyFont="1" applyFill="1" applyBorder="1" applyAlignment="1" applyProtection="1">
      <alignment horizontal="left" vertical="center" wrapText="1"/>
      <protection hidden="1"/>
    </xf>
    <xf numFmtId="0" fontId="46" fillId="3" borderId="6" xfId="0" applyFont="1" applyFill="1" applyBorder="1" applyAlignment="1" applyProtection="1">
      <alignment horizontal="left" vertical="center" wrapText="1"/>
      <protection hidden="1"/>
    </xf>
    <xf numFmtId="0" fontId="46" fillId="3" borderId="5" xfId="0" applyFont="1" applyFill="1" applyBorder="1" applyAlignment="1" applyProtection="1">
      <alignment horizontal="right" vertical="center" wrapText="1"/>
      <protection hidden="1"/>
    </xf>
    <xf numFmtId="0" fontId="46" fillId="3" borderId="6" xfId="0" applyFont="1" applyFill="1" applyBorder="1" applyAlignment="1" applyProtection="1">
      <alignment horizontal="right" vertical="center" wrapText="1"/>
      <protection hidden="1"/>
    </xf>
    <xf numFmtId="0" fontId="20" fillId="0" borderId="5" xfId="0" applyFont="1" applyBorder="1" applyAlignment="1" applyProtection="1">
      <alignment horizontal="right" vertical="center"/>
      <protection hidden="1"/>
    </xf>
    <xf numFmtId="0" fontId="20" fillId="0" borderId="6" xfId="0" applyFont="1" applyBorder="1" applyAlignment="1" applyProtection="1">
      <alignment horizontal="right" vertical="center"/>
      <protection hidden="1"/>
    </xf>
    <xf numFmtId="0" fontId="46" fillId="0" borderId="5" xfId="0" applyFont="1" applyBorder="1" applyAlignment="1" applyProtection="1">
      <alignment horizontal="right" vertical="center"/>
      <protection hidden="1"/>
    </xf>
    <xf numFmtId="0" fontId="46" fillId="0" borderId="6" xfId="0" applyFont="1" applyBorder="1" applyAlignment="1" applyProtection="1">
      <alignment horizontal="right" vertical="center"/>
      <protection hidden="1"/>
    </xf>
    <xf numFmtId="0" fontId="52" fillId="4" borderId="0" xfId="0" applyFont="1" applyFill="1" applyAlignment="1" applyProtection="1">
      <alignment vertical="center"/>
      <protection hidden="1"/>
    </xf>
    <xf numFmtId="0" fontId="56" fillId="4" borderId="0" xfId="0" applyFont="1" applyFill="1" applyAlignment="1" applyProtection="1">
      <alignment horizontal="left" vertical="top" wrapText="1"/>
      <protection hidden="1"/>
    </xf>
  </cellXfs>
  <cellStyles count="19">
    <cellStyle name="Komma" xfId="1" builtinId="3"/>
    <cellStyle name="Komma 2" xfId="4" xr:uid="{00000000-0005-0000-0000-000001000000}"/>
    <cellStyle name="Komma 2 2" xfId="7" xr:uid="{00000000-0005-0000-0000-000002000000}"/>
    <cellStyle name="Komma 2 2 2" xfId="13" xr:uid="{00000000-0005-0000-0000-000003000000}"/>
    <cellStyle name="Komma 3" xfId="10" xr:uid="{00000000-0005-0000-0000-000004000000}"/>
    <cellStyle name="Komma 3 2" xfId="15" xr:uid="{00000000-0005-0000-0000-000005000000}"/>
    <cellStyle name="Komma 3 2 2" xfId="17" xr:uid="{00000000-0005-0000-0000-000006000000}"/>
    <cellStyle name="Komma 4" xfId="11" xr:uid="{00000000-0005-0000-0000-000007000000}"/>
    <cellStyle name="Procent" xfId="6" builtinId="5"/>
    <cellStyle name="Procent 2" xfId="5" xr:uid="{00000000-0005-0000-0000-000009000000}"/>
    <cellStyle name="Standaard" xfId="0" builtinId="0"/>
    <cellStyle name="Standaard 3" xfId="8" xr:uid="{00000000-0005-0000-0000-00000B000000}"/>
    <cellStyle name="Standaard 4" xfId="3" xr:uid="{00000000-0005-0000-0000-00000C000000}"/>
    <cellStyle name="Valuta" xfId="2" builtinId="4"/>
    <cellStyle name="Valuta 2" xfId="9" xr:uid="{00000000-0005-0000-0000-00000E000000}"/>
    <cellStyle name="Valuta 2 2" xfId="14" xr:uid="{00000000-0005-0000-0000-00000F000000}"/>
    <cellStyle name="Valuta 2 2 2" xfId="16" xr:uid="{00000000-0005-0000-0000-000010000000}"/>
    <cellStyle name="Valuta 2 4" xfId="18" xr:uid="{D9F47F66-69F5-4FA8-96BE-A230FAEB639C}"/>
    <cellStyle name="Valuta 3" xfId="12" xr:uid="{00000000-0005-0000-0000-000011000000}"/>
  </cellStyles>
  <dxfs count="71">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bgColor theme="0" tint="-0.14996795556505021"/>
        </patternFill>
      </fill>
    </dxf>
    <dxf>
      <fill>
        <patternFill>
          <bgColor rgb="FFFFFF99"/>
        </patternFill>
      </fill>
    </dxf>
    <dxf>
      <fill>
        <patternFill>
          <bgColor rgb="FFFF0000"/>
        </patternFill>
      </fill>
    </dxf>
    <dxf>
      <fill>
        <patternFill>
          <bgColor rgb="FF92D050"/>
        </patternFill>
      </fill>
    </dxf>
    <dxf>
      <fill>
        <patternFill>
          <bgColor rgb="FF92D050"/>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ill>
        <patternFill>
          <bgColor theme="0" tint="-0.14996795556505021"/>
        </patternFill>
      </fill>
    </dxf>
    <dxf>
      <fill>
        <patternFill>
          <bgColor rgb="FFFFFF99"/>
        </patternFill>
      </fill>
    </dxf>
    <dxf>
      <fill>
        <patternFill>
          <bgColor rgb="FFFF0000"/>
        </patternFill>
      </fill>
    </dxf>
    <dxf>
      <fill>
        <patternFill>
          <bgColor rgb="FF92D050"/>
        </patternFill>
      </fill>
    </dxf>
    <dxf>
      <fill>
        <patternFill>
          <bgColor rgb="FF92D050"/>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ill>
        <patternFill>
          <bgColor theme="0" tint="-0.14996795556505021"/>
        </patternFill>
      </fill>
    </dxf>
    <dxf>
      <fill>
        <patternFill>
          <bgColor rgb="FFFFFF99"/>
        </patternFill>
      </fill>
    </dxf>
    <dxf>
      <fill>
        <patternFill>
          <bgColor rgb="FFFF0000"/>
        </patternFill>
      </fill>
    </dxf>
    <dxf>
      <fill>
        <patternFill>
          <bgColor rgb="FF92D050"/>
        </patternFill>
      </fill>
    </dxf>
  </dxfs>
  <tableStyles count="0" defaultTableStyle="TableStyleMedium2" defaultPivotStyle="PivotStyleLight16"/>
  <colors>
    <mruColors>
      <color rgb="FF8FCAE7"/>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46.365491470337545</c:v>
                </c:pt>
                <c:pt idx="1">
                  <c:v>47.035922826958327</c:v>
                </c:pt>
                <c:pt idx="2">
                  <c:v>47.706354183579109</c:v>
                </c:pt>
                <c:pt idx="3">
                  <c:v>49.047216896820665</c:v>
                </c:pt>
                <c:pt idx="4">
                  <c:v>51.728942323303784</c:v>
                </c:pt>
                <c:pt idx="5">
                  <c:v>54.41066774978691</c:v>
                </c:pt>
                <c:pt idx="6">
                  <c:v>57.092393176270036</c:v>
                </c:pt>
                <c:pt idx="7">
                  <c:v>59.774118602753148</c:v>
                </c:pt>
                <c:pt idx="8">
                  <c:v>62.455844029236275</c:v>
                </c:pt>
                <c:pt idx="9">
                  <c:v>65.137569455719401</c:v>
                </c:pt>
                <c:pt idx="10">
                  <c:v>67.819294882202527</c:v>
                </c:pt>
                <c:pt idx="11">
                  <c:v>70.501020308685654</c:v>
                </c:pt>
                <c:pt idx="12">
                  <c:v>73.18274573516878</c:v>
                </c:pt>
                <c:pt idx="13">
                  <c:v>75.864471161651906</c:v>
                </c:pt>
                <c:pt idx="14">
                  <c:v>78.546196588135004</c:v>
                </c:pt>
                <c:pt idx="15">
                  <c:v>81.22792201461813</c:v>
                </c:pt>
                <c:pt idx="16">
                  <c:v>83.909647441101271</c:v>
                </c:pt>
                <c:pt idx="17">
                  <c:v>86.591372867584397</c:v>
                </c:pt>
                <c:pt idx="18">
                  <c:v>89.273098294067523</c:v>
                </c:pt>
                <c:pt idx="19">
                  <c:v>91.954823720550635</c:v>
                </c:pt>
                <c:pt idx="20">
                  <c:v>94.636549147033747</c:v>
                </c:pt>
                <c:pt idx="21">
                  <c:v>97.318274573516874</c:v>
                </c:pt>
                <c:pt idx="22">
                  <c:v>100</c:v>
                </c:pt>
              </c:numCache>
            </c:numRef>
          </c:xVal>
          <c:yVal>
            <c:numRef>
              <c:f>DATA!$D$19:$Z$19</c:f>
              <c:numCache>
                <c:formatCode>_(* #,##0.00_);_(* \(#,##0.00\);_(* "-"??_);_(@_)</c:formatCode>
                <c:ptCount val="23"/>
                <c:pt idx="0">
                  <c:v>0</c:v>
                </c:pt>
                <c:pt idx="1">
                  <c:v>1488519.5074841427</c:v>
                </c:pt>
                <c:pt idx="2">
                  <c:v>2111249.1233399529</c:v>
                </c:pt>
                <c:pt idx="3">
                  <c:v>2990084.1501742299</c:v>
                </c:pt>
                <c:pt idx="4">
                  <c:v>4222093.0000666436</c:v>
                </c:pt>
                <c:pt idx="5">
                  <c:v>5153241.0601050127</c:v>
                </c:pt>
                <c:pt idx="6">
                  <c:v>5925168.658004567</c:v>
                </c:pt>
                <c:pt idx="7">
                  <c:v>6593196.2122835694</c:v>
                </c:pt>
                <c:pt idx="8">
                  <c:v>7185890.952237566</c:v>
                </c:pt>
                <c:pt idx="9">
                  <c:v>7720325.7199136158</c:v>
                </c:pt>
                <c:pt idx="10">
                  <c:v>8207684.3068726035</c:v>
                </c:pt>
                <c:pt idx="11">
                  <c:v>8655772.2136191297</c:v>
                </c:pt>
                <c:pt idx="12">
                  <c:v>9070296.5349560753</c:v>
                </c:pt>
                <c:pt idx="13">
                  <c:v>9455581.320058424</c:v>
                </c:pt>
                <c:pt idx="14">
                  <c:v>9814996.092118958</c:v>
                </c:pt>
                <c:pt idx="15">
                  <c:v>10151226.83959813</c:v>
                </c:pt>
                <c:pt idx="16">
                  <c:v>10466455.030681431</c:v>
                </c:pt>
                <c:pt idx="17">
                  <c:v>10762480.192476336</c:v>
                </c:pt>
                <c:pt idx="18">
                  <c:v>11040806.409903714</c:v>
                </c:pt>
                <c:pt idx="19">
                  <c:v>11302704.944760693</c:v>
                </c:pt>
                <c:pt idx="20">
                  <c:v>11549260.574741412</c:v>
                </c:pt>
                <c:pt idx="21">
                  <c:v>11781406.545198597</c:v>
                </c:pt>
                <c:pt idx="22">
                  <c:v>11999951.375052154</c:v>
                </c:pt>
              </c:numCache>
            </c:numRef>
          </c:yVal>
          <c:smooth val="0"/>
          <c:extLst>
            <c:ext xmlns:c16="http://schemas.microsoft.com/office/drawing/2014/chart" uri="{C3380CC4-5D6E-409C-BE32-E72D297353CC}">
              <c16:uniqueId val="{00000000-3FFC-4281-A773-F10B80CAF0A9}"/>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57.728942323303791</c:v>
                </c:pt>
                <c:pt idx="1">
                  <c:v>58.257330544262487</c:v>
                </c:pt>
                <c:pt idx="2">
                  <c:v>58.785718765221198</c:v>
                </c:pt>
                <c:pt idx="3">
                  <c:v>59.842495207138604</c:v>
                </c:pt>
                <c:pt idx="4">
                  <c:v>61.956048090973404</c:v>
                </c:pt>
                <c:pt idx="5">
                  <c:v>64.06960097480821</c:v>
                </c:pt>
                <c:pt idx="6">
                  <c:v>66.183153858643024</c:v>
                </c:pt>
                <c:pt idx="7">
                  <c:v>68.296706742477838</c:v>
                </c:pt>
                <c:pt idx="8">
                  <c:v>70.410259626312651</c:v>
                </c:pt>
                <c:pt idx="9">
                  <c:v>72.523812510147451</c:v>
                </c:pt>
                <c:pt idx="10">
                  <c:v>74.637365393982265</c:v>
                </c:pt>
                <c:pt idx="11">
                  <c:v>76.750918277817078</c:v>
                </c:pt>
                <c:pt idx="12">
                  <c:v>78.864471161651878</c:v>
                </c:pt>
                <c:pt idx="13">
                  <c:v>80.978024045486691</c:v>
                </c:pt>
                <c:pt idx="14">
                  <c:v>83.091576929321505</c:v>
                </c:pt>
                <c:pt idx="15">
                  <c:v>85.205129813156319</c:v>
                </c:pt>
                <c:pt idx="16">
                  <c:v>87.318682696991146</c:v>
                </c:pt>
                <c:pt idx="17">
                  <c:v>89.432235580825946</c:v>
                </c:pt>
                <c:pt idx="18">
                  <c:v>91.54578846466076</c:v>
                </c:pt>
                <c:pt idx="19">
                  <c:v>93.659341348495559</c:v>
                </c:pt>
                <c:pt idx="20">
                  <c:v>95.772894232330373</c:v>
                </c:pt>
                <c:pt idx="21">
                  <c:v>97.886447116165186</c:v>
                </c:pt>
                <c:pt idx="22">
                  <c:v>100</c:v>
                </c:pt>
              </c:numCache>
            </c:numRef>
          </c:xVal>
          <c:yVal>
            <c:numRef>
              <c:f>DATA!$D$22:$Z$22</c:f>
              <c:numCache>
                <c:formatCode>_(* #,##0.00_);_(* \(#,##0.00\);_(* "-"??_);_(@_)</c:formatCode>
                <c:ptCount val="23"/>
                <c:pt idx="0">
                  <c:v>0</c:v>
                </c:pt>
                <c:pt idx="1">
                  <c:v>1252821.4784475244</c:v>
                </c:pt>
                <c:pt idx="2">
                  <c:v>1777270.0336979202</c:v>
                </c:pt>
                <c:pt idx="3">
                  <c:v>2518008.790211861</c:v>
                </c:pt>
                <c:pt idx="4">
                  <c:v>3558171.6326721362</c:v>
                </c:pt>
                <c:pt idx="5">
                  <c:v>4346226.3308336046</c:v>
                </c:pt>
                <c:pt idx="6">
                  <c:v>5001187.7802653927</c:v>
                </c:pt>
                <c:pt idx="7">
                  <c:v>5569511.0587553885</c:v>
                </c:pt>
                <c:pt idx="8">
                  <c:v>6075173.3194861766</c:v>
                </c:pt>
                <c:pt idx="9">
                  <c:v>6532498.4511411088</c:v>
                </c:pt>
                <c:pt idx="10">
                  <c:v>6950866.7365487879</c:v>
                </c:pt>
                <c:pt idx="11">
                  <c:v>7336823.7850731257</c:v>
                </c:pt>
                <c:pt idx="12">
                  <c:v>7695155.2752807336</c:v>
                </c:pt>
                <c:pt idx="13">
                  <c:v>8029487.4924175479</c:v>
                </c:pt>
                <c:pt idx="14">
                  <c:v>8342646.9744926272</c:v>
                </c:pt>
                <c:pt idx="15">
                  <c:v>8636887.8953607716</c:v>
                </c:pt>
                <c:pt idx="16">
                  <c:v>8914042.2409729585</c:v>
                </c:pt>
                <c:pt idx="17">
                  <c:v>9175622.6243213471</c:v>
                </c:pt>
                <c:pt idx="18">
                  <c:v>9422894.8288538791</c:v>
                </c:pt>
                <c:pt idx="19">
                  <c:v>9656930.3220064323</c:v>
                </c:pt>
                <c:pt idx="20">
                  <c:v>9878645.1174744423</c:v>
                </c:pt>
                <c:pt idx="21">
                  <c:v>10088829.092260534</c:v>
                </c:pt>
                <c:pt idx="22">
                  <c:v>10288168.478417743</c:v>
                </c:pt>
              </c:numCache>
            </c:numRef>
          </c:yVal>
          <c:smooth val="0"/>
          <c:extLst>
            <c:ext xmlns:c16="http://schemas.microsoft.com/office/drawing/2014/chart" uri="{C3380CC4-5D6E-409C-BE32-E72D297353CC}">
              <c16:uniqueId val="{00000001-3FFC-4281-A773-F10B80CAF0A9}"/>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69.092393176270036</c:v>
                </c:pt>
                <c:pt idx="1">
                  <c:v>69.478738261566662</c:v>
                </c:pt>
                <c:pt idx="2">
                  <c:v>69.865083346863287</c:v>
                </c:pt>
                <c:pt idx="3">
                  <c:v>70.637773517456537</c:v>
                </c:pt>
                <c:pt idx="4">
                  <c:v>72.183153858643024</c:v>
                </c:pt>
                <c:pt idx="5">
                  <c:v>73.728534199829525</c:v>
                </c:pt>
                <c:pt idx="6">
                  <c:v>75.273914541016026</c:v>
                </c:pt>
                <c:pt idx="7">
                  <c:v>76.819294882202527</c:v>
                </c:pt>
                <c:pt idx="8">
                  <c:v>78.364675223389042</c:v>
                </c:pt>
                <c:pt idx="9">
                  <c:v>79.910055564575515</c:v>
                </c:pt>
                <c:pt idx="10">
                  <c:v>81.455435905762016</c:v>
                </c:pt>
                <c:pt idx="11">
                  <c:v>83.000816246948531</c:v>
                </c:pt>
                <c:pt idx="12">
                  <c:v>84.546196588135018</c:v>
                </c:pt>
                <c:pt idx="13">
                  <c:v>86.091576929321505</c:v>
                </c:pt>
                <c:pt idx="14">
                  <c:v>87.636957270508006</c:v>
                </c:pt>
                <c:pt idx="15">
                  <c:v>89.182337611694521</c:v>
                </c:pt>
                <c:pt idx="16">
                  <c:v>90.727717952881022</c:v>
                </c:pt>
                <c:pt idx="17">
                  <c:v>92.273098294067495</c:v>
                </c:pt>
                <c:pt idx="18">
                  <c:v>93.81847863525401</c:v>
                </c:pt>
                <c:pt idx="19">
                  <c:v>95.363858976440497</c:v>
                </c:pt>
                <c:pt idx="20">
                  <c:v>96.909239317626998</c:v>
                </c:pt>
                <c:pt idx="21">
                  <c:v>98.454619658813499</c:v>
                </c:pt>
                <c:pt idx="22">
                  <c:v>100</c:v>
                </c:pt>
              </c:numCache>
            </c:numRef>
          </c:xVal>
          <c:yVal>
            <c:numRef>
              <c:f>DATA!$D$25:$Z$25</c:f>
              <c:numCache>
                <c:formatCode>_(* #,##0.00_);_(* \(#,##0.00\);_(* "-"??_);_(@_)</c:formatCode>
                <c:ptCount val="23"/>
                <c:pt idx="0">
                  <c:v>0</c:v>
                </c:pt>
                <c:pt idx="1">
                  <c:v>1008987.2870655864</c:v>
                </c:pt>
                <c:pt idx="2">
                  <c:v>1431689.6772853404</c:v>
                </c:pt>
                <c:pt idx="3">
                  <c:v>2029327.2312616422</c:v>
                </c:pt>
                <c:pt idx="4">
                  <c:v>2870293.1683396236</c:v>
                </c:pt>
                <c:pt idx="5">
                  <c:v>3509329.4294347321</c:v>
                </c:pt>
                <c:pt idx="6">
                  <c:v>4042085.9731250904</c:v>
                </c:pt>
                <c:pt idx="7">
                  <c:v>4505867.7200066168</c:v>
                </c:pt>
                <c:pt idx="8">
                  <c:v>4919915.8654708341</c:v>
                </c:pt>
                <c:pt idx="9">
                  <c:v>5295718.3281322196</c:v>
                </c:pt>
                <c:pt idx="10">
                  <c:v>5640794.5828061001</c:v>
                </c:pt>
                <c:pt idx="11">
                  <c:v>5960389.8190658102</c:v>
                </c:pt>
                <c:pt idx="12">
                  <c:v>6258337.9916365677</c:v>
                </c:pt>
                <c:pt idx="13">
                  <c:v>6537543.8987339027</c:v>
                </c:pt>
                <c:pt idx="14">
                  <c:v>6800271.7875119913</c:v>
                </c:pt>
                <c:pt idx="15">
                  <c:v>7048327.762860503</c:v>
                </c:pt>
                <c:pt idx="16">
                  <c:v>7283180.2231960455</c:v>
                </c:pt>
                <c:pt idx="17">
                  <c:v>7506042.2909061378</c:v>
                </c:pt>
                <c:pt idx="18">
                  <c:v>7717929.9583401736</c:v>
                </c:pt>
                <c:pt idx="19">
                  <c:v>7919704.1702180952</c:v>
                </c:pt>
                <c:pt idx="20">
                  <c:v>8112101.961390432</c:v>
                </c:pt>
                <c:pt idx="21">
                  <c:v>8295759.944406664</c:v>
                </c:pt>
                <c:pt idx="22">
                  <c:v>8471232.3287719171</c:v>
                </c:pt>
              </c:numCache>
            </c:numRef>
          </c:yVal>
          <c:smooth val="0"/>
          <c:extLst>
            <c:ext xmlns:c16="http://schemas.microsoft.com/office/drawing/2014/chart" uri="{C3380CC4-5D6E-409C-BE32-E72D297353CC}">
              <c16:uniqueId val="{00000002-3FFC-4281-A773-F10B80CAF0A9}"/>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80.455844029236289</c:v>
                </c:pt>
                <c:pt idx="1">
                  <c:v>80.700145978870836</c:v>
                </c:pt>
                <c:pt idx="2">
                  <c:v>80.944447928505383</c:v>
                </c:pt>
                <c:pt idx="3">
                  <c:v>81.433051827774477</c:v>
                </c:pt>
                <c:pt idx="4">
                  <c:v>82.410259626312651</c:v>
                </c:pt>
                <c:pt idx="5">
                  <c:v>83.387467424850854</c:v>
                </c:pt>
                <c:pt idx="6">
                  <c:v>84.364675223389028</c:v>
                </c:pt>
                <c:pt idx="7">
                  <c:v>85.341883021927217</c:v>
                </c:pt>
                <c:pt idx="8">
                  <c:v>86.319090820465405</c:v>
                </c:pt>
                <c:pt idx="9">
                  <c:v>87.296298619003593</c:v>
                </c:pt>
                <c:pt idx="10">
                  <c:v>88.273506417541768</c:v>
                </c:pt>
                <c:pt idx="11">
                  <c:v>89.250714216079956</c:v>
                </c:pt>
                <c:pt idx="12">
                  <c:v>90.22792201461813</c:v>
                </c:pt>
                <c:pt idx="13">
                  <c:v>91.205129813156333</c:v>
                </c:pt>
                <c:pt idx="14">
                  <c:v>92.182337611694521</c:v>
                </c:pt>
                <c:pt idx="15">
                  <c:v>93.15954541023271</c:v>
                </c:pt>
                <c:pt idx="16">
                  <c:v>94.136753208770898</c:v>
                </c:pt>
                <c:pt idx="17">
                  <c:v>95.113961007309072</c:v>
                </c:pt>
                <c:pt idx="18">
                  <c:v>96.091168805847261</c:v>
                </c:pt>
                <c:pt idx="19">
                  <c:v>97.068376604385449</c:v>
                </c:pt>
                <c:pt idx="20">
                  <c:v>98.045584402923623</c:v>
                </c:pt>
                <c:pt idx="21">
                  <c:v>99.022792201461812</c:v>
                </c:pt>
                <c:pt idx="22">
                  <c:v>100</c:v>
                </c:pt>
              </c:numCache>
            </c:numRef>
          </c:xVal>
          <c:yVal>
            <c:numRef>
              <c:f>DATA!$D$28:$Z$28</c:f>
              <c:numCache>
                <c:formatCode>_(* #,##0.00_);_(* \(#,##0.00\);_(* "-"??_);_(@_)</c:formatCode>
                <c:ptCount val="23"/>
                <c:pt idx="0">
                  <c:v>0</c:v>
                </c:pt>
                <c:pt idx="1">
                  <c:v>749202.65231492044</c:v>
                </c:pt>
                <c:pt idx="2">
                  <c:v>1063382.6060188038</c:v>
                </c:pt>
                <c:pt idx="3">
                  <c:v>1508162.8979970366</c:v>
                </c:pt>
                <c:pt idx="4">
                  <c:v>2135694.821450525</c:v>
                </c:pt>
                <c:pt idx="5">
                  <c:v>2614337.4979463983</c:v>
                </c:pt>
                <c:pt idx="6">
                  <c:v>3014918.8475553929</c:v>
                </c:pt>
                <c:pt idx="7">
                  <c:v>3365032.4928587545</c:v>
                </c:pt>
                <c:pt idx="8">
                  <c:v>3678896.8841633983</c:v>
                </c:pt>
                <c:pt idx="9">
                  <c:v>3964993.7029944537</c:v>
                </c:pt>
                <c:pt idx="10">
                  <c:v>4228870.3525540894</c:v>
                </c:pt>
                <c:pt idx="11">
                  <c:v>4474393.7736035353</c:v>
                </c:pt>
                <c:pt idx="12">
                  <c:v>4704388.861783376</c:v>
                </c:pt>
                <c:pt idx="13">
                  <c:v>4920994.902415378</c:v>
                </c:pt>
                <c:pt idx="14">
                  <c:v>5125878.858161821</c:v>
                </c:pt>
                <c:pt idx="15">
                  <c:v>5320370.1133513656</c:v>
                </c:pt>
                <c:pt idx="16">
                  <c:v>5505549.4000213565</c:v>
                </c:pt>
                <c:pt idx="17">
                  <c:v>5682309.6360130869</c:v>
                </c:pt>
                <c:pt idx="18">
                  <c:v>5851398.8222000375</c:v>
                </c:pt>
                <c:pt idx="19">
                  <c:v>6013451.0766344508</c:v>
                </c:pt>
                <c:pt idx="20">
                  <c:v>6169009.5889704796</c:v>
                </c:pt>
                <c:pt idx="21">
                  <c:v>6318543.9293509517</c:v>
                </c:pt>
                <c:pt idx="22">
                  <c:v>6462463.3234234182</c:v>
                </c:pt>
              </c:numCache>
            </c:numRef>
          </c:yVal>
          <c:smooth val="0"/>
          <c:extLst>
            <c:ext xmlns:c16="http://schemas.microsoft.com/office/drawing/2014/chart" uri="{C3380CC4-5D6E-409C-BE32-E72D297353CC}">
              <c16:uniqueId val="{00000003-3FFC-4281-A773-F10B80CAF0A9}"/>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20000000.000000004</c:v>
                </c:pt>
              </c:numCache>
            </c:numRef>
          </c:yVal>
          <c:smooth val="0"/>
          <c:extLst>
            <c:ext xmlns:c16="http://schemas.microsoft.com/office/drawing/2014/chart" uri="{C3380CC4-5D6E-409C-BE32-E72D297353CC}">
              <c16:uniqueId val="{00000004-3FFC-4281-A773-F10B80CAF0A9}"/>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20000000.000000004</c:v>
                </c:pt>
              </c:numCache>
            </c:numRef>
          </c:yVal>
          <c:smooth val="0"/>
          <c:extLst>
            <c:ext xmlns:c16="http://schemas.microsoft.com/office/drawing/2014/chart" uri="{C3380CC4-5D6E-409C-BE32-E72D297353CC}">
              <c16:uniqueId val="{00000005-3FFC-4281-A773-F10B80CAF0A9}"/>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FFC-4281-A773-F10B80CAF0A9}"/>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80</c:v>
                </c:pt>
              </c:numCache>
            </c:numRef>
          </c:xVal>
          <c:yVal>
            <c:numRef>
              <c:f>DATA!$C$38</c:f>
              <c:numCache>
                <c:formatCode>_ "€"\ * #,##0_ ;_ "€"\ * \-#,##0_ ;_ "€"\ * "-"??_ ;_ @_ </c:formatCode>
                <c:ptCount val="1"/>
                <c:pt idx="0">
                  <c:v>10000000</c:v>
                </c:pt>
              </c:numCache>
            </c:numRef>
          </c:yVal>
          <c:smooth val="0"/>
          <c:extLst>
            <c:ext xmlns:c16="http://schemas.microsoft.com/office/drawing/2014/chart" uri="{C3380CC4-5D6E-409C-BE32-E72D297353CC}">
              <c16:uniqueId val="{00000007-3FFC-4281-A773-F10B80CAF0A9}"/>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3FFC-4281-A773-F10B80CAF0A9}"/>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12000000</c:v>
                </c:pt>
              </c:numCache>
            </c:numRef>
          </c:yVal>
          <c:smooth val="0"/>
          <c:extLst>
            <c:ext xmlns:c16="http://schemas.microsoft.com/office/drawing/2014/chart" uri="{C3380CC4-5D6E-409C-BE32-E72D297353CC}">
              <c16:uniqueId val="{00000009-3FFC-4281-A773-F10B80CAF0A9}"/>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3FFC-4281-A773-F10B80CAF0A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60</c:v>
                </c:pt>
              </c:numCache>
            </c:numRef>
          </c:xVal>
          <c:yVal>
            <c:numRef>
              <c:f>DATA!$C$7</c:f>
              <c:numCache>
                <c:formatCode>_("€"* #,##0.00_);_("€"* \(#,##0.00\);_("€"* "-"??_);_(@_)</c:formatCode>
                <c:ptCount val="1"/>
                <c:pt idx="0">
                  <c:v>9999999999</c:v>
                </c:pt>
              </c:numCache>
            </c:numRef>
          </c:yVal>
          <c:smooth val="0"/>
          <c:extLst>
            <c:ext xmlns:c16="http://schemas.microsoft.com/office/drawing/2014/chart" uri="{C3380CC4-5D6E-409C-BE32-E72D297353CC}">
              <c16:uniqueId val="{0000000B-3FFC-4281-A773-F10B80CAF0A9}"/>
            </c:ext>
          </c:extLst>
        </c:ser>
        <c:ser>
          <c:idx val="3"/>
          <c:order val="9"/>
          <c:tx>
            <c:strRef>
              <c:f>DATA!$G$41</c:f>
              <c:strCache>
                <c:ptCount val="1"/>
                <c:pt idx="0">
                  <c:v>150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3FFC-4281-A773-F10B80CAF0A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3FFC-4281-A773-F10B80CAF0A9}"/>
            </c:ext>
          </c:extLst>
        </c:ser>
        <c:ser>
          <c:idx val="5"/>
          <c:order val="10"/>
          <c:tx>
            <c:strRef>
              <c:f>DATA!$G$40</c:f>
              <c:strCache>
                <c:ptCount val="1"/>
                <c:pt idx="0">
                  <c:v>250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3FFC-4281-A773-F10B80CAF0A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3FFC-4281-A773-F10B80CAF0A9}"/>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20000000.000000004</c:v>
                </c:pt>
              </c:numCache>
            </c:numRef>
          </c:yVal>
          <c:smooth val="0"/>
          <c:extLst>
            <c:ext xmlns:c16="http://schemas.microsoft.com/office/drawing/2014/chart" uri="{C3380CC4-5D6E-409C-BE32-E72D297353CC}">
              <c16:uniqueId val="{00000010-3FFC-4281-A773-F10B80CAF0A9}"/>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-4</c:v>
                </c:pt>
                <c:pt idx="1">
                  <c:v>-4</c:v>
                </c:pt>
              </c:numCache>
            </c:numRef>
          </c:xVal>
          <c:yVal>
            <c:numRef>
              <c:f>DATA!$C$43:$D$43</c:f>
              <c:numCache>
                <c:formatCode>_ "€"\ * #,##0_ ;_ "€"\ * \-#,##0_ ;_ "€"\ * "-"??_ ;_ @_ </c:formatCode>
                <c:ptCount val="2"/>
                <c:pt idx="0" formatCode="_(&quot;€&quot;* #,##0.00_);_(&quot;€&quot;* \(#,##0.00\);_(&quot;€&quot;* &quot;-&quot;??_);_(@_)">
                  <c:v>0</c:v>
                </c:pt>
                <c:pt idx="1">
                  <c:v>20000000.000000004</c:v>
                </c:pt>
              </c:numCache>
            </c:numRef>
          </c:yVal>
          <c:smooth val="0"/>
          <c:extLst>
            <c:ext xmlns:c16="http://schemas.microsoft.com/office/drawing/2014/chart" uri="{C3380CC4-5D6E-409C-BE32-E72D297353CC}">
              <c16:uniqueId val="{00000011-3FFC-4281-A773-F10B80CAF0A9}"/>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3FFC-4281-A773-F10B80CAF0A9}"/>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FFC-4281-A773-F10B80CAF0A9}"/>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3FFC-4281-A773-F10B80CAF0A9}"/>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20000000.000000004"/>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100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352707</xdr:colOff>
      <xdr:row>1</xdr:row>
      <xdr:rowOff>47274</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942596" y="202496"/>
          <a:ext cx="1076325" cy="801902"/>
        </a:xfrm>
        <a:prstGeom prst="rect">
          <a:avLst/>
        </a:prstGeom>
      </xdr:spPr>
    </xdr:pic>
    <xdr:clientData/>
  </xdr:oneCellAnchor>
  <xdr:oneCellAnchor>
    <xdr:from>
      <xdr:col>4</xdr:col>
      <xdr:colOff>246097</xdr:colOff>
      <xdr:row>7</xdr:row>
      <xdr:rowOff>71684</xdr:rowOff>
    </xdr:from>
    <xdr:ext cx="1379221" cy="407244"/>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6835986" y="1666240"/>
          <a:ext cx="1379221" cy="40724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2129415</xdr:colOff>
      <xdr:row>3</xdr:row>
      <xdr:rowOff>87212</xdr:rowOff>
    </xdr:from>
    <xdr:ext cx="1379221" cy="407244"/>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297055" y="773012"/>
          <a:ext cx="1379221" cy="407244"/>
        </a:xfrm>
        <a:prstGeom prst="rect">
          <a:avLst/>
        </a:prstGeom>
      </xdr:spPr>
    </xdr:pic>
    <xdr:clientData/>
  </xdr:oneCellAnchor>
  <xdr:twoCellAnchor editAs="oneCell">
    <xdr:from>
      <xdr:col>3</xdr:col>
      <xdr:colOff>657225</xdr:colOff>
      <xdr:row>1</xdr:row>
      <xdr:rowOff>34290</xdr:rowOff>
    </xdr:from>
    <xdr:to>
      <xdr:col>3</xdr:col>
      <xdr:colOff>1682775</xdr:colOff>
      <xdr:row>5</xdr:row>
      <xdr:rowOff>182205</xdr:rowOff>
    </xdr:to>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3905250" y="224790"/>
          <a:ext cx="1025550" cy="11004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7</xdr:col>
      <xdr:colOff>788314</xdr:colOff>
      <xdr:row>2</xdr:row>
      <xdr:rowOff>74295</xdr:rowOff>
    </xdr:from>
    <xdr:ext cx="1076325" cy="801902"/>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551314" y="455295"/>
          <a:ext cx="1076325" cy="801902"/>
        </a:xfrm>
        <a:prstGeom prst="rect">
          <a:avLst/>
        </a:prstGeom>
      </xdr:spPr>
    </xdr:pic>
    <xdr:clientData/>
  </xdr:oneCellAnchor>
  <xdr:oneCellAnchor>
    <xdr:from>
      <xdr:col>7</xdr:col>
      <xdr:colOff>701675</xdr:colOff>
      <xdr:row>5</xdr:row>
      <xdr:rowOff>139700</xdr:rowOff>
    </xdr:from>
    <xdr:ext cx="2304762" cy="419100"/>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2"/>
        <a:srcRect b="27859"/>
        <a:stretch/>
      </xdr:blipFill>
      <xdr:spPr>
        <a:xfrm>
          <a:off x="9159875" y="1282700"/>
          <a:ext cx="2304762" cy="419100"/>
        </a:xfrm>
        <a:prstGeom prst="rect">
          <a:avLst/>
        </a:prstGeom>
      </xdr:spPr>
    </xdr:pic>
    <xdr:clientData/>
  </xdr:oneCellAnchor>
  <xdr:twoCellAnchor editAs="oneCell">
    <xdr:from>
      <xdr:col>5</xdr:col>
      <xdr:colOff>162136</xdr:colOff>
      <xdr:row>44</xdr:row>
      <xdr:rowOff>123825</xdr:rowOff>
    </xdr:from>
    <xdr:to>
      <xdr:col>5</xdr:col>
      <xdr:colOff>1285941</xdr:colOff>
      <xdr:row>44</xdr:row>
      <xdr:rowOff>327634</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6184053" y="10728325"/>
          <a:ext cx="1123805" cy="203809"/>
        </a:xfrm>
        <a:prstGeom prst="rect">
          <a:avLst/>
        </a:prstGeom>
      </xdr:spPr>
    </xdr:pic>
    <xdr:clientData/>
  </xdr:twoCellAnchor>
  <xdr:twoCellAnchor editAs="oneCell">
    <xdr:from>
      <xdr:col>10</xdr:col>
      <xdr:colOff>260351</xdr:colOff>
      <xdr:row>44</xdr:row>
      <xdr:rowOff>114300</xdr:rowOff>
    </xdr:from>
    <xdr:to>
      <xdr:col>10</xdr:col>
      <xdr:colOff>1384156</xdr:colOff>
      <xdr:row>44</xdr:row>
      <xdr:rowOff>318109</xdr:rowOff>
    </xdr:to>
    <xdr:pic>
      <xdr:nvPicPr>
        <xdr:cNvPr id="10" name="Afbeelding 9">
          <a:extLst>
            <a:ext uri="{FF2B5EF4-FFF2-40B4-BE49-F238E27FC236}">
              <a16:creationId xmlns:a16="http://schemas.microsoft.com/office/drawing/2014/main" id="{2661AD45-8002-4C00-8B45-671BE8C6EEBB}"/>
            </a:ext>
          </a:extLst>
        </xdr:cNvPr>
        <xdr:cNvPicPr>
          <a:picLocks noChangeAspect="1"/>
        </xdr:cNvPicPr>
      </xdr:nvPicPr>
      <xdr:blipFill>
        <a:blip xmlns:r="http://schemas.openxmlformats.org/officeDocument/2006/relationships" r:embed="rId3"/>
        <a:stretch>
          <a:fillRect/>
        </a:stretch>
      </xdr:blipFill>
      <xdr:spPr>
        <a:xfrm>
          <a:off x="13320184" y="10718800"/>
          <a:ext cx="1123805" cy="203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788314</xdr:colOff>
      <xdr:row>2</xdr:row>
      <xdr:rowOff>74295</xdr:rowOff>
    </xdr:from>
    <xdr:ext cx="1076325" cy="801902"/>
    <xdr:pic>
      <xdr:nvPicPr>
        <xdr:cNvPr id="2" name="Afbeelding 1">
          <a:extLst>
            <a:ext uri="{FF2B5EF4-FFF2-40B4-BE49-F238E27FC236}">
              <a16:creationId xmlns:a16="http://schemas.microsoft.com/office/drawing/2014/main" id="{5CBA1615-4AC6-4369-A879-C5FE58F7282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216034" y="485775"/>
          <a:ext cx="1076325" cy="801902"/>
        </a:xfrm>
        <a:prstGeom prst="rect">
          <a:avLst/>
        </a:prstGeom>
      </xdr:spPr>
    </xdr:pic>
    <xdr:clientData/>
  </xdr:oneCellAnchor>
  <xdr:oneCellAnchor>
    <xdr:from>
      <xdr:col>7</xdr:col>
      <xdr:colOff>701675</xdr:colOff>
      <xdr:row>5</xdr:row>
      <xdr:rowOff>139700</xdr:rowOff>
    </xdr:from>
    <xdr:ext cx="2304762" cy="419100"/>
    <xdr:pic>
      <xdr:nvPicPr>
        <xdr:cNvPr id="3" name="Afbeelding 2">
          <a:extLst>
            <a:ext uri="{FF2B5EF4-FFF2-40B4-BE49-F238E27FC236}">
              <a16:creationId xmlns:a16="http://schemas.microsoft.com/office/drawing/2014/main" id="{FE4B4512-4067-4160-AC0D-AFD2B2CBD5B1}"/>
            </a:ext>
          </a:extLst>
        </xdr:cNvPr>
        <xdr:cNvPicPr>
          <a:picLocks noChangeAspect="1"/>
        </xdr:cNvPicPr>
      </xdr:nvPicPr>
      <xdr:blipFill rotWithShape="1">
        <a:blip xmlns:r="http://schemas.openxmlformats.org/officeDocument/2006/relationships" r:embed="rId2"/>
        <a:srcRect b="27859"/>
        <a:stretch/>
      </xdr:blipFill>
      <xdr:spPr>
        <a:xfrm>
          <a:off x="9129395" y="1305560"/>
          <a:ext cx="2304762" cy="419100"/>
        </a:xfrm>
        <a:prstGeom prst="rect">
          <a:avLst/>
        </a:prstGeom>
      </xdr:spPr>
    </xdr:pic>
    <xdr:clientData/>
  </xdr:oneCellAnchor>
  <xdr:twoCellAnchor editAs="oneCell">
    <xdr:from>
      <xdr:col>5</xdr:col>
      <xdr:colOff>140970</xdr:colOff>
      <xdr:row>44</xdr:row>
      <xdr:rowOff>28575</xdr:rowOff>
    </xdr:from>
    <xdr:to>
      <xdr:col>5</xdr:col>
      <xdr:colOff>1267950</xdr:colOff>
      <xdr:row>44</xdr:row>
      <xdr:rowOff>235559</xdr:rowOff>
    </xdr:to>
    <xdr:pic>
      <xdr:nvPicPr>
        <xdr:cNvPr id="4" name="Afbeelding 3">
          <a:extLst>
            <a:ext uri="{FF2B5EF4-FFF2-40B4-BE49-F238E27FC236}">
              <a16:creationId xmlns:a16="http://schemas.microsoft.com/office/drawing/2014/main" id="{0C7473DB-CD1C-4A8E-A92B-62B356C8624C}"/>
            </a:ext>
          </a:extLst>
        </xdr:cNvPr>
        <xdr:cNvPicPr>
          <a:picLocks noChangeAspect="1"/>
        </xdr:cNvPicPr>
      </xdr:nvPicPr>
      <xdr:blipFill>
        <a:blip xmlns:r="http://schemas.openxmlformats.org/officeDocument/2006/relationships" r:embed="rId3"/>
        <a:stretch>
          <a:fillRect/>
        </a:stretch>
      </xdr:blipFill>
      <xdr:spPr>
        <a:xfrm>
          <a:off x="5734050" y="11115675"/>
          <a:ext cx="1123805" cy="20380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59615</xdr:colOff>
      <xdr:row>1</xdr:row>
      <xdr:rowOff>16999</xdr:rowOff>
    </xdr:from>
    <xdr:to>
      <xdr:col>5</xdr:col>
      <xdr:colOff>1128320</xdr:colOff>
      <xdr:row>4</xdr:row>
      <xdr:rowOff>55993</xdr:rowOff>
    </xdr:to>
    <xdr:pic>
      <xdr:nvPicPr>
        <xdr:cNvPr id="4" name="Afbeelding 3">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628337" y="172221"/>
          <a:ext cx="1068705" cy="822161"/>
        </a:xfrm>
        <a:prstGeom prst="rect">
          <a:avLst/>
        </a:prstGeom>
      </xdr:spPr>
    </xdr:pic>
    <xdr:clientData/>
  </xdr:twoCellAnchor>
  <xdr:oneCellAnchor>
    <xdr:from>
      <xdr:col>4</xdr:col>
      <xdr:colOff>77610</xdr:colOff>
      <xdr:row>5</xdr:row>
      <xdr:rowOff>35316</xdr:rowOff>
    </xdr:from>
    <xdr:ext cx="1379221" cy="407244"/>
    <xdr:pic>
      <xdr:nvPicPr>
        <xdr:cNvPr id="5" name="Afbeelding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6469943" y="1192427"/>
          <a:ext cx="1379221" cy="40724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3</xdr:col>
      <xdr:colOff>1295861</xdr:colOff>
      <xdr:row>4</xdr:row>
      <xdr:rowOff>130354</xdr:rowOff>
    </xdr:from>
    <xdr:ext cx="1379221" cy="407244"/>
    <xdr:pic>
      <xdr:nvPicPr>
        <xdr:cNvPr id="5" name="Afbeelding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4620086" y="1082854"/>
          <a:ext cx="1379221" cy="407244"/>
        </a:xfrm>
        <a:prstGeom prst="rect">
          <a:avLst/>
        </a:prstGeom>
      </xdr:spPr>
    </xdr:pic>
    <xdr:clientData/>
  </xdr:oneCellAnchor>
  <xdr:oneCellAnchor>
    <xdr:from>
      <xdr:col>6</xdr:col>
      <xdr:colOff>129465</xdr:colOff>
      <xdr:row>1</xdr:row>
      <xdr:rowOff>157405</xdr:rowOff>
    </xdr:from>
    <xdr:ext cx="1068705" cy="1039754"/>
    <xdr:pic>
      <xdr:nvPicPr>
        <xdr:cNvPr id="6" name="Afbeelding 5">
          <a:extLst>
            <a:ext uri="{FF2B5EF4-FFF2-40B4-BE49-F238E27FC236}">
              <a16:creationId xmlns:a16="http://schemas.microsoft.com/office/drawing/2014/main" id="{00000000-0008-0000-0400-000006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7368465" y="347905"/>
          <a:ext cx="1068705" cy="103975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254000</xdr:colOff>
      <xdr:row>6</xdr:row>
      <xdr:rowOff>23009</xdr:rowOff>
    </xdr:from>
    <xdr:to>
      <xdr:col>1</xdr:col>
      <xdr:colOff>6344024</xdr:colOff>
      <xdr:row>25</xdr:row>
      <xdr:rowOff>241151</xdr:rowOff>
    </xdr:to>
    <xdr:graphicFrame macro="">
      <xdr:nvGraphicFramePr>
        <xdr:cNvPr id="2" name="Grafiek1">
          <a:extLst>
            <a:ext uri="{FF2B5EF4-FFF2-40B4-BE49-F238E27FC236}">
              <a16:creationId xmlns:a16="http://schemas.microsoft.com/office/drawing/2014/main" id="{10239483-D453-4434-AE74-50FDD8C366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862853</xdr:colOff>
      <xdr:row>10</xdr:row>
      <xdr:rowOff>11206</xdr:rowOff>
    </xdr:from>
    <xdr:to>
      <xdr:col>1</xdr:col>
      <xdr:colOff>2364442</xdr:colOff>
      <xdr:row>15</xdr:row>
      <xdr:rowOff>123264</xdr:rowOff>
    </xdr:to>
    <xdr:pic>
      <xdr:nvPicPr>
        <xdr:cNvPr id="3" name="Afbeelding 2">
          <a:extLst>
            <a:ext uri="{FF2B5EF4-FFF2-40B4-BE49-F238E27FC236}">
              <a16:creationId xmlns:a16="http://schemas.microsoft.com/office/drawing/2014/main" id="{4ED3B7A7-7285-4521-AC15-617F7C971735}"/>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21933" y="2548666"/>
          <a:ext cx="1501589" cy="1864658"/>
        </a:xfrm>
        <a:prstGeom prst="rect">
          <a:avLst/>
        </a:prstGeom>
      </xdr:spPr>
    </xdr:pic>
    <xdr:clientData/>
  </xdr:twoCellAnchor>
  <xdr:oneCellAnchor>
    <xdr:from>
      <xdr:col>4</xdr:col>
      <xdr:colOff>3384610</xdr:colOff>
      <xdr:row>4</xdr:row>
      <xdr:rowOff>134471</xdr:rowOff>
    </xdr:from>
    <xdr:ext cx="2529854" cy="365934"/>
    <xdr:pic>
      <xdr:nvPicPr>
        <xdr:cNvPr id="4" name="Afbeelding 3">
          <a:extLst>
            <a:ext uri="{FF2B5EF4-FFF2-40B4-BE49-F238E27FC236}">
              <a16:creationId xmlns:a16="http://schemas.microsoft.com/office/drawing/2014/main" id="{56999F12-48E5-4733-A824-F65BAC54E805}"/>
            </a:ext>
          </a:extLst>
        </xdr:cNvPr>
        <xdr:cNvPicPr>
          <a:picLocks noChangeAspect="1"/>
        </xdr:cNvPicPr>
      </xdr:nvPicPr>
      <xdr:blipFill rotWithShape="1">
        <a:blip xmlns:r="http://schemas.openxmlformats.org/officeDocument/2006/relationships" r:embed="rId3"/>
        <a:srcRect t="19675" b="22940"/>
        <a:stretch/>
      </xdr:blipFill>
      <xdr:spPr>
        <a:xfrm>
          <a:off x="10608370" y="1246991"/>
          <a:ext cx="2529854" cy="365934"/>
        </a:xfrm>
        <a:prstGeom prst="rect">
          <a:avLst/>
        </a:prstGeom>
      </xdr:spPr>
    </xdr:pic>
    <xdr:clientData/>
  </xdr:oneCellAnchor>
</xdr:wsDr>
</file>

<file path=xl/drawings/drawing8.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vbprow18\vbprow18.USR\Dortp00\Mijn%20Documenten\Desktop\Uitgangspunten%20(vas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broef10\LFFiles\ConnectPeople\W49cf50f647d1_439d_b8ec_b5063a5c4ccb\d28e4b61-dc79-4c65-8a72-9018f8c21a0a\IPAS_Config_Gen3_jul%202018%20rg%20201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belastingdienst.nl\Homes\APPROW55\CICT_AR_Algemeen\PFC@A\PFC%20IMAR\Projecten%20PvD\IAM-tooling\XML-tooling\PTC\Finance%20NL%20version%201_11%20(Excel%2097)%20PvD%20aangepa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OCUMENTEN\AANBESTEDINGEN\IUC19-029%20Robotic%20Process%20Automation%20(RPA)\Gunningsmodel\UiTGANGSPUNTEN%20RPA%20-%20TOOL%20Argitec%20versie%200.3.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ortp00\AppData\Local\Temp\notesDD8340\prijsmodel%20basis%20drukwerk%20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c.belastingdienst.nl\Homes\VSPROW55\CFD_UG_HKT\Inkoop-UNIT\60-ONDERSTEUNING\604-FINANCE\STANDAARD%20MODELLEN%20NIEUW\MODELLENBIBLIOTHEEK\Prijsmodel%20Framework%201.0%20Build%206%20(concep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EKKE05\AppData\Local\Temp\notes46E1E4\IV-accent%20-%20Meerjarenraming%202019%20-%202025%20IV-accent%20versie%200.72%20(13-7-2018)%20incl.%20cirkeldiagramme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ortp00\AppData\Local\Temp\notesDD8340\Bijlage%2013%20Financieel%20Model%20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c.belastingdienst.nl\Homes\VIPROW63\BCIEVERT_DIVERS\Bedrijfsburo\1100%20Kasrapportage\01.%20PSM\2020\2020-03-23%20verscherpt%20toezicht%20standen.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limbr00\AppData\Local\Temp\notes030940\20190627%20P-View%20juni%202019%20-%20input%20budgetrapportage.xlsx"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file:///\\pc.belastingdienst.nl\Homes\VSPROW55\CFD_UG_HKT\Inkoop-UNIT\80-INKOOPDOSSIERS-ICT\IUC19-027%20Inkoop%20en%20Contractmanagement%20Tool\01%20-%20VOORBEREIDING\Econoom\prijsmodel\UITGANGSPUNTEN%20-%20IUC19-027%20-%20Inkoop%20en%20Contractmanagement%20Tool.xlsm?0849AB9B" TargetMode="External"/><Relationship Id="rId1" Type="http://schemas.openxmlformats.org/officeDocument/2006/relationships/externalLinkPath" Target="file:///\\0849AB9B\UITGANGSPUNTEN%20-%20IUC19-027%20-%20Inkoop%20en%20Contractmanagement%20Too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voer EMVI-kaders"/>
      <sheetName val=" EMVI-Superformule"/>
      <sheetName val="Grafiek EMVI-Superformule"/>
      <sheetName val="Versiebeheer"/>
      <sheetName val="TBV PRIJSMODEL (1)"/>
      <sheetName val="TBV PRIJSMODEL (2)"/>
      <sheetName val="HULP-velden"/>
      <sheetName val="Blad2"/>
    </sheetNames>
    <sheetDataSet>
      <sheetData sheetId="0" refreshError="1"/>
      <sheetData sheetId="1">
        <row r="20">
          <cell r="M20">
            <v>400</v>
          </cell>
        </row>
        <row r="21">
          <cell r="M21">
            <v>200</v>
          </cell>
        </row>
        <row r="22">
          <cell r="M22">
            <v>200</v>
          </cell>
        </row>
        <row r="25">
          <cell r="M25">
            <v>10000000</v>
          </cell>
        </row>
        <row r="26">
          <cell r="M26">
            <v>300</v>
          </cell>
        </row>
        <row r="27">
          <cell r="M27">
            <v>12472191.28924647</v>
          </cell>
        </row>
        <row r="28">
          <cell r="M28">
            <v>2</v>
          </cell>
        </row>
      </sheetData>
      <sheetData sheetId="2" refreshError="1"/>
      <sheetData sheetId="3" refreshError="1"/>
      <sheetData sheetId="4" refreshError="1"/>
      <sheetData sheetId="5"/>
      <sheetData sheetId="6">
        <row r="6">
          <cell r="C6">
            <v>200000</v>
          </cell>
        </row>
      </sheetData>
      <sheetData sheetId="7">
        <row r="8">
          <cell r="D8">
            <v>1.247219128924647</v>
          </cell>
        </row>
        <row r="9">
          <cell r="D9">
            <v>1.3333333333333333</v>
          </cell>
        </row>
        <row r="10">
          <cell r="D10">
            <v>2.0003000000000002</v>
          </cell>
        </row>
      </sheetData>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3550 configs"/>
      <sheetName val="Configurator"/>
    </sheetNames>
    <sheetDataSet>
      <sheetData sheetId="0"/>
      <sheetData sheetId="1">
        <row r="21">
          <cell r="A21">
            <v>2</v>
          </cell>
        </row>
        <row r="22">
          <cell r="A22">
            <v>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tallen EUR"/>
      <sheetName val="Parameters"/>
      <sheetName val="Kentallen (exchange rates)"/>
      <sheetName val="Kentallen USD"/>
      <sheetName val="LicentieXMLAuteurstool"/>
      <sheetName val="LicentieXMLPublishertool"/>
      <sheetName val="Aansluiting_op_ECM"/>
      <sheetName val="Implementatieservices"/>
      <sheetName val="Overigekoste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Vergelijken"/>
      <sheetName val="BPK-Grafiek"/>
      <sheetName val="DATA"/>
      <sheetName val="HULP-velden"/>
      <sheetName val="HULP-data"/>
    </sheetNames>
    <sheetDataSet>
      <sheetData sheetId="0"/>
      <sheetData sheetId="1">
        <row r="11">
          <cell r="K11">
            <v>100</v>
          </cell>
        </row>
        <row r="12">
          <cell r="K12">
            <v>100</v>
          </cell>
        </row>
        <row r="13">
          <cell r="K13">
            <v>200</v>
          </cell>
        </row>
        <row r="14">
          <cell r="K14">
            <v>140</v>
          </cell>
        </row>
        <row r="15">
          <cell r="K15">
            <v>1600000</v>
          </cell>
        </row>
        <row r="16">
          <cell r="K16">
            <v>1835789.4736842106</v>
          </cell>
        </row>
        <row r="19">
          <cell r="K19">
            <v>4.79</v>
          </cell>
        </row>
        <row r="22">
          <cell r="K22">
            <v>140</v>
          </cell>
        </row>
      </sheetData>
      <sheetData sheetId="2"/>
      <sheetData sheetId="3"/>
      <sheetData sheetId="4"/>
      <sheetData sheetId="5"/>
      <sheetData sheetId="6"/>
      <sheetData sheetId="7"/>
      <sheetData sheetId="8">
        <row r="8">
          <cell r="D8">
            <v>1.1473684210526316</v>
          </cell>
        </row>
        <row r="9">
          <cell r="D9">
            <v>1.4285714285714286</v>
          </cell>
        </row>
        <row r="10">
          <cell r="D10">
            <v>4.7897999999999996</v>
          </cell>
        </row>
        <row r="20">
          <cell r="L20">
            <v>1.4285714285714286</v>
          </cell>
        </row>
        <row r="59">
          <cell r="P59">
            <v>160000</v>
          </cell>
        </row>
        <row r="77">
          <cell r="J77">
            <v>0.5</v>
          </cell>
        </row>
        <row r="80">
          <cell r="J80">
            <v>0.5</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e !"/>
      <sheetName val="Kengetallen"/>
      <sheetName val="Parameters"/>
      <sheetName val="Drukwerk 1 (niet af!)"/>
      <sheetName val="Drukwerk 2"/>
      <sheetName val="nog verwijderen !"/>
    </sheetNames>
    <sheetDataSet>
      <sheetData sheetId="0" refreshError="1"/>
      <sheetData sheetId="1">
        <row r="22">
          <cell r="D22">
            <v>0</v>
          </cell>
        </row>
        <row r="35">
          <cell r="D35">
            <v>0</v>
          </cell>
          <cell r="E35">
            <v>0</v>
          </cell>
          <cell r="F35">
            <v>0</v>
          </cell>
        </row>
        <row r="45">
          <cell r="H45">
            <v>0</v>
          </cell>
        </row>
      </sheetData>
      <sheetData sheetId="2">
        <row r="5">
          <cell r="C5">
            <v>1</v>
          </cell>
        </row>
        <row r="10">
          <cell r="C10">
            <v>1</v>
          </cell>
        </row>
        <row r="15">
          <cell r="E15" t="b">
            <v>0</v>
          </cell>
          <cell r="F15">
            <v>0</v>
          </cell>
        </row>
        <row r="16">
          <cell r="E16" t="b">
            <v>0</v>
          </cell>
          <cell r="F16">
            <v>0</v>
          </cell>
        </row>
        <row r="17">
          <cell r="E17">
            <v>0</v>
          </cell>
          <cell r="F17">
            <v>0</v>
          </cell>
        </row>
        <row r="18">
          <cell r="E18">
            <v>0</v>
          </cell>
          <cell r="F18">
            <v>0</v>
          </cell>
        </row>
        <row r="19">
          <cell r="E19">
            <v>0</v>
          </cell>
          <cell r="F19">
            <v>0</v>
          </cell>
        </row>
      </sheetData>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mework 1.0"/>
      <sheetName val="Checklist ICT"/>
      <sheetName val="1.3"/>
      <sheetName val="2.2"/>
      <sheetName val="2.3"/>
      <sheetName val="2.5"/>
      <sheetName val="2.6"/>
      <sheetName val="2.7"/>
      <sheetName val="4.1"/>
      <sheetName val="4.2"/>
      <sheetName val="5.2"/>
      <sheetName val="6.1"/>
      <sheetName val="6.2"/>
      <sheetName val="7.1"/>
      <sheetName val="7.2"/>
      <sheetName val="8.1"/>
      <sheetName val="9.1"/>
      <sheetName val="9.2"/>
    </sheetNames>
    <sheetDataSet>
      <sheetData sheetId="0"/>
      <sheetData sheetId="1"/>
      <sheetData sheetId="2"/>
      <sheetData sheetId="3">
        <row r="41">
          <cell r="D41">
            <v>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Cirkeldiagram Financiering"/>
      <sheetName val="2. Cirkeldiagram EP - IH"/>
      <sheetName val="3. Cirkeldiagram Keten"/>
      <sheetName val="4. Cont. vs Vernieuwing P"/>
      <sheetName val="4. Cont. vs Vernieuwing M"/>
      <sheetName val="Tabellen"/>
      <sheetName val="Financieringsbron"/>
      <sheetName val="IV-accent (kopie tbv grafieken)"/>
      <sheetName val="IV-accent"/>
      <sheetName val="MJR IV-accent 18-25"/>
      <sheetName val="FTE Aanbod"/>
      <sheetName val="Onderbouwing materieel"/>
      <sheetName val="IV-accent (oud)"/>
      <sheetName val="MJR IV-accent 18-22 (oud)"/>
      <sheetName val="FTE Aanbod (oud)"/>
      <sheetName val="Onderbouwing materieel (oud)"/>
      <sheetName val="beschrijving"/>
      <sheetName val="statusvelden"/>
      <sheetName val="KPI Rapportage A&amp;P testen"/>
      <sheetName val="stamtabel variabe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0">
          <cell r="V20" t="str">
            <v>I. Overdracht regulier</v>
          </cell>
        </row>
        <row r="21">
          <cell r="V21" t="str">
            <v>II. IA</v>
          </cell>
        </row>
        <row r="22">
          <cell r="V22" t="str">
            <v>III. HIA</v>
          </cell>
        </row>
        <row r="23">
          <cell r="V23" t="str">
            <v>IV. VJN Fiod / Douane</v>
          </cell>
        </row>
        <row r="24">
          <cell r="V24" t="str">
            <v>V. Mix</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Berekening Kengetallen"/>
      <sheetName val="Samenvatting"/>
      <sheetName val="Oplossing - Licentie"/>
      <sheetName val="Additionele diensten"/>
      <sheetName val="EMVI-grafiek"/>
      <sheetName val="DATA"/>
    </sheetNames>
    <sheetDataSet>
      <sheetData sheetId="0">
        <row r="5">
          <cell r="M5">
            <v>4</v>
          </cell>
        </row>
        <row r="6">
          <cell r="M6">
            <v>2</v>
          </cell>
        </row>
        <row r="7">
          <cell r="M7">
            <v>1</v>
          </cell>
        </row>
        <row r="8">
          <cell r="M8">
            <v>7</v>
          </cell>
        </row>
        <row r="20">
          <cell r="D20">
            <v>0</v>
          </cell>
          <cell r="E20">
            <v>0</v>
          </cell>
          <cell r="F20">
            <v>0</v>
          </cell>
        </row>
        <row r="22">
          <cell r="D22">
            <v>0</v>
          </cell>
          <cell r="E22">
            <v>0</v>
          </cell>
          <cell r="F22">
            <v>0</v>
          </cell>
        </row>
        <row r="24">
          <cell r="D24">
            <v>0</v>
          </cell>
          <cell r="E24">
            <v>0</v>
          </cell>
          <cell r="F24">
            <v>0</v>
          </cell>
        </row>
        <row r="25">
          <cell r="D25">
            <v>0</v>
          </cell>
          <cell r="E25">
            <v>0</v>
          </cell>
          <cell r="F25">
            <v>0</v>
          </cell>
        </row>
        <row r="28">
          <cell r="D28">
            <v>0</v>
          </cell>
          <cell r="E28">
            <v>0</v>
          </cell>
          <cell r="F28">
            <v>0</v>
          </cell>
        </row>
        <row r="29">
          <cell r="D29">
            <v>0</v>
          </cell>
          <cell r="E29">
            <v>0</v>
          </cell>
          <cell r="F29">
            <v>0</v>
          </cell>
        </row>
        <row r="30">
          <cell r="D30">
            <v>0</v>
          </cell>
          <cell r="E30">
            <v>0</v>
          </cell>
          <cell r="F30">
            <v>0</v>
          </cell>
        </row>
        <row r="34">
          <cell r="D34">
            <v>0</v>
          </cell>
          <cell r="E34">
            <v>0</v>
          </cell>
          <cell r="F34">
            <v>0</v>
          </cell>
        </row>
        <row r="40">
          <cell r="D40">
            <v>0</v>
          </cell>
          <cell r="E40">
            <v>0</v>
          </cell>
          <cell r="F40">
            <v>0</v>
          </cell>
          <cell r="H40">
            <v>0</v>
          </cell>
        </row>
        <row r="41">
          <cell r="D41">
            <v>0</v>
          </cell>
          <cell r="E41">
            <v>0</v>
          </cell>
          <cell r="F41">
            <v>0</v>
          </cell>
          <cell r="H41">
            <v>0</v>
          </cell>
        </row>
        <row r="42">
          <cell r="D42">
            <v>0</v>
          </cell>
          <cell r="E42">
            <v>0</v>
          </cell>
          <cell r="F42">
            <v>0</v>
          </cell>
          <cell r="H42">
            <v>0</v>
          </cell>
        </row>
      </sheetData>
      <sheetData sheetId="1"/>
      <sheetData sheetId="2">
        <row r="3">
          <cell r="C3" t="str">
            <v>Europese Aanbesteding</v>
          </cell>
        </row>
      </sheetData>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eringen per PC (01032018)"/>
      <sheetName val="Invest. en uitbest. 02032020"/>
      <sheetName val=" Kasvpl (23032020)"/>
      <sheetName val="PSM VT 230320"/>
      <sheetName val="260000"/>
      <sheetName val="Tabellen"/>
      <sheetName val="WBS element"/>
      <sheetName val="Koptekst"/>
      <sheetName val="kstgroep"/>
    </sheetNames>
    <sheetDataSet>
      <sheetData sheetId="0"/>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zetting"/>
      <sheetName val="input budgetrapportage"/>
      <sheetName val="bron bezetting"/>
      <sheetName val="stamtabel afdeling"/>
      <sheetName val="stamtabel direct"/>
      <sheetName val="stamtabel variabelen"/>
    </sheetNames>
    <sheetDataSet>
      <sheetData sheetId="0">
        <row r="5">
          <cell r="C5" t="str">
            <v>nee</v>
          </cell>
        </row>
        <row r="6">
          <cell r="C6" t="str">
            <v>ja</v>
          </cell>
        </row>
        <row r="7">
          <cell r="C7" t="str">
            <v>nee</v>
          </cell>
        </row>
        <row r="8">
          <cell r="C8" t="str">
            <v>nee</v>
          </cell>
        </row>
        <row r="9">
          <cell r="C9" t="str">
            <v>nee</v>
          </cell>
        </row>
      </sheetData>
      <sheetData sheetId="1"/>
      <sheetData sheetId="2">
        <row r="4">
          <cell r="E4" t="str">
            <v>organisatieonderdeel</v>
          </cell>
        </row>
      </sheetData>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row r="22">
          <cell r="K22">
            <v>0</v>
          </cell>
        </row>
      </sheetData>
      <sheetData sheetId="2"/>
      <sheetData sheetId="3"/>
      <sheetData sheetId="4"/>
      <sheetData sheetId="5"/>
      <sheetData sheetId="6">
        <row r="20">
          <cell r="L20">
            <v>1.1363636363636365</v>
          </cell>
        </row>
        <row r="80">
          <cell r="J80">
            <v>0.6</v>
          </cell>
        </row>
      </sheetData>
      <sheetData sheetId="7"/>
      <sheetData sheetId="8"/>
    </sheetDataSet>
  </externalBook>
</externalLink>
</file>

<file path=xl/theme/theme1.xml><?xml version="1.0" encoding="utf-8"?>
<a:theme xmlns:a="http://schemas.openxmlformats.org/drawingml/2006/main" name="Kantoorthema">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A37"/>
  <sheetViews>
    <sheetView showGridLines="0" tabSelected="1" zoomScale="90" zoomScaleNormal="90" workbookViewId="0">
      <selection activeCell="B9" sqref="B9:C9"/>
    </sheetView>
  </sheetViews>
  <sheetFormatPr defaultColWidth="0" defaultRowHeight="0" customHeight="1" zeroHeight="1" x14ac:dyDescent="0.2"/>
  <cols>
    <col min="1" max="1" width="2.36328125" style="7" customWidth="1"/>
    <col min="2" max="2" width="7.453125" style="174" bestFit="1" customWidth="1"/>
    <col min="3" max="3" width="63.453125" style="7" customWidth="1"/>
    <col min="4" max="4" width="20.6328125" style="7" customWidth="1"/>
    <col min="5" max="5" width="5.90625" style="7" customWidth="1"/>
    <col min="6" max="6" width="26.36328125" style="7" customWidth="1"/>
    <col min="7" max="7" width="2.6328125" style="7" customWidth="1"/>
    <col min="8" max="8" width="14.6328125" style="7" hidden="1" customWidth="1"/>
    <col min="9" max="9" width="17.36328125" style="7" hidden="1" customWidth="1"/>
    <col min="10" max="17" width="14.6328125" style="7" hidden="1" customWidth="1"/>
    <col min="18" max="27" width="0" style="7" hidden="1" customWidth="1"/>
    <col min="28" max="16384" width="19.54296875" style="7" hidden="1"/>
  </cols>
  <sheetData>
    <row r="1" spans="2:27" ht="15" customHeight="1" x14ac:dyDescent="0.2"/>
    <row r="2" spans="2:27" s="177" customFormat="1" ht="22.25" customHeight="1" x14ac:dyDescent="0.35">
      <c r="B2" s="175" t="s">
        <v>36</v>
      </c>
      <c r="C2" s="176"/>
      <c r="D2" s="176"/>
      <c r="E2" s="176"/>
      <c r="F2" s="176"/>
    </row>
    <row r="3" spans="2:27" s="177" customFormat="1" ht="20" customHeight="1" x14ac:dyDescent="0.35">
      <c r="B3" s="178" t="s">
        <v>74</v>
      </c>
      <c r="C3" s="176"/>
      <c r="D3" s="179"/>
      <c r="E3" s="179"/>
      <c r="F3" s="176"/>
    </row>
    <row r="4" spans="2:27" s="177" customFormat="1" ht="20" customHeight="1" x14ac:dyDescent="0.35">
      <c r="B4" s="180" t="s">
        <v>2</v>
      </c>
      <c r="C4" s="176"/>
      <c r="D4" s="176"/>
      <c r="E4" s="176"/>
      <c r="F4" s="176"/>
    </row>
    <row r="5" spans="2:27" s="177" customFormat="1" ht="20" customHeight="1" x14ac:dyDescent="0.35">
      <c r="B5" s="20" t="s">
        <v>53</v>
      </c>
      <c r="C5" s="176"/>
      <c r="D5" s="176"/>
      <c r="E5" s="176"/>
      <c r="F5" s="176"/>
    </row>
    <row r="6" spans="2:27" s="177" customFormat="1" ht="20" customHeight="1" x14ac:dyDescent="0.35">
      <c r="B6" s="181" t="s">
        <v>5</v>
      </c>
      <c r="C6" s="176"/>
      <c r="D6" s="176"/>
      <c r="E6" s="176"/>
      <c r="F6" s="176"/>
    </row>
    <row r="7" spans="2:27" ht="15" customHeight="1" x14ac:dyDescent="0.3">
      <c r="B7" s="182"/>
      <c r="C7" s="9"/>
      <c r="D7" s="9"/>
      <c r="E7" s="9"/>
      <c r="F7" s="9"/>
    </row>
    <row r="8" spans="2:27" ht="20" customHeight="1" x14ac:dyDescent="0.3">
      <c r="B8" s="183" t="s">
        <v>6</v>
      </c>
      <c r="C8" s="184"/>
      <c r="D8" s="184"/>
      <c r="E8" s="9"/>
      <c r="F8" s="9"/>
      <c r="G8" s="185"/>
      <c r="I8" s="186"/>
    </row>
    <row r="9" spans="2:27" ht="20" customHeight="1" x14ac:dyDescent="0.35">
      <c r="B9" s="350"/>
      <c r="C9" s="351"/>
      <c r="D9" s="187"/>
      <c r="E9" s="9"/>
      <c r="F9" s="9"/>
      <c r="G9" s="185"/>
      <c r="I9" s="186"/>
    </row>
    <row r="10" spans="2:27" ht="15" customHeight="1" x14ac:dyDescent="0.3">
      <c r="B10" s="188"/>
      <c r="C10" s="189"/>
      <c r="D10" s="190"/>
      <c r="E10" s="190"/>
      <c r="F10" s="190"/>
      <c r="H10" s="185"/>
      <c r="J10" s="186"/>
    </row>
    <row r="11" spans="2:27" ht="17.399999999999999" customHeight="1" thickBot="1" x14ac:dyDescent="0.35">
      <c r="B11" s="191"/>
      <c r="C11" s="10"/>
      <c r="D11" s="12"/>
      <c r="E11" s="12"/>
      <c r="F11" s="11"/>
      <c r="I11" s="186"/>
    </row>
    <row r="12" spans="2:27" ht="17.399999999999999" customHeight="1" x14ac:dyDescent="0.35">
      <c r="B12" s="210" t="s">
        <v>59</v>
      </c>
      <c r="C12" s="65"/>
      <c r="D12" s="66"/>
      <c r="E12" s="66"/>
      <c r="F12" s="67"/>
      <c r="H12" s="185"/>
      <c r="J12" s="186"/>
      <c r="S12" s="211"/>
      <c r="T12" s="211"/>
      <c r="U12" s="211"/>
      <c r="V12" s="211"/>
      <c r="W12" s="211"/>
      <c r="X12" s="211"/>
      <c r="Y12" s="211"/>
      <c r="Z12" s="211"/>
      <c r="AA12" s="211"/>
    </row>
    <row r="13" spans="2:27" ht="17.399999999999999" customHeight="1" x14ac:dyDescent="0.3">
      <c r="B13" s="192"/>
      <c r="C13" s="65"/>
      <c r="D13" s="66"/>
      <c r="E13" s="66"/>
      <c r="F13" s="67"/>
      <c r="I13" s="186"/>
    </row>
    <row r="14" spans="2:27" ht="17.399999999999999" customHeight="1" x14ac:dyDescent="0.35">
      <c r="B14" s="352" t="str">
        <f>'1. Implementatie'!C4</f>
        <v>1. Implementatie</v>
      </c>
      <c r="C14" s="353"/>
      <c r="D14" s="193"/>
      <c r="E14" s="194"/>
      <c r="F14" s="212">
        <f>'1. Implementatie'!D39</f>
        <v>0</v>
      </c>
      <c r="H14" s="185"/>
      <c r="J14" s="186"/>
    </row>
    <row r="15" spans="2:27" ht="17.399999999999999" customHeight="1" x14ac:dyDescent="0.3">
      <c r="B15" s="192"/>
      <c r="C15" s="65"/>
      <c r="D15" s="66"/>
      <c r="E15" s="66"/>
      <c r="F15" s="67"/>
      <c r="I15" s="186"/>
    </row>
    <row r="16" spans="2:27" ht="17.399999999999999" customHeight="1" x14ac:dyDescent="0.35">
      <c r="B16" s="352" t="s">
        <v>102</v>
      </c>
      <c r="C16" s="353"/>
      <c r="D16" s="193"/>
      <c r="E16" s="194"/>
      <c r="F16" s="212">
        <f>MIN(I20,I22,I26,I28)</f>
        <v>9999999999</v>
      </c>
      <c r="H16" s="185"/>
      <c r="J16" s="186"/>
    </row>
    <row r="17" spans="2:10" ht="17.399999999999999" customHeight="1" x14ac:dyDescent="0.3">
      <c r="B17" s="192"/>
      <c r="C17" s="65"/>
      <c r="D17" s="66"/>
      <c r="E17" s="66"/>
      <c r="F17" s="67"/>
      <c r="I17" s="186"/>
    </row>
    <row r="18" spans="2:10" ht="17.399999999999999" customHeight="1" x14ac:dyDescent="0.3">
      <c r="B18" s="356" t="str">
        <f>' 2a. Gebruiksrecht Perpetual'!C5</f>
        <v>2a. Gebruiksrecht Perpetual</v>
      </c>
      <c r="C18" s="356"/>
      <c r="D18" s="356"/>
      <c r="E18" s="65"/>
      <c r="F18" s="67"/>
      <c r="H18" s="185"/>
      <c r="J18" s="186"/>
    </row>
    <row r="19" spans="2:10" ht="17.399999999999999" customHeight="1" x14ac:dyDescent="0.3">
      <c r="B19" s="192"/>
      <c r="C19" s="192"/>
      <c r="D19" s="192"/>
      <c r="E19" s="65"/>
      <c r="F19" s="67"/>
      <c r="H19" s="185"/>
      <c r="J19" s="186"/>
    </row>
    <row r="20" spans="2:10" ht="17.399999999999999" customHeight="1" x14ac:dyDescent="0.3">
      <c r="B20" s="192" t="s">
        <v>103</v>
      </c>
      <c r="C20" s="354" t="str">
        <f>' 2a. Gebruiksrecht Perpetual'!C47</f>
        <v>Gebruiksrecht Perpetual licenties # Gebruikers</v>
      </c>
      <c r="D20" s="355"/>
      <c r="E20" s="65"/>
      <c r="F20" s="266">
        <f>' 2a. Gebruiksrecht Perpetual'!G59</f>
        <v>0</v>
      </c>
      <c r="H20" s="185"/>
      <c r="I20" s="247">
        <f>IF(F20=0,9999999999,F20)</f>
        <v>9999999999</v>
      </c>
      <c r="J20" s="186"/>
    </row>
    <row r="21" spans="2:10" ht="17.399999999999999" customHeight="1" x14ac:dyDescent="0.3">
      <c r="B21" s="192"/>
      <c r="C21" s="65"/>
      <c r="D21" s="65"/>
      <c r="E21" s="65"/>
      <c r="F21" s="267"/>
      <c r="I21" s="186"/>
    </row>
    <row r="22" spans="2:10" ht="17.399999999999999" customHeight="1" x14ac:dyDescent="0.3">
      <c r="B22" s="192" t="s">
        <v>103</v>
      </c>
      <c r="C22" s="354" t="str">
        <f>' 2a. Gebruiksrecht Perpetual'!C71</f>
        <v>Perpetual Enterprise site licentie</v>
      </c>
      <c r="D22" s="355"/>
      <c r="E22" s="65"/>
      <c r="F22" s="266">
        <f>' 2a. Gebruiksrecht Perpetual'!G79</f>
        <v>0</v>
      </c>
      <c r="I22" s="186">
        <f>IF(F22=0,9999999999,F22)</f>
        <v>9999999999</v>
      </c>
    </row>
    <row r="23" spans="2:10" ht="17.399999999999999" customHeight="1" x14ac:dyDescent="0.3">
      <c r="B23" s="192"/>
      <c r="C23" s="65"/>
      <c r="D23" s="65"/>
      <c r="E23" s="65"/>
      <c r="F23" s="267"/>
      <c r="I23" s="186"/>
    </row>
    <row r="24" spans="2:10" ht="17.399999999999999" customHeight="1" x14ac:dyDescent="0.3">
      <c r="B24" s="356" t="str">
        <f>' 2b. Gebruiksrecht Subscription'!C5</f>
        <v>2b. Gebruiksrecht Subscription</v>
      </c>
      <c r="C24" s="356"/>
      <c r="D24" s="356"/>
      <c r="E24" s="65"/>
      <c r="F24" s="267"/>
      <c r="I24" s="186"/>
    </row>
    <row r="25" spans="2:10" ht="17.399999999999999" customHeight="1" x14ac:dyDescent="0.3">
      <c r="B25" s="192"/>
      <c r="C25" s="65"/>
      <c r="D25" s="66"/>
      <c r="E25" s="66"/>
      <c r="F25" s="267"/>
      <c r="I25" s="186"/>
    </row>
    <row r="26" spans="2:10" ht="17.399999999999999" customHeight="1" x14ac:dyDescent="0.3">
      <c r="B26" s="192" t="s">
        <v>103</v>
      </c>
      <c r="C26" s="354" t="str">
        <f>' 2b. Gebruiksrecht Subscription'!C47</f>
        <v>Gebruiksrecht Subscription o.b.v. aantal Gebruikers</v>
      </c>
      <c r="D26" s="355"/>
      <c r="E26" s="66"/>
      <c r="F26" s="266">
        <f>' 2b. Gebruiksrecht Subscription'!G56</f>
        <v>0</v>
      </c>
      <c r="I26" s="186">
        <f>IF(F26=0,9999999999,F26)</f>
        <v>9999999999</v>
      </c>
    </row>
    <row r="27" spans="2:10" ht="17.399999999999999" customHeight="1" x14ac:dyDescent="0.3">
      <c r="B27" s="192"/>
      <c r="C27" s="65"/>
      <c r="D27" s="66"/>
      <c r="E27" s="66"/>
      <c r="F27" s="267"/>
      <c r="I27" s="186"/>
    </row>
    <row r="28" spans="2:10" ht="17.399999999999999" customHeight="1" x14ac:dyDescent="0.3">
      <c r="B28" s="192" t="s">
        <v>103</v>
      </c>
      <c r="C28" s="354" t="str">
        <f>' 2b. Gebruiksrecht Subscription'!C68</f>
        <v>Subscription Enterprise site licentie</v>
      </c>
      <c r="D28" s="355"/>
      <c r="E28" s="66"/>
      <c r="F28" s="266">
        <f>' 2b. Gebruiksrecht Subscription'!G74</f>
        <v>0</v>
      </c>
      <c r="I28" s="186">
        <f>IF(F28=0,9999999999,F28)</f>
        <v>9999999999</v>
      </c>
    </row>
    <row r="29" spans="2:10" ht="17.399999999999999" customHeight="1" x14ac:dyDescent="0.3">
      <c r="B29" s="192"/>
      <c r="C29" s="65"/>
      <c r="D29" s="66"/>
      <c r="E29" s="66"/>
      <c r="F29" s="67"/>
      <c r="I29" s="186"/>
    </row>
    <row r="30" spans="2:10" ht="20" customHeight="1" x14ac:dyDescent="0.35">
      <c r="B30" s="347" t="str">
        <f>'3. Consultancy'!B4</f>
        <v>3. Additionele dienstverlening - Consultancy</v>
      </c>
      <c r="C30" s="348"/>
      <c r="D30" s="349"/>
      <c r="E30" s="194"/>
      <c r="F30" s="212">
        <f>'3. Consultancy'!F15</f>
        <v>0</v>
      </c>
      <c r="I30" s="186"/>
    </row>
    <row r="31" spans="2:10" ht="20" customHeight="1" x14ac:dyDescent="0.2">
      <c r="B31" s="7"/>
      <c r="H31" s="185"/>
      <c r="J31" s="186"/>
    </row>
    <row r="32" spans="2:10" ht="20" customHeight="1" x14ac:dyDescent="0.35">
      <c r="B32" s="347" t="str">
        <f>'4. Opleidingen'!C4</f>
        <v>4. Additionele dienstverlening - Opleidingen</v>
      </c>
      <c r="C32" s="348"/>
      <c r="D32" s="349"/>
      <c r="E32" s="194"/>
      <c r="F32" s="212">
        <f>'4. Opleidingen'!H16</f>
        <v>0</v>
      </c>
      <c r="I32" s="186"/>
    </row>
    <row r="33" spans="2:10" ht="17.399999999999999" customHeight="1" thickBot="1" x14ac:dyDescent="0.25">
      <c r="B33" s="195" t="s">
        <v>0</v>
      </c>
      <c r="C33" s="196"/>
      <c r="D33" s="197"/>
      <c r="E33" s="197"/>
      <c r="F33" s="198"/>
      <c r="H33" s="185"/>
      <c r="J33" s="186"/>
    </row>
    <row r="34" spans="2:10" ht="17" customHeight="1" thickBot="1" x14ac:dyDescent="0.35">
      <c r="B34" s="10"/>
      <c r="C34" s="10"/>
      <c r="D34" s="12"/>
      <c r="E34" s="12"/>
      <c r="F34" s="11"/>
      <c r="I34" s="186"/>
    </row>
    <row r="35" spans="2:10" ht="20" customHeight="1" thickBot="1" x14ac:dyDescent="0.4">
      <c r="B35" s="199" t="s">
        <v>70</v>
      </c>
      <c r="C35" s="200"/>
      <c r="D35" s="200"/>
      <c r="E35" s="201"/>
      <c r="F35" s="202">
        <f>F14+F16+F30+F32</f>
        <v>9999999999</v>
      </c>
      <c r="H35" s="185"/>
      <c r="J35" s="186"/>
    </row>
    <row r="36" spans="2:10" ht="17" customHeight="1" thickTop="1" thickBot="1" x14ac:dyDescent="0.35">
      <c r="B36" s="10"/>
      <c r="C36" s="10"/>
      <c r="D36" s="12"/>
      <c r="E36" s="12"/>
      <c r="F36" s="11"/>
      <c r="I36" s="186"/>
    </row>
    <row r="37" spans="2:10" ht="17.399999999999999" customHeight="1" x14ac:dyDescent="0.3">
      <c r="C37" s="65"/>
      <c r="D37" s="66"/>
      <c r="E37" s="66"/>
      <c r="F37" s="67"/>
      <c r="H37" s="185"/>
      <c r="J37" s="186"/>
    </row>
  </sheetData>
  <sheetProtection algorithmName="SHA-512" hashValue="lUx8pONqgf4tyGc3u37L28LAMpx4d0YTzWe8kDRrY8ng8v/qsOBGEifQS8w1D/Fjbciry36D9FRmIWK0ix4wvQ==" saltValue="vjnN4LGAnhj/xFkBHZak2A==" spinCount="100000" sheet="1" objects="1" scenarios="1"/>
  <mergeCells count="11">
    <mergeCell ref="B30:D30"/>
    <mergeCell ref="B9:C9"/>
    <mergeCell ref="B14:C14"/>
    <mergeCell ref="B32:D32"/>
    <mergeCell ref="B16:C16"/>
    <mergeCell ref="C20:D20"/>
    <mergeCell ref="B18:D18"/>
    <mergeCell ref="B24:D24"/>
    <mergeCell ref="C22:D22"/>
    <mergeCell ref="C28:D28"/>
    <mergeCell ref="C26:D2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41"/>
  <sheetViews>
    <sheetView showGridLines="0" topLeftCell="B1" zoomScaleNormal="100" workbookViewId="0">
      <selection activeCell="C13" sqref="C13"/>
    </sheetView>
  </sheetViews>
  <sheetFormatPr defaultColWidth="0" defaultRowHeight="14.5" zeroHeight="1" x14ac:dyDescent="0.35"/>
  <cols>
    <col min="1" max="1" width="8.90625" style="13" hidden="1" customWidth="1"/>
    <col min="2" max="2" width="2.453125" style="13" customWidth="1"/>
    <col min="3" max="3" width="83.6328125" style="13" customWidth="1"/>
    <col min="4" max="4" width="33" style="13" customWidth="1"/>
    <col min="5" max="5" width="3.1796875" style="13" customWidth="1"/>
    <col min="6" max="16384" width="8.90625" style="13" hidden="1"/>
  </cols>
  <sheetData>
    <row r="1" spans="3:4" x14ac:dyDescent="0.35"/>
    <row r="2" spans="3:4" ht="23" x14ac:dyDescent="0.35">
      <c r="C2" s="15" t="s">
        <v>37</v>
      </c>
      <c r="D2" s="16"/>
    </row>
    <row r="3" spans="3:4" ht="17.5" x14ac:dyDescent="0.35">
      <c r="C3" s="17" t="str">
        <f>Samenvatting!B3</f>
        <v>Governance, Risk &amp; Compliance (GRC)</v>
      </c>
      <c r="D3" s="18"/>
    </row>
    <row r="4" spans="3:4" ht="19.5" x14ac:dyDescent="0.35">
      <c r="C4" s="19" t="s">
        <v>40</v>
      </c>
      <c r="D4" s="18"/>
    </row>
    <row r="5" spans="3:4" x14ac:dyDescent="0.35">
      <c r="C5" s="20" t="str">
        <f>Samenvatting!B5</f>
        <v>IUC24-002</v>
      </c>
      <c r="D5" s="18"/>
    </row>
    <row r="6" spans="3:4" x14ac:dyDescent="0.35">
      <c r="C6" s="21" t="s">
        <v>5</v>
      </c>
      <c r="D6" s="18"/>
    </row>
    <row r="7" spans="3:4" x14ac:dyDescent="0.35">
      <c r="C7" s="22"/>
      <c r="D7" s="23"/>
    </row>
    <row r="8" spans="3:4" ht="15" thickBot="1" x14ac:dyDescent="0.4">
      <c r="C8" s="24"/>
      <c r="D8" s="24"/>
    </row>
    <row r="9" spans="3:4" x14ac:dyDescent="0.35">
      <c r="C9" s="25"/>
      <c r="D9" s="26"/>
    </row>
    <row r="10" spans="3:4" ht="30.65" customHeight="1" x14ac:dyDescent="0.35">
      <c r="C10" s="358" t="s">
        <v>178</v>
      </c>
      <c r="D10" s="358"/>
    </row>
    <row r="11" spans="3:4" ht="25.25" customHeight="1" x14ac:dyDescent="0.35">
      <c r="C11" s="357" t="s">
        <v>54</v>
      </c>
      <c r="D11" s="357"/>
    </row>
    <row r="12" spans="3:4" x14ac:dyDescent="0.35">
      <c r="C12" s="33" t="s">
        <v>67</v>
      </c>
      <c r="D12" s="34" t="s">
        <v>52</v>
      </c>
    </row>
    <row r="13" spans="3:4" x14ac:dyDescent="0.35">
      <c r="C13" s="14" t="s">
        <v>68</v>
      </c>
      <c r="D13" s="31">
        <v>0</v>
      </c>
    </row>
    <row r="14" spans="3:4" x14ac:dyDescent="0.35">
      <c r="C14" s="14" t="s">
        <v>68</v>
      </c>
      <c r="D14" s="31">
        <v>0</v>
      </c>
    </row>
    <row r="15" spans="3:4" x14ac:dyDescent="0.35">
      <c r="C15" s="14" t="s">
        <v>68</v>
      </c>
      <c r="D15" s="31">
        <v>0</v>
      </c>
    </row>
    <row r="16" spans="3:4" x14ac:dyDescent="0.35">
      <c r="C16" s="14" t="s">
        <v>68</v>
      </c>
      <c r="D16" s="31">
        <v>0</v>
      </c>
    </row>
    <row r="17" spans="3:4" x14ac:dyDescent="0.35">
      <c r="C17" s="14" t="s">
        <v>68</v>
      </c>
      <c r="D17" s="31">
        <v>0</v>
      </c>
    </row>
    <row r="18" spans="3:4" x14ac:dyDescent="0.35">
      <c r="C18" s="14" t="s">
        <v>68</v>
      </c>
      <c r="D18" s="31">
        <v>0</v>
      </c>
    </row>
    <row r="19" spans="3:4" x14ac:dyDescent="0.35">
      <c r="C19" s="14" t="s">
        <v>68</v>
      </c>
      <c r="D19" s="31">
        <v>0</v>
      </c>
    </row>
    <row r="20" spans="3:4" x14ac:dyDescent="0.35">
      <c r="C20" s="14" t="s">
        <v>68</v>
      </c>
      <c r="D20" s="31">
        <v>0</v>
      </c>
    </row>
    <row r="21" spans="3:4" x14ac:dyDescent="0.35">
      <c r="C21" s="14" t="s">
        <v>68</v>
      </c>
      <c r="D21" s="31">
        <v>0</v>
      </c>
    </row>
    <row r="22" spans="3:4" x14ac:dyDescent="0.35">
      <c r="C22" s="14" t="s">
        <v>68</v>
      </c>
      <c r="D22" s="31">
        <v>0</v>
      </c>
    </row>
    <row r="23" spans="3:4" x14ac:dyDescent="0.35">
      <c r="C23" s="14" t="s">
        <v>68</v>
      </c>
      <c r="D23" s="31">
        <v>0</v>
      </c>
    </row>
    <row r="24" spans="3:4" x14ac:dyDescent="0.35">
      <c r="C24" s="14" t="s">
        <v>68</v>
      </c>
      <c r="D24" s="31">
        <v>0</v>
      </c>
    </row>
    <row r="25" spans="3:4" x14ac:dyDescent="0.35">
      <c r="C25" s="14" t="s">
        <v>68</v>
      </c>
      <c r="D25" s="31">
        <v>0</v>
      </c>
    </row>
    <row r="26" spans="3:4" x14ac:dyDescent="0.35">
      <c r="C26" s="14" t="s">
        <v>68</v>
      </c>
      <c r="D26" s="31">
        <v>0</v>
      </c>
    </row>
    <row r="27" spans="3:4" x14ac:dyDescent="0.35">
      <c r="C27" s="14" t="s">
        <v>68</v>
      </c>
      <c r="D27" s="31">
        <v>0</v>
      </c>
    </row>
    <row r="28" spans="3:4" x14ac:dyDescent="0.35">
      <c r="C28" s="14" t="s">
        <v>68</v>
      </c>
      <c r="D28" s="31">
        <v>0</v>
      </c>
    </row>
    <row r="29" spans="3:4" x14ac:dyDescent="0.35">
      <c r="C29" s="14" t="s">
        <v>68</v>
      </c>
      <c r="D29" s="31">
        <v>0</v>
      </c>
    </row>
    <row r="30" spans="3:4" x14ac:dyDescent="0.35">
      <c r="C30" s="14" t="s">
        <v>68</v>
      </c>
      <c r="D30" s="31">
        <v>0</v>
      </c>
    </row>
    <row r="31" spans="3:4" x14ac:dyDescent="0.35">
      <c r="C31" s="14" t="s">
        <v>68</v>
      </c>
      <c r="D31" s="31">
        <v>0</v>
      </c>
    </row>
    <row r="32" spans="3:4" x14ac:dyDescent="0.35">
      <c r="C32" s="14" t="s">
        <v>68</v>
      </c>
      <c r="D32" s="31">
        <v>0</v>
      </c>
    </row>
    <row r="33" spans="3:4" x14ac:dyDescent="0.35">
      <c r="C33" s="14" t="s">
        <v>68</v>
      </c>
      <c r="D33" s="31">
        <v>0</v>
      </c>
    </row>
    <row r="34" spans="3:4" x14ac:dyDescent="0.35">
      <c r="C34" s="14" t="s">
        <v>68</v>
      </c>
      <c r="D34" s="31">
        <v>0</v>
      </c>
    </row>
    <row r="35" spans="3:4" ht="15" thickBot="1" x14ac:dyDescent="0.4">
      <c r="C35" s="24"/>
      <c r="D35" s="24"/>
    </row>
    <row r="36" spans="3:4" x14ac:dyDescent="0.35"/>
    <row r="37" spans="3:4" ht="17.5" x14ac:dyDescent="0.35">
      <c r="C37" s="27" t="s">
        <v>38</v>
      </c>
      <c r="D37" s="28"/>
    </row>
    <row r="38" spans="3:4" x14ac:dyDescent="0.35">
      <c r="C38" s="29"/>
      <c r="D38" s="30" t="s">
        <v>39</v>
      </c>
    </row>
    <row r="39" spans="3:4" ht="15" thickBot="1" x14ac:dyDescent="0.4">
      <c r="C39" s="32" t="s">
        <v>69</v>
      </c>
      <c r="D39" s="243">
        <f>SUM(D13:D34)</f>
        <v>0</v>
      </c>
    </row>
    <row r="40" spans="3:4" ht="15.5" thickTop="1" thickBot="1" x14ac:dyDescent="0.4">
      <c r="C40" s="24"/>
      <c r="D40" s="24"/>
    </row>
    <row r="41" spans="3:4" x14ac:dyDescent="0.35"/>
  </sheetData>
  <sheetProtection algorithmName="SHA-512" hashValue="cjP2yfeIJrLwACbIlsRTSkxbOnF9QwVBQWmkvqXNezFPZsbhhNugT5IF486cHZMgUJn7cP1eDDoWrxbJBftFng==" saltValue="1cl1MsfwfdwIZAziMml6pg==" spinCount="100000" sheet="1" objects="1" scenarios="1"/>
  <mergeCells count="2">
    <mergeCell ref="C11:D11"/>
    <mergeCell ref="C10:D10"/>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24"/>
  <sheetViews>
    <sheetView showGridLines="0" topLeftCell="A45" zoomScale="90" zoomScaleNormal="90" workbookViewId="0">
      <selection activeCell="E72" sqref="E72"/>
    </sheetView>
  </sheetViews>
  <sheetFormatPr defaultColWidth="0" defaultRowHeight="0" customHeight="1" zeroHeight="1" x14ac:dyDescent="0.3"/>
  <cols>
    <col min="1" max="2" width="1.6328125" style="8" customWidth="1"/>
    <col min="3" max="3" width="36.90625" style="35" customWidth="1"/>
    <col min="4" max="4" width="23.36328125" style="8" customWidth="1"/>
    <col min="5" max="5" width="26.6328125" style="36" bestFit="1" customWidth="1"/>
    <col min="6" max="6" width="20.6328125" style="37" customWidth="1"/>
    <col min="7" max="7" width="22.453125" style="36" bestFit="1" customWidth="1"/>
    <col min="8" max="12" width="20.6328125" style="36" customWidth="1"/>
    <col min="13" max="14" width="20.6328125" style="115" customWidth="1"/>
    <col min="15" max="15" width="6.36328125" style="115" customWidth="1"/>
    <col min="16" max="16" width="9.6328125" style="35" hidden="1" customWidth="1"/>
    <col min="17" max="17" width="9.54296875" style="8" hidden="1" customWidth="1"/>
    <col min="18" max="19" width="13.36328125" style="8" hidden="1" customWidth="1"/>
    <col min="20" max="22" width="12.453125" style="8" hidden="1" customWidth="1"/>
    <col min="23" max="34" width="11.36328125" style="8" hidden="1" customWidth="1"/>
    <col min="35" max="37" width="11.453125" style="8" hidden="1" customWidth="1"/>
    <col min="38" max="38" width="0" style="8" hidden="1" customWidth="1"/>
    <col min="39" max="16384" width="0" style="8" hidden="1"/>
  </cols>
  <sheetData>
    <row r="1" spans="1:24" ht="15" x14ac:dyDescent="0.3">
      <c r="M1" s="38"/>
      <c r="N1" s="38"/>
      <c r="O1" s="38"/>
      <c r="P1" s="215"/>
      <c r="Q1" s="39"/>
      <c r="R1" s="39"/>
      <c r="S1" s="39"/>
    </row>
    <row r="2" spans="1:24" s="46" customFormat="1" ht="15" x14ac:dyDescent="0.3">
      <c r="A2" s="40"/>
      <c r="B2" s="40"/>
      <c r="C2" s="22"/>
      <c r="D2" s="41"/>
      <c r="E2" s="42"/>
      <c r="F2" s="43"/>
      <c r="G2" s="41"/>
      <c r="H2" s="41"/>
      <c r="I2" s="44"/>
      <c r="J2" s="44"/>
      <c r="K2" s="44"/>
      <c r="L2" s="44"/>
      <c r="M2" s="44"/>
      <c r="N2" s="44"/>
      <c r="O2" s="38"/>
      <c r="P2" s="216"/>
      <c r="Q2" s="39"/>
      <c r="R2" s="39"/>
      <c r="S2" s="39"/>
      <c r="T2" s="39"/>
      <c r="W2" s="47"/>
    </row>
    <row r="3" spans="1:24" s="48" customFormat="1" ht="23" x14ac:dyDescent="0.45">
      <c r="C3" s="49" t="str">
        <f>Samenvatting!B2</f>
        <v xml:space="preserve">Europese Aanbesteding </v>
      </c>
      <c r="D3" s="50"/>
      <c r="E3" s="51"/>
      <c r="F3" s="52"/>
      <c r="G3" s="50"/>
      <c r="H3" s="50"/>
      <c r="I3" s="53"/>
      <c r="J3" s="53"/>
      <c r="K3" s="53"/>
      <c r="L3" s="53"/>
      <c r="M3" s="53"/>
      <c r="N3" s="53"/>
      <c r="O3" s="54"/>
      <c r="P3" s="217"/>
      <c r="Q3" s="55"/>
      <c r="R3" s="55"/>
      <c r="S3" s="55"/>
      <c r="T3" s="55"/>
      <c r="W3" s="56"/>
    </row>
    <row r="4" spans="1:24" s="40" customFormat="1" ht="17.5" x14ac:dyDescent="0.35">
      <c r="C4" s="57" t="str">
        <f>Samenvatting!B3</f>
        <v>Governance, Risk &amp; Compliance (GRC)</v>
      </c>
      <c r="D4" s="58"/>
      <c r="E4" s="58"/>
      <c r="F4" s="59"/>
      <c r="G4" s="58"/>
      <c r="H4" s="58"/>
      <c r="I4" s="58"/>
      <c r="J4" s="58"/>
      <c r="K4" s="58"/>
      <c r="L4" s="58"/>
      <c r="M4" s="58"/>
      <c r="N4" s="58"/>
      <c r="O4" s="38"/>
      <c r="P4" s="218"/>
      <c r="Q4" s="39"/>
      <c r="R4" s="39"/>
      <c r="S4" s="39"/>
      <c r="T4" s="39"/>
      <c r="W4" s="60"/>
    </row>
    <row r="5" spans="1:24" s="40" customFormat="1" ht="19.5" x14ac:dyDescent="0.35">
      <c r="C5" s="61" t="s">
        <v>93</v>
      </c>
      <c r="D5" s="58"/>
      <c r="E5" s="58"/>
      <c r="F5" s="59"/>
      <c r="G5" s="58"/>
      <c r="H5" s="58"/>
      <c r="I5" s="58"/>
      <c r="J5" s="58"/>
      <c r="K5" s="58"/>
      <c r="L5" s="58"/>
      <c r="M5" s="58"/>
      <c r="N5" s="58"/>
      <c r="O5" s="38"/>
      <c r="P5" s="218"/>
      <c r="Q5" s="39"/>
      <c r="R5" s="39"/>
      <c r="S5" s="39"/>
      <c r="T5" s="39"/>
      <c r="W5" s="60"/>
    </row>
    <row r="6" spans="1:24" s="40" customFormat="1" ht="15" x14ac:dyDescent="0.3">
      <c r="C6" s="62" t="str">
        <f>Samenvatting!B5</f>
        <v>IUC24-002</v>
      </c>
      <c r="D6" s="58"/>
      <c r="E6" s="58"/>
      <c r="F6" s="59"/>
      <c r="G6" s="58"/>
      <c r="H6" s="58"/>
      <c r="I6" s="58"/>
      <c r="J6" s="58"/>
      <c r="K6" s="58"/>
      <c r="L6" s="58"/>
      <c r="M6" s="58"/>
      <c r="N6" s="58"/>
      <c r="O6" s="38"/>
      <c r="P6" s="218"/>
      <c r="Q6" s="39"/>
      <c r="R6" s="39"/>
      <c r="S6" s="39"/>
      <c r="T6" s="39"/>
      <c r="W6" s="60"/>
    </row>
    <row r="7" spans="1:24" s="40" customFormat="1" ht="15" x14ac:dyDescent="0.3">
      <c r="C7" s="181" t="str">
        <f>Samenvatting!B6</f>
        <v>(Prijzen exclusief BTW)</v>
      </c>
      <c r="D7" s="58"/>
      <c r="E7" s="58"/>
      <c r="F7" s="59"/>
      <c r="G7" s="58"/>
      <c r="H7" s="58"/>
      <c r="I7" s="58"/>
      <c r="J7" s="58"/>
      <c r="K7" s="58"/>
      <c r="L7" s="58"/>
      <c r="M7" s="58"/>
      <c r="N7" s="58"/>
      <c r="O7" s="38"/>
      <c r="P7" s="218"/>
      <c r="Q7" s="39"/>
      <c r="R7" s="39"/>
      <c r="S7" s="39"/>
      <c r="T7" s="39"/>
      <c r="W7" s="60"/>
    </row>
    <row r="8" spans="1:24" s="40" customFormat="1" ht="15" x14ac:dyDescent="0.3">
      <c r="C8" s="22"/>
      <c r="D8" s="58"/>
      <c r="E8" s="58"/>
      <c r="F8" s="59"/>
      <c r="G8" s="58"/>
      <c r="H8" s="58"/>
      <c r="I8" s="58"/>
      <c r="J8" s="58"/>
      <c r="K8" s="58"/>
      <c r="L8" s="58"/>
      <c r="M8" s="58"/>
      <c r="N8" s="58"/>
      <c r="O8" s="38"/>
      <c r="P8" s="218"/>
      <c r="Q8" s="39"/>
      <c r="R8" s="39"/>
      <c r="S8" s="39"/>
      <c r="T8" s="39"/>
      <c r="W8" s="60"/>
    </row>
    <row r="9" spans="1:24" s="40" customFormat="1" ht="15" x14ac:dyDescent="0.3">
      <c r="C9" s="22"/>
      <c r="D9" s="63"/>
      <c r="E9" s="64"/>
      <c r="F9" s="64"/>
      <c r="G9" s="59"/>
      <c r="H9" s="64"/>
      <c r="I9" s="59"/>
      <c r="J9" s="45"/>
      <c r="K9" s="45"/>
      <c r="L9" s="45"/>
      <c r="M9" s="45"/>
      <c r="N9" s="45"/>
      <c r="O9" s="38"/>
      <c r="P9" s="218"/>
      <c r="Q9" s="39"/>
      <c r="R9" s="39"/>
      <c r="S9" s="39"/>
      <c r="T9" s="39"/>
      <c r="U9" s="39"/>
      <c r="V9" s="39"/>
      <c r="W9" s="39"/>
      <c r="X9" s="39"/>
    </row>
    <row r="10" spans="1:24" s="40" customFormat="1" ht="15" x14ac:dyDescent="0.3">
      <c r="C10" s="65"/>
      <c r="D10" s="66"/>
      <c r="E10" s="66"/>
      <c r="F10" s="67"/>
      <c r="G10" s="66"/>
      <c r="H10" s="66"/>
      <c r="I10" s="66"/>
      <c r="J10" s="66"/>
      <c r="K10" s="66"/>
      <c r="L10" s="66"/>
      <c r="M10" s="38"/>
      <c r="N10" s="38"/>
      <c r="O10" s="38"/>
      <c r="P10" s="215"/>
      <c r="Q10" s="39"/>
      <c r="R10" s="39"/>
      <c r="S10" s="39"/>
      <c r="T10" s="39"/>
      <c r="U10" s="39"/>
      <c r="V10" s="39"/>
      <c r="W10" s="39"/>
    </row>
    <row r="11" spans="1:24" s="40" customFormat="1" ht="169.25" customHeight="1" x14ac:dyDescent="0.3">
      <c r="C11" s="371" t="s">
        <v>180</v>
      </c>
      <c r="D11" s="371"/>
      <c r="E11" s="371"/>
      <c r="F11" s="371"/>
      <c r="G11" s="371"/>
      <c r="H11" s="371"/>
      <c r="I11" s="66"/>
      <c r="J11" s="66"/>
      <c r="K11" s="66"/>
      <c r="L11" s="66"/>
      <c r="M11" s="38"/>
      <c r="N11" s="38"/>
      <c r="O11" s="38"/>
      <c r="P11" s="215"/>
      <c r="Q11" s="39"/>
      <c r="R11" s="39"/>
      <c r="S11" s="39"/>
      <c r="T11" s="39"/>
      <c r="U11" s="39"/>
      <c r="V11" s="39"/>
      <c r="W11" s="39"/>
    </row>
    <row r="12" spans="1:24" s="40" customFormat="1" ht="15.5" thickBot="1" x14ac:dyDescent="0.35">
      <c r="C12" s="10"/>
      <c r="D12" s="12"/>
      <c r="E12" s="12"/>
      <c r="F12" s="11"/>
      <c r="G12" s="12"/>
      <c r="H12" s="12"/>
      <c r="I12" s="12"/>
      <c r="J12" s="68"/>
      <c r="K12" s="68"/>
      <c r="L12" s="68"/>
      <c r="M12" s="68"/>
      <c r="N12" s="68"/>
      <c r="P12" s="215"/>
      <c r="Q12" s="39"/>
      <c r="R12" s="39"/>
      <c r="S12" s="39"/>
      <c r="T12" s="39"/>
      <c r="U12" s="39"/>
      <c r="V12" s="39"/>
      <c r="W12" s="39"/>
    </row>
    <row r="13" spans="1:24" s="40" customFormat="1" ht="15" x14ac:dyDescent="0.3">
      <c r="C13" s="65"/>
      <c r="D13" s="66"/>
      <c r="E13" s="66"/>
      <c r="F13" s="67"/>
      <c r="G13" s="66"/>
      <c r="H13" s="66"/>
      <c r="I13" s="66"/>
      <c r="J13" s="38"/>
      <c r="K13" s="38"/>
      <c r="L13" s="38"/>
      <c r="P13" s="215"/>
      <c r="Q13" s="39"/>
      <c r="R13" s="39"/>
      <c r="S13" s="39"/>
      <c r="T13" s="39"/>
      <c r="U13" s="39"/>
      <c r="V13" s="39"/>
      <c r="W13" s="39"/>
    </row>
    <row r="14" spans="1:24" s="40" customFormat="1" ht="15" customHeight="1" x14ac:dyDescent="0.3">
      <c r="C14" s="69" t="s">
        <v>32</v>
      </c>
      <c r="D14" s="70"/>
      <c r="E14" s="71"/>
      <c r="F14" s="71"/>
      <c r="G14" s="70"/>
      <c r="H14" s="70"/>
      <c r="I14" s="70"/>
      <c r="J14" s="70"/>
      <c r="K14" s="70"/>
      <c r="L14" s="70"/>
      <c r="M14" s="72"/>
      <c r="P14" s="215"/>
      <c r="Q14" s="39"/>
      <c r="R14" s="39"/>
      <c r="S14" s="39"/>
      <c r="T14" s="39"/>
      <c r="U14" s="39"/>
      <c r="V14" s="39"/>
    </row>
    <row r="15" spans="1:24" s="40" customFormat="1" ht="15" customHeight="1" x14ac:dyDescent="0.3">
      <c r="C15" s="73" t="s">
        <v>0</v>
      </c>
      <c r="D15" s="74">
        <v>2025</v>
      </c>
      <c r="E15" s="74">
        <v>2026</v>
      </c>
      <c r="F15" s="75">
        <v>2027</v>
      </c>
      <c r="G15" s="75">
        <v>2028</v>
      </c>
      <c r="H15" s="75">
        <v>2029</v>
      </c>
      <c r="I15" s="262">
        <v>2030</v>
      </c>
      <c r="J15" s="262">
        <v>2031</v>
      </c>
      <c r="K15" s="262">
        <v>2032</v>
      </c>
      <c r="L15" s="262">
        <v>2033</v>
      </c>
      <c r="M15" s="262">
        <v>2034</v>
      </c>
      <c r="P15" s="215"/>
      <c r="Q15" s="39"/>
      <c r="R15" s="39"/>
      <c r="S15" s="39"/>
      <c r="T15" s="39"/>
      <c r="U15" s="39"/>
      <c r="V15" s="39"/>
    </row>
    <row r="16" spans="1:24" s="40" customFormat="1" ht="15" customHeight="1" x14ac:dyDescent="0.35">
      <c r="C16" s="77"/>
      <c r="D16" s="203"/>
      <c r="E16" s="204"/>
      <c r="F16" s="204"/>
      <c r="G16" s="204"/>
      <c r="H16" s="204"/>
      <c r="I16" s="78"/>
      <c r="J16" s="78"/>
      <c r="K16" s="78"/>
      <c r="L16" s="78"/>
      <c r="M16" s="78"/>
      <c r="P16" s="215"/>
      <c r="Q16" s="39"/>
      <c r="R16" s="39"/>
      <c r="S16" s="39"/>
      <c r="T16" s="39"/>
      <c r="U16" s="39"/>
      <c r="V16" s="39"/>
    </row>
    <row r="17" spans="3:23" s="40" customFormat="1" ht="15" customHeight="1" x14ac:dyDescent="0.3">
      <c r="C17" s="79" t="s">
        <v>35</v>
      </c>
      <c r="D17" s="80">
        <v>100</v>
      </c>
      <c r="E17" s="80">
        <v>600</v>
      </c>
      <c r="F17" s="80">
        <v>1200</v>
      </c>
      <c r="G17" s="80">
        <v>1800</v>
      </c>
      <c r="H17" s="80">
        <v>2500</v>
      </c>
      <c r="I17" s="81">
        <v>4000</v>
      </c>
      <c r="J17" s="81">
        <v>4000</v>
      </c>
      <c r="K17" s="81">
        <v>4000</v>
      </c>
      <c r="L17" s="81">
        <v>4000</v>
      </c>
      <c r="M17" s="81">
        <v>4000</v>
      </c>
      <c r="P17" s="215"/>
      <c r="Q17" s="39"/>
      <c r="R17" s="39"/>
      <c r="S17" s="39"/>
      <c r="T17" s="39"/>
      <c r="U17" s="39"/>
      <c r="V17" s="39"/>
    </row>
    <row r="18" spans="3:23" s="40" customFormat="1" ht="15.5" thickBot="1" x14ac:dyDescent="0.35">
      <c r="C18" s="10"/>
      <c r="D18" s="12"/>
      <c r="E18" s="12"/>
      <c r="F18" s="11"/>
      <c r="G18" s="12"/>
      <c r="H18" s="12"/>
      <c r="I18" s="12"/>
      <c r="J18" s="68"/>
      <c r="K18" s="68"/>
      <c r="L18" s="68"/>
      <c r="M18" s="68"/>
      <c r="N18" s="68"/>
      <c r="P18" s="215"/>
      <c r="Q18" s="39"/>
      <c r="R18" s="39"/>
      <c r="S18" s="39"/>
      <c r="T18" s="39"/>
      <c r="U18" s="39"/>
      <c r="V18" s="39"/>
      <c r="W18" s="39"/>
    </row>
    <row r="19" spans="3:23" s="40" customFormat="1" ht="15" x14ac:dyDescent="0.3">
      <c r="C19" s="65"/>
      <c r="D19" s="66"/>
      <c r="E19" s="66"/>
      <c r="F19" s="67"/>
      <c r="G19" s="66"/>
      <c r="H19" s="66"/>
      <c r="I19" s="66"/>
      <c r="J19" s="38"/>
      <c r="K19" s="38"/>
      <c r="L19" s="38"/>
      <c r="P19" s="215"/>
      <c r="Q19" s="39"/>
      <c r="R19" s="39"/>
      <c r="S19" s="39"/>
      <c r="T19" s="39"/>
      <c r="U19" s="39"/>
      <c r="V19" s="39"/>
      <c r="W19" s="39"/>
    </row>
    <row r="20" spans="3:23" s="40" customFormat="1" ht="15" x14ac:dyDescent="0.3">
      <c r="C20" s="82" t="s">
        <v>84</v>
      </c>
      <c r="D20" s="83"/>
      <c r="E20" s="83"/>
      <c r="F20" s="83"/>
      <c r="G20" s="83"/>
      <c r="H20" s="83"/>
      <c r="I20" s="83"/>
      <c r="J20" s="83"/>
      <c r="K20" s="83"/>
      <c r="L20" s="254"/>
      <c r="M20" s="38"/>
      <c r="N20" s="38"/>
      <c r="O20" s="38"/>
      <c r="P20" s="215"/>
      <c r="Q20" s="39"/>
      <c r="R20" s="39"/>
      <c r="S20" s="39"/>
    </row>
    <row r="21" spans="3:23" s="40" customFormat="1" ht="15" x14ac:dyDescent="0.3">
      <c r="C21" s="84"/>
      <c r="D21" s="84"/>
      <c r="E21" s="84"/>
      <c r="F21" s="84"/>
      <c r="G21" s="84"/>
      <c r="H21" s="84"/>
      <c r="I21" s="84"/>
      <c r="J21" s="84"/>
      <c r="K21" s="84"/>
      <c r="L21" s="38"/>
      <c r="M21" s="38"/>
      <c r="N21" s="38"/>
      <c r="O21" s="38"/>
      <c r="P21" s="215"/>
    </row>
    <row r="22" spans="3:23" s="40" customFormat="1" ht="15" x14ac:dyDescent="0.3">
      <c r="C22" s="85" t="s">
        <v>43</v>
      </c>
      <c r="D22" s="86"/>
      <c r="E22" s="206"/>
      <c r="F22" s="206"/>
      <c r="G22" s="206" t="s">
        <v>0</v>
      </c>
      <c r="H22" s="206"/>
      <c r="I22" s="87"/>
      <c r="J22" s="84"/>
      <c r="K22" s="85" t="s">
        <v>85</v>
      </c>
      <c r="L22" s="255"/>
      <c r="M22" s="38"/>
      <c r="N22" s="38"/>
      <c r="O22" s="38"/>
      <c r="P22" s="215"/>
    </row>
    <row r="23" spans="3:23" s="40" customFormat="1" ht="16.25" customHeight="1" x14ac:dyDescent="0.3">
      <c r="C23" s="88" t="s">
        <v>0</v>
      </c>
      <c r="D23" s="372" t="s">
        <v>86</v>
      </c>
      <c r="E23" s="232"/>
      <c r="F23" s="232"/>
      <c r="G23" s="232"/>
      <c r="H23" s="232"/>
      <c r="I23" s="89"/>
      <c r="J23" s="84"/>
      <c r="K23" s="249" t="s">
        <v>0</v>
      </c>
      <c r="L23" s="364" t="s">
        <v>89</v>
      </c>
      <c r="M23" s="38"/>
      <c r="N23" s="38"/>
      <c r="O23" s="38"/>
      <c r="P23" s="215"/>
    </row>
    <row r="24" spans="3:23" s="40" customFormat="1" ht="15" x14ac:dyDescent="0.3">
      <c r="C24" s="90" t="s">
        <v>44</v>
      </c>
      <c r="D24" s="373"/>
      <c r="E24" s="232"/>
      <c r="F24" s="232"/>
      <c r="G24" s="232"/>
      <c r="H24" s="232"/>
      <c r="I24" s="89"/>
      <c r="J24" s="84"/>
      <c r="K24" s="90" t="s">
        <v>44</v>
      </c>
      <c r="L24" s="365"/>
      <c r="M24" s="38"/>
      <c r="N24" s="38"/>
      <c r="O24" s="38"/>
      <c r="P24" s="215"/>
    </row>
    <row r="25" spans="3:23" s="40" customFormat="1" ht="16.25" customHeight="1" x14ac:dyDescent="0.3">
      <c r="C25" s="91" t="s">
        <v>34</v>
      </c>
      <c r="D25" s="3">
        <v>0</v>
      </c>
      <c r="E25" s="232"/>
      <c r="F25" s="232"/>
      <c r="G25" s="232"/>
      <c r="H25" s="232"/>
      <c r="I25" s="89"/>
      <c r="J25" s="84"/>
      <c r="K25" s="91" t="s">
        <v>34</v>
      </c>
      <c r="L25" s="3">
        <v>0</v>
      </c>
      <c r="M25" s="38"/>
      <c r="N25" s="38"/>
      <c r="O25" s="38"/>
      <c r="P25" s="215"/>
    </row>
    <row r="26" spans="3:23" s="40" customFormat="1" ht="16.25" customHeight="1" x14ac:dyDescent="0.3">
      <c r="C26" s="92"/>
      <c r="D26" s="232"/>
      <c r="E26" s="232"/>
      <c r="F26" s="232"/>
      <c r="G26" s="232"/>
      <c r="H26" s="232"/>
      <c r="I26" s="89"/>
      <c r="J26" s="84"/>
      <c r="K26" s="92"/>
      <c r="L26" s="89"/>
      <c r="M26" s="38"/>
      <c r="N26" s="38"/>
      <c r="O26" s="38"/>
      <c r="P26" s="215"/>
    </row>
    <row r="27" spans="3:23" s="40" customFormat="1" ht="16.25" customHeight="1" x14ac:dyDescent="0.3">
      <c r="C27" s="92"/>
      <c r="D27" s="232"/>
      <c r="E27" s="232"/>
      <c r="F27" s="232"/>
      <c r="G27" s="232"/>
      <c r="H27" s="232"/>
      <c r="I27" s="89"/>
      <c r="J27" s="84"/>
      <c r="K27" s="92"/>
      <c r="L27" s="89"/>
      <c r="M27" s="38"/>
      <c r="N27" s="38"/>
      <c r="O27" s="38"/>
      <c r="P27" s="215"/>
    </row>
    <row r="28" spans="3:23" s="40" customFormat="1" ht="15" x14ac:dyDescent="0.3">
      <c r="C28" s="93" t="s">
        <v>75</v>
      </c>
      <c r="D28" s="232"/>
      <c r="E28" s="232"/>
      <c r="F28" s="232"/>
      <c r="G28" s="232"/>
      <c r="H28" s="232"/>
      <c r="I28" s="96" t="s">
        <v>109</v>
      </c>
      <c r="J28" s="84"/>
      <c r="K28" s="93"/>
      <c r="L28" s="259" t="s">
        <v>109</v>
      </c>
      <c r="M28" s="38"/>
      <c r="N28" s="38"/>
      <c r="O28" s="38"/>
      <c r="P28" s="215"/>
    </row>
    <row r="29" spans="3:23" s="40" customFormat="1" ht="15" x14ac:dyDescent="0.3">
      <c r="C29" s="92"/>
      <c r="D29" s="232"/>
      <c r="E29" s="232"/>
      <c r="F29" s="94" t="s">
        <v>9</v>
      </c>
      <c r="G29" s="94"/>
      <c r="H29" s="232"/>
      <c r="I29" s="96" t="s">
        <v>46</v>
      </c>
      <c r="J29" s="84"/>
      <c r="K29" s="250" t="s">
        <v>9</v>
      </c>
      <c r="L29" s="259" t="s">
        <v>46</v>
      </c>
      <c r="M29" s="38"/>
      <c r="N29" s="38"/>
      <c r="O29" s="38"/>
      <c r="P29" s="215"/>
    </row>
    <row r="30" spans="3:23" s="40" customFormat="1" ht="15" x14ac:dyDescent="0.3">
      <c r="C30" s="95" t="s">
        <v>10</v>
      </c>
      <c r="D30" s="232"/>
      <c r="E30" s="232"/>
      <c r="F30" s="94" t="s">
        <v>11</v>
      </c>
      <c r="G30" s="94" t="s">
        <v>30</v>
      </c>
      <c r="H30" s="94"/>
      <c r="I30" s="96" t="s">
        <v>107</v>
      </c>
      <c r="J30" s="84"/>
      <c r="K30" s="250" t="s">
        <v>11</v>
      </c>
      <c r="L30" s="260" t="s">
        <v>110</v>
      </c>
      <c r="M30" s="38"/>
      <c r="N30" s="38"/>
      <c r="O30" s="38"/>
      <c r="P30" s="215"/>
    </row>
    <row r="31" spans="3:23" s="40" customFormat="1" ht="15" x14ac:dyDescent="0.3">
      <c r="C31" s="97"/>
      <c r="D31" s="98"/>
      <c r="E31" s="98"/>
      <c r="F31" s="94" t="s">
        <v>12</v>
      </c>
      <c r="G31" s="96" t="s">
        <v>45</v>
      </c>
      <c r="H31" s="96" t="s">
        <v>0</v>
      </c>
      <c r="I31" s="96" t="s">
        <v>15</v>
      </c>
      <c r="J31" s="84"/>
      <c r="K31" s="250" t="s">
        <v>12</v>
      </c>
      <c r="L31" s="260" t="s">
        <v>15</v>
      </c>
      <c r="M31" s="38"/>
      <c r="N31" s="38"/>
      <c r="O31" s="38"/>
      <c r="P31" s="215"/>
    </row>
    <row r="32" spans="3:23" s="40" customFormat="1" ht="16.25" customHeight="1" x14ac:dyDescent="0.3">
      <c r="C32" s="99" t="s">
        <v>31</v>
      </c>
      <c r="D32" s="100" t="s">
        <v>13</v>
      </c>
      <c r="E32" s="100" t="s">
        <v>14</v>
      </c>
      <c r="F32" s="100" t="s">
        <v>87</v>
      </c>
      <c r="G32" s="100" t="s">
        <v>15</v>
      </c>
      <c r="H32" s="100" t="s">
        <v>16</v>
      </c>
      <c r="I32" s="96" t="s">
        <v>108</v>
      </c>
      <c r="J32" s="84"/>
      <c r="K32" s="251" t="s">
        <v>87</v>
      </c>
      <c r="L32" s="261" t="s">
        <v>108</v>
      </c>
      <c r="M32" s="38"/>
      <c r="N32" s="38"/>
      <c r="O32" s="38"/>
      <c r="P32" s="215"/>
    </row>
    <row r="33" spans="3:17" s="40" customFormat="1" ht="15" x14ac:dyDescent="0.3">
      <c r="C33" s="101" t="s">
        <v>17</v>
      </c>
      <c r="D33" s="102">
        <v>1</v>
      </c>
      <c r="E33" s="4">
        <v>500</v>
      </c>
      <c r="F33" s="5">
        <v>0</v>
      </c>
      <c r="G33" s="103">
        <f>IF(D33=" "," ",IF(+E33&lt;&gt;0,E33,"&gt;"))</f>
        <v>500</v>
      </c>
      <c r="H33" s="103">
        <f>+G33</f>
        <v>500</v>
      </c>
      <c r="I33" s="104">
        <f>IF(H33=" "," ",+$D$25*(1-F33))</f>
        <v>0</v>
      </c>
      <c r="J33" s="84"/>
      <c r="K33" s="5">
        <v>0</v>
      </c>
      <c r="L33" s="237">
        <f>IF(H33=" "," ",+$L$25*(1-K33))</f>
        <v>0</v>
      </c>
      <c r="M33" s="38"/>
      <c r="N33" s="38"/>
      <c r="O33" s="38"/>
      <c r="P33" s="215">
        <f>IF(AND(D33&lt;&gt;"",E33="&gt;"),0,IF(AND(D33="",E33="&gt;"),2,1))</f>
        <v>1</v>
      </c>
      <c r="Q33" s="215">
        <f>IF(AND(E33&lt;&gt;"",F33="&gt;"),0,IF(AND(E33="",F33="&gt;"),2,1))</f>
        <v>1</v>
      </c>
    </row>
    <row r="34" spans="3:17" s="40" customFormat="1" ht="15" x14ac:dyDescent="0.3">
      <c r="C34" s="105" t="s">
        <v>19</v>
      </c>
      <c r="D34" s="102">
        <f>IF(ISERROR(+E33+1),"",E33+1)</f>
        <v>501</v>
      </c>
      <c r="E34" s="4">
        <v>1000</v>
      </c>
      <c r="F34" s="6">
        <v>0</v>
      </c>
      <c r="G34" s="103">
        <f t="shared" ref="G34:G44" si="0">IF(D34=" "," ",IF(+E34&lt;&gt;0,E34,"&gt;"))</f>
        <v>1000</v>
      </c>
      <c r="H34" s="103">
        <f>IF(G34=" "," ",IF(G34="&gt;",1,G34-G33))</f>
        <v>500</v>
      </c>
      <c r="I34" s="104">
        <f>IF(H34=" "," ",+$D$25*(1-F34))</f>
        <v>0</v>
      </c>
      <c r="J34" s="84"/>
      <c r="K34" s="6">
        <v>0</v>
      </c>
      <c r="L34" s="237">
        <f t="shared" ref="L34:L44" si="1">IF(H34=" "," ",+$L$25*(1-K34))</f>
        <v>0</v>
      </c>
      <c r="M34" s="38"/>
      <c r="N34" s="38"/>
      <c r="O34" s="38"/>
      <c r="P34" s="215">
        <f t="shared" ref="P34:P44" si="2">IF(D34="",0,IF(F34&lt;F33,1,0))</f>
        <v>0</v>
      </c>
      <c r="Q34" s="215">
        <f>IF(E34="",0,IF(K34&lt;K33,1,0))</f>
        <v>0</v>
      </c>
    </row>
    <row r="35" spans="3:17" s="40" customFormat="1" ht="15" x14ac:dyDescent="0.3">
      <c r="C35" s="106" t="s">
        <v>20</v>
      </c>
      <c r="D35" s="102">
        <f t="shared" ref="D35:D44" si="3">IF(ISERROR(+E34+1),"",E34+1)</f>
        <v>1001</v>
      </c>
      <c r="E35" s="4">
        <v>2000</v>
      </c>
      <c r="F35" s="6">
        <v>0</v>
      </c>
      <c r="G35" s="103">
        <f t="shared" si="0"/>
        <v>2000</v>
      </c>
      <c r="H35" s="103">
        <f t="shared" ref="H35:H44" si="4">IF(G35=" "," ",IF(G35="&gt;",1,G35-G34))</f>
        <v>1000</v>
      </c>
      <c r="I35" s="104">
        <f t="shared" ref="I35:I44" si="5">IF(H35=" "," ",+$D$25*(1-F35))</f>
        <v>0</v>
      </c>
      <c r="J35" s="84"/>
      <c r="K35" s="6">
        <v>0</v>
      </c>
      <c r="L35" s="237">
        <f t="shared" si="1"/>
        <v>0</v>
      </c>
      <c r="M35" s="38"/>
      <c r="N35" s="38"/>
      <c r="O35" s="38"/>
      <c r="P35" s="215">
        <f t="shared" si="2"/>
        <v>0</v>
      </c>
      <c r="Q35" s="215">
        <f>IF(D35="",0,IF(K35&lt;K34,1,0))</f>
        <v>0</v>
      </c>
    </row>
    <row r="36" spans="3:17" s="40" customFormat="1" ht="15" x14ac:dyDescent="0.3">
      <c r="C36" s="106" t="s">
        <v>21</v>
      </c>
      <c r="D36" s="102">
        <f t="shared" si="3"/>
        <v>2001</v>
      </c>
      <c r="E36" s="4">
        <v>3000</v>
      </c>
      <c r="F36" s="6">
        <v>0</v>
      </c>
      <c r="G36" s="103">
        <f t="shared" si="0"/>
        <v>3000</v>
      </c>
      <c r="H36" s="103">
        <f t="shared" si="4"/>
        <v>1000</v>
      </c>
      <c r="I36" s="104">
        <f t="shared" si="5"/>
        <v>0</v>
      </c>
      <c r="J36" s="84"/>
      <c r="K36" s="6">
        <v>0</v>
      </c>
      <c r="L36" s="237">
        <f t="shared" si="1"/>
        <v>0</v>
      </c>
      <c r="M36" s="38"/>
      <c r="N36" s="38"/>
      <c r="O36" s="38"/>
      <c r="P36" s="215">
        <f t="shared" si="2"/>
        <v>0</v>
      </c>
      <c r="Q36" s="215">
        <f>IF(D36="",0,IF(K36&lt;K35,1,0))</f>
        <v>0</v>
      </c>
    </row>
    <row r="37" spans="3:17" s="40" customFormat="1" ht="15" x14ac:dyDescent="0.3">
      <c r="C37" s="101" t="s">
        <v>22</v>
      </c>
      <c r="D37" s="102">
        <f t="shared" si="3"/>
        <v>3001</v>
      </c>
      <c r="E37" s="4">
        <v>4000</v>
      </c>
      <c r="F37" s="6">
        <v>0</v>
      </c>
      <c r="G37" s="103">
        <f t="shared" si="0"/>
        <v>4000</v>
      </c>
      <c r="H37" s="103">
        <f t="shared" si="4"/>
        <v>1000</v>
      </c>
      <c r="I37" s="104">
        <f t="shared" si="5"/>
        <v>0</v>
      </c>
      <c r="J37" s="84"/>
      <c r="K37" s="6">
        <v>0</v>
      </c>
      <c r="L37" s="237">
        <f t="shared" si="1"/>
        <v>0</v>
      </c>
      <c r="M37" s="38"/>
      <c r="N37" s="38"/>
      <c r="O37" s="38"/>
      <c r="P37" s="215">
        <f t="shared" si="2"/>
        <v>0</v>
      </c>
      <c r="Q37" s="215">
        <f>IF(D37="",0,IF(K37&lt;K36,1,0))</f>
        <v>0</v>
      </c>
    </row>
    <row r="38" spans="3:17" s="40" customFormat="1" ht="15" x14ac:dyDescent="0.3">
      <c r="C38" s="105" t="s">
        <v>23</v>
      </c>
      <c r="D38" s="102">
        <f t="shared" si="3"/>
        <v>4001</v>
      </c>
      <c r="E38" s="4" t="s">
        <v>18</v>
      </c>
      <c r="F38" s="6"/>
      <c r="G38" s="103" t="str">
        <f t="shared" si="0"/>
        <v>&gt;</v>
      </c>
      <c r="H38" s="103">
        <f t="shared" si="4"/>
        <v>1</v>
      </c>
      <c r="I38" s="104">
        <f t="shared" si="5"/>
        <v>0</v>
      </c>
      <c r="J38" s="84"/>
      <c r="K38" s="6"/>
      <c r="L38" s="237">
        <f t="shared" si="1"/>
        <v>0</v>
      </c>
      <c r="M38" s="38"/>
      <c r="N38" s="38"/>
      <c r="O38" s="38"/>
      <c r="P38" s="215">
        <f t="shared" si="2"/>
        <v>0</v>
      </c>
      <c r="Q38" s="215">
        <f>IF(F38="",0,IF(K38&lt;K37,1,0))</f>
        <v>0</v>
      </c>
    </row>
    <row r="39" spans="3:17" s="40" customFormat="1" ht="15" x14ac:dyDescent="0.3">
      <c r="C39" s="106" t="s">
        <v>24</v>
      </c>
      <c r="D39" s="102" t="str">
        <f t="shared" si="3"/>
        <v/>
      </c>
      <c r="E39" s="4" t="s">
        <v>18</v>
      </c>
      <c r="F39" s="6"/>
      <c r="G39" s="103" t="str">
        <f t="shared" si="0"/>
        <v>&gt;</v>
      </c>
      <c r="H39" s="103">
        <f t="shared" si="4"/>
        <v>1</v>
      </c>
      <c r="I39" s="104">
        <f t="shared" si="5"/>
        <v>0</v>
      </c>
      <c r="J39" s="84"/>
      <c r="K39" s="6"/>
      <c r="L39" s="237">
        <f t="shared" si="1"/>
        <v>0</v>
      </c>
      <c r="M39" s="38"/>
      <c r="N39" s="38"/>
      <c r="O39" s="38"/>
      <c r="P39" s="215">
        <f t="shared" si="2"/>
        <v>0</v>
      </c>
      <c r="Q39" s="215">
        <f t="shared" ref="Q39:Q44" si="6">IF(D39="",0,IF(K39&lt;K38,1,0))</f>
        <v>0</v>
      </c>
    </row>
    <row r="40" spans="3:17" s="40" customFormat="1" ht="15" x14ac:dyDescent="0.3">
      <c r="C40" s="106" t="s">
        <v>25</v>
      </c>
      <c r="D40" s="102" t="str">
        <f t="shared" si="3"/>
        <v/>
      </c>
      <c r="E40" s="4" t="s">
        <v>18</v>
      </c>
      <c r="F40" s="6"/>
      <c r="G40" s="107" t="str">
        <f t="shared" si="0"/>
        <v>&gt;</v>
      </c>
      <c r="H40" s="103">
        <f t="shared" si="4"/>
        <v>1</v>
      </c>
      <c r="I40" s="104">
        <f t="shared" si="5"/>
        <v>0</v>
      </c>
      <c r="J40" s="84"/>
      <c r="K40" s="6"/>
      <c r="L40" s="237">
        <f t="shared" si="1"/>
        <v>0</v>
      </c>
      <c r="M40" s="38"/>
      <c r="N40" s="38"/>
      <c r="O40" s="38"/>
      <c r="P40" s="215">
        <f t="shared" si="2"/>
        <v>0</v>
      </c>
      <c r="Q40" s="215">
        <f t="shared" si="6"/>
        <v>0</v>
      </c>
    </row>
    <row r="41" spans="3:17" s="40" customFormat="1" ht="15" x14ac:dyDescent="0.3">
      <c r="C41" s="101" t="s">
        <v>26</v>
      </c>
      <c r="D41" s="102" t="str">
        <f t="shared" si="3"/>
        <v/>
      </c>
      <c r="E41" s="4" t="s">
        <v>18</v>
      </c>
      <c r="F41" s="6"/>
      <c r="G41" s="103" t="str">
        <f t="shared" si="0"/>
        <v>&gt;</v>
      </c>
      <c r="H41" s="103">
        <f t="shared" si="4"/>
        <v>1</v>
      </c>
      <c r="I41" s="104">
        <f t="shared" si="5"/>
        <v>0</v>
      </c>
      <c r="J41" s="84"/>
      <c r="K41" s="6"/>
      <c r="L41" s="237">
        <f t="shared" si="1"/>
        <v>0</v>
      </c>
      <c r="M41" s="38"/>
      <c r="N41" s="38"/>
      <c r="O41" s="38"/>
      <c r="P41" s="215">
        <f t="shared" si="2"/>
        <v>0</v>
      </c>
      <c r="Q41" s="215">
        <f t="shared" si="6"/>
        <v>0</v>
      </c>
    </row>
    <row r="42" spans="3:17" s="40" customFormat="1" ht="15" x14ac:dyDescent="0.3">
      <c r="C42" s="105" t="s">
        <v>27</v>
      </c>
      <c r="D42" s="102" t="str">
        <f t="shared" si="3"/>
        <v/>
      </c>
      <c r="E42" s="4" t="s">
        <v>18</v>
      </c>
      <c r="F42" s="6"/>
      <c r="G42" s="103" t="str">
        <f t="shared" si="0"/>
        <v>&gt;</v>
      </c>
      <c r="H42" s="103">
        <f t="shared" si="4"/>
        <v>1</v>
      </c>
      <c r="I42" s="104">
        <f t="shared" si="5"/>
        <v>0</v>
      </c>
      <c r="J42" s="84"/>
      <c r="K42" s="6"/>
      <c r="L42" s="237">
        <f t="shared" si="1"/>
        <v>0</v>
      </c>
      <c r="M42" s="38"/>
      <c r="N42" s="38"/>
      <c r="O42" s="38"/>
      <c r="P42" s="215">
        <f t="shared" si="2"/>
        <v>0</v>
      </c>
      <c r="Q42" s="215">
        <f t="shared" si="6"/>
        <v>0</v>
      </c>
    </row>
    <row r="43" spans="3:17" s="40" customFormat="1" ht="15" x14ac:dyDescent="0.3">
      <c r="C43" s="106" t="s">
        <v>28</v>
      </c>
      <c r="D43" s="102" t="str">
        <f t="shared" si="3"/>
        <v/>
      </c>
      <c r="E43" s="4" t="s">
        <v>18</v>
      </c>
      <c r="F43" s="6"/>
      <c r="G43" s="103" t="str">
        <f t="shared" si="0"/>
        <v>&gt;</v>
      </c>
      <c r="H43" s="103">
        <f t="shared" si="4"/>
        <v>1</v>
      </c>
      <c r="I43" s="104">
        <f t="shared" si="5"/>
        <v>0</v>
      </c>
      <c r="J43" s="84"/>
      <c r="K43" s="6"/>
      <c r="L43" s="237">
        <f t="shared" si="1"/>
        <v>0</v>
      </c>
      <c r="M43" s="38"/>
      <c r="N43" s="38"/>
      <c r="O43" s="38"/>
      <c r="P43" s="215">
        <f t="shared" si="2"/>
        <v>0</v>
      </c>
      <c r="Q43" s="215">
        <f t="shared" si="6"/>
        <v>0</v>
      </c>
    </row>
    <row r="44" spans="3:17" s="40" customFormat="1" ht="15" x14ac:dyDescent="0.3">
      <c r="C44" s="106" t="s">
        <v>29</v>
      </c>
      <c r="D44" s="102" t="str">
        <f t="shared" si="3"/>
        <v/>
      </c>
      <c r="E44" s="4" t="s">
        <v>18</v>
      </c>
      <c r="F44" s="6"/>
      <c r="G44" s="103" t="str">
        <f t="shared" si="0"/>
        <v>&gt;</v>
      </c>
      <c r="H44" s="103">
        <f t="shared" si="4"/>
        <v>1</v>
      </c>
      <c r="I44" s="104">
        <f t="shared" si="5"/>
        <v>0</v>
      </c>
      <c r="J44" s="84"/>
      <c r="K44" s="6"/>
      <c r="L44" s="237">
        <f t="shared" si="1"/>
        <v>0</v>
      </c>
      <c r="M44" s="38"/>
      <c r="N44" s="38"/>
      <c r="O44" s="38"/>
      <c r="P44" s="215">
        <f t="shared" si="2"/>
        <v>0</v>
      </c>
      <c r="Q44" s="215">
        <f t="shared" si="6"/>
        <v>0</v>
      </c>
    </row>
    <row r="45" spans="3:17" s="40" customFormat="1" ht="35" customHeight="1" x14ac:dyDescent="0.3">
      <c r="C45" s="366" t="s">
        <v>88</v>
      </c>
      <c r="D45" s="366"/>
      <c r="E45" s="366"/>
      <c r="F45" s="102"/>
      <c r="G45" s="109"/>
      <c r="H45" s="109"/>
      <c r="I45" s="110"/>
      <c r="J45" s="110"/>
      <c r="K45" s="252"/>
      <c r="L45" s="110"/>
      <c r="M45" s="38"/>
      <c r="N45" s="38"/>
      <c r="O45" s="38"/>
      <c r="P45" s="215"/>
    </row>
    <row r="46" spans="3:17" s="40" customFormat="1" ht="15" x14ac:dyDescent="0.3">
      <c r="C46" s="84"/>
      <c r="D46" s="84"/>
      <c r="E46" s="84"/>
      <c r="F46" s="84"/>
      <c r="G46" s="84"/>
      <c r="H46" s="84"/>
      <c r="I46" s="84"/>
      <c r="J46" s="38"/>
      <c r="K46" s="38"/>
      <c r="L46" s="38"/>
      <c r="P46" s="218"/>
    </row>
    <row r="47" spans="3:17" s="40" customFormat="1" ht="15" x14ac:dyDescent="0.3">
      <c r="C47" s="111" t="s">
        <v>90</v>
      </c>
      <c r="D47" s="112"/>
      <c r="E47" s="113">
        <f>+D15</f>
        <v>2025</v>
      </c>
      <c r="F47" s="113">
        <f t="shared" ref="F47:I47" si="7">+E15</f>
        <v>2026</v>
      </c>
      <c r="G47" s="113">
        <f t="shared" si="7"/>
        <v>2027</v>
      </c>
      <c r="H47" s="114">
        <f t="shared" si="7"/>
        <v>2028</v>
      </c>
      <c r="I47" s="114">
        <f t="shared" si="7"/>
        <v>2029</v>
      </c>
      <c r="J47" s="114">
        <v>2030</v>
      </c>
      <c r="K47" s="114">
        <f>+J47+1</f>
        <v>2031</v>
      </c>
      <c r="L47" s="114">
        <f>+K47+1</f>
        <v>2032</v>
      </c>
      <c r="M47" s="114">
        <f>+L47+1</f>
        <v>2033</v>
      </c>
      <c r="N47" s="114">
        <f>+M47+1</f>
        <v>2034</v>
      </c>
      <c r="P47" s="218"/>
    </row>
    <row r="48" spans="3:17" s="40" customFormat="1" ht="14.5" x14ac:dyDescent="0.35">
      <c r="C48" s="362" t="s">
        <v>47</v>
      </c>
      <c r="D48" s="363"/>
      <c r="E48" s="116">
        <f>+D17</f>
        <v>100</v>
      </c>
      <c r="F48" s="116">
        <f t="shared" ref="F48:J48" si="8">+E17</f>
        <v>600</v>
      </c>
      <c r="G48" s="116">
        <f t="shared" si="8"/>
        <v>1200</v>
      </c>
      <c r="H48" s="116">
        <f t="shared" si="8"/>
        <v>1800</v>
      </c>
      <c r="I48" s="116">
        <f t="shared" si="8"/>
        <v>2500</v>
      </c>
      <c r="J48" s="116">
        <f t="shared" si="8"/>
        <v>4000</v>
      </c>
      <c r="K48" s="116">
        <f>+J48</f>
        <v>4000</v>
      </c>
      <c r="L48" s="116">
        <f>+K48</f>
        <v>4000</v>
      </c>
      <c r="M48" s="116">
        <f>+L48</f>
        <v>4000</v>
      </c>
      <c r="N48" s="116">
        <f>+M48</f>
        <v>4000</v>
      </c>
      <c r="O48" s="256"/>
      <c r="P48" s="218"/>
    </row>
    <row r="49" spans="3:37" s="40" customFormat="1" ht="14.5" x14ac:dyDescent="0.35">
      <c r="C49" s="362" t="s">
        <v>48</v>
      </c>
      <c r="D49" s="363"/>
      <c r="E49" s="116">
        <f>+D17</f>
        <v>100</v>
      </c>
      <c r="F49" s="116">
        <f>F48-E48</f>
        <v>500</v>
      </c>
      <c r="G49" s="116">
        <f t="shared" ref="G49:N49" si="9">G48-F48</f>
        <v>600</v>
      </c>
      <c r="H49" s="116">
        <f t="shared" si="9"/>
        <v>600</v>
      </c>
      <c r="I49" s="116">
        <f t="shared" si="9"/>
        <v>700</v>
      </c>
      <c r="J49" s="116">
        <f t="shared" si="9"/>
        <v>1500</v>
      </c>
      <c r="K49" s="116">
        <f t="shared" si="9"/>
        <v>0</v>
      </c>
      <c r="L49" s="116">
        <f t="shared" si="9"/>
        <v>0</v>
      </c>
      <c r="M49" s="116">
        <f t="shared" si="9"/>
        <v>0</v>
      </c>
      <c r="N49" s="116">
        <f t="shared" si="9"/>
        <v>0</v>
      </c>
      <c r="O49" s="256"/>
      <c r="P49" s="218"/>
    </row>
    <row r="50" spans="3:37" s="40" customFormat="1" ht="14.5" x14ac:dyDescent="0.35">
      <c r="C50" s="362" t="s">
        <v>86</v>
      </c>
      <c r="D50" s="363"/>
      <c r="E50" s="117">
        <f t="shared" ref="E50:N50" si="10">IF(ISERROR(VLOOKUP(E48,$D$33:$L$44,6,TRUE)),"",VLOOKUP(E48,$D$33:$L$44,6,TRUE))</f>
        <v>0</v>
      </c>
      <c r="F50" s="117">
        <f t="shared" si="10"/>
        <v>0</v>
      </c>
      <c r="G50" s="117">
        <f t="shared" si="10"/>
        <v>0</v>
      </c>
      <c r="H50" s="117">
        <f t="shared" si="10"/>
        <v>0</v>
      </c>
      <c r="I50" s="117">
        <f t="shared" si="10"/>
        <v>0</v>
      </c>
      <c r="J50" s="117">
        <f t="shared" si="10"/>
        <v>0</v>
      </c>
      <c r="K50" s="117">
        <f t="shared" si="10"/>
        <v>0</v>
      </c>
      <c r="L50" s="117">
        <f t="shared" si="10"/>
        <v>0</v>
      </c>
      <c r="M50" s="117">
        <f t="shared" si="10"/>
        <v>0</v>
      </c>
      <c r="N50" s="117">
        <f t="shared" si="10"/>
        <v>0</v>
      </c>
      <c r="O50" s="257"/>
      <c r="P50" s="218"/>
    </row>
    <row r="51" spans="3:37" s="40" customFormat="1" ht="14.5" x14ac:dyDescent="0.35">
      <c r="C51" s="230" t="s">
        <v>78</v>
      </c>
      <c r="D51" s="231"/>
      <c r="E51" s="117">
        <f t="shared" ref="E51:N51" si="11">IF(ISERROR(VLOOKUP(E48,$D$33:$L$44,9,TRUE)),"",VLOOKUP(E48,$D$33:$L$44,9,TRUE))</f>
        <v>0</v>
      </c>
      <c r="F51" s="117">
        <f t="shared" si="11"/>
        <v>0</v>
      </c>
      <c r="G51" s="117">
        <f t="shared" si="11"/>
        <v>0</v>
      </c>
      <c r="H51" s="117">
        <f t="shared" si="11"/>
        <v>0</v>
      </c>
      <c r="I51" s="117">
        <f t="shared" si="11"/>
        <v>0</v>
      </c>
      <c r="J51" s="117">
        <f t="shared" si="11"/>
        <v>0</v>
      </c>
      <c r="K51" s="117">
        <f t="shared" si="11"/>
        <v>0</v>
      </c>
      <c r="L51" s="117">
        <f t="shared" si="11"/>
        <v>0</v>
      </c>
      <c r="M51" s="117">
        <f t="shared" si="11"/>
        <v>0</v>
      </c>
      <c r="N51" s="117">
        <f t="shared" si="11"/>
        <v>0</v>
      </c>
      <c r="O51" s="257"/>
      <c r="P51" s="218"/>
    </row>
    <row r="52" spans="3:37" s="40" customFormat="1" ht="13.5" hidden="1" x14ac:dyDescent="0.3">
      <c r="C52" s="362" t="s">
        <v>49</v>
      </c>
      <c r="D52" s="370"/>
      <c r="E52" s="118">
        <f>IF(ISERROR(+E50*E48),0,+E50*E48)</f>
        <v>0</v>
      </c>
      <c r="F52" s="118">
        <f t="shared" ref="F52:I52" si="12">IF(ISERROR(+F50*F48),0,+F50*F48)</f>
        <v>0</v>
      </c>
      <c r="G52" s="118">
        <f t="shared" si="12"/>
        <v>0</v>
      </c>
      <c r="H52" s="118">
        <f t="shared" si="12"/>
        <v>0</v>
      </c>
      <c r="I52" s="118">
        <f t="shared" si="12"/>
        <v>0</v>
      </c>
      <c r="J52" s="118">
        <f t="shared" ref="J52:K52" si="13">IF(ISERROR(+J50*J48),0,+J50*J48)</f>
        <v>0</v>
      </c>
      <c r="K52" s="118">
        <f t="shared" si="13"/>
        <v>0</v>
      </c>
      <c r="L52" s="118">
        <f t="shared" ref="L52:N52" si="14">IF(ISERROR(+L50*L48),0,+L50*L48)</f>
        <v>0</v>
      </c>
      <c r="M52" s="118">
        <f t="shared" si="14"/>
        <v>0</v>
      </c>
      <c r="N52" s="118">
        <f t="shared" si="14"/>
        <v>0</v>
      </c>
      <c r="O52" s="257"/>
      <c r="P52" s="218"/>
    </row>
    <row r="53" spans="3:37" s="40" customFormat="1" ht="14.5" x14ac:dyDescent="0.35">
      <c r="C53" s="362"/>
      <c r="D53" s="363"/>
      <c r="E53" s="117"/>
      <c r="F53" s="117"/>
      <c r="G53" s="117"/>
      <c r="H53" s="117"/>
      <c r="I53" s="117"/>
      <c r="J53" s="117"/>
      <c r="K53" s="117"/>
      <c r="L53" s="117"/>
      <c r="M53" s="117"/>
      <c r="N53" s="117"/>
      <c r="O53" s="257"/>
      <c r="P53" s="218" t="s">
        <v>72</v>
      </c>
      <c r="Q53" s="40" t="s">
        <v>66</v>
      </c>
      <c r="R53" s="218">
        <v>2025</v>
      </c>
      <c r="S53" s="218">
        <v>2026</v>
      </c>
      <c r="T53" s="218">
        <v>2027</v>
      </c>
      <c r="U53" s="218">
        <v>2028</v>
      </c>
      <c r="V53" s="218">
        <v>2029</v>
      </c>
      <c r="W53" s="218">
        <v>2030</v>
      </c>
      <c r="X53" s="218">
        <v>2031</v>
      </c>
      <c r="Y53" s="218">
        <v>2032</v>
      </c>
      <c r="Z53" s="218">
        <v>2033</v>
      </c>
      <c r="AA53" s="218">
        <v>2034</v>
      </c>
      <c r="AB53" s="218">
        <v>2035</v>
      </c>
      <c r="AC53" s="218">
        <v>2036</v>
      </c>
      <c r="AD53" s="218">
        <v>2037</v>
      </c>
      <c r="AE53" s="218">
        <v>2038</v>
      </c>
      <c r="AF53" s="218">
        <v>2039</v>
      </c>
      <c r="AG53" s="218">
        <v>2040</v>
      </c>
      <c r="AH53" s="218">
        <v>2041</v>
      </c>
      <c r="AI53" s="218">
        <v>2042</v>
      </c>
      <c r="AJ53" s="218">
        <v>2043</v>
      </c>
      <c r="AK53" s="218">
        <v>2044</v>
      </c>
    </row>
    <row r="54" spans="3:37" s="40" customFormat="1" ht="15" thickBot="1" x14ac:dyDescent="0.4">
      <c r="C54" s="367" t="s">
        <v>49</v>
      </c>
      <c r="D54" s="368"/>
      <c r="E54" s="268">
        <f>(E49*E50)+(E48*E51)</f>
        <v>0</v>
      </c>
      <c r="F54" s="268">
        <f t="shared" ref="F54:J54" si="15">(F49*F50)+(F48*F51)</f>
        <v>0</v>
      </c>
      <c r="G54" s="268">
        <f t="shared" si="15"/>
        <v>0</v>
      </c>
      <c r="H54" s="268">
        <f t="shared" si="15"/>
        <v>0</v>
      </c>
      <c r="I54" s="268">
        <f t="shared" si="15"/>
        <v>0</v>
      </c>
      <c r="J54" s="268">
        <f t="shared" si="15"/>
        <v>0</v>
      </c>
      <c r="K54" s="268">
        <f>(K49*K50)+(K48*K51)</f>
        <v>0</v>
      </c>
      <c r="L54" s="268">
        <f t="shared" ref="L54" si="16">(L49*L50)+(L48*L51)</f>
        <v>0</v>
      </c>
      <c r="M54" s="268">
        <f t="shared" ref="M54:N54" si="17">(M49*M50)+(M48*M51)</f>
        <v>0</v>
      </c>
      <c r="N54" s="268">
        <f t="shared" si="17"/>
        <v>0</v>
      </c>
      <c r="O54" s="258"/>
      <c r="P54" s="218">
        <v>1</v>
      </c>
      <c r="Q54" s="40" t="s">
        <v>63</v>
      </c>
      <c r="R54" s="222">
        <f>E54*P54</f>
        <v>0</v>
      </c>
      <c r="S54" s="222">
        <f>F54*P54</f>
        <v>0</v>
      </c>
      <c r="T54" s="222">
        <f>G54*P54</f>
        <v>0</v>
      </c>
      <c r="U54" s="222">
        <f>H54*P54</f>
        <v>0</v>
      </c>
      <c r="V54" s="222">
        <f>I54*P54</f>
        <v>0</v>
      </c>
      <c r="W54" s="222">
        <f>J54*$P$54</f>
        <v>0</v>
      </c>
      <c r="X54" s="222">
        <f t="shared" ref="X54:AK54" si="18">W54*$P$54</f>
        <v>0</v>
      </c>
      <c r="Y54" s="222">
        <f t="shared" si="18"/>
        <v>0</v>
      </c>
      <c r="Z54" s="222">
        <f t="shared" si="18"/>
        <v>0</v>
      </c>
      <c r="AA54" s="222">
        <f t="shared" si="18"/>
        <v>0</v>
      </c>
      <c r="AB54" s="222">
        <f t="shared" si="18"/>
        <v>0</v>
      </c>
      <c r="AC54" s="222">
        <f t="shared" si="18"/>
        <v>0</v>
      </c>
      <c r="AD54" s="222">
        <f t="shared" si="18"/>
        <v>0</v>
      </c>
      <c r="AE54" s="222">
        <f t="shared" si="18"/>
        <v>0</v>
      </c>
      <c r="AF54" s="222">
        <f t="shared" si="18"/>
        <v>0</v>
      </c>
      <c r="AG54" s="222">
        <f t="shared" si="18"/>
        <v>0</v>
      </c>
      <c r="AH54" s="222">
        <f t="shared" si="18"/>
        <v>0</v>
      </c>
      <c r="AI54" s="222">
        <f t="shared" si="18"/>
        <v>0</v>
      </c>
      <c r="AJ54" s="222">
        <f t="shared" si="18"/>
        <v>0</v>
      </c>
      <c r="AK54" s="222">
        <f t="shared" si="18"/>
        <v>0</v>
      </c>
    </row>
    <row r="55" spans="3:37" s="40" customFormat="1" ht="14" thickTop="1" x14ac:dyDescent="0.3">
      <c r="C55" s="84"/>
      <c r="D55" s="84"/>
      <c r="E55" s="213"/>
      <c r="F55" s="213"/>
      <c r="G55" s="213"/>
      <c r="H55" s="213"/>
      <c r="I55" s="213"/>
      <c r="J55" s="213"/>
      <c r="K55" s="213"/>
      <c r="L55" s="213"/>
      <c r="M55" s="213"/>
      <c r="N55" s="213"/>
      <c r="O55" s="213"/>
      <c r="P55" s="218">
        <v>1</v>
      </c>
      <c r="Q55" s="40" t="s">
        <v>64</v>
      </c>
      <c r="R55" s="222" t="e">
        <f>#REF!*P55</f>
        <v>#REF!</v>
      </c>
      <c r="S55" s="222" t="e">
        <f>#REF!*P55</f>
        <v>#REF!</v>
      </c>
      <c r="T55" s="222" t="e">
        <f>#REF!*P55</f>
        <v>#REF!</v>
      </c>
      <c r="U55" s="222" t="e">
        <f>#REF!*P55</f>
        <v>#REF!</v>
      </c>
      <c r="V55" s="222" t="e">
        <f>#REF!*P55</f>
        <v>#REF!</v>
      </c>
      <c r="W55" s="222" t="e">
        <f>#REF!*P55</f>
        <v>#REF!</v>
      </c>
      <c r="X55" s="222" t="e">
        <f>#REF!*#REF!*$P$55</f>
        <v>#REF!</v>
      </c>
      <c r="Y55" s="222" t="e">
        <f>#REF!*#REF!*$P$55</f>
        <v>#REF!</v>
      </c>
      <c r="Z55" s="222" t="e">
        <f>#REF!*#REF!*$P$55</f>
        <v>#REF!</v>
      </c>
      <c r="AA55" s="222" t="e">
        <f>#REF!*#REF!*$P$55</f>
        <v>#REF!</v>
      </c>
      <c r="AB55" s="222" t="e">
        <f>#REF!*#REF!*$P$55</f>
        <v>#REF!</v>
      </c>
      <c r="AC55" s="222" t="e">
        <f>#REF!*#REF!*$P$55</f>
        <v>#REF!</v>
      </c>
      <c r="AD55" s="222" t="e">
        <f>#REF!*#REF!*$P$55</f>
        <v>#REF!</v>
      </c>
      <c r="AE55" s="222" t="e">
        <f>#REF!*#REF!*$P$55</f>
        <v>#REF!</v>
      </c>
      <c r="AF55" s="222" t="e">
        <f>#REF!*#REF!*$P$55</f>
        <v>#REF!</v>
      </c>
      <c r="AG55" s="222" t="e">
        <f>#REF!*#REF!*$P$55</f>
        <v>#REF!</v>
      </c>
      <c r="AH55" s="222" t="e">
        <f>#REF!*#REF!*$P$55</f>
        <v>#REF!</v>
      </c>
      <c r="AI55" s="222" t="e">
        <f>#REF!*#REF!*$P$55</f>
        <v>#REF!</v>
      </c>
      <c r="AJ55" s="222" t="e">
        <f>#REF!*#REF!*$P$55</f>
        <v>#REF!</v>
      </c>
      <c r="AK55" s="222" t="e">
        <f>#REF!*#REF!*$P$55</f>
        <v>#REF!</v>
      </c>
    </row>
    <row r="56" spans="3:37" s="40" customFormat="1" ht="13.5" x14ac:dyDescent="0.3">
      <c r="C56" s="84"/>
      <c r="D56" s="84"/>
      <c r="P56" s="218"/>
      <c r="R56" s="222"/>
      <c r="S56" s="222"/>
      <c r="T56" s="222"/>
      <c r="U56" s="222"/>
      <c r="V56" s="222"/>
      <c r="W56" s="222"/>
      <c r="X56" s="222"/>
      <c r="Y56" s="222"/>
      <c r="Z56" s="222"/>
      <c r="AA56" s="222"/>
      <c r="AB56" s="222"/>
      <c r="AC56" s="222"/>
      <c r="AD56" s="222"/>
      <c r="AE56" s="222"/>
      <c r="AF56" s="222"/>
      <c r="AG56" s="222"/>
      <c r="AH56" s="222"/>
      <c r="AI56" s="222"/>
      <c r="AJ56" s="222"/>
      <c r="AK56" s="222"/>
    </row>
    <row r="57" spans="3:37" s="40" customFormat="1" ht="15.75" customHeight="1" x14ac:dyDescent="0.3">
      <c r="C57" s="205"/>
      <c r="D57" s="219" t="s">
        <v>58</v>
      </c>
      <c r="E57" s="119">
        <f>SUM(E54:N54)</f>
        <v>0</v>
      </c>
      <c r="F57" s="84" t="s">
        <v>0</v>
      </c>
      <c r="G57" s="84"/>
      <c r="H57" s="205"/>
      <c r="I57" s="220" t="s">
        <v>62</v>
      </c>
      <c r="J57" s="221">
        <f>+E57+10*N54</f>
        <v>0</v>
      </c>
      <c r="K57" s="226"/>
      <c r="L57" s="226"/>
      <c r="P57" s="218">
        <v>1</v>
      </c>
      <c r="Q57" s="40" t="s">
        <v>65</v>
      </c>
      <c r="R57" s="222">
        <f>E75*$P$57</f>
        <v>0</v>
      </c>
      <c r="S57" s="222">
        <f>F75*$P$57</f>
        <v>0</v>
      </c>
      <c r="T57" s="222">
        <f>G75*$P$57</f>
        <v>0</v>
      </c>
      <c r="U57" s="222">
        <f>H75*$P$57</f>
        <v>0</v>
      </c>
      <c r="V57" s="222">
        <f>I75*$P$57</f>
        <v>0</v>
      </c>
      <c r="W57" s="222">
        <f>J75*P57</f>
        <v>0</v>
      </c>
      <c r="X57" s="222">
        <f t="shared" ref="X57:AK57" si="19">W57*$P$57</f>
        <v>0</v>
      </c>
      <c r="Y57" s="222">
        <f t="shared" si="19"/>
        <v>0</v>
      </c>
      <c r="Z57" s="222">
        <f t="shared" si="19"/>
        <v>0</v>
      </c>
      <c r="AA57" s="222">
        <f t="shared" si="19"/>
        <v>0</v>
      </c>
      <c r="AB57" s="222">
        <f t="shared" si="19"/>
        <v>0</v>
      </c>
      <c r="AC57" s="222">
        <f t="shared" si="19"/>
        <v>0</v>
      </c>
      <c r="AD57" s="222">
        <f t="shared" si="19"/>
        <v>0</v>
      </c>
      <c r="AE57" s="222">
        <f t="shared" si="19"/>
        <v>0</v>
      </c>
      <c r="AF57" s="222">
        <f t="shared" si="19"/>
        <v>0</v>
      </c>
      <c r="AG57" s="222">
        <f t="shared" si="19"/>
        <v>0</v>
      </c>
      <c r="AH57" s="222">
        <f t="shared" si="19"/>
        <v>0</v>
      </c>
      <c r="AI57" s="222">
        <f t="shared" si="19"/>
        <v>0</v>
      </c>
      <c r="AJ57" s="222">
        <f t="shared" si="19"/>
        <v>0</v>
      </c>
      <c r="AK57" s="222">
        <f t="shared" si="19"/>
        <v>0</v>
      </c>
    </row>
    <row r="58" spans="3:37" s="40" customFormat="1" ht="15.75" customHeight="1" x14ac:dyDescent="0.3">
      <c r="C58" s="238"/>
      <c r="D58" s="239"/>
      <c r="E58" s="240"/>
      <c r="F58" s="84"/>
      <c r="G58" s="253"/>
      <c r="H58" s="238"/>
      <c r="I58" s="241"/>
      <c r="J58" s="226"/>
      <c r="K58" s="226"/>
      <c r="L58" s="226"/>
      <c r="P58" s="218"/>
      <c r="R58" s="222"/>
      <c r="S58" s="222"/>
      <c r="T58" s="222"/>
      <c r="U58" s="222"/>
      <c r="V58" s="222"/>
      <c r="W58" s="222"/>
      <c r="X58" s="222"/>
      <c r="Y58" s="222"/>
      <c r="Z58" s="222"/>
      <c r="AA58" s="222"/>
      <c r="AB58" s="222"/>
      <c r="AC58" s="222"/>
      <c r="AD58" s="222"/>
      <c r="AE58" s="222"/>
      <c r="AF58" s="222"/>
      <c r="AG58" s="222"/>
      <c r="AH58" s="222"/>
      <c r="AI58" s="222"/>
      <c r="AJ58" s="222"/>
      <c r="AK58" s="222"/>
    </row>
    <row r="59" spans="3:37" s="40" customFormat="1" ht="15.75" customHeight="1" thickBot="1" x14ac:dyDescent="0.35">
      <c r="C59" s="359" t="s">
        <v>101</v>
      </c>
      <c r="D59" s="360"/>
      <c r="E59" s="360"/>
      <c r="F59" s="361"/>
      <c r="G59" s="245">
        <f>NPV(0.05,E54:N54)</f>
        <v>0</v>
      </c>
      <c r="H59" s="242" t="s">
        <v>92</v>
      </c>
      <c r="I59" s="241"/>
      <c r="J59" s="226"/>
      <c r="K59" s="226"/>
      <c r="L59" s="226"/>
      <c r="P59" s="218"/>
      <c r="R59" s="222"/>
      <c r="S59" s="222"/>
      <c r="T59" s="222"/>
      <c r="U59" s="222"/>
      <c r="V59" s="222"/>
      <c r="W59" s="222"/>
      <c r="X59" s="222"/>
      <c r="Y59" s="222"/>
      <c r="Z59" s="222"/>
      <c r="AA59" s="222"/>
      <c r="AB59" s="222"/>
      <c r="AC59" s="222"/>
      <c r="AD59" s="222"/>
      <c r="AE59" s="222"/>
      <c r="AF59" s="222"/>
      <c r="AG59" s="222"/>
      <c r="AH59" s="222"/>
      <c r="AI59" s="222"/>
      <c r="AJ59" s="222"/>
      <c r="AK59" s="222"/>
    </row>
    <row r="60" spans="3:37" s="40" customFormat="1" ht="16" thickTop="1" thickBot="1" x14ac:dyDescent="0.35">
      <c r="C60" s="10"/>
      <c r="D60" s="12"/>
      <c r="E60" s="12"/>
      <c r="F60" s="11"/>
      <c r="G60" s="11"/>
      <c r="H60" s="12"/>
      <c r="I60" s="12"/>
      <c r="J60" s="68"/>
      <c r="K60" s="68"/>
      <c r="L60" s="68"/>
      <c r="M60" s="68"/>
      <c r="N60" s="68"/>
      <c r="P60" s="218"/>
      <c r="Q60" s="40" t="s">
        <v>71</v>
      </c>
      <c r="R60" s="222" t="e">
        <f>SUM(R54:R57)*(1.05^(R53-$R$53))</f>
        <v>#REF!</v>
      </c>
      <c r="S60" s="222" t="e">
        <f t="shared" ref="S60:AK60" si="20">SUM(S54:S57)*(1.05^(S53-$R$53))</f>
        <v>#REF!</v>
      </c>
      <c r="T60" s="222" t="e">
        <f t="shared" si="20"/>
        <v>#REF!</v>
      </c>
      <c r="U60" s="222" t="e">
        <f t="shared" si="20"/>
        <v>#REF!</v>
      </c>
      <c r="V60" s="222" t="e">
        <f t="shared" si="20"/>
        <v>#REF!</v>
      </c>
      <c r="W60" s="222" t="e">
        <f t="shared" si="20"/>
        <v>#REF!</v>
      </c>
      <c r="X60" s="222" t="e">
        <f t="shared" si="20"/>
        <v>#REF!</v>
      </c>
      <c r="Y60" s="222" t="e">
        <f t="shared" si="20"/>
        <v>#REF!</v>
      </c>
      <c r="Z60" s="222" t="e">
        <f t="shared" si="20"/>
        <v>#REF!</v>
      </c>
      <c r="AA60" s="222" t="e">
        <f t="shared" si="20"/>
        <v>#REF!</v>
      </c>
      <c r="AB60" s="222" t="e">
        <f t="shared" si="20"/>
        <v>#REF!</v>
      </c>
      <c r="AC60" s="222" t="e">
        <f t="shared" si="20"/>
        <v>#REF!</v>
      </c>
      <c r="AD60" s="222" t="e">
        <f t="shared" si="20"/>
        <v>#REF!</v>
      </c>
      <c r="AE60" s="222" t="e">
        <f t="shared" si="20"/>
        <v>#REF!</v>
      </c>
      <c r="AF60" s="222" t="e">
        <f t="shared" si="20"/>
        <v>#REF!</v>
      </c>
      <c r="AG60" s="222" t="e">
        <f t="shared" si="20"/>
        <v>#REF!</v>
      </c>
      <c r="AH60" s="222" t="e">
        <f t="shared" si="20"/>
        <v>#REF!</v>
      </c>
      <c r="AI60" s="222" t="e">
        <f t="shared" si="20"/>
        <v>#REF!</v>
      </c>
      <c r="AJ60" s="222" t="e">
        <f t="shared" si="20"/>
        <v>#REF!</v>
      </c>
      <c r="AK60" s="222" t="e">
        <f t="shared" si="20"/>
        <v>#REF!</v>
      </c>
    </row>
    <row r="61" spans="3:37" s="40" customFormat="1" ht="15" x14ac:dyDescent="0.3">
      <c r="C61" s="65"/>
      <c r="D61" s="66"/>
      <c r="E61" s="66"/>
      <c r="F61" s="67"/>
      <c r="G61" s="66"/>
      <c r="H61" s="66"/>
      <c r="I61" s="66"/>
      <c r="J61" s="38"/>
      <c r="K61" s="38"/>
      <c r="L61" s="38"/>
      <c r="P61" s="218"/>
    </row>
    <row r="62" spans="3:37" s="40" customFormat="1" ht="15.5" customHeight="1" x14ac:dyDescent="0.3">
      <c r="C62" s="208" t="s">
        <v>95</v>
      </c>
      <c r="D62" s="209"/>
      <c r="E62" s="209"/>
      <c r="F62" s="209"/>
      <c r="G62" s="209"/>
      <c r="H62" s="209"/>
      <c r="I62" s="209"/>
      <c r="J62" s="209"/>
      <c r="K62" s="209"/>
      <c r="L62" s="38"/>
      <c r="P62" s="218"/>
    </row>
    <row r="63" spans="3:37" s="40" customFormat="1" ht="15" x14ac:dyDescent="0.3">
      <c r="C63" s="84"/>
      <c r="D63" s="84"/>
      <c r="E63" s="84"/>
      <c r="F63" s="84"/>
      <c r="G63" s="84"/>
      <c r="I63" s="84"/>
      <c r="J63" s="38"/>
      <c r="K63" s="38"/>
      <c r="L63" s="38"/>
      <c r="P63" s="218"/>
    </row>
    <row r="64" spans="3:37" s="40" customFormat="1" ht="15" x14ac:dyDescent="0.3">
      <c r="C64" s="85"/>
      <c r="D64" s="86" t="s">
        <v>0</v>
      </c>
      <c r="E64" s="206"/>
      <c r="F64" s="206"/>
      <c r="G64" s="206"/>
      <c r="H64" s="206"/>
      <c r="I64" s="206"/>
      <c r="J64" s="235"/>
      <c r="K64" s="120"/>
      <c r="L64" s="38"/>
      <c r="P64" s="218"/>
    </row>
    <row r="65" spans="3:16" s="40" customFormat="1" ht="15" x14ac:dyDescent="0.3">
      <c r="C65" s="88" t="s">
        <v>0</v>
      </c>
      <c r="D65" s="121" t="s">
        <v>0</v>
      </c>
      <c r="E65" s="232"/>
      <c r="F65" s="232"/>
      <c r="G65" s="232"/>
      <c r="H65" s="232"/>
      <c r="I65" s="232"/>
      <c r="J65" s="227"/>
      <c r="K65" s="122"/>
      <c r="L65" s="38"/>
      <c r="P65" s="218"/>
    </row>
    <row r="66" spans="3:16" s="40" customFormat="1" ht="15" x14ac:dyDescent="0.3">
      <c r="C66" s="88" t="s">
        <v>0</v>
      </c>
      <c r="D66" s="369" t="s">
        <v>105</v>
      </c>
      <c r="E66" s="232"/>
      <c r="F66" s="232"/>
      <c r="G66" s="232"/>
      <c r="H66" s="232"/>
      <c r="I66" s="232"/>
      <c r="J66" s="227"/>
      <c r="K66" s="122"/>
      <c r="L66" s="38"/>
      <c r="P66" s="218"/>
    </row>
    <row r="67" spans="3:16" s="40" customFormat="1" ht="15" x14ac:dyDescent="0.3">
      <c r="C67" s="90" t="s">
        <v>44</v>
      </c>
      <c r="D67" s="369"/>
      <c r="E67" s="232"/>
      <c r="F67" s="232" t="s">
        <v>106</v>
      </c>
      <c r="G67" s="232"/>
      <c r="H67" s="232"/>
      <c r="I67" s="232"/>
      <c r="J67" s="227"/>
      <c r="K67" s="122"/>
      <c r="L67" s="38"/>
      <c r="P67" s="218"/>
    </row>
    <row r="68" spans="3:16" s="40" customFormat="1" ht="15" x14ac:dyDescent="0.3">
      <c r="C68" s="123" t="s">
        <v>50</v>
      </c>
      <c r="D68" s="3">
        <v>0</v>
      </c>
      <c r="E68" s="124"/>
      <c r="F68" s="3">
        <v>0</v>
      </c>
      <c r="G68" s="232"/>
      <c r="H68" s="232"/>
      <c r="I68" s="232"/>
      <c r="J68" s="227"/>
      <c r="K68" s="122"/>
      <c r="L68" s="38"/>
      <c r="P68" s="218"/>
    </row>
    <row r="69" spans="3:16" s="40" customFormat="1" ht="15" x14ac:dyDescent="0.3">
      <c r="C69" s="125"/>
      <c r="D69" s="126"/>
      <c r="E69" s="126"/>
      <c r="F69" s="126"/>
      <c r="G69" s="126"/>
      <c r="H69" s="126"/>
      <c r="I69" s="126"/>
      <c r="J69" s="236"/>
      <c r="K69" s="127"/>
      <c r="L69" s="38"/>
      <c r="P69" s="218"/>
    </row>
    <row r="70" spans="3:16" s="40" customFormat="1" ht="15" x14ac:dyDescent="0.3">
      <c r="C70" s="84"/>
      <c r="D70" s="84"/>
      <c r="E70" s="84"/>
      <c r="F70" s="84"/>
      <c r="G70" s="84"/>
      <c r="H70" s="84"/>
      <c r="I70" s="84"/>
      <c r="J70" s="38"/>
      <c r="K70" s="38"/>
      <c r="L70" s="38"/>
      <c r="P70" s="218"/>
    </row>
    <row r="71" spans="3:16" s="40" customFormat="1" ht="15" x14ac:dyDescent="0.3">
      <c r="C71" s="111" t="s">
        <v>96</v>
      </c>
      <c r="D71" s="112"/>
      <c r="E71" s="113">
        <f t="shared" ref="E71:J71" si="21">E47</f>
        <v>2025</v>
      </c>
      <c r="F71" s="113">
        <f t="shared" si="21"/>
        <v>2026</v>
      </c>
      <c r="G71" s="113">
        <f t="shared" si="21"/>
        <v>2027</v>
      </c>
      <c r="H71" s="114">
        <f t="shared" si="21"/>
        <v>2028</v>
      </c>
      <c r="I71" s="128">
        <f t="shared" si="21"/>
        <v>2029</v>
      </c>
      <c r="J71" s="128">
        <f t="shared" si="21"/>
        <v>2030</v>
      </c>
      <c r="K71" s="128">
        <f t="shared" ref="K71:N71" si="22">K47</f>
        <v>2031</v>
      </c>
      <c r="L71" s="128">
        <f t="shared" si="22"/>
        <v>2032</v>
      </c>
      <c r="M71" s="128">
        <f t="shared" si="22"/>
        <v>2033</v>
      </c>
      <c r="N71" s="128">
        <f t="shared" si="22"/>
        <v>2034</v>
      </c>
      <c r="P71" s="218"/>
    </row>
    <row r="72" spans="3:16" s="40" customFormat="1" ht="14.5" x14ac:dyDescent="0.35">
      <c r="C72" s="362" t="s">
        <v>113</v>
      </c>
      <c r="D72" s="363"/>
      <c r="E72" s="225">
        <v>0</v>
      </c>
      <c r="F72" s="225">
        <v>0</v>
      </c>
      <c r="G72" s="225">
        <v>0</v>
      </c>
      <c r="H72" s="225">
        <v>0</v>
      </c>
      <c r="I72" s="225">
        <v>0</v>
      </c>
      <c r="J72" s="225">
        <v>0</v>
      </c>
      <c r="K72" s="225">
        <v>0</v>
      </c>
      <c r="L72" s="225">
        <v>0</v>
      </c>
      <c r="M72" s="225">
        <v>0</v>
      </c>
      <c r="N72" s="225">
        <v>0</v>
      </c>
      <c r="P72" s="218"/>
    </row>
    <row r="73" spans="3:16" s="40" customFormat="1" ht="14.5" x14ac:dyDescent="0.35">
      <c r="C73" s="362" t="s">
        <v>112</v>
      </c>
      <c r="D73" s="363" t="s">
        <v>112</v>
      </c>
      <c r="E73" s="264">
        <f>D68</f>
        <v>0</v>
      </c>
      <c r="F73" s="264">
        <v>0</v>
      </c>
      <c r="G73" s="264">
        <v>0</v>
      </c>
      <c r="H73" s="264">
        <v>0</v>
      </c>
      <c r="I73" s="264">
        <v>0</v>
      </c>
      <c r="J73" s="264">
        <v>0</v>
      </c>
      <c r="K73" s="264">
        <v>0</v>
      </c>
      <c r="L73" s="264">
        <v>0</v>
      </c>
      <c r="M73" s="264">
        <v>0</v>
      </c>
      <c r="N73" s="264">
        <v>0</v>
      </c>
      <c r="P73" s="218"/>
    </row>
    <row r="74" spans="3:16" s="40" customFormat="1" ht="14.5" x14ac:dyDescent="0.35">
      <c r="C74" s="362" t="s">
        <v>85</v>
      </c>
      <c r="D74" s="363" t="s">
        <v>85</v>
      </c>
      <c r="E74" s="264">
        <f>F68*(1-E72)</f>
        <v>0</v>
      </c>
      <c r="F74" s="264">
        <f>F68*(1-F72)</f>
        <v>0</v>
      </c>
      <c r="G74" s="264">
        <f>F68*(1-G72)</f>
        <v>0</v>
      </c>
      <c r="H74" s="264">
        <f>F68*(1-H72)</f>
        <v>0</v>
      </c>
      <c r="I74" s="264">
        <f>F68*(1-I72)</f>
        <v>0</v>
      </c>
      <c r="J74" s="264">
        <f>F68*(1-J72)</f>
        <v>0</v>
      </c>
      <c r="K74" s="264">
        <f>F68*(1-K72)</f>
        <v>0</v>
      </c>
      <c r="L74" s="264">
        <f>F68*(1-L72)</f>
        <v>0</v>
      </c>
      <c r="M74" s="264">
        <f>F68*(1-M72)</f>
        <v>0</v>
      </c>
      <c r="N74" s="264">
        <f>F68*(1-N72)</f>
        <v>0</v>
      </c>
      <c r="P74" s="218"/>
    </row>
    <row r="75" spans="3:16" s="40" customFormat="1" ht="14" thickBot="1" x14ac:dyDescent="0.35">
      <c r="C75" s="248" t="s">
        <v>49</v>
      </c>
      <c r="D75" s="224"/>
      <c r="E75" s="265">
        <f>D68+E74</f>
        <v>0</v>
      </c>
      <c r="F75" s="265">
        <f>F74</f>
        <v>0</v>
      </c>
      <c r="G75" s="265">
        <f>G74</f>
        <v>0</v>
      </c>
      <c r="H75" s="265">
        <f>H74</f>
        <v>0</v>
      </c>
      <c r="I75" s="265">
        <f>I74</f>
        <v>0</v>
      </c>
      <c r="J75" s="265">
        <f>J74</f>
        <v>0</v>
      </c>
      <c r="K75" s="265">
        <f t="shared" ref="K75:N75" si="23">K74</f>
        <v>0</v>
      </c>
      <c r="L75" s="265">
        <f t="shared" si="23"/>
        <v>0</v>
      </c>
      <c r="M75" s="265">
        <f t="shared" si="23"/>
        <v>0</v>
      </c>
      <c r="N75" s="265">
        <f t="shared" si="23"/>
        <v>0</v>
      </c>
      <c r="P75" s="218"/>
    </row>
    <row r="76" spans="3:16" s="40" customFormat="1" ht="14" thickTop="1" x14ac:dyDescent="0.3">
      <c r="C76" s="129"/>
      <c r="D76" s="129"/>
      <c r="E76" s="84"/>
      <c r="F76" s="84"/>
      <c r="G76" s="84"/>
      <c r="H76" s="84"/>
      <c r="I76" s="84"/>
      <c r="J76" s="84"/>
      <c r="K76" s="84"/>
      <c r="L76" s="84"/>
      <c r="P76" s="218"/>
    </row>
    <row r="77" spans="3:16" s="40" customFormat="1" ht="13.5" x14ac:dyDescent="0.3">
      <c r="C77" s="205"/>
      <c r="D77" s="219" t="s">
        <v>58</v>
      </c>
      <c r="E77" s="119">
        <f>SUM(E75:N75)</f>
        <v>0</v>
      </c>
      <c r="F77" s="84"/>
      <c r="G77" s="84"/>
      <c r="H77" s="205"/>
      <c r="I77" s="220" t="s">
        <v>62</v>
      </c>
      <c r="J77" s="221">
        <f>E77+10*N75</f>
        <v>0</v>
      </c>
      <c r="K77" s="226"/>
      <c r="L77" s="226"/>
      <c r="P77" s="218"/>
    </row>
    <row r="78" spans="3:16" s="40" customFormat="1" ht="13.5" x14ac:dyDescent="0.3">
      <c r="C78" s="238"/>
      <c r="D78" s="239"/>
      <c r="E78" s="240"/>
      <c r="F78" s="84"/>
      <c r="H78" s="238"/>
      <c r="I78" s="241"/>
      <c r="J78" s="226"/>
      <c r="K78" s="226"/>
      <c r="L78" s="226"/>
      <c r="P78" s="218"/>
    </row>
    <row r="79" spans="3:16" s="40" customFormat="1" ht="14" thickBot="1" x14ac:dyDescent="0.35">
      <c r="C79" s="359" t="s">
        <v>101</v>
      </c>
      <c r="D79" s="360"/>
      <c r="E79" s="360"/>
      <c r="F79" s="361"/>
      <c r="G79" s="245">
        <f>NPV(0.05,E75:N75)</f>
        <v>0</v>
      </c>
      <c r="H79" s="242" t="s">
        <v>92</v>
      </c>
      <c r="I79" s="241"/>
      <c r="J79" s="226"/>
      <c r="K79" s="226"/>
      <c r="L79" s="226"/>
      <c r="P79" s="218"/>
    </row>
    <row r="80" spans="3:16" s="40" customFormat="1" ht="16" thickTop="1" thickBot="1" x14ac:dyDescent="0.35">
      <c r="C80" s="10"/>
      <c r="D80" s="12"/>
      <c r="E80" s="12"/>
      <c r="F80" s="11"/>
      <c r="G80" s="12"/>
      <c r="H80" s="12"/>
      <c r="I80" s="12"/>
      <c r="J80" s="68"/>
      <c r="K80" s="68"/>
      <c r="L80" s="68"/>
      <c r="M80" s="68"/>
      <c r="N80" s="68"/>
      <c r="P80" s="218"/>
    </row>
    <row r="81" spans="3:16" s="40" customFormat="1" ht="15" x14ac:dyDescent="0.3">
      <c r="C81" s="65"/>
      <c r="D81" s="66"/>
      <c r="E81" s="66"/>
      <c r="F81" s="67"/>
      <c r="G81" s="66"/>
      <c r="H81" s="66"/>
      <c r="I81" s="66"/>
      <c r="J81" s="38"/>
      <c r="K81" s="38"/>
      <c r="L81" s="38"/>
      <c r="P81" s="218"/>
    </row>
    <row r="82" spans="3:16" s="40" customFormat="1" ht="15" x14ac:dyDescent="0.3">
      <c r="C82" s="84" t="s">
        <v>91</v>
      </c>
      <c r="D82" s="84"/>
      <c r="E82" s="214">
        <f>E57</f>
        <v>0</v>
      </c>
      <c r="F82" s="84"/>
      <c r="G82" s="84"/>
      <c r="H82" s="84"/>
      <c r="I82" s="84"/>
      <c r="J82" s="84"/>
      <c r="K82" s="84"/>
      <c r="L82" s="84"/>
      <c r="M82" s="38"/>
      <c r="N82" s="38"/>
      <c r="O82" s="38"/>
      <c r="P82" s="215"/>
    </row>
    <row r="83" spans="3:16" s="40" customFormat="1" ht="15" customHeight="1" x14ac:dyDescent="0.3">
      <c r="C83" s="84"/>
      <c r="D83" s="84"/>
      <c r="E83" s="214" t="e">
        <f>#REF!</f>
        <v>#REF!</v>
      </c>
      <c r="F83" s="84"/>
      <c r="G83" s="84"/>
      <c r="H83" s="84"/>
      <c r="I83" s="84"/>
      <c r="J83" s="84"/>
      <c r="K83" s="84"/>
      <c r="L83" s="84"/>
      <c r="M83" s="38"/>
      <c r="N83" s="38"/>
      <c r="O83" s="38"/>
      <c r="P83" s="215"/>
    </row>
    <row r="84" spans="3:16" s="40" customFormat="1" ht="15" hidden="1" x14ac:dyDescent="0.3">
      <c r="C84" s="84"/>
      <c r="D84" s="84"/>
      <c r="F84" s="84"/>
      <c r="G84" s="84"/>
      <c r="H84" s="84"/>
      <c r="I84" s="84"/>
      <c r="J84" s="84"/>
      <c r="K84" s="84"/>
      <c r="L84" s="84"/>
      <c r="M84" s="38"/>
      <c r="N84" s="38"/>
      <c r="O84" s="38"/>
      <c r="P84" s="215"/>
    </row>
    <row r="85" spans="3:16" s="40" customFormat="1" ht="15" hidden="1" x14ac:dyDescent="0.3">
      <c r="C85" s="84"/>
      <c r="D85" s="84"/>
      <c r="E85" s="214">
        <f>E77</f>
        <v>0</v>
      </c>
      <c r="F85" s="84"/>
      <c r="G85" s="84"/>
      <c r="H85" s="84"/>
      <c r="I85" s="84"/>
      <c r="J85" s="84"/>
      <c r="K85" s="84"/>
      <c r="L85" s="84"/>
      <c r="M85" s="38"/>
      <c r="N85" s="38"/>
      <c r="O85" s="38"/>
      <c r="P85" s="215"/>
    </row>
    <row r="86" spans="3:16" s="40" customFormat="1" ht="15" hidden="1" x14ac:dyDescent="0.3">
      <c r="C86" s="84"/>
      <c r="D86" s="84"/>
      <c r="E86" s="213"/>
      <c r="F86" s="84"/>
      <c r="G86" s="84"/>
      <c r="H86" s="84"/>
      <c r="I86" s="84"/>
      <c r="J86" s="84"/>
      <c r="K86" s="84"/>
      <c r="L86" s="84"/>
      <c r="M86" s="38"/>
      <c r="N86" s="38"/>
      <c r="O86" s="38"/>
      <c r="P86" s="215"/>
    </row>
    <row r="87" spans="3:16" s="40" customFormat="1" ht="15" hidden="1" x14ac:dyDescent="0.3">
      <c r="C87" s="84"/>
      <c r="D87" s="84"/>
      <c r="E87" s="84"/>
      <c r="F87" s="84"/>
      <c r="G87" s="84"/>
      <c r="H87" s="84"/>
      <c r="I87" s="84"/>
      <c r="J87" s="84"/>
      <c r="K87" s="84"/>
      <c r="L87" s="84"/>
      <c r="M87" s="38"/>
      <c r="N87" s="38"/>
      <c r="O87" s="38"/>
      <c r="P87" s="215"/>
    </row>
    <row r="88" spans="3:16" s="40" customFormat="1" ht="15" hidden="1" x14ac:dyDescent="0.3">
      <c r="C88" s="84"/>
      <c r="D88" s="84"/>
      <c r="E88" s="84"/>
      <c r="F88" s="84"/>
      <c r="G88" s="84"/>
      <c r="H88" s="84"/>
      <c r="I88" s="84"/>
      <c r="J88" s="84"/>
      <c r="K88" s="84"/>
      <c r="L88" s="84"/>
      <c r="M88" s="38"/>
      <c r="N88" s="38"/>
      <c r="O88" s="38"/>
      <c r="P88" s="215"/>
    </row>
    <row r="89" spans="3:16" s="40" customFormat="1" ht="15" hidden="1" x14ac:dyDescent="0.3">
      <c r="C89" s="84"/>
      <c r="D89" s="84"/>
      <c r="E89" s="84"/>
      <c r="F89" s="84"/>
      <c r="G89" s="84"/>
      <c r="H89" s="84"/>
      <c r="I89" s="84"/>
      <c r="J89" s="84"/>
      <c r="K89" s="84"/>
      <c r="L89" s="84"/>
      <c r="M89" s="38"/>
      <c r="N89" s="38"/>
      <c r="O89" s="38"/>
      <c r="P89" s="215"/>
    </row>
    <row r="90" spans="3:16" s="40" customFormat="1" ht="15" hidden="1" x14ac:dyDescent="0.3">
      <c r="C90" s="84"/>
      <c r="D90" s="84"/>
      <c r="E90" s="84"/>
      <c r="F90" s="84"/>
      <c r="G90" s="84"/>
      <c r="H90" s="84"/>
      <c r="I90" s="84"/>
      <c r="J90" s="84"/>
      <c r="K90" s="84"/>
      <c r="L90" s="84"/>
      <c r="M90" s="38"/>
      <c r="N90" s="38"/>
      <c r="O90" s="38"/>
      <c r="P90" s="215"/>
    </row>
    <row r="91" spans="3:16" s="40" customFormat="1" ht="15" hidden="1" x14ac:dyDescent="0.3">
      <c r="C91" s="84"/>
      <c r="D91" s="84"/>
      <c r="E91" s="84"/>
      <c r="F91" s="84"/>
      <c r="G91" s="84"/>
      <c r="H91" s="84"/>
      <c r="I91" s="84"/>
      <c r="J91" s="84"/>
      <c r="K91" s="84"/>
      <c r="L91" s="84"/>
      <c r="M91" s="38"/>
      <c r="N91" s="38"/>
      <c r="O91" s="38"/>
      <c r="P91" s="215"/>
    </row>
    <row r="92" spans="3:16" s="40" customFormat="1" ht="15" hidden="1" x14ac:dyDescent="0.3">
      <c r="C92" s="84"/>
      <c r="D92" s="84"/>
      <c r="E92" s="84"/>
      <c r="F92" s="84"/>
      <c r="G92" s="84"/>
      <c r="H92" s="84"/>
      <c r="I92" s="84"/>
      <c r="J92" s="84"/>
      <c r="K92" s="84"/>
      <c r="L92" s="84"/>
      <c r="M92" s="38"/>
      <c r="N92" s="38"/>
      <c r="O92" s="38"/>
      <c r="P92" s="215"/>
    </row>
    <row r="93" spans="3:16" s="40" customFormat="1" ht="15" hidden="1" x14ac:dyDescent="0.3">
      <c r="C93" s="84"/>
      <c r="D93" s="84"/>
      <c r="E93" s="84"/>
      <c r="F93" s="84"/>
      <c r="G93" s="84"/>
      <c r="H93" s="84"/>
      <c r="I93" s="84"/>
      <c r="J93" s="84"/>
      <c r="K93" s="84"/>
      <c r="L93" s="84"/>
      <c r="M93" s="38"/>
      <c r="N93" s="38"/>
      <c r="O93" s="38"/>
      <c r="P93" s="215"/>
    </row>
    <row r="94" spans="3:16" s="40" customFormat="1" ht="15" hidden="1" x14ac:dyDescent="0.3">
      <c r="C94" s="84"/>
      <c r="D94" s="84"/>
      <c r="E94" s="84"/>
      <c r="F94" s="84"/>
      <c r="G94" s="84"/>
      <c r="H94" s="84"/>
      <c r="I94" s="84"/>
      <c r="J94" s="84"/>
      <c r="K94" s="84"/>
      <c r="L94" s="84"/>
      <c r="M94" s="38"/>
      <c r="N94" s="38"/>
      <c r="O94" s="38"/>
      <c r="P94" s="215"/>
    </row>
    <row r="95" spans="3:16" s="40" customFormat="1" ht="15" hidden="1" x14ac:dyDescent="0.3">
      <c r="C95" s="84"/>
      <c r="D95" s="84"/>
      <c r="E95" s="84"/>
      <c r="F95" s="84"/>
      <c r="G95" s="84"/>
      <c r="H95" s="84"/>
      <c r="I95" s="84"/>
      <c r="J95" s="84"/>
      <c r="K95" s="84"/>
      <c r="L95" s="84"/>
      <c r="M95" s="38"/>
      <c r="N95" s="38"/>
      <c r="O95" s="38"/>
      <c r="P95" s="215"/>
    </row>
    <row r="96" spans="3:16" s="40" customFormat="1" ht="15" hidden="1" x14ac:dyDescent="0.3">
      <c r="C96" s="84"/>
      <c r="D96" s="84"/>
      <c r="E96" s="84"/>
      <c r="F96" s="84"/>
      <c r="G96" s="84"/>
      <c r="H96" s="84"/>
      <c r="I96" s="84"/>
      <c r="J96" s="84"/>
      <c r="K96" s="84"/>
      <c r="L96" s="84"/>
      <c r="M96" s="38"/>
      <c r="N96" s="38"/>
      <c r="O96" s="38"/>
      <c r="P96" s="215"/>
    </row>
    <row r="97" spans="3:16" s="40" customFormat="1" ht="15" hidden="1" x14ac:dyDescent="0.3">
      <c r="C97" s="84"/>
      <c r="D97" s="84"/>
      <c r="E97" s="84"/>
      <c r="F97" s="84"/>
      <c r="G97" s="84"/>
      <c r="H97" s="84"/>
      <c r="I97" s="84"/>
      <c r="J97" s="84"/>
      <c r="K97" s="84"/>
      <c r="L97" s="84"/>
      <c r="M97" s="38"/>
      <c r="N97" s="38"/>
      <c r="O97" s="38"/>
      <c r="P97" s="215"/>
    </row>
    <row r="98" spans="3:16" s="40" customFormat="1" ht="15" hidden="1" x14ac:dyDescent="0.3">
      <c r="C98" s="84"/>
      <c r="D98" s="84"/>
      <c r="E98" s="84"/>
      <c r="F98" s="84"/>
      <c r="G98" s="84"/>
      <c r="H98" s="84"/>
      <c r="I98" s="84"/>
      <c r="J98" s="84"/>
      <c r="K98" s="84"/>
      <c r="L98" s="84"/>
      <c r="M98" s="38"/>
      <c r="N98" s="38"/>
      <c r="O98" s="38"/>
      <c r="P98" s="215"/>
    </row>
    <row r="99" spans="3:16" s="40" customFormat="1" ht="15" hidden="1" x14ac:dyDescent="0.3">
      <c r="C99" s="84"/>
      <c r="D99" s="84"/>
      <c r="E99" s="84"/>
      <c r="F99" s="84"/>
      <c r="G99" s="84"/>
      <c r="H99" s="84"/>
      <c r="I99" s="84"/>
      <c r="J99" s="84"/>
      <c r="K99" s="84"/>
      <c r="L99" s="84"/>
      <c r="M99" s="38"/>
      <c r="N99" s="38"/>
      <c r="O99" s="38"/>
      <c r="P99" s="215"/>
    </row>
    <row r="100" spans="3:16" s="40" customFormat="1" ht="15" hidden="1" x14ac:dyDescent="0.3">
      <c r="C100" s="84"/>
      <c r="D100" s="84"/>
      <c r="E100" s="84"/>
      <c r="F100" s="84"/>
      <c r="G100" s="84"/>
      <c r="H100" s="84"/>
      <c r="I100" s="84"/>
      <c r="J100" s="84"/>
      <c r="K100" s="84"/>
      <c r="L100" s="84"/>
      <c r="M100" s="38"/>
      <c r="N100" s="38"/>
      <c r="O100" s="38"/>
      <c r="P100" s="215"/>
    </row>
    <row r="101" spans="3:16" s="40" customFormat="1" ht="15" hidden="1" x14ac:dyDescent="0.3">
      <c r="C101" s="84"/>
      <c r="D101" s="84"/>
      <c r="E101" s="84"/>
      <c r="F101" s="84"/>
      <c r="G101" s="84"/>
      <c r="H101" s="84"/>
      <c r="I101" s="84"/>
      <c r="J101" s="84"/>
      <c r="K101" s="84"/>
      <c r="L101" s="84"/>
      <c r="M101" s="38"/>
      <c r="N101" s="38"/>
      <c r="O101" s="38"/>
      <c r="P101" s="215"/>
    </row>
    <row r="102" spans="3:16" s="40" customFormat="1" ht="15" hidden="1" x14ac:dyDescent="0.3">
      <c r="C102" s="84"/>
      <c r="D102" s="84"/>
      <c r="E102" s="84"/>
      <c r="F102" s="84"/>
      <c r="G102" s="84"/>
      <c r="H102" s="84"/>
      <c r="I102" s="84"/>
      <c r="J102" s="84"/>
      <c r="K102" s="84"/>
      <c r="L102" s="84"/>
      <c r="M102" s="38"/>
      <c r="N102" s="38"/>
      <c r="O102" s="38"/>
      <c r="P102" s="215"/>
    </row>
    <row r="103" spans="3:16" s="40" customFormat="1" ht="15" hidden="1" x14ac:dyDescent="0.3">
      <c r="C103" s="84"/>
      <c r="D103" s="84"/>
      <c r="E103" s="84"/>
      <c r="F103" s="84"/>
      <c r="G103" s="84"/>
      <c r="H103" s="84"/>
      <c r="I103" s="84"/>
      <c r="J103" s="84"/>
      <c r="K103" s="84"/>
      <c r="L103" s="84"/>
      <c r="M103" s="38"/>
      <c r="N103" s="38"/>
      <c r="O103" s="38"/>
      <c r="P103" s="215"/>
    </row>
    <row r="104" spans="3:16" s="40" customFormat="1" ht="15" hidden="1" x14ac:dyDescent="0.3">
      <c r="C104" s="84"/>
      <c r="D104" s="84"/>
      <c r="E104" s="84"/>
      <c r="F104" s="84"/>
      <c r="G104" s="84"/>
      <c r="H104" s="84"/>
      <c r="I104" s="84"/>
      <c r="J104" s="84"/>
      <c r="K104" s="84"/>
      <c r="L104" s="84"/>
      <c r="M104" s="38"/>
      <c r="N104" s="38"/>
      <c r="O104" s="38"/>
      <c r="P104" s="215"/>
    </row>
    <row r="105" spans="3:16" s="40" customFormat="1" ht="15" hidden="1" x14ac:dyDescent="0.3">
      <c r="C105" s="84"/>
      <c r="D105" s="84"/>
      <c r="E105" s="84"/>
      <c r="F105" s="84"/>
      <c r="G105" s="84"/>
      <c r="H105" s="84"/>
      <c r="I105" s="84"/>
      <c r="J105" s="84"/>
      <c r="K105" s="84"/>
      <c r="L105" s="84"/>
      <c r="M105" s="38"/>
      <c r="N105" s="38"/>
      <c r="O105" s="38"/>
      <c r="P105" s="215"/>
    </row>
    <row r="106" spans="3:16" s="40" customFormat="1" ht="15" hidden="1" x14ac:dyDescent="0.3">
      <c r="C106" s="84"/>
      <c r="D106" s="84"/>
      <c r="E106" s="84"/>
      <c r="F106" s="84"/>
      <c r="G106" s="84"/>
      <c r="H106" s="84"/>
      <c r="I106" s="84"/>
      <c r="J106" s="84"/>
      <c r="K106" s="84"/>
      <c r="L106" s="84"/>
      <c r="M106" s="38"/>
      <c r="N106" s="38"/>
      <c r="O106" s="38"/>
      <c r="P106" s="215"/>
    </row>
    <row r="107" spans="3:16" s="40" customFormat="1" ht="15" hidden="1" x14ac:dyDescent="0.3">
      <c r="C107" s="84"/>
      <c r="D107" s="84"/>
      <c r="E107" s="84"/>
      <c r="F107" s="84"/>
      <c r="G107" s="84"/>
      <c r="H107" s="84"/>
      <c r="I107" s="84"/>
      <c r="J107" s="84"/>
      <c r="K107" s="84"/>
      <c r="L107" s="84"/>
      <c r="M107" s="38"/>
      <c r="N107" s="38"/>
      <c r="O107" s="38"/>
      <c r="P107" s="215"/>
    </row>
    <row r="108" spans="3:16" s="40" customFormat="1" ht="15" hidden="1" x14ac:dyDescent="0.3">
      <c r="C108" s="84"/>
      <c r="D108" s="84"/>
      <c r="E108" s="84"/>
      <c r="F108" s="84"/>
      <c r="G108" s="84"/>
      <c r="H108" s="84"/>
      <c r="I108" s="84"/>
      <c r="J108" s="84"/>
      <c r="K108" s="84"/>
      <c r="L108" s="84"/>
      <c r="M108" s="38"/>
      <c r="N108" s="38"/>
      <c r="O108" s="38"/>
      <c r="P108" s="215"/>
    </row>
    <row r="109" spans="3:16" s="40" customFormat="1" ht="15" hidden="1" x14ac:dyDescent="0.3">
      <c r="C109" s="84"/>
      <c r="D109" s="84"/>
      <c r="E109" s="84"/>
      <c r="F109" s="84"/>
      <c r="G109" s="84"/>
      <c r="H109" s="84"/>
      <c r="I109" s="84"/>
      <c r="J109" s="84"/>
      <c r="K109" s="84"/>
      <c r="L109" s="84"/>
      <c r="M109" s="38"/>
      <c r="N109" s="38"/>
      <c r="O109" s="38"/>
      <c r="P109" s="215"/>
    </row>
    <row r="110" spans="3:16" s="40" customFormat="1" ht="15" hidden="1" x14ac:dyDescent="0.3">
      <c r="C110" s="84"/>
      <c r="D110" s="84"/>
      <c r="E110" s="84"/>
      <c r="F110" s="84"/>
      <c r="G110" s="84"/>
      <c r="H110" s="84"/>
      <c r="I110" s="84"/>
      <c r="J110" s="84"/>
      <c r="K110" s="84"/>
      <c r="L110" s="84"/>
      <c r="M110" s="38"/>
      <c r="N110" s="38"/>
      <c r="O110" s="38"/>
      <c r="P110" s="215"/>
    </row>
    <row r="111" spans="3:16" s="40" customFormat="1" ht="15" hidden="1" x14ac:dyDescent="0.3">
      <c r="C111" s="84"/>
      <c r="D111" s="84"/>
      <c r="E111" s="84"/>
      <c r="F111" s="84"/>
      <c r="G111" s="84"/>
      <c r="H111" s="84"/>
      <c r="I111" s="84"/>
      <c r="J111" s="84"/>
      <c r="K111" s="84"/>
      <c r="L111" s="84"/>
      <c r="M111" s="38"/>
      <c r="N111" s="38"/>
      <c r="O111" s="38"/>
      <c r="P111" s="215"/>
    </row>
    <row r="112" spans="3:16" s="40" customFormat="1" ht="15" hidden="1" x14ac:dyDescent="0.3">
      <c r="C112" s="84"/>
      <c r="D112" s="84"/>
      <c r="E112" s="84"/>
      <c r="F112" s="84"/>
      <c r="G112" s="84"/>
      <c r="H112" s="84"/>
      <c r="I112" s="84"/>
      <c r="J112" s="84"/>
      <c r="K112" s="84"/>
      <c r="L112" s="84"/>
      <c r="M112" s="38"/>
      <c r="N112" s="38"/>
      <c r="O112" s="38"/>
      <c r="P112" s="215"/>
    </row>
    <row r="113" spans="3:16" s="40" customFormat="1" ht="15" hidden="1" x14ac:dyDescent="0.3">
      <c r="C113" s="84"/>
      <c r="D113" s="84"/>
      <c r="E113" s="84"/>
      <c r="F113" s="84"/>
      <c r="G113" s="84"/>
      <c r="H113" s="84"/>
      <c r="I113" s="84"/>
      <c r="J113" s="84"/>
      <c r="K113" s="84"/>
      <c r="L113" s="84"/>
      <c r="M113" s="38"/>
      <c r="N113" s="38"/>
      <c r="O113" s="38"/>
      <c r="P113" s="215"/>
    </row>
    <row r="114" spans="3:16" s="40" customFormat="1" ht="15" hidden="1" x14ac:dyDescent="0.3">
      <c r="C114" s="84"/>
      <c r="D114" s="84"/>
      <c r="E114" s="84"/>
      <c r="F114" s="84"/>
      <c r="G114" s="84"/>
      <c r="H114" s="84"/>
      <c r="I114" s="84"/>
      <c r="J114" s="84"/>
      <c r="K114" s="84"/>
      <c r="L114" s="84"/>
      <c r="M114" s="38"/>
      <c r="N114" s="38"/>
      <c r="O114" s="38"/>
      <c r="P114" s="215"/>
    </row>
    <row r="115" spans="3:16" s="40" customFormat="1" ht="15" hidden="1" x14ac:dyDescent="0.3">
      <c r="C115" s="84"/>
      <c r="D115" s="84"/>
      <c r="E115" s="84"/>
      <c r="F115" s="84"/>
      <c r="G115" s="84"/>
      <c r="H115" s="84"/>
      <c r="I115" s="84"/>
      <c r="J115" s="84"/>
      <c r="K115" s="84"/>
      <c r="L115" s="84"/>
      <c r="M115" s="38"/>
      <c r="N115" s="38"/>
      <c r="O115" s="38"/>
      <c r="P115" s="215"/>
    </row>
    <row r="116" spans="3:16" s="40" customFormat="1" ht="15" hidden="1" x14ac:dyDescent="0.3">
      <c r="C116" s="84"/>
      <c r="D116" s="84"/>
      <c r="E116" s="84"/>
      <c r="F116" s="84"/>
      <c r="G116" s="84"/>
      <c r="H116" s="84"/>
      <c r="I116" s="84"/>
      <c r="J116" s="84"/>
      <c r="K116" s="84"/>
      <c r="L116" s="84"/>
      <c r="M116" s="38"/>
      <c r="N116" s="38"/>
      <c r="O116" s="38"/>
      <c r="P116" s="215"/>
    </row>
    <row r="117" spans="3:16" s="40" customFormat="1" ht="15" hidden="1" x14ac:dyDescent="0.3">
      <c r="C117" s="84"/>
      <c r="D117" s="84"/>
      <c r="E117" s="84"/>
      <c r="F117" s="84"/>
      <c r="G117" s="84"/>
      <c r="H117" s="84"/>
      <c r="I117" s="84"/>
      <c r="J117" s="84"/>
      <c r="K117" s="84"/>
      <c r="L117" s="84"/>
      <c r="M117" s="38"/>
      <c r="N117" s="38"/>
      <c r="O117" s="38"/>
      <c r="P117" s="215"/>
    </row>
    <row r="118" spans="3:16" s="40" customFormat="1" ht="15" hidden="1" x14ac:dyDescent="0.3">
      <c r="C118" s="84"/>
      <c r="D118" s="84"/>
      <c r="E118" s="84"/>
      <c r="F118" s="84"/>
      <c r="G118" s="84"/>
      <c r="H118" s="84"/>
      <c r="I118" s="84"/>
      <c r="J118" s="84"/>
      <c r="K118" s="84"/>
      <c r="L118" s="84"/>
      <c r="M118" s="38"/>
      <c r="N118" s="38"/>
      <c r="O118" s="38"/>
      <c r="P118" s="215"/>
    </row>
    <row r="119" spans="3:16" s="40" customFormat="1" ht="15" hidden="1" x14ac:dyDescent="0.3">
      <c r="C119" s="84"/>
      <c r="D119" s="84"/>
      <c r="E119" s="84"/>
      <c r="F119" s="84"/>
      <c r="G119" s="84"/>
      <c r="H119" s="84"/>
      <c r="I119" s="84"/>
      <c r="J119" s="84"/>
      <c r="K119" s="84"/>
      <c r="L119" s="84"/>
      <c r="M119" s="38"/>
      <c r="N119" s="38"/>
      <c r="O119" s="38"/>
      <c r="P119" s="215"/>
    </row>
    <row r="120" spans="3:16" s="40" customFormat="1" ht="15" hidden="1" x14ac:dyDescent="0.3">
      <c r="C120" s="84"/>
      <c r="D120" s="84"/>
      <c r="E120" s="84"/>
      <c r="F120" s="84"/>
      <c r="G120" s="84"/>
      <c r="H120" s="84"/>
      <c r="I120" s="84"/>
      <c r="J120" s="84"/>
      <c r="K120" s="84"/>
      <c r="L120" s="84"/>
      <c r="M120" s="38"/>
      <c r="N120" s="38"/>
      <c r="O120" s="38"/>
      <c r="P120" s="215"/>
    </row>
    <row r="121" spans="3:16" s="40" customFormat="1" ht="15" hidden="1" x14ac:dyDescent="0.3">
      <c r="C121" s="84"/>
      <c r="D121" s="84"/>
      <c r="E121" s="84"/>
      <c r="F121" s="84"/>
      <c r="G121" s="84"/>
      <c r="H121" s="84"/>
      <c r="I121" s="84"/>
      <c r="J121" s="84"/>
      <c r="K121" s="84"/>
      <c r="L121" s="84"/>
      <c r="M121" s="38"/>
      <c r="N121" s="38"/>
      <c r="O121" s="38"/>
      <c r="P121" s="215"/>
    </row>
    <row r="122" spans="3:16" s="40" customFormat="1" ht="15" hidden="1" x14ac:dyDescent="0.3">
      <c r="C122" s="84"/>
      <c r="D122" s="84"/>
      <c r="E122" s="84"/>
      <c r="F122" s="84"/>
      <c r="G122" s="84"/>
      <c r="H122" s="84"/>
      <c r="I122" s="84"/>
      <c r="J122" s="84"/>
      <c r="K122" s="84"/>
      <c r="L122" s="84"/>
      <c r="M122" s="38"/>
      <c r="N122" s="38"/>
      <c r="O122" s="38"/>
      <c r="P122" s="215"/>
    </row>
    <row r="123" spans="3:16" s="40" customFormat="1" ht="15" hidden="1" x14ac:dyDescent="0.3">
      <c r="C123" s="84"/>
      <c r="D123" s="84"/>
      <c r="E123" s="84"/>
      <c r="F123" s="84"/>
      <c r="G123" s="84"/>
      <c r="H123" s="84"/>
      <c r="I123" s="84"/>
      <c r="J123" s="84"/>
      <c r="K123" s="84"/>
      <c r="L123" s="84"/>
      <c r="M123" s="38"/>
      <c r="N123" s="38"/>
      <c r="O123" s="38"/>
      <c r="P123" s="215"/>
    </row>
    <row r="124" spans="3:16" s="40" customFormat="1" ht="15" hidden="1" x14ac:dyDescent="0.3">
      <c r="C124" s="84"/>
      <c r="D124" s="84"/>
      <c r="E124" s="84"/>
      <c r="F124" s="84"/>
      <c r="G124" s="84"/>
      <c r="H124" s="84"/>
      <c r="I124" s="84"/>
      <c r="J124" s="84"/>
      <c r="K124" s="84"/>
      <c r="L124" s="84"/>
      <c r="M124" s="38"/>
      <c r="N124" s="38"/>
      <c r="O124" s="38"/>
      <c r="P124" s="215"/>
    </row>
    <row r="125" spans="3:16" s="40" customFormat="1" ht="15" hidden="1" x14ac:dyDescent="0.3">
      <c r="C125" s="84"/>
      <c r="D125" s="84"/>
      <c r="E125" s="84"/>
      <c r="F125" s="84"/>
      <c r="G125" s="84"/>
      <c r="H125" s="84"/>
      <c r="I125" s="84"/>
      <c r="J125" s="84"/>
      <c r="K125" s="84"/>
      <c r="L125" s="84"/>
      <c r="M125" s="38"/>
      <c r="N125" s="38"/>
      <c r="O125" s="38"/>
      <c r="P125" s="215"/>
    </row>
    <row r="126" spans="3:16" s="40" customFormat="1" ht="15" hidden="1" x14ac:dyDescent="0.3">
      <c r="C126" s="84"/>
      <c r="D126" s="84"/>
      <c r="E126" s="84"/>
      <c r="F126" s="84"/>
      <c r="G126" s="84"/>
      <c r="H126" s="84"/>
      <c r="I126" s="84"/>
      <c r="J126" s="84"/>
      <c r="K126" s="84"/>
      <c r="L126" s="84"/>
      <c r="M126" s="38"/>
      <c r="N126" s="38"/>
      <c r="O126" s="38"/>
      <c r="P126" s="215"/>
    </row>
    <row r="127" spans="3:16" s="40" customFormat="1" ht="15" hidden="1" x14ac:dyDescent="0.3">
      <c r="C127" s="84"/>
      <c r="D127" s="84"/>
      <c r="E127" s="84"/>
      <c r="F127" s="84"/>
      <c r="G127" s="84"/>
      <c r="H127" s="84"/>
      <c r="I127" s="84"/>
      <c r="J127" s="84"/>
      <c r="K127" s="84"/>
      <c r="L127" s="84"/>
      <c r="M127" s="38"/>
      <c r="N127" s="38"/>
      <c r="O127" s="38"/>
      <c r="P127" s="215"/>
    </row>
    <row r="128" spans="3:16" s="40" customFormat="1" ht="15" hidden="1" x14ac:dyDescent="0.3">
      <c r="C128" s="84"/>
      <c r="D128" s="84"/>
      <c r="E128" s="84"/>
      <c r="F128" s="84"/>
      <c r="G128" s="84"/>
      <c r="H128" s="84"/>
      <c r="I128" s="84"/>
      <c r="J128" s="84"/>
      <c r="K128" s="84"/>
      <c r="L128" s="84"/>
      <c r="M128" s="38"/>
      <c r="N128" s="38"/>
      <c r="O128" s="38"/>
      <c r="P128" s="215"/>
    </row>
    <row r="129" spans="3:16" s="40" customFormat="1" ht="15" hidden="1" x14ac:dyDescent="0.3">
      <c r="C129" s="84"/>
      <c r="D129" s="84"/>
      <c r="E129" s="84"/>
      <c r="F129" s="84"/>
      <c r="G129" s="84"/>
      <c r="H129" s="84"/>
      <c r="I129" s="84"/>
      <c r="J129" s="84"/>
      <c r="K129" s="84"/>
      <c r="L129" s="84"/>
      <c r="M129" s="38"/>
      <c r="N129" s="38"/>
      <c r="O129" s="38"/>
      <c r="P129" s="215"/>
    </row>
    <row r="130" spans="3:16" s="40" customFormat="1" ht="15" hidden="1" x14ac:dyDescent="0.3">
      <c r="C130" s="84"/>
      <c r="D130" s="84"/>
      <c r="E130" s="84"/>
      <c r="F130" s="84"/>
      <c r="G130" s="84"/>
      <c r="H130" s="84"/>
      <c r="I130" s="84"/>
      <c r="J130" s="84"/>
      <c r="K130" s="84"/>
      <c r="L130" s="84"/>
      <c r="M130" s="38"/>
      <c r="N130" s="38"/>
      <c r="O130" s="38"/>
      <c r="P130" s="215"/>
    </row>
    <row r="131" spans="3:16" s="40" customFormat="1" ht="15" hidden="1" x14ac:dyDescent="0.3">
      <c r="C131" s="84"/>
      <c r="D131" s="84"/>
      <c r="E131" s="84"/>
      <c r="F131" s="84"/>
      <c r="G131" s="84"/>
      <c r="H131" s="84"/>
      <c r="I131" s="84"/>
      <c r="J131" s="84"/>
      <c r="K131" s="84"/>
      <c r="L131" s="84"/>
      <c r="M131" s="38"/>
      <c r="N131" s="38"/>
      <c r="O131" s="38"/>
      <c r="P131" s="215"/>
    </row>
    <row r="132" spans="3:16" s="40" customFormat="1" ht="15" hidden="1" x14ac:dyDescent="0.3">
      <c r="C132" s="84"/>
      <c r="D132" s="84"/>
      <c r="E132" s="84"/>
      <c r="F132" s="84"/>
      <c r="G132" s="84"/>
      <c r="H132" s="84"/>
      <c r="I132" s="84"/>
      <c r="J132" s="84"/>
      <c r="K132" s="84"/>
      <c r="L132" s="84"/>
      <c r="M132" s="38"/>
      <c r="N132" s="38"/>
      <c r="O132" s="38"/>
      <c r="P132" s="215"/>
    </row>
    <row r="133" spans="3:16" s="40" customFormat="1" ht="15" hidden="1" x14ac:dyDescent="0.3">
      <c r="C133" s="84"/>
      <c r="D133" s="84"/>
      <c r="E133" s="84"/>
      <c r="F133" s="84"/>
      <c r="G133" s="84"/>
      <c r="H133" s="84"/>
      <c r="I133" s="84"/>
      <c r="J133" s="84"/>
      <c r="K133" s="84"/>
      <c r="L133" s="84"/>
      <c r="M133" s="38"/>
      <c r="N133" s="38"/>
      <c r="O133" s="38"/>
      <c r="P133" s="215"/>
    </row>
    <row r="134" spans="3:16" s="40" customFormat="1" ht="15" hidden="1" x14ac:dyDescent="0.3">
      <c r="C134" s="84"/>
      <c r="D134" s="84"/>
      <c r="E134" s="84"/>
      <c r="F134" s="84"/>
      <c r="G134" s="84"/>
      <c r="H134" s="84"/>
      <c r="I134" s="84"/>
      <c r="J134" s="84"/>
      <c r="K134" s="84"/>
      <c r="L134" s="84"/>
      <c r="M134" s="38"/>
      <c r="N134" s="38"/>
      <c r="O134" s="38"/>
      <c r="P134" s="215"/>
    </row>
    <row r="135" spans="3:16" s="40" customFormat="1" ht="15" hidden="1" x14ac:dyDescent="0.3">
      <c r="C135" s="84"/>
      <c r="D135" s="84"/>
      <c r="E135" s="84"/>
      <c r="F135" s="84"/>
      <c r="G135" s="84"/>
      <c r="H135" s="84"/>
      <c r="I135" s="84"/>
      <c r="J135" s="84"/>
      <c r="K135" s="84"/>
      <c r="L135" s="84"/>
      <c r="M135" s="38"/>
      <c r="N135" s="38"/>
      <c r="O135" s="38"/>
      <c r="P135" s="215"/>
    </row>
    <row r="136" spans="3:16" s="40" customFormat="1" ht="15" hidden="1" x14ac:dyDescent="0.3">
      <c r="C136" s="84"/>
      <c r="D136" s="84"/>
      <c r="E136" s="84"/>
      <c r="F136" s="84"/>
      <c r="G136" s="84"/>
      <c r="H136" s="84"/>
      <c r="I136" s="84"/>
      <c r="J136" s="84"/>
      <c r="K136" s="84"/>
      <c r="L136" s="84"/>
      <c r="M136" s="38"/>
      <c r="N136" s="38"/>
      <c r="O136" s="38"/>
      <c r="P136" s="215"/>
    </row>
    <row r="137" spans="3:16" s="40" customFormat="1" ht="15" hidden="1" x14ac:dyDescent="0.3">
      <c r="C137" s="84"/>
      <c r="D137" s="84"/>
      <c r="E137" s="84"/>
      <c r="F137" s="84"/>
      <c r="G137" s="84"/>
      <c r="H137" s="84"/>
      <c r="I137" s="84"/>
      <c r="J137" s="84"/>
      <c r="K137" s="84"/>
      <c r="L137" s="84"/>
      <c r="M137" s="38"/>
      <c r="N137" s="38"/>
      <c r="O137" s="38"/>
      <c r="P137" s="215"/>
    </row>
    <row r="138" spans="3:16" s="40" customFormat="1" ht="15" hidden="1" x14ac:dyDescent="0.3">
      <c r="C138" s="84"/>
      <c r="D138" s="84"/>
      <c r="E138" s="84"/>
      <c r="F138" s="84"/>
      <c r="G138" s="84"/>
      <c r="H138" s="84"/>
      <c r="I138" s="84"/>
      <c r="J138" s="84"/>
      <c r="K138" s="84"/>
      <c r="L138" s="84"/>
      <c r="M138" s="38"/>
      <c r="N138" s="38"/>
      <c r="O138" s="38"/>
      <c r="P138" s="215"/>
    </row>
    <row r="139" spans="3:16" s="40" customFormat="1" ht="15" hidden="1" x14ac:dyDescent="0.3">
      <c r="C139" s="84"/>
      <c r="D139" s="84"/>
      <c r="E139" s="84"/>
      <c r="F139" s="84"/>
      <c r="G139" s="84"/>
      <c r="H139" s="84"/>
      <c r="I139" s="84"/>
      <c r="J139" s="84"/>
      <c r="K139" s="84"/>
      <c r="L139" s="84"/>
      <c r="M139" s="38"/>
      <c r="N139" s="38"/>
      <c r="O139" s="38"/>
      <c r="P139" s="215"/>
    </row>
    <row r="140" spans="3:16" s="40" customFormat="1" ht="15" hidden="1" x14ac:dyDescent="0.3">
      <c r="C140" s="84"/>
      <c r="D140" s="84"/>
      <c r="E140" s="84"/>
      <c r="F140" s="84"/>
      <c r="G140" s="84"/>
      <c r="H140" s="84"/>
      <c r="I140" s="84"/>
      <c r="J140" s="84"/>
      <c r="K140" s="84"/>
      <c r="L140" s="84"/>
      <c r="M140" s="38"/>
      <c r="N140" s="38"/>
      <c r="O140" s="38"/>
      <c r="P140" s="215"/>
    </row>
    <row r="141" spans="3:16" s="40" customFormat="1" ht="15" hidden="1" x14ac:dyDescent="0.3">
      <c r="C141" s="84"/>
      <c r="D141" s="84"/>
      <c r="E141" s="84"/>
      <c r="F141" s="84"/>
      <c r="G141" s="84"/>
      <c r="H141" s="84"/>
      <c r="I141" s="84"/>
      <c r="J141" s="84"/>
      <c r="K141" s="84"/>
      <c r="L141" s="84"/>
      <c r="M141" s="38"/>
      <c r="N141" s="38"/>
      <c r="O141" s="38"/>
      <c r="P141" s="215"/>
    </row>
    <row r="142" spans="3:16" s="40" customFormat="1" ht="15" hidden="1" x14ac:dyDescent="0.3">
      <c r="C142" s="84"/>
      <c r="D142" s="84"/>
      <c r="E142" s="84"/>
      <c r="F142" s="84"/>
      <c r="G142" s="84"/>
      <c r="H142" s="84"/>
      <c r="I142" s="84"/>
      <c r="J142" s="84"/>
      <c r="K142" s="84"/>
      <c r="L142" s="84"/>
      <c r="M142" s="38"/>
      <c r="N142" s="38"/>
      <c r="O142" s="38"/>
      <c r="P142" s="215"/>
    </row>
    <row r="143" spans="3:16" s="40" customFormat="1" ht="15" hidden="1" x14ac:dyDescent="0.3">
      <c r="C143" s="84"/>
      <c r="D143" s="84"/>
      <c r="E143" s="84"/>
      <c r="F143" s="84"/>
      <c r="G143" s="84"/>
      <c r="H143" s="84"/>
      <c r="I143" s="84"/>
      <c r="J143" s="84"/>
      <c r="K143" s="84"/>
      <c r="L143" s="84"/>
      <c r="M143" s="38"/>
      <c r="N143" s="38"/>
      <c r="O143" s="38"/>
      <c r="P143" s="215"/>
    </row>
    <row r="144" spans="3:16" s="40" customFormat="1" ht="15" hidden="1" x14ac:dyDescent="0.3">
      <c r="C144" s="84"/>
      <c r="D144" s="84"/>
      <c r="E144" s="84"/>
      <c r="F144" s="84"/>
      <c r="G144" s="84"/>
      <c r="H144" s="84"/>
      <c r="I144" s="84"/>
      <c r="J144" s="84"/>
      <c r="K144" s="84"/>
      <c r="L144" s="84"/>
      <c r="M144" s="38"/>
      <c r="N144" s="38"/>
      <c r="O144" s="38"/>
      <c r="P144" s="215"/>
    </row>
    <row r="145" spans="3:16" s="40" customFormat="1" ht="15" hidden="1" x14ac:dyDescent="0.3">
      <c r="C145" s="84"/>
      <c r="D145" s="84"/>
      <c r="E145" s="84"/>
      <c r="F145" s="84"/>
      <c r="G145" s="84"/>
      <c r="H145" s="84"/>
      <c r="I145" s="84"/>
      <c r="J145" s="84"/>
      <c r="K145" s="84"/>
      <c r="L145" s="84"/>
      <c r="M145" s="38"/>
      <c r="N145" s="38"/>
      <c r="O145" s="38"/>
      <c r="P145" s="215"/>
    </row>
    <row r="146" spans="3:16" s="40" customFormat="1" ht="15" hidden="1" x14ac:dyDescent="0.3">
      <c r="C146" s="84"/>
      <c r="D146" s="84"/>
      <c r="E146" s="84"/>
      <c r="F146" s="84"/>
      <c r="G146" s="84"/>
      <c r="H146" s="84"/>
      <c r="I146" s="84"/>
      <c r="J146" s="84"/>
      <c r="K146" s="84"/>
      <c r="L146" s="84"/>
      <c r="M146" s="38"/>
      <c r="N146" s="38"/>
      <c r="O146" s="38"/>
      <c r="P146" s="215"/>
    </row>
    <row r="147" spans="3:16" s="40" customFormat="1" ht="15" hidden="1" x14ac:dyDescent="0.3">
      <c r="C147" s="84"/>
      <c r="D147" s="84"/>
      <c r="E147" s="84"/>
      <c r="F147" s="84"/>
      <c r="G147" s="84"/>
      <c r="H147" s="84"/>
      <c r="I147" s="84"/>
      <c r="J147" s="84"/>
      <c r="K147" s="84"/>
      <c r="L147" s="84"/>
      <c r="M147" s="38"/>
      <c r="N147" s="38"/>
      <c r="O147" s="38"/>
      <c r="P147" s="215"/>
    </row>
    <row r="148" spans="3:16" s="40" customFormat="1" ht="15" hidden="1" x14ac:dyDescent="0.3">
      <c r="C148" s="84"/>
      <c r="D148" s="84"/>
      <c r="E148" s="84"/>
      <c r="F148" s="84"/>
      <c r="G148" s="84"/>
      <c r="H148" s="84"/>
      <c r="I148" s="84"/>
      <c r="J148" s="84"/>
      <c r="K148" s="84"/>
      <c r="L148" s="84"/>
      <c r="M148" s="38"/>
      <c r="N148" s="38"/>
      <c r="O148" s="38"/>
      <c r="P148" s="215"/>
    </row>
    <row r="149" spans="3:16" s="40" customFormat="1" ht="15" hidden="1" x14ac:dyDescent="0.3">
      <c r="C149" s="84"/>
      <c r="D149" s="84"/>
      <c r="E149" s="84"/>
      <c r="F149" s="84"/>
      <c r="G149" s="84"/>
      <c r="H149" s="84"/>
      <c r="I149" s="84"/>
      <c r="J149" s="84"/>
      <c r="K149" s="84"/>
      <c r="L149" s="84"/>
      <c r="M149" s="38"/>
      <c r="N149" s="38"/>
      <c r="O149" s="38"/>
      <c r="P149" s="215"/>
    </row>
    <row r="150" spans="3:16" s="40" customFormat="1" ht="15" hidden="1" x14ac:dyDescent="0.3">
      <c r="C150" s="84"/>
      <c r="D150" s="84"/>
      <c r="E150" s="84"/>
      <c r="F150" s="84"/>
      <c r="G150" s="84"/>
      <c r="H150" s="84"/>
      <c r="I150" s="84"/>
      <c r="J150" s="84"/>
      <c r="K150" s="84"/>
      <c r="L150" s="84"/>
      <c r="M150" s="38"/>
      <c r="N150" s="38"/>
      <c r="O150" s="38"/>
      <c r="P150" s="215"/>
    </row>
    <row r="151" spans="3:16" s="40" customFormat="1" ht="15" hidden="1" x14ac:dyDescent="0.3">
      <c r="C151" s="84"/>
      <c r="D151" s="84"/>
      <c r="E151" s="84"/>
      <c r="F151" s="84"/>
      <c r="G151" s="84"/>
      <c r="H151" s="84"/>
      <c r="I151" s="84"/>
      <c r="J151" s="84"/>
      <c r="K151" s="84"/>
      <c r="L151" s="84"/>
      <c r="M151" s="38"/>
      <c r="N151" s="38"/>
      <c r="O151" s="38"/>
      <c r="P151" s="215"/>
    </row>
    <row r="152" spans="3:16" s="40" customFormat="1" ht="15" hidden="1" x14ac:dyDescent="0.3">
      <c r="C152" s="84"/>
      <c r="D152" s="84"/>
      <c r="E152" s="84"/>
      <c r="F152" s="84"/>
      <c r="G152" s="84"/>
      <c r="H152" s="84"/>
      <c r="I152" s="84"/>
      <c r="J152" s="84"/>
      <c r="K152" s="84"/>
      <c r="L152" s="84"/>
      <c r="M152" s="38"/>
      <c r="N152" s="38"/>
      <c r="O152" s="38"/>
      <c r="P152" s="215"/>
    </row>
    <row r="153" spans="3:16" s="40" customFormat="1" ht="15" hidden="1" x14ac:dyDescent="0.3">
      <c r="C153" s="84"/>
      <c r="D153" s="84"/>
      <c r="E153" s="84"/>
      <c r="F153" s="84"/>
      <c r="G153" s="84"/>
      <c r="H153" s="84"/>
      <c r="I153" s="84"/>
      <c r="J153" s="84"/>
      <c r="K153" s="84"/>
      <c r="L153" s="84"/>
      <c r="M153" s="38"/>
      <c r="N153" s="38"/>
      <c r="O153" s="38"/>
      <c r="P153" s="215"/>
    </row>
    <row r="154" spans="3:16" s="40" customFormat="1" ht="15" hidden="1" x14ac:dyDescent="0.3">
      <c r="C154" s="84"/>
      <c r="D154" s="84"/>
      <c r="E154" s="84"/>
      <c r="F154" s="84"/>
      <c r="G154" s="84"/>
      <c r="H154" s="84"/>
      <c r="I154" s="84"/>
      <c r="J154" s="84"/>
      <c r="K154" s="84"/>
      <c r="L154" s="84"/>
      <c r="M154" s="38"/>
      <c r="N154" s="38"/>
      <c r="O154" s="38"/>
      <c r="P154" s="215"/>
    </row>
    <row r="155" spans="3:16" s="40" customFormat="1" ht="15" hidden="1" x14ac:dyDescent="0.3">
      <c r="C155" s="84"/>
      <c r="D155" s="84"/>
      <c r="E155" s="84"/>
      <c r="F155" s="84"/>
      <c r="G155" s="84"/>
      <c r="H155" s="84"/>
      <c r="I155" s="84"/>
      <c r="J155" s="84"/>
      <c r="K155" s="84"/>
      <c r="L155" s="84"/>
      <c r="M155" s="38"/>
      <c r="N155" s="38"/>
      <c r="O155" s="38"/>
      <c r="P155" s="215"/>
    </row>
    <row r="156" spans="3:16" s="40" customFormat="1" ht="15" hidden="1" x14ac:dyDescent="0.3">
      <c r="C156" s="84"/>
      <c r="D156" s="84"/>
      <c r="E156" s="84"/>
      <c r="F156" s="84"/>
      <c r="G156" s="84"/>
      <c r="H156" s="84"/>
      <c r="I156" s="84"/>
      <c r="J156" s="84"/>
      <c r="K156" s="84"/>
      <c r="L156" s="84"/>
      <c r="M156" s="38"/>
      <c r="N156" s="38"/>
      <c r="O156" s="38"/>
      <c r="P156" s="215"/>
    </row>
    <row r="157" spans="3:16" s="40" customFormat="1" ht="15" hidden="1" x14ac:dyDescent="0.3">
      <c r="C157" s="84"/>
      <c r="D157" s="84"/>
      <c r="E157" s="84"/>
      <c r="F157" s="84"/>
      <c r="G157" s="84"/>
      <c r="H157" s="84"/>
      <c r="I157" s="84"/>
      <c r="J157" s="84"/>
      <c r="K157" s="84"/>
      <c r="L157" s="84"/>
      <c r="M157" s="38"/>
      <c r="N157" s="38"/>
      <c r="O157" s="38"/>
      <c r="P157" s="215"/>
    </row>
    <row r="158" spans="3:16" s="40" customFormat="1" ht="15" hidden="1" x14ac:dyDescent="0.3">
      <c r="C158" s="84"/>
      <c r="D158" s="84"/>
      <c r="E158" s="84"/>
      <c r="F158" s="84"/>
      <c r="G158" s="84"/>
      <c r="H158" s="84"/>
      <c r="I158" s="84"/>
      <c r="J158" s="84"/>
      <c r="K158" s="84"/>
      <c r="L158" s="84"/>
      <c r="M158" s="38"/>
      <c r="N158" s="38"/>
      <c r="O158" s="38"/>
      <c r="P158" s="215"/>
    </row>
    <row r="159" spans="3:16" s="40" customFormat="1" ht="15" hidden="1" x14ac:dyDescent="0.3">
      <c r="C159" s="84"/>
      <c r="D159" s="84"/>
      <c r="E159" s="84"/>
      <c r="F159" s="84"/>
      <c r="G159" s="84"/>
      <c r="H159" s="84"/>
      <c r="I159" s="84"/>
      <c r="J159" s="84"/>
      <c r="K159" s="84"/>
      <c r="L159" s="84"/>
      <c r="M159" s="38"/>
      <c r="N159" s="38"/>
      <c r="O159" s="38"/>
      <c r="P159" s="215"/>
    </row>
    <row r="160" spans="3:16" s="40" customFormat="1" ht="15" hidden="1" x14ac:dyDescent="0.3">
      <c r="C160" s="84"/>
      <c r="D160" s="84"/>
      <c r="E160" s="84"/>
      <c r="F160" s="84"/>
      <c r="G160" s="84"/>
      <c r="H160" s="84"/>
      <c r="I160" s="84"/>
      <c r="J160" s="84"/>
      <c r="K160" s="84"/>
      <c r="L160" s="84"/>
      <c r="M160" s="38"/>
      <c r="N160" s="38"/>
      <c r="O160" s="38"/>
      <c r="P160" s="215"/>
    </row>
    <row r="161" spans="3:16" s="40" customFormat="1" ht="15" hidden="1" x14ac:dyDescent="0.3">
      <c r="C161" s="84"/>
      <c r="D161" s="84"/>
      <c r="E161" s="84"/>
      <c r="F161" s="84"/>
      <c r="G161" s="84"/>
      <c r="H161" s="84"/>
      <c r="I161" s="84"/>
      <c r="J161" s="84"/>
      <c r="K161" s="84"/>
      <c r="L161" s="84"/>
      <c r="M161" s="38"/>
      <c r="N161" s="38"/>
      <c r="O161" s="38"/>
      <c r="P161" s="215"/>
    </row>
    <row r="162" spans="3:16" s="40" customFormat="1" ht="15" hidden="1" x14ac:dyDescent="0.3">
      <c r="C162" s="84"/>
      <c r="D162" s="84"/>
      <c r="E162" s="84"/>
      <c r="F162" s="84"/>
      <c r="G162" s="84"/>
      <c r="H162" s="84"/>
      <c r="I162" s="84"/>
      <c r="J162" s="84"/>
      <c r="K162" s="84"/>
      <c r="L162" s="84"/>
      <c r="M162" s="38"/>
      <c r="N162" s="38"/>
      <c r="O162" s="38"/>
      <c r="P162" s="215"/>
    </row>
    <row r="163" spans="3:16" s="40" customFormat="1" ht="15" hidden="1" x14ac:dyDescent="0.3">
      <c r="C163" s="84"/>
      <c r="D163" s="84"/>
      <c r="E163" s="84"/>
      <c r="F163" s="84"/>
      <c r="G163" s="84"/>
      <c r="H163" s="84"/>
      <c r="I163" s="84"/>
      <c r="J163" s="84"/>
      <c r="K163" s="84"/>
      <c r="L163" s="84"/>
      <c r="M163" s="38"/>
      <c r="N163" s="38"/>
      <c r="O163" s="38"/>
      <c r="P163" s="215"/>
    </row>
    <row r="164" spans="3:16" s="40" customFormat="1" ht="15" hidden="1" x14ac:dyDescent="0.3">
      <c r="C164" s="84"/>
      <c r="D164" s="84"/>
      <c r="E164" s="84"/>
      <c r="F164" s="84"/>
      <c r="G164" s="84"/>
      <c r="H164" s="84"/>
      <c r="I164" s="84"/>
      <c r="J164" s="84"/>
      <c r="K164" s="84"/>
      <c r="L164" s="84"/>
      <c r="M164" s="38"/>
      <c r="N164" s="38"/>
      <c r="O164" s="38"/>
      <c r="P164" s="215"/>
    </row>
    <row r="165" spans="3:16" s="40" customFormat="1" ht="15" hidden="1" x14ac:dyDescent="0.3">
      <c r="C165" s="84"/>
      <c r="D165" s="84"/>
      <c r="E165" s="84"/>
      <c r="F165" s="84"/>
      <c r="G165" s="84"/>
      <c r="H165" s="84"/>
      <c r="I165" s="84"/>
      <c r="J165" s="84"/>
      <c r="K165" s="84"/>
      <c r="L165" s="84"/>
      <c r="M165" s="38"/>
      <c r="N165" s="38"/>
      <c r="O165" s="38"/>
      <c r="P165" s="215"/>
    </row>
    <row r="166" spans="3:16" s="40" customFormat="1" ht="15" hidden="1" x14ac:dyDescent="0.3">
      <c r="C166" s="84"/>
      <c r="D166" s="84"/>
      <c r="E166" s="84"/>
      <c r="F166" s="84"/>
      <c r="G166" s="84"/>
      <c r="H166" s="84"/>
      <c r="I166" s="84"/>
      <c r="J166" s="84"/>
      <c r="K166" s="84"/>
      <c r="L166" s="84"/>
      <c r="M166" s="38"/>
      <c r="N166" s="38"/>
      <c r="O166" s="38"/>
      <c r="P166" s="215"/>
    </row>
    <row r="167" spans="3:16" s="40" customFormat="1" ht="15" hidden="1" x14ac:dyDescent="0.3">
      <c r="C167" s="84"/>
      <c r="D167" s="84"/>
      <c r="E167" s="84"/>
      <c r="F167" s="84"/>
      <c r="G167" s="84"/>
      <c r="H167" s="84"/>
      <c r="I167" s="84"/>
      <c r="J167" s="84"/>
      <c r="K167" s="84"/>
      <c r="L167" s="84"/>
      <c r="M167" s="38"/>
      <c r="N167" s="38"/>
      <c r="O167" s="38"/>
      <c r="P167" s="215"/>
    </row>
    <row r="168" spans="3:16" s="40" customFormat="1" ht="15" hidden="1" x14ac:dyDescent="0.3">
      <c r="C168" s="84"/>
      <c r="D168" s="84"/>
      <c r="E168" s="84"/>
      <c r="F168" s="84"/>
      <c r="G168" s="84"/>
      <c r="H168" s="84"/>
      <c r="I168" s="84"/>
      <c r="J168" s="84"/>
      <c r="K168" s="84"/>
      <c r="L168" s="84"/>
      <c r="M168" s="38"/>
      <c r="N168" s="38"/>
      <c r="O168" s="38"/>
      <c r="P168" s="215"/>
    </row>
    <row r="169" spans="3:16" s="40" customFormat="1" ht="15" hidden="1" x14ac:dyDescent="0.3">
      <c r="C169" s="84"/>
      <c r="D169" s="84"/>
      <c r="E169" s="84"/>
      <c r="F169" s="84"/>
      <c r="G169" s="84"/>
      <c r="H169" s="84"/>
      <c r="I169" s="84"/>
      <c r="J169" s="84"/>
      <c r="K169" s="84"/>
      <c r="L169" s="84"/>
      <c r="M169" s="38"/>
      <c r="N169" s="38"/>
      <c r="O169" s="38"/>
      <c r="P169" s="215"/>
    </row>
    <row r="170" spans="3:16" s="40" customFormat="1" ht="15" hidden="1" x14ac:dyDescent="0.3">
      <c r="C170" s="84"/>
      <c r="D170" s="84"/>
      <c r="E170" s="84"/>
      <c r="F170" s="84"/>
      <c r="G170" s="84"/>
      <c r="H170" s="84"/>
      <c r="I170" s="84"/>
      <c r="J170" s="84"/>
      <c r="K170" s="84"/>
      <c r="L170" s="84"/>
      <c r="M170" s="38"/>
      <c r="N170" s="38"/>
      <c r="O170" s="38"/>
      <c r="P170" s="215"/>
    </row>
    <row r="171" spans="3:16" s="40" customFormat="1" ht="15" hidden="1" x14ac:dyDescent="0.3">
      <c r="C171" s="84"/>
      <c r="D171" s="84"/>
      <c r="E171" s="84"/>
      <c r="F171" s="84"/>
      <c r="G171" s="84"/>
      <c r="H171" s="84"/>
      <c r="I171" s="84"/>
      <c r="J171" s="84"/>
      <c r="K171" s="84"/>
      <c r="L171" s="84"/>
      <c r="M171" s="38"/>
      <c r="N171" s="38"/>
      <c r="O171" s="38"/>
      <c r="P171" s="215"/>
    </row>
    <row r="172" spans="3:16" s="40" customFormat="1" ht="15" hidden="1" x14ac:dyDescent="0.3">
      <c r="C172" s="84"/>
      <c r="D172" s="84"/>
      <c r="E172" s="84"/>
      <c r="F172" s="84"/>
      <c r="G172" s="84"/>
      <c r="H172" s="84"/>
      <c r="I172" s="84"/>
      <c r="J172" s="84"/>
      <c r="K172" s="84"/>
      <c r="L172" s="84"/>
      <c r="M172" s="38"/>
      <c r="N172" s="38"/>
      <c r="O172" s="38"/>
      <c r="P172" s="215"/>
    </row>
    <row r="173" spans="3:16" s="40" customFormat="1" ht="15" hidden="1" x14ac:dyDescent="0.3">
      <c r="C173" s="84"/>
      <c r="D173" s="84"/>
      <c r="E173" s="84"/>
      <c r="F173" s="84"/>
      <c r="G173" s="84"/>
      <c r="H173" s="84"/>
      <c r="I173" s="84"/>
      <c r="J173" s="84"/>
      <c r="K173" s="84"/>
      <c r="L173" s="84"/>
      <c r="M173" s="38"/>
      <c r="N173" s="38"/>
      <c r="O173" s="38"/>
      <c r="P173" s="215"/>
    </row>
    <row r="174" spans="3:16" s="40" customFormat="1" ht="15" hidden="1" x14ac:dyDescent="0.3">
      <c r="C174" s="84"/>
      <c r="D174" s="84"/>
      <c r="E174" s="84"/>
      <c r="F174" s="84"/>
      <c r="G174" s="84"/>
      <c r="H174" s="84"/>
      <c r="I174" s="84"/>
      <c r="J174" s="84"/>
      <c r="K174" s="84"/>
      <c r="L174" s="84"/>
      <c r="M174" s="38"/>
      <c r="N174" s="38"/>
      <c r="O174" s="38"/>
      <c r="P174" s="215"/>
    </row>
    <row r="175" spans="3:16" s="40" customFormat="1" ht="15" hidden="1" x14ac:dyDescent="0.3">
      <c r="C175" s="84"/>
      <c r="D175" s="84"/>
      <c r="E175" s="84"/>
      <c r="F175" s="84"/>
      <c r="G175" s="84"/>
      <c r="H175" s="84"/>
      <c r="I175" s="84"/>
      <c r="J175" s="84"/>
      <c r="K175" s="84"/>
      <c r="L175" s="84"/>
      <c r="M175" s="38"/>
      <c r="N175" s="38"/>
      <c r="O175" s="38"/>
      <c r="P175" s="215"/>
    </row>
    <row r="176" spans="3:16" s="40" customFormat="1" ht="15" hidden="1" x14ac:dyDescent="0.3">
      <c r="C176" s="84"/>
      <c r="D176" s="84"/>
      <c r="E176" s="84"/>
      <c r="F176" s="84"/>
      <c r="G176" s="84"/>
      <c r="H176" s="84"/>
      <c r="I176" s="84"/>
      <c r="J176" s="84"/>
      <c r="K176" s="84"/>
      <c r="L176" s="84"/>
      <c r="M176" s="38"/>
      <c r="N176" s="38"/>
      <c r="O176" s="38"/>
      <c r="P176" s="215"/>
    </row>
    <row r="177" spans="3:16" s="40" customFormat="1" ht="15" hidden="1" x14ac:dyDescent="0.3">
      <c r="C177" s="84"/>
      <c r="D177" s="84"/>
      <c r="E177" s="84"/>
      <c r="F177" s="84"/>
      <c r="G177" s="84"/>
      <c r="H177" s="84"/>
      <c r="I177" s="84"/>
      <c r="J177" s="84"/>
      <c r="K177" s="84"/>
      <c r="L177" s="84"/>
      <c r="M177" s="38"/>
      <c r="N177" s="38"/>
      <c r="O177" s="38"/>
      <c r="P177" s="215"/>
    </row>
    <row r="178" spans="3:16" s="40" customFormat="1" ht="15" hidden="1" x14ac:dyDescent="0.3">
      <c r="C178" s="84"/>
      <c r="D178" s="84"/>
      <c r="E178" s="84"/>
      <c r="F178" s="84"/>
      <c r="G178" s="84"/>
      <c r="H178" s="84"/>
      <c r="I178" s="84"/>
      <c r="J178" s="84"/>
      <c r="K178" s="84"/>
      <c r="L178" s="84"/>
      <c r="M178" s="38"/>
      <c r="N178" s="38"/>
      <c r="O178" s="38"/>
      <c r="P178" s="215"/>
    </row>
    <row r="179" spans="3:16" s="40" customFormat="1" ht="15" hidden="1" x14ac:dyDescent="0.3">
      <c r="C179" s="84"/>
      <c r="D179" s="84"/>
      <c r="E179" s="84"/>
      <c r="F179" s="84"/>
      <c r="G179" s="84"/>
      <c r="H179" s="84"/>
      <c r="I179" s="84"/>
      <c r="J179" s="84"/>
      <c r="K179" s="84"/>
      <c r="L179" s="84"/>
      <c r="M179" s="38"/>
      <c r="N179" s="38"/>
      <c r="O179" s="38"/>
      <c r="P179" s="215"/>
    </row>
    <row r="180" spans="3:16" s="40" customFormat="1" ht="15" hidden="1" x14ac:dyDescent="0.3">
      <c r="C180" s="84"/>
      <c r="D180" s="84"/>
      <c r="E180" s="84"/>
      <c r="F180" s="84"/>
      <c r="G180" s="84"/>
      <c r="H180" s="84"/>
      <c r="I180" s="84"/>
      <c r="J180" s="84"/>
      <c r="K180" s="84"/>
      <c r="L180" s="84"/>
      <c r="M180" s="38"/>
      <c r="N180" s="38"/>
      <c r="O180" s="38"/>
      <c r="P180" s="215"/>
    </row>
    <row r="181" spans="3:16" s="40" customFormat="1" ht="15" hidden="1" x14ac:dyDescent="0.3">
      <c r="C181" s="84"/>
      <c r="D181" s="84"/>
      <c r="E181" s="84"/>
      <c r="F181" s="84"/>
      <c r="G181" s="84"/>
      <c r="H181" s="84"/>
      <c r="I181" s="84"/>
      <c r="J181" s="84"/>
      <c r="K181" s="84"/>
      <c r="L181" s="84"/>
      <c r="M181" s="38"/>
      <c r="N181" s="38"/>
      <c r="O181" s="38"/>
      <c r="P181" s="215"/>
    </row>
    <row r="182" spans="3:16" s="40" customFormat="1" ht="15" hidden="1" x14ac:dyDescent="0.3">
      <c r="C182" s="84"/>
      <c r="D182" s="84"/>
      <c r="E182" s="84"/>
      <c r="F182" s="84"/>
      <c r="G182" s="84"/>
      <c r="H182" s="84"/>
      <c r="I182" s="84"/>
      <c r="J182" s="84"/>
      <c r="K182" s="84"/>
      <c r="L182" s="84"/>
      <c r="M182" s="38"/>
      <c r="N182" s="38"/>
      <c r="O182" s="38"/>
      <c r="P182" s="215"/>
    </row>
    <row r="183" spans="3:16" s="40" customFormat="1" ht="15" hidden="1" x14ac:dyDescent="0.3">
      <c r="C183" s="84"/>
      <c r="D183" s="84"/>
      <c r="E183" s="84"/>
      <c r="F183" s="84"/>
      <c r="G183" s="84"/>
      <c r="H183" s="84"/>
      <c r="I183" s="84"/>
      <c r="J183" s="84"/>
      <c r="K183" s="84"/>
      <c r="L183" s="84"/>
      <c r="M183" s="38"/>
      <c r="N183" s="38"/>
      <c r="O183" s="38"/>
      <c r="P183" s="215"/>
    </row>
    <row r="184" spans="3:16" s="40" customFormat="1" ht="15" hidden="1" x14ac:dyDescent="0.3">
      <c r="C184" s="84"/>
      <c r="D184" s="84"/>
      <c r="E184" s="84"/>
      <c r="F184" s="84"/>
      <c r="G184" s="84"/>
      <c r="H184" s="84"/>
      <c r="I184" s="84"/>
      <c r="J184" s="84"/>
      <c r="K184" s="84"/>
      <c r="L184" s="84"/>
      <c r="M184" s="38"/>
      <c r="N184" s="38"/>
      <c r="O184" s="38"/>
      <c r="P184" s="215"/>
    </row>
    <row r="185" spans="3:16" s="40" customFormat="1" ht="15" hidden="1" x14ac:dyDescent="0.3">
      <c r="C185" s="84"/>
      <c r="D185" s="84"/>
      <c r="E185" s="84"/>
      <c r="F185" s="84"/>
      <c r="G185" s="84"/>
      <c r="H185" s="84"/>
      <c r="I185" s="84"/>
      <c r="J185" s="84"/>
      <c r="K185" s="84"/>
      <c r="L185" s="84"/>
      <c r="M185" s="38"/>
      <c r="N185" s="38"/>
      <c r="O185" s="38"/>
      <c r="P185" s="215"/>
    </row>
    <row r="186" spans="3:16" s="40" customFormat="1" ht="15" hidden="1" x14ac:dyDescent="0.3">
      <c r="C186" s="84"/>
      <c r="D186" s="84"/>
      <c r="E186" s="84"/>
      <c r="F186" s="84"/>
      <c r="G186" s="84"/>
      <c r="H186" s="84"/>
      <c r="I186" s="84"/>
      <c r="J186" s="84"/>
      <c r="K186" s="84"/>
      <c r="L186" s="84"/>
      <c r="M186" s="38"/>
      <c r="N186" s="38"/>
      <c r="O186" s="38"/>
      <c r="P186" s="215"/>
    </row>
    <row r="187" spans="3:16" s="40" customFormat="1" ht="15" hidden="1" x14ac:dyDescent="0.3">
      <c r="C187" s="84"/>
      <c r="D187" s="84"/>
      <c r="E187" s="84"/>
      <c r="F187" s="84"/>
      <c r="G187" s="84"/>
      <c r="H187" s="84"/>
      <c r="I187" s="84"/>
      <c r="J187" s="84"/>
      <c r="K187" s="84"/>
      <c r="L187" s="84"/>
      <c r="M187" s="38"/>
      <c r="N187" s="38"/>
      <c r="O187" s="38"/>
      <c r="P187" s="215"/>
    </row>
    <row r="188" spans="3:16" s="40" customFormat="1" ht="15" hidden="1" x14ac:dyDescent="0.3">
      <c r="C188" s="84"/>
      <c r="D188" s="84"/>
      <c r="E188" s="84"/>
      <c r="F188" s="84"/>
      <c r="G188" s="84"/>
      <c r="H188" s="84"/>
      <c r="I188" s="84"/>
      <c r="J188" s="84"/>
      <c r="K188" s="84"/>
      <c r="L188" s="84"/>
      <c r="M188" s="38"/>
      <c r="N188" s="38"/>
      <c r="O188" s="38"/>
      <c r="P188" s="215"/>
    </row>
    <row r="189" spans="3:16" s="40" customFormat="1" ht="15" hidden="1" x14ac:dyDescent="0.3">
      <c r="C189" s="84"/>
      <c r="D189" s="84"/>
      <c r="E189" s="84"/>
      <c r="F189" s="84"/>
      <c r="G189" s="84"/>
      <c r="H189" s="84"/>
      <c r="I189" s="84"/>
      <c r="J189" s="84"/>
      <c r="K189" s="84"/>
      <c r="L189" s="84"/>
      <c r="M189" s="38"/>
      <c r="N189" s="38"/>
      <c r="O189" s="38"/>
      <c r="P189" s="215"/>
    </row>
    <row r="190" spans="3:16" s="40" customFormat="1" ht="15" hidden="1" x14ac:dyDescent="0.3">
      <c r="C190" s="84"/>
      <c r="D190" s="84"/>
      <c r="E190" s="84"/>
      <c r="F190" s="84"/>
      <c r="G190" s="84"/>
      <c r="H190" s="84"/>
      <c r="I190" s="84"/>
      <c r="J190" s="84"/>
      <c r="K190" s="84"/>
      <c r="L190" s="84"/>
      <c r="M190" s="38"/>
      <c r="N190" s="38"/>
      <c r="O190" s="38"/>
      <c r="P190" s="215"/>
    </row>
    <row r="191" spans="3:16" s="40" customFormat="1" ht="15" hidden="1" x14ac:dyDescent="0.3">
      <c r="C191" s="84"/>
      <c r="D191" s="84"/>
      <c r="E191" s="84"/>
      <c r="F191" s="84"/>
      <c r="G191" s="84"/>
      <c r="H191" s="84"/>
      <c r="I191" s="84"/>
      <c r="J191" s="84"/>
      <c r="K191" s="84"/>
      <c r="L191" s="84"/>
      <c r="M191" s="38"/>
      <c r="N191" s="38"/>
      <c r="O191" s="38"/>
      <c r="P191" s="215"/>
    </row>
    <row r="192" spans="3:16" s="40" customFormat="1" ht="15" hidden="1" x14ac:dyDescent="0.3">
      <c r="C192" s="84"/>
      <c r="D192" s="84"/>
      <c r="E192" s="84"/>
      <c r="F192" s="84"/>
      <c r="G192" s="84"/>
      <c r="H192" s="84"/>
      <c r="I192" s="84"/>
      <c r="J192" s="84"/>
      <c r="K192" s="84"/>
      <c r="L192" s="84"/>
      <c r="M192" s="38"/>
      <c r="N192" s="38"/>
      <c r="O192" s="38"/>
      <c r="P192" s="215"/>
    </row>
    <row r="193" spans="3:16" s="40" customFormat="1" ht="15" hidden="1" x14ac:dyDescent="0.3">
      <c r="C193" s="84"/>
      <c r="D193" s="84"/>
      <c r="E193" s="84"/>
      <c r="F193" s="84"/>
      <c r="G193" s="84"/>
      <c r="H193" s="84"/>
      <c r="I193" s="84"/>
      <c r="J193" s="84"/>
      <c r="K193" s="84"/>
      <c r="L193" s="84"/>
      <c r="M193" s="38"/>
      <c r="N193" s="38"/>
      <c r="O193" s="38"/>
      <c r="P193" s="215"/>
    </row>
    <row r="194" spans="3:16" s="40" customFormat="1" ht="15" hidden="1" x14ac:dyDescent="0.3">
      <c r="C194" s="84"/>
      <c r="D194" s="84"/>
      <c r="E194" s="84"/>
      <c r="F194" s="84"/>
      <c r="G194" s="84"/>
      <c r="H194" s="84"/>
      <c r="I194" s="84"/>
      <c r="J194" s="84"/>
      <c r="K194" s="84"/>
      <c r="L194" s="84"/>
      <c r="M194" s="38"/>
      <c r="N194" s="38"/>
      <c r="O194" s="38"/>
      <c r="P194" s="215"/>
    </row>
    <row r="195" spans="3:16" s="40" customFormat="1" ht="15" hidden="1" x14ac:dyDescent="0.3">
      <c r="C195" s="84"/>
      <c r="D195" s="84"/>
      <c r="E195" s="84"/>
      <c r="F195" s="84"/>
      <c r="G195" s="84"/>
      <c r="H195" s="84"/>
      <c r="I195" s="84"/>
      <c r="J195" s="84"/>
      <c r="K195" s="84"/>
      <c r="L195" s="84"/>
      <c r="M195" s="38"/>
      <c r="N195" s="38"/>
      <c r="O195" s="38"/>
      <c r="P195" s="215"/>
    </row>
    <row r="196" spans="3:16" s="40" customFormat="1" ht="15" hidden="1" x14ac:dyDescent="0.3">
      <c r="C196" s="84"/>
      <c r="D196" s="84"/>
      <c r="E196" s="84"/>
      <c r="F196" s="84"/>
      <c r="G196" s="84"/>
      <c r="H196" s="84"/>
      <c r="I196" s="84"/>
      <c r="J196" s="84"/>
      <c r="K196" s="84"/>
      <c r="L196" s="84"/>
      <c r="M196" s="38"/>
      <c r="N196" s="38"/>
      <c r="O196" s="38"/>
      <c r="P196" s="215"/>
    </row>
    <row r="197" spans="3:16" s="40" customFormat="1" ht="15" hidden="1" x14ac:dyDescent="0.3">
      <c r="C197" s="84"/>
      <c r="D197" s="84"/>
      <c r="E197" s="84"/>
      <c r="F197" s="84"/>
      <c r="G197" s="84"/>
      <c r="H197" s="84"/>
      <c r="I197" s="84"/>
      <c r="J197" s="84"/>
      <c r="K197" s="84"/>
      <c r="L197" s="84"/>
      <c r="M197" s="38"/>
      <c r="N197" s="38"/>
      <c r="O197" s="38"/>
      <c r="P197" s="215"/>
    </row>
    <row r="198" spans="3:16" s="40" customFormat="1" ht="15" hidden="1" x14ac:dyDescent="0.3">
      <c r="C198" s="84"/>
      <c r="D198" s="84"/>
      <c r="E198" s="84"/>
      <c r="F198" s="84"/>
      <c r="G198" s="84"/>
      <c r="H198" s="84"/>
      <c r="I198" s="84"/>
      <c r="J198" s="84"/>
      <c r="K198" s="84"/>
      <c r="L198" s="84"/>
      <c r="M198" s="38"/>
      <c r="N198" s="38"/>
      <c r="O198" s="38"/>
      <c r="P198" s="215"/>
    </row>
    <row r="199" spans="3:16" s="40" customFormat="1" ht="15" hidden="1" x14ac:dyDescent="0.3">
      <c r="C199" s="84"/>
      <c r="D199" s="84"/>
      <c r="E199" s="84"/>
      <c r="F199" s="84"/>
      <c r="G199" s="84"/>
      <c r="H199" s="84"/>
      <c r="I199" s="84"/>
      <c r="J199" s="84"/>
      <c r="K199" s="84"/>
      <c r="L199" s="84"/>
      <c r="M199" s="38"/>
      <c r="N199" s="38"/>
      <c r="O199" s="38"/>
      <c r="P199" s="215"/>
    </row>
    <row r="200" spans="3:16" s="40" customFormat="1" ht="15" hidden="1" x14ac:dyDescent="0.3">
      <c r="C200" s="84"/>
      <c r="D200" s="84"/>
      <c r="E200" s="84"/>
      <c r="F200" s="84"/>
      <c r="G200" s="84"/>
      <c r="H200" s="84"/>
      <c r="I200" s="84"/>
      <c r="J200" s="84"/>
      <c r="K200" s="84"/>
      <c r="L200" s="84"/>
      <c r="M200" s="38"/>
      <c r="N200" s="38"/>
      <c r="O200" s="38"/>
      <c r="P200" s="215"/>
    </row>
    <row r="201" spans="3:16" s="40" customFormat="1" ht="15" hidden="1" x14ac:dyDescent="0.3">
      <c r="C201" s="84"/>
      <c r="D201" s="84"/>
      <c r="E201" s="84"/>
      <c r="F201" s="84"/>
      <c r="G201" s="84"/>
      <c r="H201" s="84"/>
      <c r="I201" s="84"/>
      <c r="J201" s="84"/>
      <c r="K201" s="84"/>
      <c r="L201" s="84"/>
      <c r="M201" s="38"/>
      <c r="N201" s="38"/>
      <c r="O201" s="38"/>
      <c r="P201" s="215"/>
    </row>
    <row r="202" spans="3:16" s="40" customFormat="1" ht="15" hidden="1" x14ac:dyDescent="0.3">
      <c r="C202" s="84"/>
      <c r="D202" s="84"/>
      <c r="E202" s="84"/>
      <c r="F202" s="84"/>
      <c r="G202" s="84"/>
      <c r="H202" s="84"/>
      <c r="I202" s="84"/>
      <c r="J202" s="84"/>
      <c r="K202" s="84"/>
      <c r="L202" s="84"/>
      <c r="M202" s="38"/>
      <c r="N202" s="38"/>
      <c r="O202" s="38"/>
      <c r="P202" s="215"/>
    </row>
    <row r="203" spans="3:16" s="40" customFormat="1" ht="15" hidden="1" x14ac:dyDescent="0.3">
      <c r="C203" s="84"/>
      <c r="D203" s="84"/>
      <c r="E203" s="84"/>
      <c r="F203" s="84"/>
      <c r="G203" s="84"/>
      <c r="H203" s="84"/>
      <c r="I203" s="84"/>
      <c r="J203" s="84"/>
      <c r="K203" s="84"/>
      <c r="L203" s="84"/>
      <c r="M203" s="38"/>
      <c r="N203" s="38"/>
      <c r="O203" s="38"/>
      <c r="P203" s="215"/>
    </row>
    <row r="204" spans="3:16" s="40" customFormat="1" ht="15" hidden="1" x14ac:dyDescent="0.3">
      <c r="C204" s="84"/>
      <c r="D204" s="84"/>
      <c r="E204" s="84"/>
      <c r="F204" s="84"/>
      <c r="G204" s="84"/>
      <c r="H204" s="84"/>
      <c r="I204" s="84"/>
      <c r="J204" s="84"/>
      <c r="K204" s="84"/>
      <c r="L204" s="84"/>
      <c r="M204" s="38"/>
      <c r="N204" s="38"/>
      <c r="O204" s="38"/>
      <c r="P204" s="215"/>
    </row>
    <row r="205" spans="3:16" s="40" customFormat="1" ht="15" hidden="1" x14ac:dyDescent="0.3">
      <c r="C205" s="84"/>
      <c r="D205" s="84"/>
      <c r="E205" s="84"/>
      <c r="F205" s="84"/>
      <c r="G205" s="84"/>
      <c r="H205" s="84"/>
      <c r="I205" s="84"/>
      <c r="J205" s="84"/>
      <c r="K205" s="84"/>
      <c r="L205" s="84"/>
      <c r="M205" s="38"/>
      <c r="N205" s="38"/>
      <c r="O205" s="38"/>
      <c r="P205" s="215"/>
    </row>
    <row r="206" spans="3:16" s="40" customFormat="1" ht="15" hidden="1" x14ac:dyDescent="0.3">
      <c r="C206" s="84"/>
      <c r="D206" s="84"/>
      <c r="E206" s="84"/>
      <c r="F206" s="84"/>
      <c r="G206" s="84"/>
      <c r="H206" s="84"/>
      <c r="I206" s="84"/>
      <c r="J206" s="84"/>
      <c r="K206" s="84"/>
      <c r="L206" s="84"/>
      <c r="M206" s="38"/>
      <c r="N206" s="38"/>
      <c r="O206" s="38"/>
      <c r="P206" s="215"/>
    </row>
    <row r="207" spans="3:16" s="40" customFormat="1" ht="15" hidden="1" x14ac:dyDescent="0.3">
      <c r="C207" s="84"/>
      <c r="D207" s="84"/>
      <c r="E207" s="84"/>
      <c r="F207" s="84"/>
      <c r="G207" s="84"/>
      <c r="H207" s="84"/>
      <c r="I207" s="84"/>
      <c r="J207" s="84"/>
      <c r="K207" s="84"/>
      <c r="L207" s="84"/>
      <c r="M207" s="38"/>
      <c r="N207" s="38"/>
      <c r="O207" s="38"/>
      <c r="P207" s="215"/>
    </row>
    <row r="208" spans="3:16" s="40" customFormat="1" ht="15" hidden="1" x14ac:dyDescent="0.3">
      <c r="C208" s="84"/>
      <c r="D208" s="84"/>
      <c r="E208" s="84"/>
      <c r="F208" s="84"/>
      <c r="G208" s="84"/>
      <c r="H208" s="84"/>
      <c r="I208" s="84"/>
      <c r="J208" s="84"/>
      <c r="K208" s="84"/>
      <c r="L208" s="84"/>
      <c r="M208" s="38"/>
      <c r="N208" s="38"/>
      <c r="O208" s="38"/>
      <c r="P208" s="215"/>
    </row>
    <row r="209" spans="3:16" s="40" customFormat="1" ht="15" hidden="1" x14ac:dyDescent="0.3">
      <c r="C209" s="84"/>
      <c r="D209" s="84"/>
      <c r="E209" s="84"/>
      <c r="F209" s="84"/>
      <c r="G209" s="84"/>
      <c r="H209" s="84"/>
      <c r="I209" s="84"/>
      <c r="J209" s="84"/>
      <c r="K209" s="84"/>
      <c r="L209" s="84"/>
      <c r="M209" s="38"/>
      <c r="N209" s="38"/>
      <c r="O209" s="38"/>
      <c r="P209" s="215"/>
    </row>
    <row r="210" spans="3:16" s="40" customFormat="1" ht="15" hidden="1" x14ac:dyDescent="0.3">
      <c r="C210" s="84"/>
      <c r="D210" s="84"/>
      <c r="E210" s="84"/>
      <c r="F210" s="84"/>
      <c r="G210" s="84"/>
      <c r="H210" s="84"/>
      <c r="I210" s="84"/>
      <c r="J210" s="84"/>
      <c r="K210" s="84"/>
      <c r="L210" s="84"/>
      <c r="M210" s="38"/>
      <c r="N210" s="38"/>
      <c r="O210" s="38"/>
      <c r="P210" s="215"/>
    </row>
    <row r="211" spans="3:16" s="40" customFormat="1" ht="15" hidden="1" x14ac:dyDescent="0.3">
      <c r="C211" s="84"/>
      <c r="D211" s="84"/>
      <c r="E211" s="84"/>
      <c r="F211" s="84"/>
      <c r="G211" s="84"/>
      <c r="H211" s="84"/>
      <c r="I211" s="84"/>
      <c r="J211" s="84"/>
      <c r="K211" s="84"/>
      <c r="L211" s="84"/>
      <c r="M211" s="38"/>
      <c r="N211" s="38"/>
      <c r="O211" s="38"/>
      <c r="P211" s="215"/>
    </row>
    <row r="212" spans="3:16" s="40" customFormat="1" ht="15" hidden="1" x14ac:dyDescent="0.3">
      <c r="C212" s="84"/>
      <c r="D212" s="84"/>
      <c r="E212" s="84"/>
      <c r="F212" s="84"/>
      <c r="G212" s="84"/>
      <c r="H212" s="84"/>
      <c r="I212" s="84"/>
      <c r="J212" s="84"/>
      <c r="K212" s="84"/>
      <c r="L212" s="84"/>
      <c r="M212" s="38"/>
      <c r="N212" s="38"/>
      <c r="O212" s="38"/>
      <c r="P212" s="215"/>
    </row>
    <row r="213" spans="3:16" s="40" customFormat="1" ht="15" hidden="1" x14ac:dyDescent="0.3">
      <c r="C213" s="84"/>
      <c r="D213" s="84"/>
      <c r="E213" s="84"/>
      <c r="F213" s="84"/>
      <c r="G213" s="84"/>
      <c r="H213" s="84"/>
      <c r="I213" s="84"/>
      <c r="J213" s="84"/>
      <c r="K213" s="84"/>
      <c r="L213" s="84"/>
      <c r="M213" s="38"/>
      <c r="N213" s="38"/>
      <c r="O213" s="38"/>
      <c r="P213" s="215"/>
    </row>
    <row r="214" spans="3:16" s="40" customFormat="1" ht="15" hidden="1" x14ac:dyDescent="0.3">
      <c r="C214" s="84"/>
      <c r="D214" s="84"/>
      <c r="E214" s="84"/>
      <c r="F214" s="84"/>
      <c r="G214" s="84"/>
      <c r="H214" s="84"/>
      <c r="I214" s="84"/>
      <c r="J214" s="84"/>
      <c r="K214" s="84"/>
      <c r="L214" s="84"/>
      <c r="M214" s="38"/>
      <c r="N214" s="38"/>
      <c r="O214" s="38"/>
      <c r="P214" s="215"/>
    </row>
    <row r="215" spans="3:16" s="40" customFormat="1" ht="15" hidden="1" x14ac:dyDescent="0.3">
      <c r="C215" s="84"/>
      <c r="D215" s="84"/>
      <c r="E215" s="84"/>
      <c r="F215" s="84"/>
      <c r="G215" s="84"/>
      <c r="H215" s="84"/>
      <c r="I215" s="84"/>
      <c r="J215" s="84"/>
      <c r="K215" s="84"/>
      <c r="L215" s="84"/>
      <c r="M215" s="38"/>
      <c r="N215" s="38"/>
      <c r="O215" s="38"/>
      <c r="P215" s="215"/>
    </row>
    <row r="216" spans="3:16" s="40" customFormat="1" ht="15" hidden="1" x14ac:dyDescent="0.3">
      <c r="C216" s="84"/>
      <c r="D216" s="84"/>
      <c r="E216" s="84"/>
      <c r="F216" s="84"/>
      <c r="G216" s="84"/>
      <c r="H216" s="84"/>
      <c r="I216" s="84"/>
      <c r="J216" s="84"/>
      <c r="K216" s="84"/>
      <c r="L216" s="84"/>
      <c r="M216" s="38"/>
      <c r="N216" s="38"/>
      <c r="O216" s="38"/>
      <c r="P216" s="215"/>
    </row>
    <row r="217" spans="3:16" s="40" customFormat="1" ht="15" hidden="1" x14ac:dyDescent="0.3">
      <c r="C217" s="84"/>
      <c r="D217" s="84"/>
      <c r="E217" s="84"/>
      <c r="F217" s="84"/>
      <c r="G217" s="84"/>
      <c r="H217" s="84"/>
      <c r="I217" s="84"/>
      <c r="J217" s="84"/>
      <c r="K217" s="84"/>
      <c r="L217" s="84"/>
      <c r="M217" s="38"/>
      <c r="N217" s="38"/>
      <c r="O217" s="38"/>
      <c r="P217" s="215"/>
    </row>
    <row r="218" spans="3:16" s="40" customFormat="1" ht="15" hidden="1" x14ac:dyDescent="0.3">
      <c r="C218" s="84"/>
      <c r="D218" s="84"/>
      <c r="E218" s="84"/>
      <c r="F218" s="84"/>
      <c r="G218" s="84"/>
      <c r="H218" s="84"/>
      <c r="I218" s="84"/>
      <c r="J218" s="84"/>
      <c r="K218" s="84"/>
      <c r="L218" s="84"/>
      <c r="M218" s="38"/>
      <c r="N218" s="38"/>
      <c r="O218" s="38"/>
      <c r="P218" s="215"/>
    </row>
    <row r="219" spans="3:16" s="40" customFormat="1" ht="15" hidden="1" x14ac:dyDescent="0.3">
      <c r="C219" s="84"/>
      <c r="D219" s="84"/>
      <c r="E219" s="84"/>
      <c r="F219" s="84"/>
      <c r="G219" s="84"/>
      <c r="H219" s="84"/>
      <c r="I219" s="84"/>
      <c r="J219" s="84"/>
      <c r="K219" s="84"/>
      <c r="L219" s="84"/>
      <c r="M219" s="38"/>
      <c r="N219" s="38"/>
      <c r="O219" s="38"/>
      <c r="P219" s="215"/>
    </row>
    <row r="220" spans="3:16" s="40" customFormat="1" ht="15" hidden="1" x14ac:dyDescent="0.3">
      <c r="C220" s="84"/>
      <c r="D220" s="84"/>
      <c r="E220" s="84"/>
      <c r="F220" s="84"/>
      <c r="G220" s="84"/>
      <c r="H220" s="84"/>
      <c r="I220" s="84"/>
      <c r="J220" s="84"/>
      <c r="K220" s="84"/>
      <c r="L220" s="84"/>
      <c r="M220" s="38"/>
      <c r="N220" s="38"/>
      <c r="O220" s="38"/>
      <c r="P220" s="215"/>
    </row>
    <row r="221" spans="3:16" s="40" customFormat="1" ht="15" hidden="1" x14ac:dyDescent="0.3">
      <c r="C221" s="84"/>
      <c r="D221" s="84"/>
      <c r="E221" s="84"/>
      <c r="F221" s="84"/>
      <c r="G221" s="84"/>
      <c r="H221" s="84"/>
      <c r="I221" s="84"/>
      <c r="J221" s="84"/>
      <c r="K221" s="84"/>
      <c r="L221" s="84"/>
      <c r="M221" s="38"/>
      <c r="N221" s="38"/>
      <c r="O221" s="38"/>
      <c r="P221" s="215"/>
    </row>
    <row r="222" spans="3:16" s="40" customFormat="1" ht="15" hidden="1" x14ac:dyDescent="0.3">
      <c r="C222" s="84"/>
      <c r="D222" s="84"/>
      <c r="E222" s="84"/>
      <c r="F222" s="84"/>
      <c r="G222" s="84"/>
      <c r="H222" s="84"/>
      <c r="I222" s="84"/>
      <c r="J222" s="84"/>
      <c r="K222" s="84"/>
      <c r="L222" s="84"/>
      <c r="M222" s="38"/>
      <c r="N222" s="38"/>
      <c r="O222" s="38"/>
      <c r="P222" s="215"/>
    </row>
    <row r="223" spans="3:16" s="40" customFormat="1" ht="15" hidden="1" x14ac:dyDescent="0.3">
      <c r="C223" s="84"/>
      <c r="D223" s="84"/>
      <c r="E223" s="84"/>
      <c r="F223" s="84"/>
      <c r="G223" s="84"/>
      <c r="H223" s="84"/>
      <c r="I223" s="84"/>
      <c r="J223" s="84"/>
      <c r="K223" s="84"/>
      <c r="L223" s="84"/>
      <c r="M223" s="38"/>
      <c r="N223" s="38"/>
      <c r="O223" s="38"/>
      <c r="P223" s="215"/>
    </row>
    <row r="224" spans="3:16" s="40" customFormat="1" ht="15" hidden="1" x14ac:dyDescent="0.3">
      <c r="C224" s="84"/>
      <c r="D224" s="84"/>
      <c r="E224" s="84"/>
      <c r="F224" s="84"/>
      <c r="G224" s="84"/>
      <c r="H224" s="84"/>
      <c r="I224" s="84"/>
      <c r="J224" s="84"/>
      <c r="K224" s="84"/>
      <c r="L224" s="84"/>
      <c r="M224" s="38"/>
      <c r="N224" s="38"/>
      <c r="O224" s="38"/>
      <c r="P224" s="215"/>
    </row>
    <row r="225" spans="3:16" s="40" customFormat="1" ht="15" hidden="1" x14ac:dyDescent="0.3">
      <c r="C225" s="84"/>
      <c r="D225" s="84"/>
      <c r="E225" s="84"/>
      <c r="F225" s="84"/>
      <c r="G225" s="84"/>
      <c r="H225" s="84"/>
      <c r="I225" s="84"/>
      <c r="J225" s="84"/>
      <c r="K225" s="84"/>
      <c r="L225" s="84"/>
      <c r="M225" s="38"/>
      <c r="N225" s="38"/>
      <c r="O225" s="38"/>
      <c r="P225" s="215"/>
    </row>
    <row r="226" spans="3:16" s="40" customFormat="1" ht="15" hidden="1" x14ac:dyDescent="0.3">
      <c r="C226" s="84"/>
      <c r="D226" s="84"/>
      <c r="E226" s="84"/>
      <c r="F226" s="84"/>
      <c r="G226" s="84"/>
      <c r="H226" s="84"/>
      <c r="I226" s="84"/>
      <c r="J226" s="84"/>
      <c r="K226" s="84"/>
      <c r="L226" s="84"/>
      <c r="M226" s="38"/>
      <c r="N226" s="38"/>
      <c r="O226" s="38"/>
      <c r="P226" s="215"/>
    </row>
    <row r="227" spans="3:16" s="40" customFormat="1" ht="15" hidden="1" x14ac:dyDescent="0.3">
      <c r="C227" s="84"/>
      <c r="D227" s="84"/>
      <c r="E227" s="84"/>
      <c r="F227" s="84"/>
      <c r="G227" s="84"/>
      <c r="H227" s="84"/>
      <c r="I227" s="84"/>
      <c r="J227" s="84"/>
      <c r="K227" s="84"/>
      <c r="L227" s="84"/>
      <c r="M227" s="38"/>
      <c r="N227" s="38"/>
      <c r="O227" s="38"/>
      <c r="P227" s="215"/>
    </row>
    <row r="228" spans="3:16" s="40" customFormat="1" ht="15" hidden="1" x14ac:dyDescent="0.3">
      <c r="C228" s="84"/>
      <c r="D228" s="84"/>
      <c r="E228" s="84"/>
      <c r="F228" s="84"/>
      <c r="G228" s="84"/>
      <c r="H228" s="84"/>
      <c r="I228" s="84"/>
      <c r="J228" s="84"/>
      <c r="K228" s="84"/>
      <c r="L228" s="84"/>
      <c r="M228" s="38"/>
      <c r="N228" s="38"/>
      <c r="O228" s="38"/>
      <c r="P228" s="215"/>
    </row>
    <row r="229" spans="3:16" s="40" customFormat="1" ht="15" hidden="1" x14ac:dyDescent="0.3">
      <c r="C229" s="84"/>
      <c r="D229" s="84"/>
      <c r="E229" s="84"/>
      <c r="F229" s="84"/>
      <c r="G229" s="84"/>
      <c r="H229" s="84"/>
      <c r="I229" s="84"/>
      <c r="J229" s="84"/>
      <c r="K229" s="84"/>
      <c r="L229" s="84"/>
      <c r="M229" s="38"/>
      <c r="N229" s="38"/>
      <c r="O229" s="38"/>
      <c r="P229" s="215"/>
    </row>
    <row r="230" spans="3:16" s="40" customFormat="1" ht="15" hidden="1" x14ac:dyDescent="0.3">
      <c r="C230" s="84"/>
      <c r="D230" s="84"/>
      <c r="E230" s="84"/>
      <c r="F230" s="84"/>
      <c r="G230" s="84"/>
      <c r="H230" s="84"/>
      <c r="I230" s="84"/>
      <c r="J230" s="84"/>
      <c r="K230" s="84"/>
      <c r="L230" s="84"/>
      <c r="M230" s="38"/>
      <c r="N230" s="38"/>
      <c r="O230" s="38"/>
      <c r="P230" s="215"/>
    </row>
    <row r="231" spans="3:16" s="40" customFormat="1" ht="15" hidden="1" x14ac:dyDescent="0.3">
      <c r="C231" s="84"/>
      <c r="D231" s="84"/>
      <c r="E231" s="84"/>
      <c r="F231" s="84"/>
      <c r="G231" s="84"/>
      <c r="H231" s="84"/>
      <c r="I231" s="84"/>
      <c r="J231" s="84"/>
      <c r="K231" s="84"/>
      <c r="L231" s="84"/>
      <c r="M231" s="38"/>
      <c r="N231" s="38"/>
      <c r="O231" s="38"/>
      <c r="P231" s="215"/>
    </row>
    <row r="232" spans="3:16" s="40" customFormat="1" ht="15" hidden="1" x14ac:dyDescent="0.3">
      <c r="C232" s="84"/>
      <c r="D232" s="84"/>
      <c r="E232" s="84"/>
      <c r="F232" s="84"/>
      <c r="G232" s="84"/>
      <c r="H232" s="84"/>
      <c r="I232" s="84"/>
      <c r="J232" s="84"/>
      <c r="K232" s="84"/>
      <c r="L232" s="84"/>
      <c r="M232" s="38"/>
      <c r="N232" s="38"/>
      <c r="O232" s="38"/>
      <c r="P232" s="215"/>
    </row>
    <row r="233" spans="3:16" s="40" customFormat="1" ht="15" hidden="1" x14ac:dyDescent="0.3">
      <c r="C233" s="84"/>
      <c r="D233" s="84"/>
      <c r="E233" s="84"/>
      <c r="F233" s="84"/>
      <c r="G233" s="84"/>
      <c r="H233" s="84"/>
      <c r="I233" s="84"/>
      <c r="J233" s="84"/>
      <c r="K233" s="84"/>
      <c r="L233" s="84"/>
      <c r="M233" s="38"/>
      <c r="N233" s="38"/>
      <c r="O233" s="38"/>
      <c r="P233" s="215"/>
    </row>
    <row r="234" spans="3:16" s="40" customFormat="1" ht="15" hidden="1" x14ac:dyDescent="0.3">
      <c r="C234" s="84"/>
      <c r="D234" s="84"/>
      <c r="E234" s="84"/>
      <c r="F234" s="84"/>
      <c r="G234" s="84"/>
      <c r="H234" s="84"/>
      <c r="I234" s="84"/>
      <c r="J234" s="84"/>
      <c r="K234" s="84"/>
      <c r="L234" s="84"/>
      <c r="M234" s="38"/>
      <c r="N234" s="38"/>
      <c r="O234" s="38"/>
      <c r="P234" s="215"/>
    </row>
    <row r="235" spans="3:16" s="40" customFormat="1" ht="15" hidden="1" x14ac:dyDescent="0.3">
      <c r="C235" s="84"/>
      <c r="D235" s="84"/>
      <c r="E235" s="84"/>
      <c r="F235" s="84"/>
      <c r="G235" s="84"/>
      <c r="H235" s="84"/>
      <c r="I235" s="84"/>
      <c r="J235" s="84"/>
      <c r="K235" s="84"/>
      <c r="L235" s="84"/>
      <c r="M235" s="38"/>
      <c r="N235" s="38"/>
      <c r="O235" s="38"/>
      <c r="P235" s="215"/>
    </row>
    <row r="236" spans="3:16" s="40" customFormat="1" ht="15" hidden="1" x14ac:dyDescent="0.3">
      <c r="C236" s="84"/>
      <c r="D236" s="84"/>
      <c r="E236" s="84"/>
      <c r="F236" s="84"/>
      <c r="G236" s="84"/>
      <c r="H236" s="84"/>
      <c r="I236" s="84"/>
      <c r="J236" s="84"/>
      <c r="K236" s="84"/>
      <c r="L236" s="84"/>
      <c r="M236" s="38"/>
      <c r="N236" s="38"/>
      <c r="O236" s="38"/>
      <c r="P236" s="215"/>
    </row>
    <row r="237" spans="3:16" s="40" customFormat="1" ht="15" hidden="1" x14ac:dyDescent="0.3">
      <c r="C237" s="84"/>
      <c r="D237" s="84"/>
      <c r="E237" s="84"/>
      <c r="F237" s="84"/>
      <c r="G237" s="84"/>
      <c r="H237" s="84"/>
      <c r="I237" s="84"/>
      <c r="J237" s="84"/>
      <c r="K237" s="84"/>
      <c r="L237" s="84"/>
      <c r="M237" s="38"/>
      <c r="N237" s="38"/>
      <c r="O237" s="38"/>
      <c r="P237" s="215"/>
    </row>
    <row r="238" spans="3:16" s="40" customFormat="1" ht="15" hidden="1" x14ac:dyDescent="0.3">
      <c r="C238" s="84"/>
      <c r="D238" s="84"/>
      <c r="E238" s="84"/>
      <c r="F238" s="84"/>
      <c r="G238" s="84"/>
      <c r="H238" s="84"/>
      <c r="I238" s="84"/>
      <c r="J238" s="84"/>
      <c r="K238" s="84"/>
      <c r="L238" s="84"/>
      <c r="M238" s="38"/>
      <c r="N238" s="38"/>
      <c r="O238" s="38"/>
      <c r="P238" s="215"/>
    </row>
    <row r="239" spans="3:16" s="40" customFormat="1" ht="15" hidden="1" x14ac:dyDescent="0.3">
      <c r="C239" s="84"/>
      <c r="D239" s="84"/>
      <c r="E239" s="84"/>
      <c r="F239" s="84"/>
      <c r="G239" s="84"/>
      <c r="H239" s="84"/>
      <c r="I239" s="84"/>
      <c r="J239" s="84"/>
      <c r="K239" s="84"/>
      <c r="L239" s="84"/>
      <c r="M239" s="38"/>
      <c r="N239" s="38"/>
      <c r="O239" s="38"/>
      <c r="P239" s="215"/>
    </row>
    <row r="240" spans="3:16" s="40" customFormat="1" ht="15" hidden="1" x14ac:dyDescent="0.3">
      <c r="C240" s="84"/>
      <c r="D240" s="84"/>
      <c r="E240" s="84"/>
      <c r="F240" s="84"/>
      <c r="G240" s="84"/>
      <c r="H240" s="84"/>
      <c r="I240" s="84"/>
      <c r="J240" s="84"/>
      <c r="K240" s="84"/>
      <c r="L240" s="84"/>
      <c r="M240" s="38"/>
      <c r="N240" s="38"/>
      <c r="O240" s="38"/>
      <c r="P240" s="215"/>
    </row>
    <row r="241" spans="3:16" s="40" customFormat="1" ht="15" hidden="1" x14ac:dyDescent="0.3">
      <c r="C241" s="84"/>
      <c r="D241" s="84"/>
      <c r="E241" s="84"/>
      <c r="F241" s="84"/>
      <c r="G241" s="84"/>
      <c r="H241" s="84"/>
      <c r="I241" s="84"/>
      <c r="J241" s="84"/>
      <c r="K241" s="84"/>
      <c r="L241" s="84"/>
      <c r="M241" s="38"/>
      <c r="N241" s="38"/>
      <c r="O241" s="38"/>
      <c r="P241" s="215"/>
    </row>
    <row r="242" spans="3:16" s="40" customFormat="1" ht="15" hidden="1" x14ac:dyDescent="0.3">
      <c r="C242" s="84"/>
      <c r="D242" s="84"/>
      <c r="E242" s="84"/>
      <c r="F242" s="84"/>
      <c r="G242" s="84"/>
      <c r="H242" s="84"/>
      <c r="I242" s="84"/>
      <c r="J242" s="84"/>
      <c r="K242" s="84"/>
      <c r="L242" s="84"/>
      <c r="M242" s="38"/>
      <c r="N242" s="38"/>
      <c r="O242" s="38"/>
      <c r="P242" s="215"/>
    </row>
    <row r="243" spans="3:16" s="40" customFormat="1" ht="15" hidden="1" x14ac:dyDescent="0.3">
      <c r="C243" s="84"/>
      <c r="D243" s="84"/>
      <c r="E243" s="84"/>
      <c r="F243" s="84"/>
      <c r="G243" s="84"/>
      <c r="H243" s="84"/>
      <c r="I243" s="84"/>
      <c r="J243" s="84"/>
      <c r="K243" s="84"/>
      <c r="L243" s="84"/>
      <c r="M243" s="38"/>
      <c r="N243" s="38"/>
      <c r="O243" s="38"/>
      <c r="P243" s="215"/>
    </row>
    <row r="244" spans="3:16" s="40" customFormat="1" ht="15" hidden="1" x14ac:dyDescent="0.3">
      <c r="C244" s="84"/>
      <c r="D244" s="84"/>
      <c r="E244" s="84"/>
      <c r="F244" s="84"/>
      <c r="G244" s="84"/>
      <c r="H244" s="84"/>
      <c r="I244" s="84"/>
      <c r="J244" s="84"/>
      <c r="K244" s="84"/>
      <c r="L244" s="84"/>
      <c r="M244" s="38"/>
      <c r="N244" s="38"/>
      <c r="O244" s="38"/>
      <c r="P244" s="215"/>
    </row>
    <row r="245" spans="3:16" s="40" customFormat="1" ht="15" hidden="1" x14ac:dyDescent="0.3">
      <c r="C245" s="84"/>
      <c r="D245" s="84"/>
      <c r="E245" s="84"/>
      <c r="F245" s="84"/>
      <c r="G245" s="84"/>
      <c r="H245" s="84"/>
      <c r="I245" s="84"/>
      <c r="J245" s="84"/>
      <c r="K245" s="84"/>
      <c r="L245" s="84"/>
      <c r="M245" s="38"/>
      <c r="N245" s="38"/>
      <c r="O245" s="38"/>
      <c r="P245" s="215"/>
    </row>
    <row r="246" spans="3:16" s="40" customFormat="1" ht="15" hidden="1" x14ac:dyDescent="0.3">
      <c r="C246" s="84"/>
      <c r="D246" s="84"/>
      <c r="E246" s="84"/>
      <c r="F246" s="84"/>
      <c r="G246" s="84"/>
      <c r="H246" s="84"/>
      <c r="I246" s="84"/>
      <c r="J246" s="84"/>
      <c r="K246" s="84"/>
      <c r="L246" s="84"/>
      <c r="M246" s="38"/>
      <c r="N246" s="38"/>
      <c r="O246" s="38"/>
      <c r="P246" s="215"/>
    </row>
    <row r="247" spans="3:16" s="40" customFormat="1" ht="15" hidden="1" x14ac:dyDescent="0.3">
      <c r="C247" s="84"/>
      <c r="D247" s="84"/>
      <c r="E247" s="84"/>
      <c r="F247" s="84"/>
      <c r="G247" s="84"/>
      <c r="H247" s="84"/>
      <c r="I247" s="84"/>
      <c r="J247" s="84"/>
      <c r="K247" s="84"/>
      <c r="L247" s="84"/>
      <c r="M247" s="38"/>
      <c r="N247" s="38"/>
      <c r="O247" s="38"/>
      <c r="P247" s="215"/>
    </row>
    <row r="248" spans="3:16" s="40" customFormat="1" ht="15" hidden="1" x14ac:dyDescent="0.3">
      <c r="C248" s="84"/>
      <c r="D248" s="84"/>
      <c r="E248" s="84"/>
      <c r="F248" s="84"/>
      <c r="G248" s="84"/>
      <c r="H248" s="84"/>
      <c r="I248" s="84"/>
      <c r="J248" s="84"/>
      <c r="K248" s="84"/>
      <c r="L248" s="84"/>
      <c r="M248" s="38"/>
      <c r="N248" s="38"/>
      <c r="O248" s="38"/>
      <c r="P248" s="215"/>
    </row>
    <row r="249" spans="3:16" s="40" customFormat="1" ht="15" hidden="1" x14ac:dyDescent="0.3">
      <c r="C249" s="84"/>
      <c r="D249" s="84"/>
      <c r="E249" s="84"/>
      <c r="F249" s="84"/>
      <c r="G249" s="84"/>
      <c r="H249" s="84"/>
      <c r="I249" s="84"/>
      <c r="J249" s="84"/>
      <c r="K249" s="84"/>
      <c r="L249" s="84"/>
      <c r="M249" s="38"/>
      <c r="N249" s="38"/>
      <c r="O249" s="38"/>
      <c r="P249" s="215"/>
    </row>
    <row r="250" spans="3:16" s="40" customFormat="1" ht="15" hidden="1" x14ac:dyDescent="0.3">
      <c r="C250" s="84"/>
      <c r="D250" s="84"/>
      <c r="E250" s="84"/>
      <c r="F250" s="84"/>
      <c r="G250" s="84"/>
      <c r="H250" s="84"/>
      <c r="I250" s="84"/>
      <c r="J250" s="84"/>
      <c r="K250" s="84"/>
      <c r="L250" s="84"/>
      <c r="M250" s="38"/>
      <c r="N250" s="38"/>
      <c r="O250" s="38"/>
      <c r="P250" s="215"/>
    </row>
    <row r="251" spans="3:16" s="40" customFormat="1" ht="15" hidden="1" x14ac:dyDescent="0.3">
      <c r="C251" s="84"/>
      <c r="D251" s="84"/>
      <c r="E251" s="84"/>
      <c r="F251" s="84"/>
      <c r="G251" s="84"/>
      <c r="H251" s="84"/>
      <c r="I251" s="84"/>
      <c r="J251" s="84"/>
      <c r="K251" s="84"/>
      <c r="L251" s="84"/>
      <c r="M251" s="38"/>
      <c r="N251" s="38"/>
      <c r="O251" s="38"/>
      <c r="P251" s="215"/>
    </row>
    <row r="252" spans="3:16" s="40" customFormat="1" ht="15" hidden="1" x14ac:dyDescent="0.3">
      <c r="C252" s="84"/>
      <c r="D252" s="84"/>
      <c r="E252" s="84"/>
      <c r="F252" s="84"/>
      <c r="G252" s="84"/>
      <c r="H252" s="84"/>
      <c r="I252" s="84"/>
      <c r="J252" s="84"/>
      <c r="K252" s="84"/>
      <c r="L252" s="84"/>
      <c r="M252" s="38"/>
      <c r="N252" s="38"/>
      <c r="O252" s="38"/>
      <c r="P252" s="215"/>
    </row>
    <row r="253" spans="3:16" s="40" customFormat="1" ht="15" hidden="1" x14ac:dyDescent="0.3">
      <c r="C253" s="84"/>
      <c r="D253" s="84"/>
      <c r="E253" s="84"/>
      <c r="F253" s="84"/>
      <c r="G253" s="84"/>
      <c r="H253" s="84"/>
      <c r="I253" s="84"/>
      <c r="J253" s="84"/>
      <c r="K253" s="84"/>
      <c r="L253" s="84"/>
      <c r="M253" s="38"/>
      <c r="N253" s="38"/>
      <c r="O253" s="38"/>
      <c r="P253" s="215"/>
    </row>
    <row r="254" spans="3:16" s="40" customFormat="1" ht="15" hidden="1" x14ac:dyDescent="0.3">
      <c r="C254" s="84"/>
      <c r="D254" s="84"/>
      <c r="E254" s="84"/>
      <c r="F254" s="84"/>
      <c r="G254" s="84"/>
      <c r="H254" s="84"/>
      <c r="I254" s="84"/>
      <c r="J254" s="84"/>
      <c r="K254" s="84"/>
      <c r="L254" s="84"/>
      <c r="M254" s="38"/>
      <c r="N254" s="38"/>
      <c r="O254" s="38"/>
      <c r="P254" s="215"/>
    </row>
    <row r="255" spans="3:16" s="40" customFormat="1" ht="15" hidden="1" x14ac:dyDescent="0.3">
      <c r="C255" s="84"/>
      <c r="D255" s="84"/>
      <c r="E255" s="84"/>
      <c r="F255" s="84"/>
      <c r="G255" s="84"/>
      <c r="H255" s="84"/>
      <c r="I255" s="84"/>
      <c r="J255" s="84"/>
      <c r="K255" s="84"/>
      <c r="L255" s="84"/>
      <c r="M255" s="38"/>
      <c r="N255" s="38"/>
      <c r="O255" s="38"/>
      <c r="P255" s="215"/>
    </row>
    <row r="256" spans="3:16" s="40" customFormat="1" ht="15" hidden="1" x14ac:dyDescent="0.3">
      <c r="C256" s="84"/>
      <c r="D256" s="84"/>
      <c r="E256" s="84"/>
      <c r="F256" s="84"/>
      <c r="G256" s="84"/>
      <c r="H256" s="84"/>
      <c r="I256" s="84"/>
      <c r="J256" s="84"/>
      <c r="K256" s="84"/>
      <c r="L256" s="84"/>
      <c r="M256" s="38"/>
      <c r="N256" s="38"/>
      <c r="O256" s="38"/>
      <c r="P256" s="215"/>
    </row>
    <row r="257" spans="3:16" s="40" customFormat="1" ht="15" hidden="1" x14ac:dyDescent="0.3">
      <c r="C257" s="84"/>
      <c r="D257" s="84"/>
      <c r="E257" s="84"/>
      <c r="F257" s="84"/>
      <c r="G257" s="84"/>
      <c r="H257" s="84"/>
      <c r="I257" s="84"/>
      <c r="J257" s="84"/>
      <c r="K257" s="84"/>
      <c r="L257" s="84"/>
      <c r="M257" s="38"/>
      <c r="N257" s="38"/>
      <c r="O257" s="38"/>
      <c r="P257" s="215"/>
    </row>
    <row r="258" spans="3:16" s="40" customFormat="1" ht="15" hidden="1" x14ac:dyDescent="0.3">
      <c r="C258" s="84"/>
      <c r="D258" s="84"/>
      <c r="E258" s="84"/>
      <c r="F258" s="84"/>
      <c r="G258" s="84"/>
      <c r="H258" s="84"/>
      <c r="I258" s="84"/>
      <c r="J258" s="84"/>
      <c r="K258" s="84"/>
      <c r="L258" s="84"/>
      <c r="M258" s="38"/>
      <c r="N258" s="38"/>
      <c r="O258" s="38"/>
      <c r="P258" s="215"/>
    </row>
    <row r="259" spans="3:16" s="40" customFormat="1" ht="15" hidden="1" x14ac:dyDescent="0.3">
      <c r="C259" s="84"/>
      <c r="D259" s="84"/>
      <c r="E259" s="84"/>
      <c r="F259" s="84"/>
      <c r="G259" s="84"/>
      <c r="H259" s="84"/>
      <c r="I259" s="84"/>
      <c r="J259" s="84"/>
      <c r="K259" s="84"/>
      <c r="L259" s="84"/>
      <c r="M259" s="38"/>
      <c r="N259" s="38"/>
      <c r="O259" s="38"/>
      <c r="P259" s="215"/>
    </row>
    <row r="260" spans="3:16" s="40" customFormat="1" ht="15" hidden="1" x14ac:dyDescent="0.3">
      <c r="C260" s="84"/>
      <c r="D260" s="84"/>
      <c r="E260" s="84"/>
      <c r="F260" s="84"/>
      <c r="G260" s="84"/>
      <c r="H260" s="84"/>
      <c r="I260" s="84"/>
      <c r="J260" s="84"/>
      <c r="K260" s="84"/>
      <c r="L260" s="84"/>
      <c r="M260" s="38"/>
      <c r="N260" s="38"/>
      <c r="O260" s="38"/>
      <c r="P260" s="215"/>
    </row>
    <row r="261" spans="3:16" s="40" customFormat="1" ht="15" hidden="1" x14ac:dyDescent="0.3">
      <c r="C261" s="84"/>
      <c r="D261" s="84"/>
      <c r="E261" s="84"/>
      <c r="F261" s="84"/>
      <c r="G261" s="84"/>
      <c r="H261" s="84"/>
      <c r="I261" s="84"/>
      <c r="J261" s="84"/>
      <c r="K261" s="84"/>
      <c r="L261" s="84"/>
      <c r="M261" s="38"/>
      <c r="N261" s="38"/>
      <c r="O261" s="38"/>
      <c r="P261" s="215"/>
    </row>
    <row r="262" spans="3:16" s="40" customFormat="1" ht="15" hidden="1" x14ac:dyDescent="0.3">
      <c r="C262" s="84"/>
      <c r="D262" s="84"/>
      <c r="E262" s="84"/>
      <c r="F262" s="84"/>
      <c r="G262" s="84"/>
      <c r="H262" s="84"/>
      <c r="I262" s="84"/>
      <c r="J262" s="84"/>
      <c r="K262" s="84"/>
      <c r="L262" s="84"/>
      <c r="M262" s="38"/>
      <c r="N262" s="38"/>
      <c r="O262" s="38"/>
      <c r="P262" s="215"/>
    </row>
    <row r="263" spans="3:16" s="40" customFormat="1" ht="15" hidden="1" x14ac:dyDescent="0.3">
      <c r="C263" s="84"/>
      <c r="D263" s="84"/>
      <c r="E263" s="84"/>
      <c r="F263" s="84"/>
      <c r="G263" s="84"/>
      <c r="H263" s="84"/>
      <c r="I263" s="84"/>
      <c r="J263" s="84"/>
      <c r="K263" s="84"/>
      <c r="L263" s="84"/>
      <c r="M263" s="38"/>
      <c r="N263" s="38"/>
      <c r="O263" s="38"/>
      <c r="P263" s="215"/>
    </row>
    <row r="264" spans="3:16" s="40" customFormat="1" ht="15" hidden="1" x14ac:dyDescent="0.3">
      <c r="C264" s="84"/>
      <c r="D264" s="84"/>
      <c r="E264" s="84"/>
      <c r="F264" s="84"/>
      <c r="G264" s="84"/>
      <c r="H264" s="84"/>
      <c r="I264" s="84"/>
      <c r="J264" s="84"/>
      <c r="K264" s="84"/>
      <c r="L264" s="84"/>
      <c r="M264" s="38"/>
      <c r="N264" s="38"/>
      <c r="O264" s="38"/>
      <c r="P264" s="215"/>
    </row>
    <row r="265" spans="3:16" s="40" customFormat="1" ht="15" hidden="1" x14ac:dyDescent="0.3">
      <c r="C265" s="84"/>
      <c r="D265" s="84"/>
      <c r="E265" s="84"/>
      <c r="F265" s="84"/>
      <c r="G265" s="84"/>
      <c r="H265" s="84"/>
      <c r="I265" s="84"/>
      <c r="J265" s="84"/>
      <c r="K265" s="84"/>
      <c r="L265" s="84"/>
      <c r="M265" s="38"/>
      <c r="N265" s="38"/>
      <c r="O265" s="38"/>
      <c r="P265" s="215"/>
    </row>
    <row r="266" spans="3:16" s="40" customFormat="1" ht="15" hidden="1" x14ac:dyDescent="0.3">
      <c r="C266" s="84"/>
      <c r="D266" s="84"/>
      <c r="E266" s="84"/>
      <c r="F266" s="84"/>
      <c r="G266" s="84"/>
      <c r="H266" s="84"/>
      <c r="I266" s="84"/>
      <c r="J266" s="84"/>
      <c r="K266" s="84"/>
      <c r="L266" s="84"/>
      <c r="M266" s="38"/>
      <c r="N266" s="38"/>
      <c r="O266" s="38"/>
      <c r="P266" s="215"/>
    </row>
    <row r="267" spans="3:16" s="40" customFormat="1" ht="15" hidden="1" x14ac:dyDescent="0.3">
      <c r="C267" s="84"/>
      <c r="D267" s="84"/>
      <c r="E267" s="84"/>
      <c r="F267" s="84"/>
      <c r="G267" s="84"/>
      <c r="H267" s="84"/>
      <c r="I267" s="84"/>
      <c r="J267" s="84"/>
      <c r="K267" s="84"/>
      <c r="L267" s="84"/>
      <c r="M267" s="38"/>
      <c r="N267" s="38"/>
      <c r="O267" s="38"/>
      <c r="P267" s="215"/>
    </row>
    <row r="268" spans="3:16" s="40" customFormat="1" ht="15" hidden="1" x14ac:dyDescent="0.3">
      <c r="C268" s="84"/>
      <c r="D268" s="84"/>
      <c r="E268" s="84"/>
      <c r="F268" s="84"/>
      <c r="G268" s="84"/>
      <c r="H268" s="84"/>
      <c r="I268" s="84"/>
      <c r="J268" s="84"/>
      <c r="K268" s="84"/>
      <c r="L268" s="84"/>
      <c r="M268" s="38"/>
      <c r="N268" s="38"/>
      <c r="O268" s="38"/>
      <c r="P268" s="215"/>
    </row>
    <row r="269" spans="3:16" s="40" customFormat="1" ht="15" hidden="1" x14ac:dyDescent="0.3">
      <c r="C269" s="84"/>
      <c r="D269" s="84"/>
      <c r="E269" s="84"/>
      <c r="F269" s="84"/>
      <c r="G269" s="84"/>
      <c r="H269" s="84"/>
      <c r="I269" s="84"/>
      <c r="J269" s="84"/>
      <c r="K269" s="84"/>
      <c r="L269" s="84"/>
      <c r="M269" s="38"/>
      <c r="N269" s="38"/>
      <c r="O269" s="38"/>
      <c r="P269" s="215"/>
    </row>
    <row r="270" spans="3:16" s="40" customFormat="1" ht="15" hidden="1" x14ac:dyDescent="0.3">
      <c r="C270" s="84"/>
      <c r="D270" s="84"/>
      <c r="E270" s="84"/>
      <c r="F270" s="84"/>
      <c r="G270" s="84"/>
      <c r="H270" s="84"/>
      <c r="I270" s="84"/>
      <c r="J270" s="84"/>
      <c r="K270" s="84"/>
      <c r="L270" s="84"/>
      <c r="M270" s="38"/>
      <c r="N270" s="38"/>
      <c r="O270" s="38"/>
      <c r="P270" s="215"/>
    </row>
    <row r="271" spans="3:16" s="40" customFormat="1" ht="15" hidden="1" x14ac:dyDescent="0.3">
      <c r="C271" s="84"/>
      <c r="D271" s="84"/>
      <c r="E271" s="84"/>
      <c r="F271" s="84"/>
      <c r="G271" s="84"/>
      <c r="H271" s="84"/>
      <c r="I271" s="84"/>
      <c r="J271" s="84"/>
      <c r="K271" s="84"/>
      <c r="L271" s="84"/>
      <c r="M271" s="38"/>
      <c r="N271" s="38"/>
      <c r="O271" s="38"/>
      <c r="P271" s="215"/>
    </row>
    <row r="272" spans="3:16" s="40" customFormat="1" ht="15" hidden="1" x14ac:dyDescent="0.3">
      <c r="C272" s="84"/>
      <c r="D272" s="84"/>
      <c r="E272" s="84"/>
      <c r="F272" s="84"/>
      <c r="G272" s="84"/>
      <c r="H272" s="84"/>
      <c r="I272" s="84"/>
      <c r="J272" s="84"/>
      <c r="K272" s="84"/>
      <c r="L272" s="84"/>
      <c r="M272" s="38"/>
      <c r="N272" s="38"/>
      <c r="O272" s="38"/>
      <c r="P272" s="215"/>
    </row>
    <row r="273" spans="3:16" s="40" customFormat="1" ht="15" hidden="1" x14ac:dyDescent="0.3">
      <c r="C273" s="84"/>
      <c r="D273" s="84"/>
      <c r="E273" s="84"/>
      <c r="F273" s="84"/>
      <c r="G273" s="84"/>
      <c r="H273" s="84"/>
      <c r="I273" s="84"/>
      <c r="J273" s="84"/>
      <c r="K273" s="84"/>
      <c r="L273" s="84"/>
      <c r="M273" s="38"/>
      <c r="N273" s="38"/>
      <c r="O273" s="38"/>
      <c r="P273" s="215"/>
    </row>
    <row r="274" spans="3:16" s="40" customFormat="1" ht="15" hidden="1" x14ac:dyDescent="0.3">
      <c r="C274" s="84"/>
      <c r="D274" s="84"/>
      <c r="E274" s="84"/>
      <c r="F274" s="84"/>
      <c r="G274" s="84"/>
      <c r="H274" s="84"/>
      <c r="I274" s="84"/>
      <c r="J274" s="84"/>
      <c r="K274" s="84"/>
      <c r="L274" s="84"/>
      <c r="M274" s="38"/>
      <c r="N274" s="38"/>
      <c r="O274" s="38"/>
      <c r="P274" s="215"/>
    </row>
    <row r="275" spans="3:16" s="40" customFormat="1" ht="15" hidden="1" x14ac:dyDescent="0.3">
      <c r="C275" s="84"/>
      <c r="D275" s="84"/>
      <c r="E275" s="84"/>
      <c r="F275" s="84"/>
      <c r="G275" s="84"/>
      <c r="H275" s="84"/>
      <c r="I275" s="84"/>
      <c r="J275" s="84"/>
      <c r="K275" s="84"/>
      <c r="L275" s="84"/>
      <c r="M275" s="38"/>
      <c r="N275" s="38"/>
      <c r="O275" s="38"/>
      <c r="P275" s="215"/>
    </row>
    <row r="276" spans="3:16" s="40" customFormat="1" ht="15" hidden="1" x14ac:dyDescent="0.3">
      <c r="C276" s="84"/>
      <c r="D276" s="84"/>
      <c r="E276" s="84"/>
      <c r="F276" s="84"/>
      <c r="G276" s="84"/>
      <c r="H276" s="84"/>
      <c r="I276" s="84"/>
      <c r="J276" s="84"/>
      <c r="K276" s="84"/>
      <c r="L276" s="84"/>
      <c r="M276" s="38"/>
      <c r="N276" s="38"/>
      <c r="O276" s="38"/>
      <c r="P276" s="215"/>
    </row>
    <row r="277" spans="3:16" s="40" customFormat="1" ht="15" hidden="1" x14ac:dyDescent="0.3">
      <c r="C277" s="84"/>
      <c r="D277" s="84"/>
      <c r="E277" s="84"/>
      <c r="F277" s="84"/>
      <c r="G277" s="84"/>
      <c r="H277" s="84"/>
      <c r="I277" s="84"/>
      <c r="J277" s="84"/>
      <c r="K277" s="84"/>
      <c r="L277" s="84"/>
      <c r="M277" s="38"/>
      <c r="N277" s="38"/>
      <c r="O277" s="38"/>
      <c r="P277" s="215"/>
    </row>
    <row r="278" spans="3:16" s="40" customFormat="1" ht="15" hidden="1" x14ac:dyDescent="0.3">
      <c r="C278" s="84"/>
      <c r="D278" s="84"/>
      <c r="E278" s="84"/>
      <c r="F278" s="84"/>
      <c r="G278" s="84"/>
      <c r="H278" s="84"/>
      <c r="I278" s="84"/>
      <c r="J278" s="84"/>
      <c r="K278" s="84"/>
      <c r="L278" s="84"/>
      <c r="M278" s="38"/>
      <c r="N278" s="38"/>
      <c r="O278" s="38"/>
      <c r="P278" s="215"/>
    </row>
    <row r="279" spans="3:16" s="40" customFormat="1" ht="15" hidden="1" x14ac:dyDescent="0.3">
      <c r="C279" s="84"/>
      <c r="D279" s="84"/>
      <c r="E279" s="84"/>
      <c r="F279" s="84"/>
      <c r="G279" s="84"/>
      <c r="H279" s="84"/>
      <c r="I279" s="84"/>
      <c r="J279" s="84"/>
      <c r="K279" s="84"/>
      <c r="L279" s="84"/>
      <c r="M279" s="38"/>
      <c r="N279" s="38"/>
      <c r="O279" s="38"/>
      <c r="P279" s="215"/>
    </row>
    <row r="280" spans="3:16" s="40" customFormat="1" ht="15" hidden="1" x14ac:dyDescent="0.3">
      <c r="C280" s="84"/>
      <c r="D280" s="84"/>
      <c r="E280" s="84"/>
      <c r="F280" s="84"/>
      <c r="G280" s="84"/>
      <c r="H280" s="84"/>
      <c r="I280" s="84"/>
      <c r="J280" s="84"/>
      <c r="K280" s="84"/>
      <c r="L280" s="84"/>
      <c r="M280" s="38"/>
      <c r="N280" s="38"/>
      <c r="O280" s="38"/>
      <c r="P280" s="215"/>
    </row>
    <row r="281" spans="3:16" s="40" customFormat="1" ht="15" hidden="1" x14ac:dyDescent="0.3">
      <c r="C281" s="84"/>
      <c r="D281" s="84"/>
      <c r="E281" s="84"/>
      <c r="F281" s="84"/>
      <c r="G281" s="84"/>
      <c r="H281" s="84"/>
      <c r="I281" s="84"/>
      <c r="J281" s="84"/>
      <c r="K281" s="84"/>
      <c r="L281" s="84"/>
      <c r="M281" s="38"/>
      <c r="N281" s="38"/>
      <c r="O281" s="38"/>
      <c r="P281" s="215"/>
    </row>
    <row r="282" spans="3:16" s="40" customFormat="1" ht="15" hidden="1" x14ac:dyDescent="0.3">
      <c r="C282" s="84"/>
      <c r="D282" s="84"/>
      <c r="E282" s="84"/>
      <c r="F282" s="84"/>
      <c r="G282" s="84"/>
      <c r="H282" s="84"/>
      <c r="I282" s="84"/>
      <c r="J282" s="84"/>
      <c r="K282" s="84"/>
      <c r="L282" s="84"/>
      <c r="M282" s="38"/>
      <c r="N282" s="38"/>
      <c r="O282" s="38"/>
      <c r="P282" s="215"/>
    </row>
    <row r="283" spans="3:16" s="40" customFormat="1" ht="15" hidden="1" x14ac:dyDescent="0.3">
      <c r="C283" s="84"/>
      <c r="D283" s="84"/>
      <c r="E283" s="84"/>
      <c r="F283" s="84"/>
      <c r="G283" s="84"/>
      <c r="H283" s="84"/>
      <c r="I283" s="84"/>
      <c r="J283" s="84"/>
      <c r="K283" s="84"/>
      <c r="L283" s="84"/>
      <c r="M283" s="38"/>
      <c r="N283" s="38"/>
      <c r="O283" s="38"/>
      <c r="P283" s="215"/>
    </row>
    <row r="284" spans="3:16" s="40" customFormat="1" ht="15" hidden="1" x14ac:dyDescent="0.3">
      <c r="C284" s="84"/>
      <c r="D284" s="84"/>
      <c r="E284" s="84"/>
      <c r="F284" s="84"/>
      <c r="G284" s="84"/>
      <c r="H284" s="84"/>
      <c r="I284" s="84"/>
      <c r="J284" s="84"/>
      <c r="K284" s="84"/>
      <c r="L284" s="84"/>
      <c r="M284" s="38"/>
      <c r="N284" s="38"/>
      <c r="O284" s="38"/>
      <c r="P284" s="215"/>
    </row>
    <row r="285" spans="3:16" s="40" customFormat="1" ht="15" hidden="1" x14ac:dyDescent="0.3">
      <c r="C285" s="84"/>
      <c r="D285" s="84"/>
      <c r="E285" s="84"/>
      <c r="F285" s="84"/>
      <c r="G285" s="84"/>
      <c r="H285" s="84"/>
      <c r="I285" s="84"/>
      <c r="J285" s="84"/>
      <c r="K285" s="84"/>
      <c r="L285" s="84"/>
      <c r="M285" s="38"/>
      <c r="N285" s="38"/>
      <c r="O285" s="38"/>
      <c r="P285" s="215"/>
    </row>
    <row r="286" spans="3:16" s="40" customFormat="1" ht="15" hidden="1" x14ac:dyDescent="0.3">
      <c r="C286" s="84"/>
      <c r="D286" s="84"/>
      <c r="E286" s="84"/>
      <c r="F286" s="84"/>
      <c r="G286" s="84"/>
      <c r="H286" s="84"/>
      <c r="I286" s="84"/>
      <c r="J286" s="84"/>
      <c r="K286" s="84"/>
      <c r="L286" s="84"/>
      <c r="M286" s="38"/>
      <c r="N286" s="38"/>
      <c r="O286" s="38"/>
      <c r="P286" s="215"/>
    </row>
    <row r="287" spans="3:16" s="40" customFormat="1" ht="15" hidden="1" x14ac:dyDescent="0.3">
      <c r="C287" s="84"/>
      <c r="D287" s="84"/>
      <c r="E287" s="84"/>
      <c r="F287" s="84"/>
      <c r="G287" s="84"/>
      <c r="H287" s="84"/>
      <c r="I287" s="84"/>
      <c r="J287" s="84"/>
      <c r="K287" s="84"/>
      <c r="L287" s="84"/>
      <c r="M287" s="38"/>
      <c r="N287" s="38"/>
      <c r="O287" s="38"/>
      <c r="P287" s="215"/>
    </row>
    <row r="288" spans="3:16" s="40" customFormat="1" ht="15" hidden="1" x14ac:dyDescent="0.3">
      <c r="C288" s="84"/>
      <c r="D288" s="84"/>
      <c r="E288" s="84"/>
      <c r="F288" s="84"/>
      <c r="G288" s="84"/>
      <c r="H288" s="84"/>
      <c r="I288" s="84"/>
      <c r="J288" s="84"/>
      <c r="K288" s="84"/>
      <c r="L288" s="84"/>
      <c r="M288" s="38"/>
      <c r="N288" s="38"/>
      <c r="O288" s="38"/>
      <c r="P288" s="215"/>
    </row>
    <row r="289" spans="3:16" s="40" customFormat="1" ht="15" hidden="1" x14ac:dyDescent="0.3">
      <c r="C289" s="84"/>
      <c r="D289" s="84"/>
      <c r="E289" s="84"/>
      <c r="F289" s="84"/>
      <c r="G289" s="84"/>
      <c r="H289" s="84"/>
      <c r="I289" s="84"/>
      <c r="J289" s="84"/>
      <c r="K289" s="84"/>
      <c r="L289" s="84"/>
      <c r="M289" s="38"/>
      <c r="N289" s="38"/>
      <c r="O289" s="38"/>
      <c r="P289" s="215"/>
    </row>
    <row r="290" spans="3:16" s="40" customFormat="1" ht="15" hidden="1" x14ac:dyDescent="0.3">
      <c r="C290" s="84"/>
      <c r="D290" s="84"/>
      <c r="E290" s="84"/>
      <c r="F290" s="84"/>
      <c r="G290" s="84"/>
      <c r="H290" s="84"/>
      <c r="I290" s="84"/>
      <c r="J290" s="84"/>
      <c r="K290" s="84"/>
      <c r="L290" s="84"/>
      <c r="M290" s="38"/>
      <c r="N290" s="38"/>
      <c r="O290" s="38"/>
      <c r="P290" s="215"/>
    </row>
    <row r="291" spans="3:16" s="40" customFormat="1" ht="15" hidden="1" x14ac:dyDescent="0.3">
      <c r="C291" s="84"/>
      <c r="D291" s="84"/>
      <c r="E291" s="84"/>
      <c r="F291" s="84"/>
      <c r="G291" s="84"/>
      <c r="H291" s="84"/>
      <c r="I291" s="84"/>
      <c r="J291" s="84"/>
      <c r="K291" s="84"/>
      <c r="L291" s="84"/>
      <c r="M291" s="38"/>
      <c r="N291" s="38"/>
      <c r="O291" s="38"/>
      <c r="P291" s="215"/>
    </row>
    <row r="292" spans="3:16" s="40" customFormat="1" ht="15" hidden="1" x14ac:dyDescent="0.3">
      <c r="C292" s="84"/>
      <c r="D292" s="84"/>
      <c r="E292" s="84"/>
      <c r="F292" s="84"/>
      <c r="G292" s="84"/>
      <c r="H292" s="84"/>
      <c r="I292" s="84"/>
      <c r="J292" s="84"/>
      <c r="K292" s="84"/>
      <c r="L292" s="84"/>
      <c r="M292" s="38"/>
      <c r="N292" s="38"/>
      <c r="O292" s="38"/>
      <c r="P292" s="215"/>
    </row>
    <row r="293" spans="3:16" s="40" customFormat="1" ht="15" hidden="1" x14ac:dyDescent="0.3">
      <c r="C293" s="84"/>
      <c r="D293" s="84"/>
      <c r="E293" s="84"/>
      <c r="F293" s="84"/>
      <c r="G293" s="84"/>
      <c r="H293" s="84"/>
      <c r="I293" s="84"/>
      <c r="J293" s="84"/>
      <c r="K293" s="84"/>
      <c r="L293" s="84"/>
      <c r="M293" s="38"/>
      <c r="N293" s="38"/>
      <c r="O293" s="38"/>
      <c r="P293" s="215"/>
    </row>
    <row r="294" spans="3:16" s="40" customFormat="1" ht="15" hidden="1" x14ac:dyDescent="0.3">
      <c r="C294" s="84"/>
      <c r="D294" s="84"/>
      <c r="E294" s="84"/>
      <c r="F294" s="84"/>
      <c r="G294" s="84"/>
      <c r="H294" s="84"/>
      <c r="I294" s="84"/>
      <c r="J294" s="84"/>
      <c r="K294" s="84"/>
      <c r="L294" s="84"/>
      <c r="M294" s="38"/>
      <c r="N294" s="38"/>
      <c r="O294" s="38"/>
      <c r="P294" s="215"/>
    </row>
    <row r="295" spans="3:16" s="40" customFormat="1" ht="15" hidden="1" x14ac:dyDescent="0.3">
      <c r="C295" s="84"/>
      <c r="D295" s="84"/>
      <c r="E295" s="84"/>
      <c r="F295" s="84"/>
      <c r="G295" s="84"/>
      <c r="H295" s="84"/>
      <c r="I295" s="84"/>
      <c r="J295" s="84"/>
      <c r="K295" s="84"/>
      <c r="L295" s="84"/>
      <c r="M295" s="38"/>
      <c r="N295" s="38"/>
      <c r="O295" s="38"/>
      <c r="P295" s="215"/>
    </row>
    <row r="296" spans="3:16" s="40" customFormat="1" ht="15" hidden="1" x14ac:dyDescent="0.3">
      <c r="C296" s="84"/>
      <c r="D296" s="84"/>
      <c r="E296" s="84"/>
      <c r="F296" s="84"/>
      <c r="G296" s="84"/>
      <c r="H296" s="84"/>
      <c r="I296" s="84"/>
      <c r="J296" s="84"/>
      <c r="K296" s="84"/>
      <c r="L296" s="84"/>
      <c r="M296" s="38"/>
      <c r="N296" s="38"/>
      <c r="O296" s="38"/>
      <c r="P296" s="215"/>
    </row>
    <row r="297" spans="3:16" s="40" customFormat="1" ht="15" hidden="1" x14ac:dyDescent="0.3">
      <c r="C297" s="84"/>
      <c r="D297" s="84"/>
      <c r="E297" s="84"/>
      <c r="F297" s="84"/>
      <c r="G297" s="84"/>
      <c r="H297" s="84"/>
      <c r="I297" s="84"/>
      <c r="J297" s="84"/>
      <c r="K297" s="84"/>
      <c r="L297" s="84"/>
      <c r="M297" s="38"/>
      <c r="N297" s="38"/>
      <c r="O297" s="38"/>
      <c r="P297" s="215"/>
    </row>
    <row r="298" spans="3:16" s="40" customFormat="1" ht="15" hidden="1" x14ac:dyDescent="0.3">
      <c r="C298" s="84"/>
      <c r="D298" s="84"/>
      <c r="E298" s="84"/>
      <c r="F298" s="84"/>
      <c r="G298" s="84"/>
      <c r="H298" s="84"/>
      <c r="I298" s="84"/>
      <c r="J298" s="84"/>
      <c r="K298" s="84"/>
      <c r="L298" s="84"/>
      <c r="M298" s="38"/>
      <c r="N298" s="38"/>
      <c r="O298" s="38"/>
      <c r="P298" s="215"/>
    </row>
    <row r="299" spans="3:16" s="40" customFormat="1" ht="15" hidden="1" x14ac:dyDescent="0.3">
      <c r="C299" s="84"/>
      <c r="D299" s="84"/>
      <c r="E299" s="84"/>
      <c r="F299" s="84"/>
      <c r="G299" s="84"/>
      <c r="H299" s="84"/>
      <c r="I299" s="84"/>
      <c r="J299" s="84"/>
      <c r="K299" s="84"/>
      <c r="L299" s="84"/>
      <c r="M299" s="38"/>
      <c r="N299" s="38"/>
      <c r="O299" s="38"/>
      <c r="P299" s="215"/>
    </row>
    <row r="300" spans="3:16" s="40" customFormat="1" ht="15" hidden="1" x14ac:dyDescent="0.3">
      <c r="C300" s="84"/>
      <c r="D300" s="84"/>
      <c r="E300" s="84"/>
      <c r="F300" s="84"/>
      <c r="G300" s="84"/>
      <c r="H300" s="84"/>
      <c r="I300" s="84"/>
      <c r="J300" s="84"/>
      <c r="K300" s="84"/>
      <c r="L300" s="84"/>
      <c r="M300" s="38"/>
      <c r="N300" s="38"/>
      <c r="O300" s="38"/>
      <c r="P300" s="215"/>
    </row>
    <row r="301" spans="3:16" s="40" customFormat="1" ht="15" hidden="1" x14ac:dyDescent="0.3">
      <c r="C301" s="84"/>
      <c r="D301" s="84"/>
      <c r="E301" s="84"/>
      <c r="F301" s="84"/>
      <c r="G301" s="84"/>
      <c r="H301" s="84"/>
      <c r="I301" s="84"/>
      <c r="J301" s="84"/>
      <c r="K301" s="84"/>
      <c r="L301" s="84"/>
      <c r="M301" s="38"/>
      <c r="N301" s="38"/>
      <c r="O301" s="38"/>
      <c r="P301" s="215"/>
    </row>
    <row r="302" spans="3:16" s="40" customFormat="1" ht="15" hidden="1" x14ac:dyDescent="0.3">
      <c r="C302" s="84"/>
      <c r="D302" s="84"/>
      <c r="E302" s="84"/>
      <c r="F302" s="84"/>
      <c r="G302" s="84"/>
      <c r="H302" s="84"/>
      <c r="I302" s="84"/>
      <c r="J302" s="84"/>
      <c r="K302" s="84"/>
      <c r="L302" s="84"/>
      <c r="M302" s="38"/>
      <c r="N302" s="38"/>
      <c r="O302" s="38"/>
      <c r="P302" s="215"/>
    </row>
    <row r="303" spans="3:16" s="40" customFormat="1" ht="15" hidden="1" x14ac:dyDescent="0.3">
      <c r="C303" s="84"/>
      <c r="D303" s="84"/>
      <c r="E303" s="84"/>
      <c r="F303" s="84"/>
      <c r="G303" s="84"/>
      <c r="H303" s="84"/>
      <c r="I303" s="84"/>
      <c r="J303" s="84"/>
      <c r="K303" s="84"/>
      <c r="L303" s="84"/>
      <c r="M303" s="38"/>
      <c r="N303" s="38"/>
      <c r="O303" s="38"/>
      <c r="P303" s="215"/>
    </row>
    <row r="304" spans="3:16" s="40" customFormat="1" ht="15" hidden="1" x14ac:dyDescent="0.3">
      <c r="C304" s="84"/>
      <c r="D304" s="84"/>
      <c r="E304" s="84"/>
      <c r="F304" s="84"/>
      <c r="G304" s="84"/>
      <c r="H304" s="84"/>
      <c r="I304" s="84"/>
      <c r="J304" s="84"/>
      <c r="K304" s="84"/>
      <c r="L304" s="84"/>
      <c r="M304" s="38"/>
      <c r="N304" s="38"/>
      <c r="O304" s="38"/>
      <c r="P304" s="215"/>
    </row>
    <row r="305" spans="3:16" s="40" customFormat="1" ht="15" hidden="1" x14ac:dyDescent="0.3">
      <c r="C305" s="84"/>
      <c r="D305" s="84"/>
      <c r="E305" s="84"/>
      <c r="F305" s="84"/>
      <c r="G305" s="84"/>
      <c r="H305" s="84"/>
      <c r="I305" s="84"/>
      <c r="J305" s="84"/>
      <c r="K305" s="84"/>
      <c r="L305" s="84"/>
      <c r="M305" s="38"/>
      <c r="N305" s="38"/>
      <c r="O305" s="38"/>
      <c r="P305" s="215"/>
    </row>
    <row r="306" spans="3:16" s="40" customFormat="1" ht="15" hidden="1" x14ac:dyDescent="0.3">
      <c r="C306" s="84"/>
      <c r="D306" s="84"/>
      <c r="E306" s="84"/>
      <c r="F306" s="84"/>
      <c r="G306" s="84"/>
      <c r="H306" s="84"/>
      <c r="I306" s="84"/>
      <c r="J306" s="84"/>
      <c r="K306" s="84"/>
      <c r="L306" s="84"/>
      <c r="M306" s="38"/>
      <c r="N306" s="38"/>
      <c r="O306" s="38"/>
      <c r="P306" s="215"/>
    </row>
    <row r="307" spans="3:16" s="40" customFormat="1" ht="15" hidden="1" x14ac:dyDescent="0.3">
      <c r="C307" s="84"/>
      <c r="D307" s="84"/>
      <c r="E307" s="84"/>
      <c r="F307" s="84"/>
      <c r="G307" s="84"/>
      <c r="H307" s="84"/>
      <c r="I307" s="84"/>
      <c r="J307" s="84"/>
      <c r="K307" s="84"/>
      <c r="L307" s="84"/>
      <c r="M307" s="38"/>
      <c r="N307" s="38"/>
      <c r="O307" s="38"/>
      <c r="P307" s="215"/>
    </row>
    <row r="308" spans="3:16" s="40" customFormat="1" ht="15" hidden="1" x14ac:dyDescent="0.3">
      <c r="C308" s="84"/>
      <c r="D308" s="84"/>
      <c r="E308" s="84"/>
      <c r="F308" s="84"/>
      <c r="G308" s="84"/>
      <c r="H308" s="84"/>
      <c r="I308" s="84"/>
      <c r="J308" s="84"/>
      <c r="K308" s="84"/>
      <c r="L308" s="84"/>
      <c r="M308" s="38"/>
      <c r="N308" s="38"/>
      <c r="O308" s="38"/>
      <c r="P308" s="215"/>
    </row>
    <row r="309" spans="3:16" s="40" customFormat="1" ht="15" hidden="1" x14ac:dyDescent="0.3">
      <c r="C309" s="84"/>
      <c r="D309" s="84"/>
      <c r="E309" s="84"/>
      <c r="F309" s="84"/>
      <c r="G309" s="84"/>
      <c r="H309" s="84"/>
      <c r="I309" s="84"/>
      <c r="J309" s="84"/>
      <c r="K309" s="84"/>
      <c r="L309" s="84"/>
      <c r="M309" s="38"/>
      <c r="N309" s="38"/>
      <c r="O309" s="38"/>
      <c r="P309" s="215"/>
    </row>
    <row r="310" spans="3:16" s="40" customFormat="1" ht="15" hidden="1" x14ac:dyDescent="0.3">
      <c r="C310" s="84"/>
      <c r="D310" s="84"/>
      <c r="E310" s="84"/>
      <c r="F310" s="84"/>
      <c r="G310" s="84"/>
      <c r="H310" s="84"/>
      <c r="I310" s="84"/>
      <c r="J310" s="84"/>
      <c r="K310" s="84"/>
      <c r="L310" s="84"/>
      <c r="M310" s="38"/>
      <c r="N310" s="38"/>
      <c r="O310" s="38"/>
      <c r="P310" s="215"/>
    </row>
    <row r="311" spans="3:16" s="40" customFormat="1" ht="15" hidden="1" x14ac:dyDescent="0.3">
      <c r="C311" s="84"/>
      <c r="D311" s="84"/>
      <c r="E311" s="84"/>
      <c r="F311" s="84"/>
      <c r="G311" s="84"/>
      <c r="H311" s="84"/>
      <c r="I311" s="84"/>
      <c r="J311" s="84"/>
      <c r="K311" s="84"/>
      <c r="L311" s="84"/>
      <c r="M311" s="38"/>
      <c r="N311" s="38"/>
      <c r="O311" s="38"/>
      <c r="P311" s="215"/>
    </row>
    <row r="312" spans="3:16" s="40" customFormat="1" ht="15" hidden="1" x14ac:dyDescent="0.3">
      <c r="C312" s="84"/>
      <c r="D312" s="84"/>
      <c r="E312" s="84"/>
      <c r="F312" s="84"/>
      <c r="G312" s="84"/>
      <c r="H312" s="84"/>
      <c r="I312" s="84"/>
      <c r="J312" s="84"/>
      <c r="K312" s="84"/>
      <c r="L312" s="84"/>
      <c r="M312" s="38"/>
      <c r="N312" s="38"/>
      <c r="O312" s="38"/>
      <c r="P312" s="215"/>
    </row>
    <row r="313" spans="3:16" s="40" customFormat="1" ht="15" hidden="1" x14ac:dyDescent="0.3">
      <c r="C313" s="84"/>
      <c r="D313" s="84"/>
      <c r="E313" s="84"/>
      <c r="F313" s="84"/>
      <c r="G313" s="84"/>
      <c r="H313" s="84"/>
      <c r="I313" s="84"/>
      <c r="J313" s="84"/>
      <c r="K313" s="84"/>
      <c r="L313" s="84"/>
      <c r="M313" s="38"/>
      <c r="N313" s="38"/>
      <c r="O313" s="38"/>
      <c r="P313" s="215"/>
    </row>
    <row r="314" spans="3:16" s="40" customFormat="1" ht="15" hidden="1" x14ac:dyDescent="0.3">
      <c r="C314" s="84"/>
      <c r="D314" s="84"/>
      <c r="E314" s="84"/>
      <c r="F314" s="84"/>
      <c r="G314" s="84"/>
      <c r="H314" s="84"/>
      <c r="I314" s="84"/>
      <c r="J314" s="84"/>
      <c r="K314" s="84"/>
      <c r="L314" s="84"/>
      <c r="M314" s="38"/>
      <c r="N314" s="38"/>
      <c r="O314" s="38"/>
      <c r="P314" s="215"/>
    </row>
    <row r="315" spans="3:16" s="40" customFormat="1" ht="15" hidden="1" x14ac:dyDescent="0.3">
      <c r="C315" s="84"/>
      <c r="D315" s="84"/>
      <c r="E315" s="84"/>
      <c r="F315" s="84"/>
      <c r="G315" s="84"/>
      <c r="H315" s="84"/>
      <c r="I315" s="84"/>
      <c r="J315" s="84"/>
      <c r="K315" s="84"/>
      <c r="L315" s="84"/>
      <c r="M315" s="38"/>
      <c r="N315" s="38"/>
      <c r="O315" s="38"/>
      <c r="P315" s="215"/>
    </row>
    <row r="316" spans="3:16" s="40" customFormat="1" ht="15" hidden="1" x14ac:dyDescent="0.3">
      <c r="C316" s="84"/>
      <c r="D316" s="84"/>
      <c r="E316" s="84"/>
      <c r="F316" s="84"/>
      <c r="G316" s="84"/>
      <c r="H316" s="84"/>
      <c r="I316" s="84"/>
      <c r="J316" s="84"/>
      <c r="K316" s="84"/>
      <c r="L316" s="84"/>
      <c r="M316" s="38"/>
      <c r="N316" s="38"/>
      <c r="O316" s="38"/>
      <c r="P316" s="215"/>
    </row>
    <row r="317" spans="3:16" s="40" customFormat="1" ht="15" hidden="1" x14ac:dyDescent="0.3">
      <c r="C317" s="84"/>
      <c r="D317" s="84"/>
      <c r="E317" s="84"/>
      <c r="F317" s="84"/>
      <c r="G317" s="84"/>
      <c r="H317" s="84"/>
      <c r="I317" s="84"/>
      <c r="J317" s="84"/>
      <c r="K317" s="84"/>
      <c r="L317" s="84"/>
      <c r="M317" s="38"/>
      <c r="N317" s="38"/>
      <c r="O317" s="38"/>
      <c r="P317" s="215"/>
    </row>
    <row r="318" spans="3:16" s="40" customFormat="1" ht="15" hidden="1" x14ac:dyDescent="0.3">
      <c r="C318" s="84"/>
      <c r="D318" s="84"/>
      <c r="E318" s="84"/>
      <c r="F318" s="84"/>
      <c r="G318" s="84"/>
      <c r="H318" s="84"/>
      <c r="I318" s="84"/>
      <c r="J318" s="84"/>
      <c r="K318" s="84"/>
      <c r="L318" s="84"/>
      <c r="M318" s="38"/>
      <c r="N318" s="38"/>
      <c r="O318" s="38"/>
      <c r="P318" s="215"/>
    </row>
    <row r="319" spans="3:16" s="40" customFormat="1" ht="15" hidden="1" x14ac:dyDescent="0.3">
      <c r="C319" s="84"/>
      <c r="D319" s="84"/>
      <c r="E319" s="84"/>
      <c r="F319" s="84"/>
      <c r="G319" s="84"/>
      <c r="H319" s="84"/>
      <c r="I319" s="84"/>
      <c r="J319" s="84"/>
      <c r="K319" s="84"/>
      <c r="L319" s="84"/>
      <c r="M319" s="38"/>
      <c r="N319" s="38"/>
      <c r="O319" s="38"/>
      <c r="P319" s="215"/>
    </row>
    <row r="320" spans="3:16" s="40" customFormat="1" ht="15" hidden="1" x14ac:dyDescent="0.3">
      <c r="C320" s="84"/>
      <c r="D320" s="84"/>
      <c r="E320" s="84"/>
      <c r="F320" s="84"/>
      <c r="G320" s="84"/>
      <c r="H320" s="84"/>
      <c r="I320" s="84"/>
      <c r="J320" s="84"/>
      <c r="K320" s="84"/>
      <c r="L320" s="84"/>
      <c r="M320" s="38"/>
      <c r="N320" s="38"/>
      <c r="O320" s="38"/>
      <c r="P320" s="215"/>
    </row>
    <row r="321" spans="3:23" s="40" customFormat="1" ht="15" hidden="1" x14ac:dyDescent="0.3">
      <c r="C321" s="84"/>
      <c r="D321" s="84"/>
      <c r="E321" s="84"/>
      <c r="F321" s="84"/>
      <c r="G321" s="84"/>
      <c r="H321" s="84"/>
      <c r="I321" s="84"/>
      <c r="J321" s="84"/>
      <c r="K321" s="84"/>
      <c r="L321" s="84"/>
      <c r="M321" s="38"/>
      <c r="N321" s="38"/>
      <c r="O321" s="38"/>
      <c r="P321" s="215"/>
    </row>
    <row r="322" spans="3:23" s="40" customFormat="1" ht="15" hidden="1" x14ac:dyDescent="0.3">
      <c r="C322" s="84"/>
      <c r="D322" s="84"/>
      <c r="E322" s="84"/>
      <c r="F322" s="84"/>
      <c r="G322" s="84"/>
      <c r="H322" s="84"/>
      <c r="I322" s="84"/>
      <c r="J322" s="84"/>
      <c r="K322" s="84"/>
      <c r="L322" s="84"/>
      <c r="M322" s="38"/>
      <c r="N322" s="38"/>
      <c r="O322" s="38"/>
      <c r="P322" s="215"/>
    </row>
    <row r="323" spans="3:23" s="40" customFormat="1" ht="15" hidden="1" x14ac:dyDescent="0.3">
      <c r="C323" s="84"/>
      <c r="D323" s="84"/>
      <c r="E323" s="84"/>
      <c r="F323" s="84"/>
      <c r="G323" s="84"/>
      <c r="H323" s="84"/>
      <c r="I323" s="84"/>
      <c r="J323" s="84"/>
      <c r="K323" s="84"/>
      <c r="L323" s="84"/>
      <c r="M323" s="38"/>
      <c r="N323" s="38"/>
      <c r="O323" s="38"/>
      <c r="P323" s="215"/>
    </row>
    <row r="324" spans="3:23" s="40" customFormat="1" ht="15" hidden="1" x14ac:dyDescent="0.3">
      <c r="C324" s="84"/>
      <c r="D324" s="84"/>
      <c r="E324" s="84"/>
      <c r="F324" s="84"/>
      <c r="G324" s="84"/>
      <c r="H324" s="84"/>
      <c r="I324" s="84"/>
      <c r="J324" s="84"/>
      <c r="K324" s="84"/>
      <c r="L324" s="84"/>
      <c r="M324" s="38"/>
      <c r="N324" s="38"/>
      <c r="O324" s="38"/>
      <c r="P324" s="215"/>
    </row>
    <row r="325" spans="3:23" s="40" customFormat="1" ht="15" hidden="1" x14ac:dyDescent="0.3">
      <c r="C325" s="84"/>
      <c r="D325" s="84"/>
      <c r="E325" s="84"/>
      <c r="F325" s="84"/>
      <c r="G325" s="84"/>
      <c r="H325" s="84"/>
      <c r="I325" s="84"/>
      <c r="J325" s="84"/>
      <c r="K325" s="84"/>
      <c r="L325" s="84"/>
      <c r="M325" s="38"/>
      <c r="N325" s="38"/>
      <c r="O325" s="38"/>
      <c r="P325" s="215"/>
    </row>
    <row r="326" spans="3:23" s="40" customFormat="1" ht="15" hidden="1" x14ac:dyDescent="0.3">
      <c r="C326" s="84"/>
      <c r="D326" s="84"/>
      <c r="E326" s="84"/>
      <c r="F326" s="84"/>
      <c r="G326" s="84"/>
      <c r="H326" s="84"/>
      <c r="I326" s="84"/>
      <c r="J326" s="84"/>
      <c r="K326" s="84"/>
      <c r="L326" s="84"/>
      <c r="M326" s="38"/>
      <c r="N326" s="38"/>
      <c r="O326" s="38"/>
      <c r="P326" s="215"/>
    </row>
    <row r="327" spans="3:23" s="40" customFormat="1" ht="15" hidden="1" x14ac:dyDescent="0.3">
      <c r="C327" s="84"/>
      <c r="D327" s="84"/>
      <c r="E327" s="84"/>
      <c r="F327" s="84"/>
      <c r="G327" s="84"/>
      <c r="H327" s="84"/>
      <c r="I327" s="84"/>
      <c r="J327" s="84"/>
      <c r="K327" s="84"/>
      <c r="L327" s="84"/>
      <c r="M327" s="38"/>
      <c r="N327" s="38"/>
      <c r="O327" s="38"/>
      <c r="P327" s="215"/>
    </row>
    <row r="328" spans="3:23" s="40" customFormat="1" ht="15" hidden="1" x14ac:dyDescent="0.3">
      <c r="C328" s="84"/>
      <c r="D328" s="84"/>
      <c r="E328" s="84"/>
      <c r="F328" s="84"/>
      <c r="G328" s="84"/>
      <c r="H328" s="84"/>
      <c r="I328" s="84"/>
      <c r="J328" s="84"/>
      <c r="K328" s="84"/>
      <c r="L328" s="84"/>
      <c r="M328" s="38"/>
      <c r="N328" s="38"/>
      <c r="O328" s="38"/>
      <c r="P328" s="215"/>
    </row>
    <row r="329" spans="3:23" s="40" customFormat="1" ht="15" hidden="1" x14ac:dyDescent="0.3">
      <c r="C329" s="84"/>
      <c r="D329" s="84"/>
      <c r="E329" s="84"/>
      <c r="F329" s="84"/>
      <c r="G329" s="84"/>
      <c r="H329" s="84"/>
      <c r="I329" s="84"/>
      <c r="J329" s="84"/>
      <c r="K329" s="84"/>
      <c r="L329" s="84"/>
      <c r="M329" s="38"/>
      <c r="N329" s="38"/>
      <c r="O329" s="38"/>
      <c r="P329" s="215"/>
    </row>
    <row r="330" spans="3:23" s="40" customFormat="1" ht="15" hidden="1" x14ac:dyDescent="0.3">
      <c r="C330" s="84"/>
      <c r="D330" s="84"/>
      <c r="E330" s="84"/>
      <c r="F330" s="84"/>
      <c r="G330" s="84"/>
      <c r="H330" s="84"/>
      <c r="I330" s="84"/>
      <c r="J330" s="84"/>
      <c r="K330" s="84"/>
      <c r="L330" s="84"/>
      <c r="M330" s="38"/>
      <c r="N330" s="38"/>
      <c r="O330" s="38"/>
      <c r="P330" s="215"/>
    </row>
    <row r="331" spans="3:23" s="40" customFormat="1" ht="15" hidden="1" x14ac:dyDescent="0.3">
      <c r="C331" s="84"/>
      <c r="D331" s="84"/>
      <c r="E331" s="84"/>
      <c r="F331" s="84"/>
      <c r="G331" s="84"/>
      <c r="H331" s="84"/>
      <c r="I331" s="84"/>
      <c r="J331" s="84"/>
      <c r="K331" s="84"/>
      <c r="L331" s="84"/>
      <c r="M331" s="38"/>
      <c r="N331" s="38"/>
      <c r="O331" s="38"/>
      <c r="P331" s="215"/>
    </row>
    <row r="332" spans="3:23" s="40" customFormat="1" ht="15" hidden="1" x14ac:dyDescent="0.3">
      <c r="C332" s="84"/>
      <c r="D332" s="84"/>
      <c r="E332" s="84"/>
      <c r="F332" s="84"/>
      <c r="G332" s="84"/>
      <c r="H332" s="84"/>
      <c r="I332" s="84"/>
      <c r="J332" s="84"/>
      <c r="K332" s="84"/>
      <c r="L332" s="84"/>
      <c r="M332" s="38"/>
      <c r="N332" s="38"/>
      <c r="O332" s="38"/>
      <c r="P332" s="215"/>
    </row>
    <row r="333" spans="3:23" s="40" customFormat="1" ht="15" hidden="1" x14ac:dyDescent="0.3">
      <c r="C333" s="84"/>
      <c r="D333" s="84"/>
      <c r="E333" s="84"/>
      <c r="F333" s="84"/>
      <c r="G333" s="84"/>
      <c r="H333" s="84"/>
      <c r="I333" s="84"/>
      <c r="J333" s="84"/>
      <c r="K333" s="84"/>
      <c r="L333" s="84"/>
      <c r="M333" s="38"/>
      <c r="N333" s="38"/>
      <c r="O333" s="38"/>
      <c r="P333" s="215"/>
    </row>
    <row r="334" spans="3:23" s="40" customFormat="1" ht="15" hidden="1" x14ac:dyDescent="0.3">
      <c r="C334" s="84"/>
      <c r="D334" s="84"/>
      <c r="E334" s="84"/>
      <c r="F334" s="84"/>
      <c r="G334" s="84"/>
      <c r="H334" s="84"/>
      <c r="I334" s="84"/>
      <c r="J334" s="84"/>
      <c r="K334" s="84"/>
      <c r="L334" s="84"/>
      <c r="M334" s="38"/>
      <c r="N334" s="38"/>
      <c r="O334" s="38"/>
      <c r="P334" s="215"/>
    </row>
    <row r="335" spans="3:23" s="40" customFormat="1" ht="15" hidden="1" x14ac:dyDescent="0.3">
      <c r="C335" s="131"/>
      <c r="D335" s="66"/>
      <c r="E335" s="66"/>
      <c r="F335" s="67"/>
      <c r="G335" s="66"/>
      <c r="H335" s="66"/>
      <c r="I335" s="66"/>
      <c r="J335" s="66"/>
      <c r="K335" s="66"/>
      <c r="L335" s="66"/>
      <c r="M335" s="132"/>
      <c r="N335" s="132"/>
      <c r="O335" s="132"/>
      <c r="P335" s="108"/>
      <c r="Q335" s="39"/>
      <c r="R335" s="39"/>
      <c r="S335" s="39"/>
      <c r="T335" s="39"/>
      <c r="U335" s="39"/>
      <c r="V335" s="39"/>
      <c r="W335" s="39"/>
    </row>
    <row r="336" spans="3:23" s="40" customFormat="1" ht="15" hidden="1" x14ac:dyDescent="0.3">
      <c r="C336" s="133" t="s">
        <v>3</v>
      </c>
      <c r="D336" s="134"/>
      <c r="E336" s="135"/>
      <c r="F336" s="135"/>
      <c r="G336" s="135"/>
      <c r="H336" s="135"/>
      <c r="I336" s="135"/>
      <c r="J336" s="135"/>
      <c r="K336" s="135"/>
      <c r="L336" s="135"/>
      <c r="M336" s="132"/>
      <c r="N336" s="132"/>
      <c r="O336" s="132"/>
      <c r="P336" s="108"/>
      <c r="Q336" s="39"/>
      <c r="R336" s="39"/>
      <c r="S336" s="39"/>
      <c r="T336" s="39"/>
      <c r="U336" s="39"/>
      <c r="V336" s="39"/>
      <c r="W336" s="39"/>
    </row>
    <row r="337" spans="3:23" s="40" customFormat="1" ht="15" hidden="1" x14ac:dyDescent="0.3">
      <c r="C337" s="136" t="s">
        <v>4</v>
      </c>
      <c r="D337" s="137"/>
      <c r="E337" s="138"/>
      <c r="F337" s="139"/>
      <c r="G337" s="126"/>
      <c r="H337" s="126"/>
      <c r="I337" s="126"/>
      <c r="J337" s="126"/>
      <c r="K337" s="126"/>
      <c r="L337" s="126"/>
      <c r="M337" s="132"/>
      <c r="N337" s="132"/>
      <c r="O337" s="132"/>
      <c r="P337" s="108"/>
      <c r="Q337" s="39"/>
      <c r="R337" s="39"/>
      <c r="S337" s="39"/>
      <c r="T337" s="39"/>
      <c r="U337" s="39"/>
      <c r="V337" s="39"/>
      <c r="W337" s="39"/>
    </row>
    <row r="338" spans="3:23" s="40" customFormat="1" ht="15" hidden="1" x14ac:dyDescent="0.3">
      <c r="C338" s="140"/>
      <c r="D338" s="141"/>
      <c r="E338" s="141"/>
      <c r="F338" s="141"/>
      <c r="G338" s="141"/>
      <c r="H338" s="141"/>
      <c r="I338" s="141"/>
      <c r="J338" s="141"/>
      <c r="K338" s="141"/>
      <c r="L338" s="141"/>
      <c r="M338" s="132"/>
      <c r="N338" s="132"/>
      <c r="O338" s="132"/>
      <c r="P338" s="108"/>
      <c r="Q338" s="39"/>
      <c r="R338" s="39"/>
      <c r="S338" s="39"/>
      <c r="T338" s="39"/>
      <c r="U338" s="39"/>
      <c r="V338" s="39"/>
      <c r="W338" s="39"/>
    </row>
    <row r="339" spans="3:23" s="40" customFormat="1" ht="15" hidden="1" x14ac:dyDescent="0.3">
      <c r="C339" s="140"/>
      <c r="D339" s="141"/>
      <c r="E339" s="141"/>
      <c r="F339" s="141"/>
      <c r="G339" s="141"/>
      <c r="H339" s="141"/>
      <c r="I339" s="141"/>
      <c r="J339" s="141"/>
      <c r="K339" s="141"/>
      <c r="L339" s="141"/>
      <c r="M339" s="132"/>
      <c r="N339" s="132"/>
      <c r="O339" s="132"/>
      <c r="P339" s="108"/>
      <c r="Q339" s="39"/>
      <c r="R339" s="39"/>
      <c r="S339" s="39"/>
      <c r="T339" s="39"/>
      <c r="U339" s="39"/>
      <c r="V339" s="39"/>
      <c r="W339" s="39"/>
    </row>
    <row r="340" spans="3:23" s="40" customFormat="1" ht="15" hidden="1" x14ac:dyDescent="0.3">
      <c r="C340" s="140"/>
      <c r="D340" s="141"/>
      <c r="E340" s="141"/>
      <c r="F340" s="141"/>
      <c r="G340" s="141"/>
      <c r="H340" s="141"/>
      <c r="I340" s="141"/>
      <c r="J340" s="141"/>
      <c r="K340" s="141"/>
      <c r="L340" s="141"/>
      <c r="M340" s="132"/>
      <c r="N340" s="132"/>
      <c r="O340" s="132"/>
      <c r="P340" s="108"/>
      <c r="Q340" s="39"/>
      <c r="R340" s="39"/>
      <c r="S340" s="39"/>
      <c r="T340" s="39"/>
      <c r="U340" s="39"/>
      <c r="V340" s="39"/>
      <c r="W340" s="39"/>
    </row>
    <row r="341" spans="3:23" s="40" customFormat="1" ht="15" hidden="1" x14ac:dyDescent="0.3">
      <c r="C341" s="140"/>
      <c r="D341" s="141"/>
      <c r="E341" s="141"/>
      <c r="F341" s="141"/>
      <c r="G341" s="141"/>
      <c r="H341" s="141"/>
      <c r="I341" s="141"/>
      <c r="J341" s="141"/>
      <c r="K341" s="141"/>
      <c r="L341" s="141"/>
      <c r="M341" s="132"/>
      <c r="N341" s="132"/>
      <c r="O341" s="132"/>
      <c r="P341" s="108"/>
      <c r="Q341" s="39"/>
      <c r="R341" s="39"/>
      <c r="S341" s="39"/>
      <c r="T341" s="39"/>
      <c r="U341" s="39"/>
      <c r="V341" s="39"/>
      <c r="W341" s="39"/>
    </row>
    <row r="342" spans="3:23" s="40" customFormat="1" ht="15" hidden="1" x14ac:dyDescent="0.3">
      <c r="C342" s="140"/>
      <c r="D342" s="141"/>
      <c r="E342" s="141"/>
      <c r="F342" s="141"/>
      <c r="G342" s="141"/>
      <c r="H342" s="141"/>
      <c r="I342" s="141"/>
      <c r="J342" s="141"/>
      <c r="K342" s="141"/>
      <c r="L342" s="141"/>
      <c r="M342" s="132"/>
      <c r="N342" s="132"/>
      <c r="O342" s="132"/>
      <c r="P342" s="108"/>
      <c r="Q342" s="39"/>
      <c r="R342" s="39"/>
      <c r="S342" s="39"/>
      <c r="T342" s="39"/>
      <c r="U342" s="39"/>
      <c r="V342" s="39"/>
      <c r="W342" s="39"/>
    </row>
    <row r="343" spans="3:23" s="40" customFormat="1" ht="15" hidden="1" x14ac:dyDescent="0.3">
      <c r="C343" s="140"/>
      <c r="D343" s="141"/>
      <c r="E343" s="141"/>
      <c r="F343" s="141"/>
      <c r="G343" s="141"/>
      <c r="H343" s="141"/>
      <c r="I343" s="141"/>
      <c r="J343" s="141"/>
      <c r="K343" s="141"/>
      <c r="L343" s="141"/>
      <c r="M343" s="132"/>
      <c r="N343" s="132"/>
      <c r="O343" s="132"/>
      <c r="P343" s="108"/>
      <c r="Q343" s="39"/>
      <c r="R343" s="39"/>
      <c r="S343" s="39"/>
      <c r="T343" s="39"/>
      <c r="U343" s="39"/>
      <c r="V343" s="39"/>
      <c r="W343" s="39"/>
    </row>
    <row r="344" spans="3:23" s="40" customFormat="1" ht="15" hidden="1" x14ac:dyDescent="0.3">
      <c r="C344" s="140"/>
      <c r="D344" s="141"/>
      <c r="E344" s="141"/>
      <c r="F344" s="141"/>
      <c r="G344" s="141"/>
      <c r="H344" s="141"/>
      <c r="I344" s="141"/>
      <c r="J344" s="141"/>
      <c r="K344" s="141"/>
      <c r="L344" s="141"/>
      <c r="M344" s="132"/>
      <c r="N344" s="132"/>
      <c r="O344" s="132"/>
      <c r="P344" s="108"/>
      <c r="Q344" s="39"/>
      <c r="R344" s="39"/>
      <c r="S344" s="39"/>
      <c r="T344" s="39"/>
      <c r="U344" s="39"/>
      <c r="V344" s="39"/>
      <c r="W344" s="39"/>
    </row>
    <row r="345" spans="3:23" s="40" customFormat="1" ht="15" hidden="1" x14ac:dyDescent="0.3">
      <c r="C345" s="140"/>
      <c r="D345" s="141"/>
      <c r="E345" s="141"/>
      <c r="F345" s="141"/>
      <c r="G345" s="141"/>
      <c r="H345" s="141"/>
      <c r="I345" s="141"/>
      <c r="J345" s="141"/>
      <c r="K345" s="141"/>
      <c r="L345" s="141"/>
      <c r="M345" s="132"/>
      <c r="N345" s="132"/>
      <c r="O345" s="132"/>
      <c r="P345" s="108"/>
      <c r="Q345" s="39"/>
      <c r="R345" s="39"/>
      <c r="S345" s="39"/>
      <c r="T345" s="39"/>
      <c r="U345" s="39"/>
      <c r="V345" s="39"/>
      <c r="W345" s="39"/>
    </row>
    <row r="346" spans="3:23" s="40" customFormat="1" ht="15" hidden="1" x14ac:dyDescent="0.3">
      <c r="C346" s="140"/>
      <c r="D346" s="141"/>
      <c r="E346" s="141"/>
      <c r="F346" s="141"/>
      <c r="G346" s="141"/>
      <c r="H346" s="141"/>
      <c r="I346" s="141"/>
      <c r="J346" s="141"/>
      <c r="K346" s="141"/>
      <c r="L346" s="141"/>
      <c r="M346" s="132"/>
      <c r="N346" s="132"/>
      <c r="O346" s="132"/>
      <c r="P346" s="108"/>
      <c r="Q346" s="39"/>
      <c r="R346" s="39"/>
      <c r="S346" s="39"/>
      <c r="T346" s="39"/>
      <c r="U346" s="39"/>
      <c r="V346" s="39"/>
      <c r="W346" s="39"/>
    </row>
    <row r="347" spans="3:23" s="40" customFormat="1" ht="15" hidden="1" x14ac:dyDescent="0.3">
      <c r="C347" s="140"/>
      <c r="D347" s="141"/>
      <c r="E347" s="141"/>
      <c r="F347" s="141"/>
      <c r="G347" s="141"/>
      <c r="H347" s="141"/>
      <c r="I347" s="141"/>
      <c r="J347" s="141"/>
      <c r="K347" s="141"/>
      <c r="L347" s="141"/>
      <c r="M347" s="132"/>
      <c r="N347" s="132"/>
      <c r="O347" s="132"/>
      <c r="P347" s="108"/>
      <c r="Q347" s="39"/>
      <c r="R347" s="39"/>
      <c r="S347" s="39"/>
      <c r="T347" s="39"/>
      <c r="U347" s="39"/>
      <c r="V347" s="39"/>
      <c r="W347" s="39"/>
    </row>
    <row r="348" spans="3:23" s="40" customFormat="1" ht="15" hidden="1" x14ac:dyDescent="0.3">
      <c r="C348" s="140"/>
      <c r="D348" s="141"/>
      <c r="E348" s="141"/>
      <c r="F348" s="141"/>
      <c r="G348" s="141"/>
      <c r="H348" s="141"/>
      <c r="I348" s="141"/>
      <c r="J348" s="141"/>
      <c r="K348" s="141"/>
      <c r="L348" s="141"/>
      <c r="M348" s="132"/>
      <c r="N348" s="132"/>
      <c r="O348" s="132"/>
      <c r="P348" s="108"/>
      <c r="Q348" s="39"/>
      <c r="R348" s="39"/>
      <c r="S348" s="39"/>
      <c r="T348" s="39"/>
      <c r="U348" s="39"/>
      <c r="V348" s="39"/>
      <c r="W348" s="39"/>
    </row>
    <row r="349" spans="3:23" s="40" customFormat="1" ht="15" hidden="1" x14ac:dyDescent="0.3">
      <c r="C349" s="140"/>
      <c r="D349" s="141"/>
      <c r="E349" s="141"/>
      <c r="F349" s="141"/>
      <c r="G349" s="141"/>
      <c r="H349" s="141"/>
      <c r="I349" s="141"/>
      <c r="J349" s="141"/>
      <c r="K349" s="141"/>
      <c r="L349" s="141"/>
      <c r="M349" s="132"/>
      <c r="N349" s="132"/>
      <c r="O349" s="132"/>
      <c r="P349" s="108"/>
      <c r="Q349" s="39"/>
      <c r="R349" s="39"/>
      <c r="S349" s="39"/>
      <c r="T349" s="39"/>
      <c r="U349" s="39"/>
      <c r="V349" s="39"/>
      <c r="W349" s="39"/>
    </row>
    <row r="350" spans="3:23" s="40" customFormat="1" ht="15" hidden="1" x14ac:dyDescent="0.3">
      <c r="C350" s="140"/>
      <c r="D350" s="141"/>
      <c r="E350" s="141"/>
      <c r="F350" s="141"/>
      <c r="G350" s="141"/>
      <c r="H350" s="141"/>
      <c r="I350" s="141"/>
      <c r="J350" s="141"/>
      <c r="K350" s="141"/>
      <c r="L350" s="141"/>
      <c r="M350" s="132"/>
      <c r="N350" s="132"/>
      <c r="O350" s="132"/>
      <c r="P350" s="108"/>
      <c r="Q350" s="39"/>
      <c r="R350" s="39"/>
      <c r="S350" s="39"/>
      <c r="T350" s="39"/>
      <c r="U350" s="39"/>
      <c r="V350" s="39"/>
      <c r="W350" s="39"/>
    </row>
    <row r="351" spans="3:23" s="40" customFormat="1" ht="15" hidden="1" x14ac:dyDescent="0.3">
      <c r="C351" s="140"/>
      <c r="D351" s="141"/>
      <c r="E351" s="141"/>
      <c r="F351" s="141"/>
      <c r="G351" s="141"/>
      <c r="H351" s="141"/>
      <c r="I351" s="141"/>
      <c r="J351" s="141"/>
      <c r="K351" s="141"/>
      <c r="L351" s="141"/>
      <c r="M351" s="132"/>
      <c r="N351" s="132"/>
      <c r="O351" s="132"/>
      <c r="P351" s="108"/>
      <c r="Q351" s="39"/>
      <c r="R351" s="39"/>
      <c r="S351" s="39"/>
      <c r="T351" s="39"/>
      <c r="U351" s="39"/>
      <c r="V351" s="39"/>
      <c r="W351" s="39"/>
    </row>
    <row r="352" spans="3:23" s="40" customFormat="1" ht="15" hidden="1" x14ac:dyDescent="0.3">
      <c r="C352" s="140"/>
      <c r="D352" s="141"/>
      <c r="E352" s="141"/>
      <c r="F352" s="141"/>
      <c r="G352" s="141"/>
      <c r="H352" s="141"/>
      <c r="I352" s="141"/>
      <c r="J352" s="141"/>
      <c r="K352" s="141"/>
      <c r="L352" s="141"/>
      <c r="M352" s="132"/>
      <c r="N352" s="132"/>
      <c r="O352" s="132"/>
      <c r="P352" s="108"/>
      <c r="Q352" s="39"/>
      <c r="R352" s="39"/>
      <c r="S352" s="39"/>
      <c r="T352" s="39"/>
      <c r="U352" s="39"/>
      <c r="V352" s="39"/>
      <c r="W352" s="39"/>
    </row>
    <row r="353" spans="1:23" s="40" customFormat="1" ht="15" hidden="1" x14ac:dyDescent="0.3">
      <c r="C353" s="140"/>
      <c r="D353" s="141"/>
      <c r="E353" s="141"/>
      <c r="F353" s="141"/>
      <c r="G353" s="141"/>
      <c r="H353" s="141"/>
      <c r="I353" s="141"/>
      <c r="J353" s="141"/>
      <c r="K353" s="141"/>
      <c r="L353" s="141"/>
      <c r="M353" s="132"/>
      <c r="N353" s="132"/>
      <c r="O353" s="132"/>
      <c r="P353" s="108"/>
      <c r="Q353" s="39"/>
      <c r="R353" s="39"/>
      <c r="S353" s="39"/>
      <c r="T353" s="39"/>
      <c r="U353" s="39"/>
      <c r="V353" s="39"/>
      <c r="W353" s="39"/>
    </row>
    <row r="354" spans="1:23" s="40" customFormat="1" ht="15" hidden="1" x14ac:dyDescent="0.3">
      <c r="C354" s="140"/>
      <c r="D354" s="141"/>
      <c r="E354" s="141"/>
      <c r="F354" s="141"/>
      <c r="G354" s="141"/>
      <c r="H354" s="141"/>
      <c r="I354" s="141"/>
      <c r="J354" s="141"/>
      <c r="K354" s="141"/>
      <c r="L354" s="141"/>
      <c r="M354" s="132"/>
      <c r="N354" s="132"/>
      <c r="O354" s="132"/>
      <c r="P354" s="108"/>
      <c r="Q354" s="39"/>
      <c r="R354" s="39"/>
      <c r="S354" s="39"/>
      <c r="T354" s="39"/>
      <c r="U354" s="39"/>
      <c r="V354" s="39"/>
      <c r="W354" s="39"/>
    </row>
    <row r="355" spans="1:23" s="40" customFormat="1" ht="15" hidden="1" x14ac:dyDescent="0.3">
      <c r="C355" s="140"/>
      <c r="D355" s="141"/>
      <c r="E355" s="141"/>
      <c r="F355" s="141"/>
      <c r="G355" s="141"/>
      <c r="H355" s="141"/>
      <c r="I355" s="141"/>
      <c r="J355" s="141"/>
      <c r="K355" s="141"/>
      <c r="L355" s="141"/>
      <c r="M355" s="132"/>
      <c r="N355" s="132"/>
      <c r="O355" s="132"/>
      <c r="P355" s="108"/>
      <c r="Q355" s="39"/>
      <c r="R355" s="39"/>
      <c r="S355" s="39"/>
      <c r="T355" s="39"/>
      <c r="U355" s="39"/>
      <c r="V355" s="39"/>
      <c r="W355" s="39"/>
    </row>
    <row r="356" spans="1:23" s="40" customFormat="1" ht="15" hidden="1" x14ac:dyDescent="0.3">
      <c r="C356" s="140"/>
      <c r="D356" s="141"/>
      <c r="E356" s="141"/>
      <c r="F356" s="141"/>
      <c r="G356" s="141"/>
      <c r="H356" s="141"/>
      <c r="I356" s="141"/>
      <c r="J356" s="141"/>
      <c r="K356" s="141"/>
      <c r="L356" s="141"/>
      <c r="M356" s="132"/>
      <c r="N356" s="132"/>
      <c r="O356" s="132"/>
      <c r="P356" s="108"/>
      <c r="Q356" s="39"/>
      <c r="R356" s="39"/>
      <c r="S356" s="39"/>
      <c r="T356" s="39"/>
      <c r="U356" s="39"/>
      <c r="V356" s="39"/>
      <c r="W356" s="39"/>
    </row>
    <row r="357" spans="1:23" s="40" customFormat="1" ht="15" hidden="1" x14ac:dyDescent="0.3">
      <c r="C357" s="140"/>
      <c r="D357" s="141"/>
      <c r="E357" s="141"/>
      <c r="F357" s="141"/>
      <c r="G357" s="141"/>
      <c r="H357" s="141"/>
      <c r="I357" s="141"/>
      <c r="J357" s="141"/>
      <c r="K357" s="141"/>
      <c r="L357" s="141"/>
      <c r="M357" s="132"/>
      <c r="N357" s="132"/>
      <c r="O357" s="132"/>
      <c r="P357" s="108"/>
      <c r="Q357" s="39"/>
      <c r="R357" s="39"/>
      <c r="S357" s="39"/>
      <c r="T357" s="39"/>
      <c r="U357" s="39"/>
      <c r="V357" s="39"/>
      <c r="W357" s="39"/>
    </row>
    <row r="358" spans="1:23" s="40" customFormat="1" ht="15" hidden="1" x14ac:dyDescent="0.3">
      <c r="C358" s="140"/>
      <c r="D358" s="141"/>
      <c r="E358" s="141"/>
      <c r="F358" s="141"/>
      <c r="G358" s="141"/>
      <c r="H358" s="141"/>
      <c r="I358" s="141"/>
      <c r="J358" s="141"/>
      <c r="K358" s="141"/>
      <c r="L358" s="141"/>
      <c r="M358" s="132"/>
      <c r="N358" s="132"/>
      <c r="O358" s="132"/>
      <c r="P358" s="108"/>
      <c r="Q358" s="39"/>
      <c r="R358" s="39"/>
      <c r="S358" s="39"/>
      <c r="T358" s="39"/>
      <c r="U358" s="39"/>
      <c r="V358" s="39"/>
      <c r="W358" s="39"/>
    </row>
    <row r="359" spans="1:23" s="40" customFormat="1" ht="15" hidden="1" x14ac:dyDescent="0.3">
      <c r="C359" s="142"/>
      <c r="D359" s="143"/>
      <c r="E359" s="143"/>
      <c r="F359" s="143"/>
      <c r="G359" s="143"/>
      <c r="H359" s="143"/>
      <c r="I359" s="143"/>
      <c r="J359" s="143"/>
      <c r="K359" s="143"/>
      <c r="L359" s="143"/>
      <c r="M359" s="115"/>
      <c r="N359" s="115"/>
      <c r="O359" s="115"/>
      <c r="P359" s="35"/>
      <c r="Q359" s="39"/>
      <c r="R359" s="39"/>
      <c r="S359" s="39"/>
      <c r="T359" s="39"/>
      <c r="U359" s="39"/>
      <c r="V359" s="39"/>
      <c r="W359" s="39"/>
    </row>
    <row r="360" spans="1:23" s="40" customFormat="1" ht="15.5" hidden="1" thickBot="1" x14ac:dyDescent="0.35">
      <c r="C360" s="10"/>
      <c r="D360" s="12"/>
      <c r="E360" s="12"/>
      <c r="F360" s="11"/>
      <c r="G360" s="12"/>
      <c r="H360" s="12"/>
      <c r="I360" s="12"/>
      <c r="J360" s="12"/>
      <c r="K360" s="12"/>
      <c r="L360" s="12"/>
      <c r="M360" s="115"/>
      <c r="N360" s="115"/>
      <c r="O360" s="115"/>
      <c r="P360" s="35"/>
      <c r="Q360" s="39"/>
      <c r="R360" s="39"/>
      <c r="S360" s="39"/>
      <c r="T360" s="39"/>
      <c r="U360" s="39"/>
      <c r="V360" s="39"/>
      <c r="W360" s="39"/>
    </row>
    <row r="361" spans="1:23" ht="14" hidden="1" x14ac:dyDescent="0.3">
      <c r="A361" s="40"/>
      <c r="B361" s="40"/>
      <c r="C361" s="65"/>
      <c r="D361" s="66"/>
      <c r="E361" s="66"/>
      <c r="F361" s="67"/>
      <c r="G361" s="66"/>
      <c r="H361" s="66"/>
      <c r="I361" s="66"/>
      <c r="J361" s="66"/>
      <c r="K361" s="66"/>
      <c r="L361" s="66"/>
    </row>
    <row r="362" spans="1:23" ht="14.25" hidden="1" customHeight="1" x14ac:dyDescent="0.3"/>
    <row r="363" spans="1:23" ht="14.25" hidden="1" customHeight="1" x14ac:dyDescent="0.3"/>
    <row r="364" spans="1:23" ht="14.25" hidden="1" customHeight="1" x14ac:dyDescent="0.3"/>
    <row r="365" spans="1:23" ht="14.25" hidden="1" customHeight="1" x14ac:dyDescent="0.3"/>
    <row r="366" spans="1:23" ht="14.25" hidden="1" customHeight="1" x14ac:dyDescent="0.3"/>
    <row r="367" spans="1:23" ht="14.25" hidden="1" customHeight="1" x14ac:dyDescent="0.3"/>
    <row r="368" spans="1:23" ht="14.25" hidden="1" customHeight="1" x14ac:dyDescent="0.3"/>
    <row r="369" ht="14.25" hidden="1" customHeight="1" x14ac:dyDescent="0.3"/>
    <row r="370" ht="14.25" hidden="1" customHeight="1" x14ac:dyDescent="0.3"/>
    <row r="371" ht="14.25" hidden="1" customHeight="1" x14ac:dyDescent="0.3"/>
    <row r="372" ht="14.25" hidden="1" customHeight="1" x14ac:dyDescent="0.3"/>
    <row r="373" ht="14.25" hidden="1" customHeight="1" x14ac:dyDescent="0.3"/>
    <row r="374" ht="14.25" hidden="1" customHeight="1" x14ac:dyDescent="0.3"/>
    <row r="375" ht="14.25" hidden="1" customHeight="1" x14ac:dyDescent="0.3"/>
    <row r="376" ht="14.25" hidden="1" customHeight="1" x14ac:dyDescent="0.3"/>
    <row r="377" ht="14.25" hidden="1" customHeight="1" x14ac:dyDescent="0.3"/>
    <row r="378" ht="14.25" hidden="1" customHeight="1" x14ac:dyDescent="0.3"/>
    <row r="379" ht="14.25" hidden="1" customHeight="1" x14ac:dyDescent="0.3"/>
    <row r="380" ht="14.25" hidden="1" customHeight="1" x14ac:dyDescent="0.3"/>
    <row r="381" ht="14.25" hidden="1" customHeight="1" x14ac:dyDescent="0.3"/>
    <row r="382" ht="14.25" hidden="1" customHeight="1" x14ac:dyDescent="0.3"/>
    <row r="383" ht="14.25" hidden="1" customHeight="1" x14ac:dyDescent="0.3"/>
    <row r="384" ht="14.25" hidden="1" customHeight="1" x14ac:dyDescent="0.3"/>
    <row r="385" ht="14.25" hidden="1" customHeight="1" x14ac:dyDescent="0.3"/>
    <row r="386" ht="14.25" hidden="1" customHeight="1" x14ac:dyDescent="0.3"/>
    <row r="387" ht="14.25" hidden="1" customHeight="1" x14ac:dyDescent="0.3"/>
    <row r="388" ht="14.25" hidden="1" customHeight="1" x14ac:dyDescent="0.3"/>
    <row r="389" ht="14.25" hidden="1" customHeight="1" x14ac:dyDescent="0.3"/>
    <row r="390" ht="14.25" hidden="1" customHeight="1" x14ac:dyDescent="0.3"/>
    <row r="391" ht="14.25" hidden="1" customHeight="1" x14ac:dyDescent="0.3"/>
    <row r="392" ht="14.25" hidden="1" customHeight="1" x14ac:dyDescent="0.3"/>
    <row r="393" ht="14.25" hidden="1" customHeight="1" x14ac:dyDescent="0.3"/>
    <row r="394" ht="14.25" hidden="1" customHeight="1" x14ac:dyDescent="0.3"/>
    <row r="395" ht="14.25" hidden="1" customHeight="1" x14ac:dyDescent="0.3"/>
    <row r="396" ht="14.25" hidden="1" customHeight="1" x14ac:dyDescent="0.3"/>
    <row r="397" ht="14.25" hidden="1" customHeight="1" x14ac:dyDescent="0.3"/>
    <row r="398" ht="14.25" hidden="1" customHeight="1" x14ac:dyDescent="0.3"/>
    <row r="399" ht="14.25" hidden="1" customHeight="1" x14ac:dyDescent="0.3"/>
    <row r="400" ht="14.25" hidden="1" customHeight="1" x14ac:dyDescent="0.3"/>
    <row r="401" ht="14.25" hidden="1" customHeight="1" x14ac:dyDescent="0.3"/>
    <row r="402" ht="14.25" hidden="1" customHeight="1" x14ac:dyDescent="0.3"/>
    <row r="403" ht="14.25" hidden="1" customHeight="1" x14ac:dyDescent="0.3"/>
    <row r="404" ht="14.25" hidden="1" customHeight="1" x14ac:dyDescent="0.3"/>
    <row r="405" ht="14.25" hidden="1" customHeight="1" x14ac:dyDescent="0.3"/>
    <row r="406" ht="14.25" hidden="1" customHeight="1" x14ac:dyDescent="0.3"/>
    <row r="407" ht="14.25" hidden="1" customHeight="1" x14ac:dyDescent="0.3"/>
    <row r="408" ht="14.25" hidden="1" customHeight="1" x14ac:dyDescent="0.3"/>
    <row r="409" ht="14.25" hidden="1" customHeight="1" x14ac:dyDescent="0.3"/>
    <row r="410" ht="14.25" hidden="1" customHeight="1" x14ac:dyDescent="0.3"/>
    <row r="411" ht="14.25" hidden="1" customHeight="1" x14ac:dyDescent="0.3"/>
    <row r="412" ht="14.25" hidden="1" customHeight="1" x14ac:dyDescent="0.3"/>
    <row r="413" ht="14.25" hidden="1" customHeight="1" x14ac:dyDescent="0.3"/>
    <row r="414" ht="14.25" hidden="1" customHeight="1" x14ac:dyDescent="0.3"/>
    <row r="415" ht="14.25" hidden="1" customHeight="1" x14ac:dyDescent="0.3"/>
    <row r="416" ht="14.25" hidden="1" customHeight="1" x14ac:dyDescent="0.3"/>
    <row r="417" ht="14.25" hidden="1" customHeight="1" x14ac:dyDescent="0.3"/>
    <row r="418" ht="14.25" hidden="1" customHeight="1" x14ac:dyDescent="0.3"/>
    <row r="419" ht="14.25" hidden="1" customHeight="1" x14ac:dyDescent="0.3"/>
    <row r="420" ht="14.25" hidden="1" customHeight="1" x14ac:dyDescent="0.3"/>
    <row r="421" ht="14.25" hidden="1" customHeight="1" x14ac:dyDescent="0.3"/>
    <row r="422" ht="14.25" hidden="1" customHeight="1" x14ac:dyDescent="0.3"/>
    <row r="423" ht="14.25" hidden="1" customHeight="1" x14ac:dyDescent="0.3"/>
    <row r="424" ht="14.25" hidden="1" customHeight="1" x14ac:dyDescent="0.3"/>
    <row r="425" ht="14.25" hidden="1" customHeight="1" x14ac:dyDescent="0.3"/>
    <row r="426" ht="14.25" hidden="1" customHeight="1" x14ac:dyDescent="0.3"/>
    <row r="427" ht="14.25" hidden="1" customHeight="1" x14ac:dyDescent="0.3"/>
    <row r="428" ht="14.25" hidden="1" customHeight="1" x14ac:dyDescent="0.3"/>
    <row r="429" ht="14.25" hidden="1" customHeight="1" x14ac:dyDescent="0.3"/>
    <row r="430" ht="14.25" hidden="1" customHeight="1" x14ac:dyDescent="0.3"/>
    <row r="431" ht="14.25" hidden="1" customHeight="1" x14ac:dyDescent="0.3"/>
    <row r="432" ht="14.25" hidden="1" customHeight="1" x14ac:dyDescent="0.3"/>
    <row r="433" ht="14.25" hidden="1" customHeight="1" x14ac:dyDescent="0.3"/>
    <row r="434" ht="14.25" hidden="1" customHeight="1" x14ac:dyDescent="0.3"/>
    <row r="435" ht="14.25" hidden="1" customHeight="1" x14ac:dyDescent="0.3"/>
    <row r="436" ht="14.25" hidden="1" customHeight="1" x14ac:dyDescent="0.3"/>
    <row r="437" ht="14.25" hidden="1" customHeight="1" x14ac:dyDescent="0.3"/>
    <row r="438" ht="14.25" hidden="1" customHeight="1" x14ac:dyDescent="0.3"/>
    <row r="439" ht="14.25" hidden="1" customHeight="1" x14ac:dyDescent="0.3"/>
    <row r="440" ht="14.25" hidden="1" customHeight="1" x14ac:dyDescent="0.3"/>
    <row r="441" ht="14.25" hidden="1" customHeight="1" x14ac:dyDescent="0.3"/>
    <row r="442" ht="14.25" hidden="1" customHeight="1" x14ac:dyDescent="0.3"/>
    <row r="443" ht="14.25" hidden="1" customHeight="1" x14ac:dyDescent="0.3"/>
    <row r="444" ht="14.25" hidden="1" customHeight="1" x14ac:dyDescent="0.3"/>
    <row r="445" ht="14.25" hidden="1" customHeight="1" x14ac:dyDescent="0.3"/>
    <row r="446" ht="14.25" hidden="1" customHeight="1" x14ac:dyDescent="0.3"/>
    <row r="447" ht="14.25" hidden="1" customHeight="1" x14ac:dyDescent="0.3"/>
    <row r="448" ht="14.25" hidden="1" customHeight="1" x14ac:dyDescent="0.3"/>
    <row r="449" ht="14.25" hidden="1" customHeight="1" x14ac:dyDescent="0.3"/>
    <row r="450" ht="14.25" hidden="1" customHeight="1" x14ac:dyDescent="0.3"/>
    <row r="451" ht="14.25" hidden="1" customHeight="1" x14ac:dyDescent="0.3"/>
    <row r="452" ht="14.25" hidden="1" customHeight="1" x14ac:dyDescent="0.3"/>
    <row r="453" ht="14.25" hidden="1" customHeight="1" x14ac:dyDescent="0.3"/>
    <row r="454" ht="14.25" hidden="1" customHeight="1" x14ac:dyDescent="0.3"/>
    <row r="455" ht="14.25" hidden="1" customHeight="1" x14ac:dyDescent="0.3"/>
    <row r="456" ht="14.25" hidden="1" customHeight="1" x14ac:dyDescent="0.3"/>
    <row r="457" ht="14.25" hidden="1" customHeight="1" x14ac:dyDescent="0.3"/>
    <row r="458" ht="14.25" hidden="1" customHeight="1" x14ac:dyDescent="0.3"/>
    <row r="459" ht="14.25" hidden="1" customHeight="1" x14ac:dyDescent="0.3"/>
    <row r="460" ht="14.25" hidden="1" customHeight="1" x14ac:dyDescent="0.3"/>
    <row r="461" ht="14.25" hidden="1" customHeight="1" x14ac:dyDescent="0.3"/>
    <row r="462" ht="14.25" hidden="1" customHeight="1" x14ac:dyDescent="0.3"/>
    <row r="463" ht="14.25" hidden="1" customHeight="1" x14ac:dyDescent="0.3"/>
    <row r="464" ht="14.25" hidden="1" customHeight="1" x14ac:dyDescent="0.3"/>
    <row r="465" ht="14.25" hidden="1" customHeight="1" x14ac:dyDescent="0.3"/>
    <row r="466" ht="14.25" hidden="1" customHeight="1" x14ac:dyDescent="0.3"/>
    <row r="467" ht="14.25" hidden="1" customHeight="1" x14ac:dyDescent="0.3"/>
    <row r="468" ht="14.25" hidden="1" customHeight="1" x14ac:dyDescent="0.3"/>
    <row r="469" ht="14.25" hidden="1" customHeight="1" x14ac:dyDescent="0.3"/>
    <row r="470" ht="14.25" hidden="1" customHeight="1" x14ac:dyDescent="0.3"/>
    <row r="471" ht="14.25" hidden="1" customHeight="1" x14ac:dyDescent="0.3"/>
    <row r="472" ht="14.25" hidden="1" customHeight="1" x14ac:dyDescent="0.3"/>
    <row r="473" ht="14.25" hidden="1" customHeight="1" x14ac:dyDescent="0.3"/>
    <row r="474" ht="14.25" hidden="1" customHeight="1" x14ac:dyDescent="0.3"/>
    <row r="475" ht="14.25" hidden="1" customHeight="1" x14ac:dyDescent="0.3"/>
    <row r="476" ht="14.25" hidden="1" customHeight="1" x14ac:dyDescent="0.3"/>
    <row r="477" ht="14.25" hidden="1" customHeight="1" x14ac:dyDescent="0.3"/>
    <row r="478" ht="14.25" hidden="1" customHeight="1" x14ac:dyDescent="0.3"/>
    <row r="479" ht="14.25" hidden="1" customHeight="1" x14ac:dyDescent="0.3"/>
    <row r="480" ht="14.25" hidden="1" customHeight="1" x14ac:dyDescent="0.3"/>
    <row r="481" ht="14.25" hidden="1" customHeight="1" x14ac:dyDescent="0.3"/>
    <row r="482" ht="14.25" hidden="1" customHeight="1" x14ac:dyDescent="0.3"/>
    <row r="483" ht="14.25" hidden="1" customHeight="1" x14ac:dyDescent="0.3"/>
    <row r="484" ht="14.25" hidden="1" customHeight="1" x14ac:dyDescent="0.3"/>
    <row r="485" ht="14.25" hidden="1" customHeight="1" x14ac:dyDescent="0.3"/>
    <row r="486" ht="14.25" hidden="1" customHeight="1" x14ac:dyDescent="0.3"/>
    <row r="487" ht="14.25" hidden="1" customHeight="1" x14ac:dyDescent="0.3"/>
    <row r="488" ht="14.25" hidden="1" customHeight="1" x14ac:dyDescent="0.3"/>
    <row r="489" ht="14.25" hidden="1" customHeight="1" x14ac:dyDescent="0.3"/>
    <row r="490" ht="14.25" hidden="1" customHeight="1" x14ac:dyDescent="0.3"/>
    <row r="491" ht="14.25" hidden="1" customHeight="1" x14ac:dyDescent="0.3"/>
    <row r="492" ht="14.25" hidden="1" customHeight="1" x14ac:dyDescent="0.3"/>
    <row r="493" ht="14.25" hidden="1" customHeight="1" x14ac:dyDescent="0.3"/>
    <row r="494" ht="14.25" hidden="1" customHeight="1" x14ac:dyDescent="0.3"/>
    <row r="495" ht="14.25" hidden="1" customHeight="1" x14ac:dyDescent="0.3"/>
    <row r="496" ht="14.25" hidden="1" customHeight="1" x14ac:dyDescent="0.3"/>
    <row r="497" ht="14.25" hidden="1" customHeight="1" x14ac:dyDescent="0.3"/>
    <row r="498" ht="14.25" hidden="1" customHeight="1" x14ac:dyDescent="0.3"/>
    <row r="499" ht="14.25" hidden="1" customHeight="1" x14ac:dyDescent="0.3"/>
    <row r="500" ht="14.25" hidden="1" customHeight="1" x14ac:dyDescent="0.3"/>
    <row r="501" ht="14.25" hidden="1" customHeight="1" x14ac:dyDescent="0.3"/>
    <row r="502" ht="14.25" hidden="1" customHeight="1" x14ac:dyDescent="0.3"/>
    <row r="503" ht="14.25" hidden="1" customHeight="1" x14ac:dyDescent="0.3"/>
    <row r="504" ht="14.25" hidden="1" customHeight="1" x14ac:dyDescent="0.3"/>
    <row r="505" ht="14.25" hidden="1" customHeight="1" x14ac:dyDescent="0.3"/>
    <row r="506" ht="14.25" hidden="1" customHeight="1" x14ac:dyDescent="0.3"/>
    <row r="507" ht="14.25" hidden="1" customHeight="1" x14ac:dyDescent="0.3"/>
    <row r="508" ht="14.25" hidden="1" customHeight="1" x14ac:dyDescent="0.3"/>
    <row r="509" ht="14.25" hidden="1" customHeight="1" x14ac:dyDescent="0.3"/>
    <row r="510" ht="14.25" hidden="1" customHeight="1" x14ac:dyDescent="0.3"/>
    <row r="511" ht="14.25" hidden="1" customHeight="1" x14ac:dyDescent="0.3"/>
    <row r="512" ht="14.25" hidden="1" customHeight="1" x14ac:dyDescent="0.3"/>
    <row r="513" ht="14.25" hidden="1" customHeight="1" x14ac:dyDescent="0.3"/>
    <row r="514" ht="14.25" hidden="1" customHeight="1" x14ac:dyDescent="0.3"/>
    <row r="515" ht="14.25" hidden="1" customHeight="1" x14ac:dyDescent="0.3"/>
    <row r="516" ht="14.25" hidden="1" customHeight="1" x14ac:dyDescent="0.3"/>
    <row r="517" ht="14.25" hidden="1" customHeight="1" x14ac:dyDescent="0.3"/>
    <row r="518" ht="14.25" hidden="1" customHeight="1" x14ac:dyDescent="0.3"/>
    <row r="519" ht="14.25" hidden="1" customHeight="1" x14ac:dyDescent="0.3"/>
    <row r="520" ht="14.25" hidden="1" customHeight="1" x14ac:dyDescent="0.3"/>
    <row r="521" ht="14.25" hidden="1" customHeight="1" x14ac:dyDescent="0.3"/>
    <row r="522" ht="14.25" hidden="1" customHeight="1" x14ac:dyDescent="0.3"/>
    <row r="523" ht="14.25" hidden="1" customHeight="1" x14ac:dyDescent="0.3"/>
    <row r="524" ht="14.25" hidden="1" customHeight="1" x14ac:dyDescent="0.3"/>
    <row r="525" ht="14.25" hidden="1" customHeight="1" x14ac:dyDescent="0.3"/>
    <row r="526" ht="14.25" hidden="1" customHeight="1" x14ac:dyDescent="0.3"/>
    <row r="527" ht="14.25" hidden="1" customHeight="1" x14ac:dyDescent="0.3"/>
    <row r="528" ht="14.25" hidden="1" customHeight="1" x14ac:dyDescent="0.3"/>
    <row r="529" ht="14.25" hidden="1" customHeight="1" x14ac:dyDescent="0.3"/>
    <row r="530" ht="14.25" hidden="1" customHeight="1" x14ac:dyDescent="0.3"/>
    <row r="531" ht="14.25" hidden="1" customHeight="1" x14ac:dyDescent="0.3"/>
    <row r="532" ht="14.25" hidden="1" customHeight="1" x14ac:dyDescent="0.3"/>
    <row r="533" ht="14.25" hidden="1" customHeight="1" x14ac:dyDescent="0.3"/>
    <row r="534" ht="14.25" hidden="1" customHeight="1" x14ac:dyDescent="0.3"/>
    <row r="535" ht="14.25" hidden="1" customHeight="1" x14ac:dyDescent="0.3"/>
    <row r="536" ht="14.25" hidden="1" customHeight="1" x14ac:dyDescent="0.3"/>
    <row r="537" ht="14.25" hidden="1" customHeight="1" x14ac:dyDescent="0.3"/>
    <row r="538" ht="14.25" hidden="1" customHeight="1" x14ac:dyDescent="0.3"/>
    <row r="539" ht="14.25" hidden="1" customHeight="1" x14ac:dyDescent="0.3"/>
    <row r="540" ht="14.25" hidden="1" customHeight="1" x14ac:dyDescent="0.3"/>
    <row r="541" ht="14.25" hidden="1" customHeight="1" x14ac:dyDescent="0.3"/>
    <row r="542" ht="14.25" hidden="1" customHeight="1" x14ac:dyDescent="0.3"/>
    <row r="543" ht="14.25" hidden="1" customHeight="1" x14ac:dyDescent="0.3"/>
    <row r="544" ht="14.25" hidden="1" customHeight="1" x14ac:dyDescent="0.3"/>
    <row r="545" ht="14.25" hidden="1" customHeight="1" x14ac:dyDescent="0.3"/>
    <row r="546" ht="14.25" hidden="1" customHeight="1" x14ac:dyDescent="0.3"/>
    <row r="547" ht="14.25" hidden="1" customHeight="1" x14ac:dyDescent="0.3"/>
    <row r="548" ht="14.25" hidden="1" customHeight="1" x14ac:dyDescent="0.3"/>
    <row r="549" ht="14.25" hidden="1" customHeight="1" x14ac:dyDescent="0.3"/>
    <row r="550" ht="14.25" hidden="1" customHeight="1" x14ac:dyDescent="0.3"/>
    <row r="551" ht="14.25" hidden="1" customHeight="1" x14ac:dyDescent="0.3"/>
    <row r="552" ht="14.25" hidden="1" customHeight="1" x14ac:dyDescent="0.3"/>
    <row r="553" ht="14.25" hidden="1" customHeight="1" x14ac:dyDescent="0.3"/>
    <row r="554" ht="14.25" hidden="1" customHeight="1" x14ac:dyDescent="0.3"/>
    <row r="555" ht="14.25" hidden="1" customHeight="1" x14ac:dyDescent="0.3"/>
    <row r="556" ht="14.25" hidden="1" customHeight="1" x14ac:dyDescent="0.3"/>
    <row r="557" ht="14.25" hidden="1" customHeight="1" x14ac:dyDescent="0.3"/>
    <row r="558" ht="14.25" hidden="1" customHeight="1" x14ac:dyDescent="0.3"/>
    <row r="559" ht="14.25" hidden="1" customHeight="1" x14ac:dyDescent="0.3"/>
    <row r="560" ht="14.25" hidden="1" customHeight="1" x14ac:dyDescent="0.3"/>
    <row r="561" ht="14.25" hidden="1" customHeight="1" x14ac:dyDescent="0.3"/>
    <row r="562" ht="14.25" hidden="1" customHeight="1" x14ac:dyDescent="0.3"/>
    <row r="563" ht="14.25" hidden="1" customHeight="1" x14ac:dyDescent="0.3"/>
    <row r="564" ht="14.25" hidden="1" customHeight="1" x14ac:dyDescent="0.3"/>
    <row r="565" ht="14.25" hidden="1" customHeight="1" x14ac:dyDescent="0.3"/>
    <row r="566" ht="14.25" hidden="1" customHeight="1" x14ac:dyDescent="0.3"/>
    <row r="567" ht="14.25" hidden="1" customHeight="1" x14ac:dyDescent="0.3"/>
    <row r="568" ht="14.25" hidden="1" customHeight="1" x14ac:dyDescent="0.3"/>
    <row r="569" ht="14.25" hidden="1" customHeight="1" x14ac:dyDescent="0.3"/>
    <row r="570" ht="14.25" hidden="1" customHeight="1" x14ac:dyDescent="0.3"/>
    <row r="571" ht="14.25" hidden="1" customHeight="1" x14ac:dyDescent="0.3"/>
    <row r="572" ht="14.25" hidden="1" customHeight="1" x14ac:dyDescent="0.3"/>
    <row r="573" ht="14.25" hidden="1" customHeight="1" x14ac:dyDescent="0.3"/>
    <row r="574" ht="14.25" hidden="1" customHeight="1" x14ac:dyDescent="0.3"/>
    <row r="575" ht="14.25" hidden="1" customHeight="1" x14ac:dyDescent="0.3"/>
    <row r="576" ht="14.25" hidden="1" customHeight="1" x14ac:dyDescent="0.3"/>
    <row r="577" ht="14.25" hidden="1" customHeight="1" x14ac:dyDescent="0.3"/>
    <row r="578" ht="14.25" hidden="1" customHeight="1" x14ac:dyDescent="0.3"/>
    <row r="579" ht="14.25" hidden="1" customHeight="1" x14ac:dyDescent="0.3"/>
    <row r="580" ht="14.25" hidden="1" customHeight="1" x14ac:dyDescent="0.3"/>
    <row r="581" ht="14.25" hidden="1" customHeight="1" x14ac:dyDescent="0.3"/>
    <row r="582" ht="14.25" hidden="1" customHeight="1" x14ac:dyDescent="0.3"/>
    <row r="583" ht="14.25" hidden="1" customHeight="1" x14ac:dyDescent="0.3"/>
    <row r="584" ht="14.25" hidden="1" customHeight="1" x14ac:dyDescent="0.3"/>
    <row r="585" ht="14.25" hidden="1" customHeight="1" x14ac:dyDescent="0.3"/>
    <row r="586" ht="14.25" hidden="1" customHeight="1" x14ac:dyDescent="0.3"/>
    <row r="587" ht="14.25" hidden="1" customHeight="1" x14ac:dyDescent="0.3"/>
    <row r="588" ht="14.25" hidden="1" customHeight="1" x14ac:dyDescent="0.3"/>
    <row r="589" ht="14.25" hidden="1" customHeight="1" x14ac:dyDescent="0.3"/>
    <row r="590" ht="14.25" hidden="1" customHeight="1" x14ac:dyDescent="0.3"/>
    <row r="591" ht="14.25" hidden="1" customHeight="1" x14ac:dyDescent="0.3"/>
    <row r="592" ht="14.25" hidden="1" customHeight="1" x14ac:dyDescent="0.3"/>
    <row r="593" ht="14.25" hidden="1" customHeight="1" x14ac:dyDescent="0.3"/>
    <row r="594" ht="14.25" hidden="1" customHeight="1" x14ac:dyDescent="0.3"/>
    <row r="595" ht="14.25" hidden="1" customHeight="1" x14ac:dyDescent="0.3"/>
    <row r="596" ht="14.25" hidden="1" customHeight="1" x14ac:dyDescent="0.3"/>
    <row r="597" ht="14.25" hidden="1" customHeight="1" x14ac:dyDescent="0.3"/>
    <row r="598" ht="14.25" hidden="1" customHeight="1" x14ac:dyDescent="0.3"/>
    <row r="599" ht="14.25" hidden="1" customHeight="1" x14ac:dyDescent="0.3"/>
    <row r="600" ht="14.25" hidden="1" customHeight="1" x14ac:dyDescent="0.3"/>
    <row r="601" ht="14.25" hidden="1" customHeight="1" x14ac:dyDescent="0.3"/>
    <row r="602" ht="14.25" hidden="1" customHeight="1" x14ac:dyDescent="0.3"/>
    <row r="603" ht="14.25" hidden="1" customHeight="1" x14ac:dyDescent="0.3"/>
    <row r="604" ht="14.25" hidden="1" customHeight="1" x14ac:dyDescent="0.3"/>
    <row r="605" ht="14.25" hidden="1" customHeight="1" x14ac:dyDescent="0.3"/>
    <row r="606" ht="14.25" hidden="1" customHeight="1" x14ac:dyDescent="0.3"/>
    <row r="607" ht="14.25" hidden="1" customHeight="1" x14ac:dyDescent="0.3"/>
    <row r="608" ht="14.25" hidden="1" customHeight="1" x14ac:dyDescent="0.3"/>
    <row r="609" ht="14.25" hidden="1" customHeight="1" x14ac:dyDescent="0.3"/>
    <row r="610" ht="14.25" hidden="1" customHeight="1" x14ac:dyDescent="0.3"/>
    <row r="611" ht="14.25" hidden="1" customHeight="1" x14ac:dyDescent="0.3"/>
    <row r="612" ht="14.25" hidden="1" customHeight="1" x14ac:dyDescent="0.3"/>
    <row r="613" ht="14.25" hidden="1" customHeight="1" x14ac:dyDescent="0.3"/>
    <row r="614" ht="14.25" hidden="1" customHeight="1" x14ac:dyDescent="0.3"/>
    <row r="615" ht="14.25" hidden="1" customHeight="1" x14ac:dyDescent="0.3"/>
    <row r="616" ht="14.25" hidden="1" customHeight="1" x14ac:dyDescent="0.3"/>
    <row r="617" ht="14.25" hidden="1" customHeight="1" x14ac:dyDescent="0.3"/>
    <row r="618" ht="14.25" hidden="1" customHeight="1" x14ac:dyDescent="0.3"/>
    <row r="619" ht="14.25" hidden="1" customHeight="1" x14ac:dyDescent="0.3"/>
    <row r="620" ht="14.25" hidden="1" customHeight="1" x14ac:dyDescent="0.3"/>
    <row r="621" ht="14.25" hidden="1" customHeight="1" x14ac:dyDescent="0.3"/>
    <row r="622" ht="14.25" hidden="1" customHeight="1" x14ac:dyDescent="0.3"/>
    <row r="623" ht="14.25" hidden="1" customHeight="1" x14ac:dyDescent="0.3"/>
    <row r="624" ht="14.25" hidden="1" customHeight="1" x14ac:dyDescent="0.3"/>
    <row r="625" ht="14.25" hidden="1" customHeight="1" x14ac:dyDescent="0.3"/>
    <row r="626" ht="14.25" hidden="1" customHeight="1" x14ac:dyDescent="0.3"/>
    <row r="627" ht="14.25" hidden="1" customHeight="1" x14ac:dyDescent="0.3"/>
    <row r="628" ht="14.25" hidden="1" customHeight="1" x14ac:dyDescent="0.3"/>
    <row r="629" ht="14.25" hidden="1" customHeight="1" x14ac:dyDescent="0.3"/>
    <row r="630" ht="14.25" hidden="1" customHeight="1" x14ac:dyDescent="0.3"/>
    <row r="631" ht="14.25" hidden="1" customHeight="1" x14ac:dyDescent="0.3"/>
    <row r="632" ht="14.25" hidden="1" customHeight="1" x14ac:dyDescent="0.3"/>
    <row r="633" ht="14.25" hidden="1" customHeight="1" x14ac:dyDescent="0.3"/>
    <row r="634" ht="14.25" hidden="1" customHeight="1" x14ac:dyDescent="0.3"/>
    <row r="635" ht="14.25" hidden="1" customHeight="1" x14ac:dyDescent="0.3"/>
    <row r="636" ht="14.25" hidden="1" customHeight="1" x14ac:dyDescent="0.3"/>
    <row r="637" ht="14.25" hidden="1" customHeight="1" x14ac:dyDescent="0.3"/>
    <row r="638" ht="14.25" hidden="1" customHeight="1" x14ac:dyDescent="0.3"/>
    <row r="639" ht="14.25" hidden="1" customHeight="1" x14ac:dyDescent="0.3"/>
    <row r="640" ht="14.25" hidden="1" customHeight="1" x14ac:dyDescent="0.3"/>
    <row r="641" ht="14.25" hidden="1" customHeight="1" x14ac:dyDescent="0.3"/>
    <row r="642" ht="14.25" hidden="1" customHeight="1" x14ac:dyDescent="0.3"/>
    <row r="643" ht="14.25" hidden="1" customHeight="1" x14ac:dyDescent="0.3"/>
    <row r="644" ht="14.25" hidden="1" customHeight="1" x14ac:dyDescent="0.3"/>
    <row r="645" ht="14.25" hidden="1" customHeight="1" x14ac:dyDescent="0.3"/>
    <row r="646" ht="14.25" hidden="1" customHeight="1" x14ac:dyDescent="0.3"/>
    <row r="647" ht="14.25" hidden="1" customHeight="1" x14ac:dyDescent="0.3"/>
    <row r="648" ht="14.25" hidden="1" customHeight="1" x14ac:dyDescent="0.3"/>
    <row r="649" ht="14.25" hidden="1" customHeight="1" x14ac:dyDescent="0.3"/>
    <row r="650" ht="14.25" hidden="1" customHeight="1" x14ac:dyDescent="0.3"/>
    <row r="651" ht="14.25" hidden="1" customHeight="1" x14ac:dyDescent="0.3"/>
    <row r="652" ht="14.25" hidden="1" customHeight="1" x14ac:dyDescent="0.3"/>
    <row r="653" ht="14.25" hidden="1" customHeight="1" x14ac:dyDescent="0.3"/>
    <row r="654" ht="14.25" hidden="1" customHeight="1" x14ac:dyDescent="0.3"/>
    <row r="655" ht="14.25" hidden="1" customHeight="1" x14ac:dyDescent="0.3"/>
    <row r="656" ht="14.25" hidden="1" customHeight="1" x14ac:dyDescent="0.3"/>
    <row r="657" ht="14.25" hidden="1" customHeight="1" x14ac:dyDescent="0.3"/>
    <row r="658" ht="14.25" hidden="1" customHeight="1" x14ac:dyDescent="0.3"/>
    <row r="659" ht="14.25" hidden="1" customHeight="1" x14ac:dyDescent="0.3"/>
    <row r="660" ht="14.25" hidden="1" customHeight="1" x14ac:dyDescent="0.3"/>
    <row r="661" ht="14.25" hidden="1" customHeight="1" x14ac:dyDescent="0.3"/>
    <row r="662" ht="14.25" hidden="1" customHeight="1" x14ac:dyDescent="0.3"/>
    <row r="663" ht="14.25" hidden="1" customHeight="1" x14ac:dyDescent="0.3"/>
    <row r="664" ht="14.25" hidden="1" customHeight="1" x14ac:dyDescent="0.3"/>
    <row r="665" ht="14.25" hidden="1" customHeight="1" x14ac:dyDescent="0.3"/>
    <row r="666" ht="14.25" hidden="1" customHeight="1" x14ac:dyDescent="0.3"/>
    <row r="667" ht="14.25" hidden="1" customHeight="1" x14ac:dyDescent="0.3"/>
    <row r="668" ht="14.25" hidden="1" customHeight="1" x14ac:dyDescent="0.3"/>
    <row r="669" ht="14.25" hidden="1" customHeight="1" x14ac:dyDescent="0.3"/>
    <row r="670" ht="14.25" hidden="1" customHeight="1" x14ac:dyDescent="0.3"/>
    <row r="671" ht="14.25" hidden="1" customHeight="1" x14ac:dyDescent="0.3"/>
    <row r="672" ht="14.25" hidden="1" customHeight="1" x14ac:dyDescent="0.3"/>
    <row r="673" ht="14.25" hidden="1" customHeight="1" x14ac:dyDescent="0.3"/>
    <row r="674" ht="14.25" hidden="1" customHeight="1" x14ac:dyDescent="0.3"/>
    <row r="675" ht="14.25" hidden="1" customHeight="1" x14ac:dyDescent="0.3"/>
    <row r="676" ht="14.25" hidden="1" customHeight="1" x14ac:dyDescent="0.3"/>
    <row r="677" ht="14.25" hidden="1" customHeight="1" x14ac:dyDescent="0.3"/>
    <row r="678" ht="14.25" hidden="1" customHeight="1" x14ac:dyDescent="0.3"/>
    <row r="679" ht="14.25" hidden="1" customHeight="1" x14ac:dyDescent="0.3"/>
    <row r="680" ht="14.25" hidden="1" customHeight="1" x14ac:dyDescent="0.3"/>
    <row r="681" ht="14.25" hidden="1" customHeight="1" x14ac:dyDescent="0.3"/>
    <row r="682" ht="14.25" hidden="1" customHeight="1" x14ac:dyDescent="0.3"/>
    <row r="683" ht="14.25" hidden="1" customHeight="1" x14ac:dyDescent="0.3"/>
    <row r="684" ht="14.25" hidden="1" customHeight="1" x14ac:dyDescent="0.3"/>
    <row r="685" ht="14.25" hidden="1" customHeight="1" x14ac:dyDescent="0.3"/>
    <row r="686" ht="14.25" hidden="1" customHeight="1" x14ac:dyDescent="0.3"/>
    <row r="687" ht="14.25" hidden="1" customHeight="1" x14ac:dyDescent="0.3"/>
    <row r="688" ht="14.25" hidden="1" customHeight="1" x14ac:dyDescent="0.3"/>
    <row r="689" ht="14.25" hidden="1" customHeight="1" x14ac:dyDescent="0.3"/>
    <row r="690" ht="14.25" hidden="1" customHeight="1" x14ac:dyDescent="0.3"/>
    <row r="691" ht="14.25" hidden="1" customHeight="1" x14ac:dyDescent="0.3"/>
    <row r="692" ht="14.25" hidden="1" customHeight="1" x14ac:dyDescent="0.3"/>
    <row r="693" ht="14.25" hidden="1" customHeight="1" x14ac:dyDescent="0.3"/>
    <row r="694" ht="14.25" hidden="1" customHeight="1" x14ac:dyDescent="0.3"/>
    <row r="695" ht="14.25" hidden="1" customHeight="1" x14ac:dyDescent="0.3"/>
    <row r="696" ht="14.25" hidden="1" customHeight="1" x14ac:dyDescent="0.3"/>
    <row r="697" ht="14.25" hidden="1" customHeight="1" x14ac:dyDescent="0.3"/>
    <row r="698" ht="14.25" hidden="1" customHeight="1" x14ac:dyDescent="0.3"/>
    <row r="699" ht="14.25" hidden="1" customHeight="1" x14ac:dyDescent="0.3"/>
    <row r="700" ht="14.25" hidden="1" customHeight="1" x14ac:dyDescent="0.3"/>
    <row r="701" ht="14.25" hidden="1" customHeight="1" x14ac:dyDescent="0.3"/>
    <row r="702" ht="14.25" hidden="1" customHeight="1" x14ac:dyDescent="0.3"/>
    <row r="703" ht="14.25" hidden="1" customHeight="1" x14ac:dyDescent="0.3"/>
    <row r="704" ht="14.25" hidden="1" customHeight="1" x14ac:dyDescent="0.3"/>
    <row r="705" spans="1:24" ht="14.25" hidden="1" customHeight="1" x14ac:dyDescent="0.3"/>
    <row r="706" spans="1:24" ht="14.25" hidden="1" customHeight="1" x14ac:dyDescent="0.3"/>
    <row r="707" spans="1:24" ht="14.25" hidden="1" customHeight="1" x14ac:dyDescent="0.3"/>
    <row r="708" spans="1:24" ht="14.25" hidden="1" customHeight="1" x14ac:dyDescent="0.3"/>
    <row r="709" spans="1:24" ht="14.25" hidden="1" customHeight="1" x14ac:dyDescent="0.3"/>
    <row r="710" spans="1:24" ht="14.25" hidden="1" customHeight="1" x14ac:dyDescent="0.3"/>
    <row r="711" spans="1:24" ht="14.25" hidden="1" customHeight="1" x14ac:dyDescent="0.3"/>
    <row r="712" spans="1:24" ht="14.25" hidden="1" customHeight="1" x14ac:dyDescent="0.3"/>
    <row r="713" spans="1:24" ht="14.25" hidden="1" customHeight="1" x14ac:dyDescent="0.3"/>
    <row r="714" spans="1:24" ht="14.25" hidden="1" customHeight="1" x14ac:dyDescent="0.3"/>
    <row r="715" spans="1:24" ht="14.25" hidden="1" customHeight="1" x14ac:dyDescent="0.3"/>
    <row r="716" spans="1:24" ht="14.25" hidden="1" customHeight="1" x14ac:dyDescent="0.3"/>
    <row r="717" spans="1:24" s="36" customFormat="1" ht="14" hidden="1" x14ac:dyDescent="0.3">
      <c r="A717" s="8"/>
      <c r="B717" s="8"/>
      <c r="C717" s="35"/>
      <c r="D717" s="8"/>
      <c r="F717" s="37"/>
      <c r="M717" s="115"/>
      <c r="N717" s="115"/>
      <c r="O717" s="115"/>
      <c r="P717" s="35"/>
      <c r="Q717" s="8"/>
      <c r="R717" s="8"/>
      <c r="S717" s="8"/>
      <c r="T717" s="8"/>
      <c r="U717" s="8"/>
      <c r="V717" s="8"/>
      <c r="W717" s="8"/>
      <c r="X717" s="8"/>
    </row>
    <row r="718" spans="1:24" s="36" customFormat="1" ht="14" hidden="1" x14ac:dyDescent="0.3">
      <c r="A718" s="8"/>
      <c r="B718" s="8"/>
      <c r="C718" s="35"/>
      <c r="D718" s="8"/>
      <c r="F718" s="37"/>
      <c r="M718" s="115"/>
      <c r="N718" s="115"/>
      <c r="O718" s="115"/>
      <c r="P718" s="35"/>
      <c r="Q718" s="8"/>
      <c r="R718" s="8"/>
      <c r="S718" s="8"/>
      <c r="T718" s="8"/>
      <c r="U718" s="8"/>
      <c r="V718" s="8"/>
      <c r="W718" s="8"/>
      <c r="X718" s="8"/>
    </row>
    <row r="719" spans="1:24" s="36" customFormat="1" ht="14" hidden="1" x14ac:dyDescent="0.3">
      <c r="A719" s="8"/>
      <c r="B719" s="8"/>
      <c r="C719" s="35"/>
      <c r="D719" s="8"/>
      <c r="F719" s="37"/>
      <c r="M719" s="115"/>
      <c r="N719" s="115"/>
      <c r="O719" s="115"/>
      <c r="P719" s="35"/>
      <c r="Q719" s="8"/>
      <c r="R719" s="8"/>
      <c r="S719" s="8"/>
      <c r="T719" s="8"/>
      <c r="U719" s="8"/>
      <c r="V719" s="8"/>
      <c r="W719" s="8"/>
      <c r="X719" s="8"/>
    </row>
    <row r="720" spans="1:24" s="36" customFormat="1" ht="14" hidden="1" x14ac:dyDescent="0.3">
      <c r="A720" s="8"/>
      <c r="B720" s="8"/>
      <c r="C720" s="35"/>
      <c r="D720" s="8"/>
      <c r="F720" s="37"/>
      <c r="M720" s="115"/>
      <c r="N720" s="115"/>
      <c r="O720" s="115"/>
      <c r="P720" s="35"/>
      <c r="Q720" s="8"/>
      <c r="R720" s="8"/>
      <c r="S720" s="8"/>
      <c r="T720" s="8"/>
      <c r="U720" s="8"/>
      <c r="V720" s="8"/>
      <c r="W720" s="8"/>
      <c r="X720" s="8"/>
    </row>
    <row r="721" spans="1:24" s="36" customFormat="1" ht="14" hidden="1" x14ac:dyDescent="0.3">
      <c r="A721" s="8"/>
      <c r="B721" s="8"/>
      <c r="C721" s="35"/>
      <c r="D721" s="8"/>
      <c r="F721" s="37"/>
      <c r="M721" s="115"/>
      <c r="N721" s="115"/>
      <c r="O721" s="115"/>
      <c r="P721" s="35"/>
      <c r="Q721" s="8"/>
      <c r="R721" s="8"/>
      <c r="S721" s="8"/>
      <c r="T721" s="8"/>
      <c r="U721" s="8"/>
      <c r="V721" s="8"/>
      <c r="W721" s="8"/>
      <c r="X721" s="8"/>
    </row>
    <row r="722" spans="1:24" s="36" customFormat="1" ht="14" hidden="1" x14ac:dyDescent="0.3">
      <c r="A722" s="8"/>
      <c r="B722" s="8"/>
      <c r="C722" s="35"/>
      <c r="D722" s="8"/>
      <c r="F722" s="37"/>
      <c r="M722" s="115"/>
      <c r="N722" s="115"/>
      <c r="O722" s="115"/>
      <c r="P722" s="35"/>
      <c r="Q722" s="8"/>
      <c r="R722" s="8"/>
      <c r="S722" s="8"/>
      <c r="T722" s="8"/>
      <c r="U722" s="8"/>
      <c r="V722" s="8"/>
      <c r="W722" s="8"/>
      <c r="X722" s="8"/>
    </row>
    <row r="723" spans="1:24" s="36" customFormat="1" ht="14" hidden="1" x14ac:dyDescent="0.3">
      <c r="A723" s="8"/>
      <c r="B723" s="8"/>
      <c r="C723" s="35"/>
      <c r="D723" s="8"/>
      <c r="F723" s="37"/>
      <c r="M723" s="115"/>
      <c r="N723" s="115"/>
      <c r="O723" s="115"/>
      <c r="P723" s="35"/>
      <c r="Q723" s="8"/>
      <c r="R723" s="8"/>
      <c r="S723" s="8"/>
      <c r="T723" s="8"/>
      <c r="U723" s="8"/>
      <c r="V723" s="8"/>
      <c r="W723" s="8"/>
      <c r="X723" s="8"/>
    </row>
    <row r="724" spans="1:24" ht="14.25" hidden="1" customHeight="1" x14ac:dyDescent="0.3"/>
  </sheetData>
  <sheetProtection algorithmName="SHA-512" hashValue="nPITB3q72Hds/FfpZQapz3IOHcggsQVnAW2DW5f/09JORmolZ0DCwMYyayp1drBFbHmx+8ScQIYhZYIkq56PIA==" saltValue="fj9QM6i/QO6FY5F+Zuk2og==" spinCount="100000" sheet="1" objects="1" scenarios="1"/>
  <mergeCells count="16">
    <mergeCell ref="C11:H11"/>
    <mergeCell ref="D23:D24"/>
    <mergeCell ref="C48:D48"/>
    <mergeCell ref="C49:D49"/>
    <mergeCell ref="C50:D50"/>
    <mergeCell ref="C79:F79"/>
    <mergeCell ref="C72:D72"/>
    <mergeCell ref="L23:L24"/>
    <mergeCell ref="C45:E45"/>
    <mergeCell ref="C53:D53"/>
    <mergeCell ref="C54:D54"/>
    <mergeCell ref="D66:D67"/>
    <mergeCell ref="C52:D52"/>
    <mergeCell ref="C59:F59"/>
    <mergeCell ref="C73:D73"/>
    <mergeCell ref="C74:D74"/>
  </mergeCells>
  <phoneticPr fontId="41" type="noConversion"/>
  <conditionalFormatting sqref="L33:L44">
    <cfRule type="expression" dxfId="70" priority="26">
      <formula>L33&gt;0</formula>
    </cfRule>
  </conditionalFormatting>
  <conditionalFormatting sqref="K34:K44">
    <cfRule type="expression" dxfId="69" priority="21">
      <formula>Q34=1</formula>
    </cfRule>
    <cfRule type="expression" dxfId="68" priority="22">
      <formula>E33&lt;&gt;"&gt;"</formula>
    </cfRule>
    <cfRule type="expression" dxfId="67" priority="23" stopIfTrue="1">
      <formula>E33="&gt;"</formula>
    </cfRule>
  </conditionalFormatting>
  <conditionalFormatting sqref="E44">
    <cfRule type="expression" dxfId="66" priority="15">
      <formula>E43&lt;&gt;"&gt;"</formula>
    </cfRule>
    <cfRule type="expression" dxfId="65" priority="16">
      <formula>E43="&gt;"</formula>
    </cfRule>
  </conditionalFormatting>
  <conditionalFormatting sqref="E43">
    <cfRule type="expression" dxfId="64" priority="13">
      <formula>E42&lt;&gt;"&gt;"</formula>
    </cfRule>
    <cfRule type="expression" dxfId="63" priority="14">
      <formula>E42="&gt;"</formula>
    </cfRule>
  </conditionalFormatting>
  <conditionalFormatting sqref="E42">
    <cfRule type="expression" dxfId="62" priority="11">
      <formula>E41&lt;&gt;"&gt;"</formula>
    </cfRule>
    <cfRule type="expression" dxfId="61" priority="12">
      <formula>E41="&gt;"</formula>
    </cfRule>
  </conditionalFormatting>
  <conditionalFormatting sqref="E41">
    <cfRule type="expression" dxfId="60" priority="9">
      <formula>E40&lt;&gt;"&gt;"</formula>
    </cfRule>
    <cfRule type="expression" dxfId="59" priority="10">
      <formula>E40="&gt;"</formula>
    </cfRule>
  </conditionalFormatting>
  <conditionalFormatting sqref="E40">
    <cfRule type="expression" dxfId="58" priority="7">
      <formula>E39&lt;&gt;"&gt;"</formula>
    </cfRule>
    <cfRule type="expression" dxfId="57" priority="8">
      <formula>E39="&gt;"</formula>
    </cfRule>
  </conditionalFormatting>
  <conditionalFormatting sqref="E33:E39">
    <cfRule type="expression" dxfId="56" priority="5">
      <formula>E32&lt;&gt;"&gt;"</formula>
    </cfRule>
    <cfRule type="expression" dxfId="55" priority="6">
      <formula>E32="&gt;"</formula>
    </cfRule>
  </conditionalFormatting>
  <conditionalFormatting sqref="I33">
    <cfRule type="expression" dxfId="54" priority="4">
      <formula>I33&gt;0</formula>
    </cfRule>
  </conditionalFormatting>
  <conditionalFormatting sqref="I34:I44">
    <cfRule type="expression" dxfId="53" priority="18">
      <formula>I34&lt;&gt;" "</formula>
    </cfRule>
  </conditionalFormatting>
  <conditionalFormatting sqref="F34:F44">
    <cfRule type="expression" dxfId="52" priority="1">
      <formula>P34=1</formula>
    </cfRule>
    <cfRule type="expression" dxfId="51" priority="2">
      <formula>E33&lt;&gt;"&gt;"</formula>
    </cfRule>
    <cfRule type="expression" dxfId="50" priority="3">
      <formula>E33="&gt;"</formula>
    </cfRule>
  </conditionalFormatting>
  <pageMargins left="0.7" right="0.7" top="0.75" bottom="0.75" header="0.3" footer="0.3"/>
  <pageSetup paperSize="9" orientation="portrait" r:id="rId1"/>
  <ignoredErrors>
    <ignoredError sqref="E48 K74" formula="1"/>
    <ignoredError sqref="E83" evalError="1"/>
    <ignoredError sqref="E74"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A0321-80DA-4DC4-A118-62476E32E741}">
  <dimension ref="A1:AK719"/>
  <sheetViews>
    <sheetView showGridLines="0" topLeftCell="A2" zoomScale="90" zoomScaleNormal="90" workbookViewId="0">
      <selection activeCell="E33" sqref="E33"/>
    </sheetView>
  </sheetViews>
  <sheetFormatPr defaultColWidth="0" defaultRowHeight="0" customHeight="1" zeroHeight="1" x14ac:dyDescent="0.3"/>
  <cols>
    <col min="1" max="2" width="1.6328125" style="8" customWidth="1"/>
    <col min="3" max="3" width="36.90625" style="35" customWidth="1"/>
    <col min="4" max="4" width="20.6328125" style="8" customWidth="1"/>
    <col min="5" max="5" width="20.6328125" style="36" customWidth="1"/>
    <col min="6" max="6" width="20.6328125" style="37" customWidth="1"/>
    <col min="7" max="10" width="20.6328125" style="36" customWidth="1"/>
    <col min="11" max="14" width="24.08984375" style="36" customWidth="1"/>
    <col min="15" max="15" width="3.36328125" style="115" customWidth="1"/>
    <col min="16" max="16" width="9.6328125" style="35" hidden="1" customWidth="1"/>
    <col min="17" max="17" width="0" style="8" hidden="1" customWidth="1"/>
    <col min="18" max="19" width="13.36328125" style="8" hidden="1" customWidth="1"/>
    <col min="20" max="22" width="12.453125" style="8" hidden="1" customWidth="1"/>
    <col min="23" max="34" width="11.36328125" style="8" hidden="1" customWidth="1"/>
    <col min="35" max="37" width="11.453125" style="8" hidden="1" customWidth="1"/>
    <col min="38" max="38" width="0" style="8" hidden="1" customWidth="1"/>
    <col min="39" max="16384" width="0" style="8" hidden="1"/>
  </cols>
  <sheetData>
    <row r="1" spans="1:24" ht="15" x14ac:dyDescent="0.3">
      <c r="O1" s="38"/>
      <c r="P1" s="215"/>
      <c r="Q1" s="39"/>
      <c r="R1" s="39"/>
      <c r="S1" s="39"/>
    </row>
    <row r="2" spans="1:24" s="46" customFormat="1" ht="15" x14ac:dyDescent="0.3">
      <c r="A2" s="40"/>
      <c r="B2" s="40"/>
      <c r="C2" s="22"/>
      <c r="D2" s="41"/>
      <c r="E2" s="42"/>
      <c r="F2" s="43"/>
      <c r="G2" s="41"/>
      <c r="H2" s="41"/>
      <c r="I2" s="44"/>
      <c r="J2" s="44"/>
      <c r="K2" s="44"/>
      <c r="L2" s="45"/>
      <c r="M2" s="45"/>
      <c r="N2" s="45"/>
      <c r="O2" s="38"/>
      <c r="P2" s="216"/>
      <c r="Q2" s="39"/>
      <c r="R2" s="39"/>
      <c r="S2" s="39"/>
      <c r="T2" s="39"/>
      <c r="W2" s="47"/>
    </row>
    <row r="3" spans="1:24" s="48" customFormat="1" ht="23" x14ac:dyDescent="0.45">
      <c r="C3" s="49" t="str">
        <f>Samenvatting!B2</f>
        <v xml:space="preserve">Europese Aanbesteding </v>
      </c>
      <c r="D3" s="50"/>
      <c r="E3" s="51"/>
      <c r="F3" s="52"/>
      <c r="G3" s="50"/>
      <c r="H3" s="50"/>
      <c r="I3" s="53"/>
      <c r="J3" s="53"/>
      <c r="K3" s="53"/>
      <c r="L3" s="45"/>
      <c r="M3" s="45"/>
      <c r="N3" s="45"/>
      <c r="O3" s="54"/>
      <c r="P3" s="217"/>
      <c r="Q3" s="55"/>
      <c r="R3" s="55"/>
      <c r="S3" s="55"/>
      <c r="T3" s="55"/>
      <c r="W3" s="56"/>
    </row>
    <row r="4" spans="1:24" s="40" customFormat="1" ht="17.5" x14ac:dyDescent="0.35">
      <c r="C4" s="57" t="str">
        <f>Samenvatting!B3</f>
        <v>Governance, Risk &amp; Compliance (GRC)</v>
      </c>
      <c r="D4" s="58"/>
      <c r="E4" s="58"/>
      <c r="F4" s="59"/>
      <c r="G4" s="58"/>
      <c r="H4" s="58"/>
      <c r="I4" s="58"/>
      <c r="J4" s="58"/>
      <c r="K4" s="58"/>
      <c r="L4" s="45"/>
      <c r="M4" s="45"/>
      <c r="N4" s="45"/>
      <c r="O4" s="38"/>
      <c r="P4" s="218"/>
      <c r="Q4" s="39"/>
      <c r="R4" s="39"/>
      <c r="S4" s="39"/>
      <c r="T4" s="39"/>
      <c r="W4" s="60"/>
    </row>
    <row r="5" spans="1:24" s="40" customFormat="1" ht="19.5" x14ac:dyDescent="0.35">
      <c r="C5" s="61" t="s">
        <v>94</v>
      </c>
      <c r="D5" s="58"/>
      <c r="E5" s="58"/>
      <c r="F5" s="59"/>
      <c r="G5" s="58"/>
      <c r="H5" s="58"/>
      <c r="I5" s="58"/>
      <c r="J5" s="58"/>
      <c r="K5" s="58"/>
      <c r="L5" s="45"/>
      <c r="M5" s="45"/>
      <c r="N5" s="45"/>
      <c r="O5" s="38"/>
      <c r="P5" s="218"/>
      <c r="Q5" s="39"/>
      <c r="R5" s="39"/>
      <c r="S5" s="39"/>
      <c r="T5" s="39"/>
      <c r="W5" s="60"/>
    </row>
    <row r="6" spans="1:24" s="40" customFormat="1" ht="15" x14ac:dyDescent="0.3">
      <c r="C6" s="62" t="str">
        <f>Samenvatting!B5</f>
        <v>IUC24-002</v>
      </c>
      <c r="D6" s="58"/>
      <c r="E6" s="58"/>
      <c r="F6" s="59"/>
      <c r="G6" s="58"/>
      <c r="H6" s="58"/>
      <c r="I6" s="58"/>
      <c r="J6" s="58"/>
      <c r="K6" s="58"/>
      <c r="L6" s="45"/>
      <c r="M6" s="45"/>
      <c r="N6" s="45"/>
      <c r="O6" s="38"/>
      <c r="P6" s="218"/>
      <c r="Q6" s="39"/>
      <c r="R6" s="39"/>
      <c r="S6" s="39"/>
      <c r="T6" s="39"/>
      <c r="W6" s="60"/>
    </row>
    <row r="7" spans="1:24" s="40" customFormat="1" ht="15" x14ac:dyDescent="0.3">
      <c r="C7" s="181" t="str">
        <f>Samenvatting!B6</f>
        <v>(Prijzen exclusief BTW)</v>
      </c>
      <c r="D7" s="58"/>
      <c r="E7" s="58"/>
      <c r="F7" s="59"/>
      <c r="G7" s="58"/>
      <c r="H7" s="58"/>
      <c r="I7" s="58"/>
      <c r="J7" s="58"/>
      <c r="K7" s="58"/>
      <c r="L7" s="45"/>
      <c r="M7" s="45"/>
      <c r="N7" s="45"/>
      <c r="O7" s="38"/>
      <c r="P7" s="218"/>
      <c r="Q7" s="39"/>
      <c r="R7" s="39"/>
      <c r="S7" s="39"/>
      <c r="T7" s="39"/>
      <c r="W7" s="60"/>
    </row>
    <row r="8" spans="1:24" s="40" customFormat="1" ht="15" x14ac:dyDescent="0.3">
      <c r="C8" s="22"/>
      <c r="D8" s="58"/>
      <c r="E8" s="58"/>
      <c r="F8" s="59"/>
      <c r="G8" s="58"/>
      <c r="H8" s="58"/>
      <c r="I8" s="58"/>
      <c r="J8" s="58"/>
      <c r="K8" s="58"/>
      <c r="L8" s="45"/>
      <c r="M8" s="45"/>
      <c r="N8" s="45"/>
      <c r="O8" s="38"/>
      <c r="P8" s="218"/>
      <c r="Q8" s="39"/>
      <c r="R8" s="39"/>
      <c r="S8" s="39"/>
      <c r="T8" s="39"/>
      <c r="W8" s="60"/>
    </row>
    <row r="9" spans="1:24" s="40" customFormat="1" ht="15" x14ac:dyDescent="0.3">
      <c r="C9" s="22"/>
      <c r="D9" s="63"/>
      <c r="E9" s="64"/>
      <c r="F9" s="64"/>
      <c r="G9" s="59"/>
      <c r="H9" s="64"/>
      <c r="I9" s="59"/>
      <c r="J9" s="45"/>
      <c r="K9" s="45"/>
      <c r="L9" s="45"/>
      <c r="M9" s="45"/>
      <c r="N9" s="45"/>
      <c r="O9" s="38"/>
      <c r="P9" s="218"/>
      <c r="Q9" s="39"/>
      <c r="R9" s="39"/>
      <c r="S9" s="39"/>
      <c r="T9" s="39"/>
      <c r="U9" s="39"/>
      <c r="V9" s="39"/>
      <c r="W9" s="39"/>
      <c r="X9" s="39"/>
    </row>
    <row r="10" spans="1:24" s="40" customFormat="1" ht="15" x14ac:dyDescent="0.3">
      <c r="C10" s="65"/>
      <c r="D10" s="66"/>
      <c r="E10" s="66"/>
      <c r="F10" s="67"/>
      <c r="G10" s="66"/>
      <c r="H10" s="66"/>
      <c r="I10" s="66"/>
      <c r="J10" s="66"/>
      <c r="K10" s="66"/>
      <c r="L10" s="66"/>
      <c r="M10" s="66"/>
      <c r="N10" s="66"/>
      <c r="O10" s="38"/>
      <c r="P10" s="215"/>
      <c r="Q10" s="39"/>
      <c r="R10" s="39"/>
      <c r="S10" s="39"/>
      <c r="T10" s="39"/>
      <c r="U10" s="39"/>
      <c r="V10" s="39"/>
      <c r="W10" s="39"/>
    </row>
    <row r="11" spans="1:24" s="40" customFormat="1" ht="191" customHeight="1" x14ac:dyDescent="0.3">
      <c r="C11" s="371" t="s">
        <v>179</v>
      </c>
      <c r="D11" s="371"/>
      <c r="E11" s="371"/>
      <c r="F11" s="371"/>
      <c r="G11" s="371"/>
      <c r="H11" s="371"/>
      <c r="I11" s="66"/>
      <c r="J11" s="66"/>
      <c r="K11" s="66"/>
      <c r="L11" s="66"/>
      <c r="M11" s="66"/>
      <c r="N11" s="66"/>
      <c r="O11" s="38"/>
      <c r="P11" s="215"/>
      <c r="Q11" s="39"/>
      <c r="R11" s="39"/>
      <c r="S11" s="39"/>
      <c r="T11" s="39"/>
      <c r="U11" s="39"/>
      <c r="V11" s="39"/>
      <c r="W11" s="39"/>
    </row>
    <row r="12" spans="1:24" s="40" customFormat="1" ht="2.4" customHeight="1" thickBot="1" x14ac:dyDescent="0.35">
      <c r="C12" s="10"/>
      <c r="D12" s="12"/>
      <c r="E12" s="12"/>
      <c r="F12" s="11"/>
      <c r="G12" s="12"/>
      <c r="H12" s="12"/>
      <c r="I12" s="12"/>
      <c r="J12" s="68"/>
      <c r="K12" s="68"/>
      <c r="L12" s="234"/>
      <c r="M12" s="234"/>
      <c r="N12" s="234"/>
      <c r="P12" s="215"/>
      <c r="Q12" s="39"/>
      <c r="R12" s="39"/>
      <c r="S12" s="39"/>
      <c r="T12" s="39"/>
      <c r="U12" s="39"/>
      <c r="V12" s="39"/>
      <c r="W12" s="39"/>
    </row>
    <row r="13" spans="1:24" s="40" customFormat="1" ht="15" x14ac:dyDescent="0.3">
      <c r="C13" s="65"/>
      <c r="D13" s="66"/>
      <c r="E13" s="66"/>
      <c r="F13" s="67"/>
      <c r="G13" s="66"/>
      <c r="H13" s="66"/>
      <c r="I13" s="66"/>
      <c r="J13" s="38"/>
      <c r="K13" s="38"/>
      <c r="P13" s="215"/>
      <c r="Q13" s="39"/>
      <c r="R13" s="39"/>
      <c r="S13" s="39"/>
      <c r="T13" s="39"/>
      <c r="U13" s="39"/>
      <c r="V13" s="39"/>
      <c r="W13" s="39"/>
    </row>
    <row r="14" spans="1:24" s="40" customFormat="1" ht="15" customHeight="1" x14ac:dyDescent="0.3">
      <c r="C14" s="69" t="s">
        <v>32</v>
      </c>
      <c r="D14" s="70"/>
      <c r="E14" s="71"/>
      <c r="F14" s="71"/>
      <c r="G14" s="70"/>
      <c r="H14" s="70"/>
      <c r="I14" s="70"/>
      <c r="J14" s="70"/>
      <c r="K14" s="70"/>
      <c r="L14" s="70"/>
      <c r="M14" s="72"/>
      <c r="P14" s="215"/>
      <c r="Q14" s="39"/>
      <c r="R14" s="39"/>
      <c r="S14" s="39"/>
      <c r="T14" s="39"/>
      <c r="U14" s="39"/>
      <c r="V14" s="39"/>
    </row>
    <row r="15" spans="1:24" s="40" customFormat="1" ht="15" customHeight="1" x14ac:dyDescent="0.3">
      <c r="C15" s="73" t="s">
        <v>0</v>
      </c>
      <c r="D15" s="74">
        <v>2025</v>
      </c>
      <c r="E15" s="74">
        <v>2026</v>
      </c>
      <c r="F15" s="75">
        <v>2027</v>
      </c>
      <c r="G15" s="75">
        <v>2028</v>
      </c>
      <c r="H15" s="75">
        <v>2029</v>
      </c>
      <c r="I15" s="262">
        <v>2030</v>
      </c>
      <c r="J15" s="262">
        <v>2031</v>
      </c>
      <c r="K15" s="262">
        <v>2032</v>
      </c>
      <c r="L15" s="262">
        <v>2033</v>
      </c>
      <c r="M15" s="76">
        <v>2034</v>
      </c>
      <c r="P15" s="215"/>
      <c r="Q15" s="39"/>
      <c r="R15" s="39"/>
      <c r="S15" s="39"/>
      <c r="T15" s="39"/>
      <c r="U15" s="39"/>
      <c r="V15" s="39"/>
    </row>
    <row r="16" spans="1:24" s="40" customFormat="1" ht="15" customHeight="1" x14ac:dyDescent="0.35">
      <c r="C16" s="77"/>
      <c r="D16" s="203"/>
      <c r="E16" s="233"/>
      <c r="F16" s="233"/>
      <c r="G16" s="233"/>
      <c r="H16" s="233"/>
      <c r="I16" s="78"/>
      <c r="J16" s="78"/>
      <c r="K16" s="78"/>
      <c r="L16" s="78"/>
      <c r="M16" s="78"/>
      <c r="P16" s="215"/>
      <c r="Q16" s="39"/>
      <c r="R16" s="39"/>
      <c r="S16" s="39"/>
      <c r="T16" s="39"/>
      <c r="U16" s="39"/>
      <c r="V16" s="39"/>
    </row>
    <row r="17" spans="3:23" s="40" customFormat="1" ht="15" customHeight="1" x14ac:dyDescent="0.3">
      <c r="C17" s="79" t="s">
        <v>35</v>
      </c>
      <c r="D17" s="80">
        <v>100</v>
      </c>
      <c r="E17" s="80">
        <v>600</v>
      </c>
      <c r="F17" s="80">
        <v>1200</v>
      </c>
      <c r="G17" s="80">
        <v>1800</v>
      </c>
      <c r="H17" s="80">
        <v>2500</v>
      </c>
      <c r="I17" s="81">
        <v>4000</v>
      </c>
      <c r="J17" s="81">
        <v>4000</v>
      </c>
      <c r="K17" s="81">
        <v>4000</v>
      </c>
      <c r="L17" s="81">
        <v>4000</v>
      </c>
      <c r="M17" s="81">
        <v>4000</v>
      </c>
      <c r="P17" s="215"/>
      <c r="Q17" s="39"/>
      <c r="R17" s="39"/>
      <c r="S17" s="39"/>
      <c r="T17" s="39"/>
      <c r="U17" s="39"/>
      <c r="V17" s="39"/>
    </row>
    <row r="18" spans="3:23" s="40" customFormat="1" ht="15.5" thickBot="1" x14ac:dyDescent="0.35">
      <c r="C18" s="10"/>
      <c r="D18" s="12"/>
      <c r="E18" s="12"/>
      <c r="F18" s="11"/>
      <c r="G18" s="12"/>
      <c r="H18" s="12"/>
      <c r="I18" s="12"/>
      <c r="J18" s="68"/>
      <c r="K18" s="68"/>
      <c r="L18" s="234"/>
      <c r="M18" s="234"/>
      <c r="N18" s="234"/>
      <c r="P18" s="215"/>
      <c r="Q18" s="39"/>
      <c r="R18" s="39"/>
      <c r="S18" s="39"/>
      <c r="T18" s="39"/>
      <c r="U18" s="39"/>
      <c r="V18" s="39"/>
      <c r="W18" s="39"/>
    </row>
    <row r="19" spans="3:23" s="40" customFormat="1" ht="15" x14ac:dyDescent="0.3">
      <c r="C19" s="65"/>
      <c r="D19" s="66"/>
      <c r="E19" s="66"/>
      <c r="F19" s="67"/>
      <c r="G19" s="66"/>
      <c r="H19" s="66"/>
      <c r="I19" s="66"/>
      <c r="J19" s="38"/>
      <c r="K19" s="38"/>
      <c r="P19" s="215"/>
      <c r="Q19" s="39"/>
      <c r="R19" s="39"/>
      <c r="S19" s="39"/>
      <c r="T19" s="39"/>
      <c r="U19" s="39"/>
      <c r="V19" s="39"/>
      <c r="W19" s="39"/>
    </row>
    <row r="20" spans="3:23" s="40" customFormat="1" ht="15" x14ac:dyDescent="0.3">
      <c r="C20" s="82" t="s">
        <v>77</v>
      </c>
      <c r="D20" s="83"/>
      <c r="E20" s="83"/>
      <c r="F20" s="83"/>
      <c r="G20" s="83"/>
      <c r="H20" s="83"/>
      <c r="I20" s="254"/>
      <c r="J20" s="38"/>
      <c r="K20" s="38"/>
      <c r="O20" s="38"/>
      <c r="P20" s="215"/>
      <c r="Q20" s="39"/>
      <c r="R20" s="39"/>
      <c r="S20" s="39"/>
    </row>
    <row r="21" spans="3:23" s="40" customFormat="1" ht="15" x14ac:dyDescent="0.3">
      <c r="C21" s="84"/>
      <c r="D21" s="84"/>
      <c r="E21" s="84"/>
      <c r="F21" s="84"/>
      <c r="G21" s="84"/>
      <c r="H21" s="84"/>
      <c r="I21" s="84"/>
      <c r="J21" s="38"/>
      <c r="K21" s="38"/>
      <c r="O21" s="38"/>
      <c r="P21" s="215"/>
    </row>
    <row r="22" spans="3:23" s="40" customFormat="1" ht="15" x14ac:dyDescent="0.3">
      <c r="C22" s="85" t="s">
        <v>43</v>
      </c>
      <c r="D22" s="86"/>
      <c r="E22" s="206"/>
      <c r="F22" s="206"/>
      <c r="G22" s="206" t="s">
        <v>0</v>
      </c>
      <c r="H22" s="206"/>
      <c r="I22" s="87"/>
      <c r="J22" s="38"/>
      <c r="K22" s="38"/>
      <c r="O22" s="38"/>
      <c r="P22" s="215"/>
    </row>
    <row r="23" spans="3:23" s="40" customFormat="1" ht="15" x14ac:dyDescent="0.3">
      <c r="C23" s="88" t="s">
        <v>0</v>
      </c>
      <c r="D23" s="372" t="s">
        <v>60</v>
      </c>
      <c r="E23" s="232"/>
      <c r="F23" s="232"/>
      <c r="G23" s="232"/>
      <c r="H23" s="232"/>
      <c r="I23" s="89"/>
      <c r="J23" s="38"/>
      <c r="K23" s="38"/>
      <c r="O23" s="38"/>
      <c r="P23" s="215"/>
    </row>
    <row r="24" spans="3:23" s="40" customFormat="1" ht="15" x14ac:dyDescent="0.3">
      <c r="C24" s="90" t="s">
        <v>44</v>
      </c>
      <c r="D24" s="373"/>
      <c r="E24" s="232"/>
      <c r="F24" s="232"/>
      <c r="G24" s="232"/>
      <c r="H24" s="232"/>
      <c r="I24" s="89"/>
      <c r="J24" s="38"/>
      <c r="K24" s="38"/>
      <c r="O24" s="38"/>
      <c r="P24" s="215"/>
    </row>
    <row r="25" spans="3:23" s="40" customFormat="1" ht="15" x14ac:dyDescent="0.3">
      <c r="C25" s="91" t="s">
        <v>34</v>
      </c>
      <c r="D25" s="3">
        <v>0</v>
      </c>
      <c r="E25" s="232"/>
      <c r="F25" s="232"/>
      <c r="G25" s="232"/>
      <c r="H25" s="232"/>
      <c r="I25" s="89"/>
      <c r="J25" s="38"/>
      <c r="K25" s="38"/>
      <c r="O25" s="38"/>
      <c r="P25" s="215"/>
    </row>
    <row r="26" spans="3:23" s="40" customFormat="1" ht="15" x14ac:dyDescent="0.3">
      <c r="C26" s="92"/>
      <c r="D26" s="232"/>
      <c r="E26" s="232"/>
      <c r="F26" s="232"/>
      <c r="G26" s="232"/>
      <c r="H26" s="232"/>
      <c r="I26" s="89"/>
      <c r="J26" s="38"/>
      <c r="K26" s="38"/>
      <c r="O26" s="38"/>
      <c r="P26" s="215"/>
    </row>
    <row r="27" spans="3:23" s="40" customFormat="1" ht="15" x14ac:dyDescent="0.3">
      <c r="C27" s="92"/>
      <c r="D27" s="232"/>
      <c r="E27" s="232"/>
      <c r="F27" s="232"/>
      <c r="G27" s="232"/>
      <c r="H27" s="232"/>
      <c r="I27" s="89"/>
      <c r="J27" s="38"/>
      <c r="K27" s="38"/>
      <c r="O27" s="38"/>
      <c r="P27" s="215"/>
    </row>
    <row r="28" spans="3:23" s="40" customFormat="1" ht="15" x14ac:dyDescent="0.3">
      <c r="C28" s="93" t="s">
        <v>75</v>
      </c>
      <c r="D28" s="232"/>
      <c r="E28" s="232"/>
      <c r="F28" s="232"/>
      <c r="G28" s="232"/>
      <c r="H28" s="232"/>
      <c r="I28" s="263"/>
      <c r="J28" s="38"/>
      <c r="K28" s="38"/>
      <c r="O28" s="38"/>
      <c r="P28" s="215"/>
    </row>
    <row r="29" spans="3:23" s="40" customFormat="1" ht="15" x14ac:dyDescent="0.3">
      <c r="C29" s="92"/>
      <c r="D29" s="232"/>
      <c r="E29" s="232"/>
      <c r="F29" s="94" t="s">
        <v>9</v>
      </c>
      <c r="G29" s="94"/>
      <c r="H29" s="232"/>
      <c r="I29" s="374" t="s">
        <v>111</v>
      </c>
      <c r="J29" s="38"/>
      <c r="K29" s="38"/>
      <c r="O29" s="38"/>
      <c r="P29" s="215"/>
    </row>
    <row r="30" spans="3:23" s="40" customFormat="1" ht="15" x14ac:dyDescent="0.3">
      <c r="C30" s="95" t="s">
        <v>10</v>
      </c>
      <c r="D30" s="232"/>
      <c r="E30" s="232"/>
      <c r="F30" s="94" t="s">
        <v>11</v>
      </c>
      <c r="G30" s="94" t="s">
        <v>30</v>
      </c>
      <c r="H30" s="94"/>
      <c r="I30" s="374"/>
      <c r="J30" s="38"/>
      <c r="K30" s="38"/>
      <c r="O30" s="38"/>
      <c r="P30" s="215"/>
    </row>
    <row r="31" spans="3:23" s="40" customFormat="1" ht="15" x14ac:dyDescent="0.3">
      <c r="C31" s="97"/>
      <c r="D31" s="98"/>
      <c r="E31" s="98"/>
      <c r="F31" s="94" t="s">
        <v>12</v>
      </c>
      <c r="G31" s="96" t="s">
        <v>45</v>
      </c>
      <c r="H31" s="96" t="s">
        <v>0</v>
      </c>
      <c r="I31" s="374"/>
      <c r="J31" s="38"/>
      <c r="K31" s="38"/>
      <c r="O31" s="38"/>
      <c r="P31" s="215"/>
    </row>
    <row r="32" spans="3:23" s="40" customFormat="1" ht="15" x14ac:dyDescent="0.3">
      <c r="C32" s="99" t="s">
        <v>31</v>
      </c>
      <c r="D32" s="100" t="s">
        <v>13</v>
      </c>
      <c r="E32" s="100" t="s">
        <v>14</v>
      </c>
      <c r="F32" s="100" t="s">
        <v>87</v>
      </c>
      <c r="G32" s="100" t="s">
        <v>15</v>
      </c>
      <c r="H32" s="100" t="s">
        <v>16</v>
      </c>
      <c r="I32" s="375"/>
      <c r="J32" s="38"/>
      <c r="K32" s="38"/>
      <c r="O32" s="38"/>
      <c r="P32" s="215"/>
    </row>
    <row r="33" spans="3:16" s="40" customFormat="1" ht="15" x14ac:dyDescent="0.3">
      <c r="C33" s="101" t="s">
        <v>17</v>
      </c>
      <c r="D33" s="102">
        <v>1</v>
      </c>
      <c r="E33" s="4">
        <v>500</v>
      </c>
      <c r="F33" s="5">
        <v>0</v>
      </c>
      <c r="G33" s="103">
        <f>IF(D33=" "," ",IF(+E33&lt;&gt;0,E33,"&gt;"))</f>
        <v>500</v>
      </c>
      <c r="H33" s="103">
        <f>+G33</f>
        <v>500</v>
      </c>
      <c r="I33" s="104">
        <f>IF(H33=" "," ",+$D$25*(1-F33))</f>
        <v>0</v>
      </c>
      <c r="J33" s="38"/>
      <c r="K33" s="38"/>
      <c r="O33" s="38"/>
      <c r="P33" s="215">
        <f>IF(AND(D33&lt;&gt;"",E33="&gt;"),0,IF(AND(D33="",E33="&gt;"),2,1))</f>
        <v>1</v>
      </c>
    </row>
    <row r="34" spans="3:16" s="40" customFormat="1" ht="15" x14ac:dyDescent="0.3">
      <c r="C34" s="105" t="s">
        <v>19</v>
      </c>
      <c r="D34" s="102">
        <f>IF(ISERROR(+E33+1),"",E33+1)</f>
        <v>501</v>
      </c>
      <c r="E34" s="4">
        <v>1000</v>
      </c>
      <c r="F34" s="6">
        <v>0</v>
      </c>
      <c r="G34" s="103">
        <f t="shared" ref="G34:G44" si="0">IF(D34=" "," ",IF(+E34&lt;&gt;0,E34,"&gt;"))</f>
        <v>1000</v>
      </c>
      <c r="H34" s="103">
        <f>IF(G34=" "," ",IF(G34="&gt;",1,G34-G33))</f>
        <v>500</v>
      </c>
      <c r="I34" s="104">
        <f>IF(H34=" "," ",+$D$25*(1-F34))</f>
        <v>0</v>
      </c>
      <c r="J34" s="38"/>
      <c r="K34" s="38"/>
      <c r="O34" s="38"/>
      <c r="P34" s="215">
        <f t="shared" ref="P34:P44" si="1">IF(D34="",0,IF(F34&lt;F33,1,0))</f>
        <v>0</v>
      </c>
    </row>
    <row r="35" spans="3:16" s="40" customFormat="1" ht="15" x14ac:dyDescent="0.3">
      <c r="C35" s="106" t="s">
        <v>20</v>
      </c>
      <c r="D35" s="102">
        <f t="shared" ref="D35:D44" si="2">IF(ISERROR(+E34+1),"",E34+1)</f>
        <v>1001</v>
      </c>
      <c r="E35" s="4">
        <v>2000</v>
      </c>
      <c r="F35" s="6">
        <v>0</v>
      </c>
      <c r="G35" s="103">
        <f t="shared" si="0"/>
        <v>2000</v>
      </c>
      <c r="H35" s="103">
        <f t="shared" ref="H35:H44" si="3">IF(G35=" "," ",IF(G35="&gt;",1,G35-G34))</f>
        <v>1000</v>
      </c>
      <c r="I35" s="104">
        <f t="shared" ref="I35:I44" si="4">IF(H35=" "," ",+$D$25*(1-F35))</f>
        <v>0</v>
      </c>
      <c r="J35" s="38"/>
      <c r="K35" s="38"/>
      <c r="O35" s="38"/>
      <c r="P35" s="215">
        <f t="shared" si="1"/>
        <v>0</v>
      </c>
    </row>
    <row r="36" spans="3:16" s="40" customFormat="1" ht="15" x14ac:dyDescent="0.3">
      <c r="C36" s="106" t="s">
        <v>21</v>
      </c>
      <c r="D36" s="102">
        <f t="shared" si="2"/>
        <v>2001</v>
      </c>
      <c r="E36" s="4">
        <v>3000</v>
      </c>
      <c r="F36" s="6">
        <v>0</v>
      </c>
      <c r="G36" s="103">
        <f t="shared" si="0"/>
        <v>3000</v>
      </c>
      <c r="H36" s="103">
        <f t="shared" si="3"/>
        <v>1000</v>
      </c>
      <c r="I36" s="104">
        <f t="shared" si="4"/>
        <v>0</v>
      </c>
      <c r="J36" s="38"/>
      <c r="K36" s="38"/>
      <c r="O36" s="38"/>
      <c r="P36" s="215">
        <f t="shared" si="1"/>
        <v>0</v>
      </c>
    </row>
    <row r="37" spans="3:16" s="40" customFormat="1" ht="15" x14ac:dyDescent="0.3">
      <c r="C37" s="101" t="s">
        <v>22</v>
      </c>
      <c r="D37" s="102">
        <f t="shared" si="2"/>
        <v>3001</v>
      </c>
      <c r="E37" s="4">
        <v>4000</v>
      </c>
      <c r="F37" s="6">
        <v>0</v>
      </c>
      <c r="G37" s="103">
        <f t="shared" si="0"/>
        <v>4000</v>
      </c>
      <c r="H37" s="103">
        <f t="shared" si="3"/>
        <v>1000</v>
      </c>
      <c r="I37" s="104">
        <f t="shared" si="4"/>
        <v>0</v>
      </c>
      <c r="J37" s="38"/>
      <c r="K37" s="38"/>
      <c r="O37" s="38"/>
      <c r="P37" s="215">
        <f t="shared" si="1"/>
        <v>0</v>
      </c>
    </row>
    <row r="38" spans="3:16" s="40" customFormat="1" ht="15" x14ac:dyDescent="0.3">
      <c r="C38" s="105" t="s">
        <v>23</v>
      </c>
      <c r="D38" s="102">
        <f t="shared" si="2"/>
        <v>4001</v>
      </c>
      <c r="E38" s="4" t="s">
        <v>18</v>
      </c>
      <c r="F38" s="6"/>
      <c r="G38" s="103" t="str">
        <f t="shared" si="0"/>
        <v>&gt;</v>
      </c>
      <c r="H38" s="103">
        <f t="shared" si="3"/>
        <v>1</v>
      </c>
      <c r="I38" s="104">
        <f t="shared" si="4"/>
        <v>0</v>
      </c>
      <c r="J38" s="38"/>
      <c r="K38" s="38"/>
      <c r="O38" s="38"/>
      <c r="P38" s="215">
        <f t="shared" si="1"/>
        <v>0</v>
      </c>
    </row>
    <row r="39" spans="3:16" s="40" customFormat="1" ht="15" x14ac:dyDescent="0.3">
      <c r="C39" s="106" t="s">
        <v>24</v>
      </c>
      <c r="D39" s="102" t="str">
        <f t="shared" si="2"/>
        <v/>
      </c>
      <c r="E39" s="4" t="s">
        <v>18</v>
      </c>
      <c r="F39" s="6"/>
      <c r="G39" s="103" t="str">
        <f t="shared" si="0"/>
        <v>&gt;</v>
      </c>
      <c r="H39" s="103">
        <f t="shared" si="3"/>
        <v>1</v>
      </c>
      <c r="I39" s="104">
        <f t="shared" si="4"/>
        <v>0</v>
      </c>
      <c r="J39" s="38"/>
      <c r="K39" s="38"/>
      <c r="O39" s="38"/>
      <c r="P39" s="215">
        <f t="shared" si="1"/>
        <v>0</v>
      </c>
    </row>
    <row r="40" spans="3:16" s="40" customFormat="1" ht="15" x14ac:dyDescent="0.3">
      <c r="C40" s="106" t="s">
        <v>25</v>
      </c>
      <c r="D40" s="102" t="str">
        <f t="shared" si="2"/>
        <v/>
      </c>
      <c r="E40" s="4" t="s">
        <v>18</v>
      </c>
      <c r="F40" s="6"/>
      <c r="G40" s="107" t="str">
        <f t="shared" si="0"/>
        <v>&gt;</v>
      </c>
      <c r="H40" s="103">
        <f t="shared" si="3"/>
        <v>1</v>
      </c>
      <c r="I40" s="104">
        <f t="shared" si="4"/>
        <v>0</v>
      </c>
      <c r="J40" s="38"/>
      <c r="K40" s="38"/>
      <c r="O40" s="38"/>
      <c r="P40" s="215">
        <f t="shared" si="1"/>
        <v>0</v>
      </c>
    </row>
    <row r="41" spans="3:16" s="40" customFormat="1" ht="15" x14ac:dyDescent="0.3">
      <c r="C41" s="101" t="s">
        <v>26</v>
      </c>
      <c r="D41" s="102" t="str">
        <f t="shared" si="2"/>
        <v/>
      </c>
      <c r="E41" s="4" t="s">
        <v>18</v>
      </c>
      <c r="F41" s="6"/>
      <c r="G41" s="103" t="str">
        <f t="shared" si="0"/>
        <v>&gt;</v>
      </c>
      <c r="H41" s="103">
        <f t="shared" si="3"/>
        <v>1</v>
      </c>
      <c r="I41" s="104">
        <f t="shared" si="4"/>
        <v>0</v>
      </c>
      <c r="J41" s="38"/>
      <c r="K41" s="38"/>
      <c r="O41" s="38"/>
      <c r="P41" s="215">
        <f t="shared" si="1"/>
        <v>0</v>
      </c>
    </row>
    <row r="42" spans="3:16" s="40" customFormat="1" ht="15" x14ac:dyDescent="0.3">
      <c r="C42" s="105" t="s">
        <v>27</v>
      </c>
      <c r="D42" s="102" t="str">
        <f t="shared" si="2"/>
        <v/>
      </c>
      <c r="E42" s="4" t="s">
        <v>18</v>
      </c>
      <c r="F42" s="6"/>
      <c r="G42" s="103" t="str">
        <f t="shared" si="0"/>
        <v>&gt;</v>
      </c>
      <c r="H42" s="103">
        <f t="shared" si="3"/>
        <v>1</v>
      </c>
      <c r="I42" s="104">
        <f t="shared" si="4"/>
        <v>0</v>
      </c>
      <c r="J42" s="38"/>
      <c r="K42" s="38"/>
      <c r="O42" s="38"/>
      <c r="P42" s="215">
        <f t="shared" si="1"/>
        <v>0</v>
      </c>
    </row>
    <row r="43" spans="3:16" s="40" customFormat="1" ht="15" x14ac:dyDescent="0.3">
      <c r="C43" s="106" t="s">
        <v>28</v>
      </c>
      <c r="D43" s="102" t="str">
        <f t="shared" si="2"/>
        <v/>
      </c>
      <c r="E43" s="4" t="s">
        <v>18</v>
      </c>
      <c r="F43" s="6"/>
      <c r="G43" s="103" t="str">
        <f t="shared" si="0"/>
        <v>&gt;</v>
      </c>
      <c r="H43" s="103">
        <f t="shared" si="3"/>
        <v>1</v>
      </c>
      <c r="I43" s="104">
        <f t="shared" si="4"/>
        <v>0</v>
      </c>
      <c r="J43" s="38"/>
      <c r="K43" s="38"/>
      <c r="O43" s="38"/>
      <c r="P43" s="215">
        <f t="shared" si="1"/>
        <v>0</v>
      </c>
    </row>
    <row r="44" spans="3:16" s="40" customFormat="1" ht="15" x14ac:dyDescent="0.3">
      <c r="C44" s="106" t="s">
        <v>29</v>
      </c>
      <c r="D44" s="102" t="str">
        <f t="shared" si="2"/>
        <v/>
      </c>
      <c r="E44" s="4" t="s">
        <v>18</v>
      </c>
      <c r="F44" s="6"/>
      <c r="G44" s="103" t="str">
        <f t="shared" si="0"/>
        <v>&gt;</v>
      </c>
      <c r="H44" s="103">
        <f t="shared" si="3"/>
        <v>1</v>
      </c>
      <c r="I44" s="104">
        <f t="shared" si="4"/>
        <v>0</v>
      </c>
      <c r="J44" s="38"/>
      <c r="K44" s="38"/>
      <c r="O44" s="38"/>
      <c r="P44" s="215">
        <f t="shared" si="1"/>
        <v>0</v>
      </c>
    </row>
    <row r="45" spans="3:16" s="40" customFormat="1" ht="31.25" customHeight="1" x14ac:dyDescent="0.3">
      <c r="C45" s="366" t="s">
        <v>88</v>
      </c>
      <c r="D45" s="366"/>
      <c r="E45" s="366"/>
      <c r="F45" s="102"/>
      <c r="G45" s="109"/>
      <c r="H45" s="109"/>
      <c r="I45" s="110"/>
      <c r="J45" s="38"/>
      <c r="K45" s="38"/>
      <c r="L45" s="110"/>
      <c r="M45" s="110"/>
      <c r="N45" s="110"/>
      <c r="O45" s="38"/>
      <c r="P45" s="215"/>
    </row>
    <row r="46" spans="3:16" s="40" customFormat="1" ht="15" x14ac:dyDescent="0.3">
      <c r="C46" s="84"/>
      <c r="D46" s="84"/>
      <c r="E46" s="84"/>
      <c r="F46" s="84"/>
      <c r="G46" s="84"/>
      <c r="H46" s="84"/>
      <c r="I46" s="84"/>
      <c r="J46" s="38"/>
      <c r="K46" s="38"/>
      <c r="L46" s="38"/>
      <c r="M46" s="38"/>
      <c r="N46" s="38"/>
      <c r="P46" s="218"/>
    </row>
    <row r="47" spans="3:16" s="40" customFormat="1" ht="15" x14ac:dyDescent="0.3">
      <c r="C47" s="111" t="s">
        <v>104</v>
      </c>
      <c r="D47" s="112"/>
      <c r="E47" s="113">
        <f>+D15</f>
        <v>2025</v>
      </c>
      <c r="F47" s="113">
        <f t="shared" ref="F47:I47" si="5">+E15</f>
        <v>2026</v>
      </c>
      <c r="G47" s="113">
        <f t="shared" si="5"/>
        <v>2027</v>
      </c>
      <c r="H47" s="114">
        <f t="shared" si="5"/>
        <v>2028</v>
      </c>
      <c r="I47" s="114">
        <f t="shared" si="5"/>
        <v>2029</v>
      </c>
      <c r="J47" s="114">
        <v>2030</v>
      </c>
      <c r="K47" s="114">
        <v>2031</v>
      </c>
      <c r="L47" s="114">
        <v>2032</v>
      </c>
      <c r="M47" s="114">
        <v>2033</v>
      </c>
      <c r="N47" s="114">
        <v>2034</v>
      </c>
      <c r="P47" s="218"/>
    </row>
    <row r="48" spans="3:16" s="40" customFormat="1" ht="14.5" x14ac:dyDescent="0.35">
      <c r="C48" s="362" t="s">
        <v>47</v>
      </c>
      <c r="D48" s="363"/>
      <c r="E48" s="116">
        <f>+D17</f>
        <v>100</v>
      </c>
      <c r="F48" s="116">
        <f t="shared" ref="F48:J48" si="6">+E17</f>
        <v>600</v>
      </c>
      <c r="G48" s="116">
        <f t="shared" si="6"/>
        <v>1200</v>
      </c>
      <c r="H48" s="116">
        <f t="shared" si="6"/>
        <v>1800</v>
      </c>
      <c r="I48" s="116">
        <f t="shared" si="6"/>
        <v>2500</v>
      </c>
      <c r="J48" s="116">
        <f t="shared" si="6"/>
        <v>4000</v>
      </c>
      <c r="K48" s="116">
        <f t="shared" ref="K48" si="7">+J17</f>
        <v>4000</v>
      </c>
      <c r="L48" s="116">
        <f t="shared" ref="L48" si="8">+K17</f>
        <v>4000</v>
      </c>
      <c r="M48" s="116">
        <f t="shared" ref="M48" si="9">+L17</f>
        <v>4000</v>
      </c>
      <c r="N48" s="116">
        <f t="shared" ref="N48" si="10">+M17</f>
        <v>4000</v>
      </c>
      <c r="P48" s="218"/>
    </row>
    <row r="49" spans="3:37" s="40" customFormat="1" ht="14.5" x14ac:dyDescent="0.35">
      <c r="C49" s="362" t="s">
        <v>48</v>
      </c>
      <c r="D49" s="363"/>
      <c r="E49" s="116">
        <f>+D17</f>
        <v>100</v>
      </c>
      <c r="F49" s="116">
        <f>F48-E48</f>
        <v>500</v>
      </c>
      <c r="G49" s="116">
        <f t="shared" ref="G49:J49" si="11">G48-F48</f>
        <v>600</v>
      </c>
      <c r="H49" s="116">
        <f t="shared" si="11"/>
        <v>600</v>
      </c>
      <c r="I49" s="116">
        <f t="shared" si="11"/>
        <v>700</v>
      </c>
      <c r="J49" s="116">
        <f t="shared" si="11"/>
        <v>1500</v>
      </c>
      <c r="K49" s="116">
        <f t="shared" ref="K49" si="12">K48-J48</f>
        <v>0</v>
      </c>
      <c r="L49" s="116">
        <f t="shared" ref="L49" si="13">L48-K48</f>
        <v>0</v>
      </c>
      <c r="M49" s="116">
        <f t="shared" ref="M49" si="14">M48-L48</f>
        <v>0</v>
      </c>
      <c r="N49" s="116">
        <f t="shared" ref="N49" si="15">N48-M48</f>
        <v>0</v>
      </c>
      <c r="P49" s="218"/>
    </row>
    <row r="50" spans="3:37" s="40" customFormat="1" ht="14.5" x14ac:dyDescent="0.35">
      <c r="C50" s="362" t="s">
        <v>76</v>
      </c>
      <c r="D50" s="363"/>
      <c r="E50" s="117">
        <f t="shared" ref="E50:I50" si="16">IF(ISERROR(+VLOOKUP(E48,Staffel1,6,TRUE)),0,+VLOOKUP(E48,Staffel1,6,TRUE))</f>
        <v>0</v>
      </c>
      <c r="F50" s="117">
        <f t="shared" si="16"/>
        <v>0</v>
      </c>
      <c r="G50" s="117">
        <f t="shared" si="16"/>
        <v>0</v>
      </c>
      <c r="H50" s="117">
        <f t="shared" si="16"/>
        <v>0</v>
      </c>
      <c r="I50" s="117">
        <f t="shared" si="16"/>
        <v>0</v>
      </c>
      <c r="J50" s="117">
        <f t="shared" ref="J50:L50" si="17">IF(ISERROR(+VLOOKUP(J48,Staffel1,6,TRUE)),0,+VLOOKUP(J48,Staffel1,6,TRUE))</f>
        <v>0</v>
      </c>
      <c r="K50" s="117">
        <f t="shared" si="17"/>
        <v>0</v>
      </c>
      <c r="L50" s="117">
        <f t="shared" si="17"/>
        <v>0</v>
      </c>
      <c r="M50" s="117">
        <f t="shared" ref="M50:N50" si="18">IF(ISERROR(+VLOOKUP(M48,Staffel1,6,TRUE)),0,+VLOOKUP(M48,Staffel1,6,TRUE))</f>
        <v>0</v>
      </c>
      <c r="N50" s="117">
        <f t="shared" si="18"/>
        <v>0</v>
      </c>
      <c r="P50" s="218"/>
    </row>
    <row r="51" spans="3:37" s="40" customFormat="1" ht="13.5" x14ac:dyDescent="0.3">
      <c r="C51" s="362"/>
      <c r="D51" s="370"/>
      <c r="E51" s="117"/>
      <c r="F51" s="117"/>
      <c r="G51" s="117"/>
      <c r="H51" s="117"/>
      <c r="I51" s="117"/>
      <c r="J51" s="117"/>
      <c r="K51" s="117"/>
      <c r="L51" s="117"/>
      <c r="M51" s="117"/>
      <c r="N51" s="117"/>
      <c r="P51" s="218" t="s">
        <v>72</v>
      </c>
      <c r="Q51" s="40" t="s">
        <v>66</v>
      </c>
      <c r="R51" s="218">
        <v>2025</v>
      </c>
      <c r="S51" s="218">
        <v>2026</v>
      </c>
      <c r="T51" s="218">
        <v>2027</v>
      </c>
      <c r="U51" s="218">
        <v>2028</v>
      </c>
      <c r="V51" s="218">
        <v>2029</v>
      </c>
      <c r="W51" s="218">
        <v>2030</v>
      </c>
      <c r="X51" s="218">
        <v>2031</v>
      </c>
      <c r="Y51" s="218">
        <v>2032</v>
      </c>
      <c r="Z51" s="218">
        <v>2033</v>
      </c>
      <c r="AA51" s="218">
        <v>2034</v>
      </c>
      <c r="AB51" s="218">
        <v>2035</v>
      </c>
      <c r="AC51" s="218">
        <v>2036</v>
      </c>
      <c r="AD51" s="218">
        <v>2037</v>
      </c>
      <c r="AE51" s="218">
        <v>2038</v>
      </c>
      <c r="AF51" s="218">
        <v>2039</v>
      </c>
      <c r="AG51" s="218">
        <v>2040</v>
      </c>
      <c r="AH51" s="218">
        <v>2041</v>
      </c>
      <c r="AI51" s="218">
        <v>2042</v>
      </c>
      <c r="AJ51" s="218">
        <v>2043</v>
      </c>
      <c r="AK51" s="218">
        <v>2044</v>
      </c>
    </row>
    <row r="52" spans="3:37" s="40" customFormat="1" ht="15" thickBot="1" x14ac:dyDescent="0.4">
      <c r="C52" s="367" t="s">
        <v>49</v>
      </c>
      <c r="D52" s="368"/>
      <c r="E52" s="244">
        <f t="shared" ref="E52:J52" si="19">IF(ISERROR(+E50*E48),0,+E50*E48)</f>
        <v>0</v>
      </c>
      <c r="F52" s="244">
        <f t="shared" si="19"/>
        <v>0</v>
      </c>
      <c r="G52" s="244">
        <f t="shared" si="19"/>
        <v>0</v>
      </c>
      <c r="H52" s="244">
        <f t="shared" si="19"/>
        <v>0</v>
      </c>
      <c r="I52" s="244">
        <f t="shared" si="19"/>
        <v>0</v>
      </c>
      <c r="J52" s="244">
        <f t="shared" si="19"/>
        <v>0</v>
      </c>
      <c r="K52" s="244">
        <f t="shared" ref="K52:L52" si="20">IF(ISERROR(+K50*K48),0,+K50*K48)</f>
        <v>0</v>
      </c>
      <c r="L52" s="244">
        <f t="shared" si="20"/>
        <v>0</v>
      </c>
      <c r="M52" s="244">
        <f t="shared" ref="M52:N52" si="21">IF(ISERROR(+M50*M48),0,+M50*M48)</f>
        <v>0</v>
      </c>
      <c r="N52" s="244">
        <f t="shared" si="21"/>
        <v>0</v>
      </c>
      <c r="P52" s="218">
        <v>1</v>
      </c>
      <c r="Q52" s="40" t="s">
        <v>63</v>
      </c>
      <c r="R52" s="222">
        <f>E52*P52</f>
        <v>0</v>
      </c>
      <c r="S52" s="222">
        <f>F52*P52</f>
        <v>0</v>
      </c>
      <c r="T52" s="222">
        <f>G52*P52</f>
        <v>0</v>
      </c>
      <c r="U52" s="222">
        <f>H52*P52</f>
        <v>0</v>
      </c>
      <c r="V52" s="222">
        <f>I52*P52</f>
        <v>0</v>
      </c>
      <c r="W52" s="222">
        <f>J52*$P$52</f>
        <v>0</v>
      </c>
      <c r="X52" s="222">
        <f t="shared" ref="X52:AK52" si="22">W52*$P$52</f>
        <v>0</v>
      </c>
      <c r="Y52" s="222">
        <f t="shared" si="22"/>
        <v>0</v>
      </c>
      <c r="Z52" s="222">
        <f t="shared" si="22"/>
        <v>0</v>
      </c>
      <c r="AA52" s="222">
        <f t="shared" si="22"/>
        <v>0</v>
      </c>
      <c r="AB52" s="222">
        <f t="shared" si="22"/>
        <v>0</v>
      </c>
      <c r="AC52" s="222">
        <f t="shared" si="22"/>
        <v>0</v>
      </c>
      <c r="AD52" s="222">
        <f t="shared" si="22"/>
        <v>0</v>
      </c>
      <c r="AE52" s="222">
        <f t="shared" si="22"/>
        <v>0</v>
      </c>
      <c r="AF52" s="222">
        <f t="shared" si="22"/>
        <v>0</v>
      </c>
      <c r="AG52" s="222">
        <f t="shared" si="22"/>
        <v>0</v>
      </c>
      <c r="AH52" s="222">
        <f t="shared" si="22"/>
        <v>0</v>
      </c>
      <c r="AI52" s="222">
        <f t="shared" si="22"/>
        <v>0</v>
      </c>
      <c r="AJ52" s="222">
        <f t="shared" si="22"/>
        <v>0</v>
      </c>
      <c r="AK52" s="222">
        <f t="shared" si="22"/>
        <v>0</v>
      </c>
    </row>
    <row r="53" spans="3:37" s="40" customFormat="1" ht="14" thickTop="1" x14ac:dyDescent="0.3">
      <c r="C53" s="84"/>
      <c r="D53" s="84"/>
      <c r="E53" s="84"/>
      <c r="F53" s="84"/>
      <c r="G53" s="84"/>
      <c r="H53" s="84"/>
      <c r="I53" s="84"/>
      <c r="J53" s="115"/>
      <c r="K53" s="115"/>
      <c r="L53" s="115"/>
      <c r="M53" s="115"/>
      <c r="N53" s="115"/>
      <c r="P53" s="218">
        <v>1</v>
      </c>
      <c r="Q53" s="40" t="s">
        <v>64</v>
      </c>
      <c r="R53" s="222" t="e">
        <f>#REF!*P53</f>
        <v>#REF!</v>
      </c>
      <c r="S53" s="222" t="e">
        <f>#REF!*P53</f>
        <v>#REF!</v>
      </c>
      <c r="T53" s="222" t="e">
        <f>#REF!*P53</f>
        <v>#REF!</v>
      </c>
      <c r="U53" s="222" t="e">
        <f>#REF!*P53</f>
        <v>#REF!</v>
      </c>
      <c r="V53" s="222" t="e">
        <f>#REF!*P53</f>
        <v>#REF!</v>
      </c>
      <c r="W53" s="222" t="e">
        <f>#REF!*P53</f>
        <v>#REF!</v>
      </c>
      <c r="X53" s="222" t="e">
        <f>#REF!*#REF!*$P$53</f>
        <v>#REF!</v>
      </c>
      <c r="Y53" s="222" t="e">
        <f>#REF!*#REF!*$P$53</f>
        <v>#REF!</v>
      </c>
      <c r="Z53" s="222" t="e">
        <f>#REF!*#REF!*$P$53</f>
        <v>#REF!</v>
      </c>
      <c r="AA53" s="222" t="e">
        <f>#REF!*#REF!*$P$53</f>
        <v>#REF!</v>
      </c>
      <c r="AB53" s="222" t="e">
        <f>#REF!*#REF!*$P$53</f>
        <v>#REF!</v>
      </c>
      <c r="AC53" s="222" t="e">
        <f>#REF!*#REF!*$P$53</f>
        <v>#REF!</v>
      </c>
      <c r="AD53" s="222" t="e">
        <f>#REF!*#REF!*$P$53</f>
        <v>#REF!</v>
      </c>
      <c r="AE53" s="222" t="e">
        <f>#REF!*#REF!*$P$53</f>
        <v>#REF!</v>
      </c>
      <c r="AF53" s="222" t="e">
        <f>#REF!*#REF!*$P$53</f>
        <v>#REF!</v>
      </c>
      <c r="AG53" s="222" t="e">
        <f>#REF!*#REF!*$P$53</f>
        <v>#REF!</v>
      </c>
      <c r="AH53" s="222" t="e">
        <f>#REF!*#REF!*$P$53</f>
        <v>#REF!</v>
      </c>
      <c r="AI53" s="222" t="e">
        <f>#REF!*#REF!*$P$53</f>
        <v>#REF!</v>
      </c>
      <c r="AJ53" s="222" t="e">
        <f>#REF!*#REF!*$P$53</f>
        <v>#REF!</v>
      </c>
      <c r="AK53" s="222" t="e">
        <f>#REF!*#REF!*$P$53</f>
        <v>#REF!</v>
      </c>
    </row>
    <row r="54" spans="3:37" s="40" customFormat="1" ht="15.75" customHeight="1" x14ac:dyDescent="0.3">
      <c r="C54" s="229"/>
      <c r="D54" s="219" t="s">
        <v>58</v>
      </c>
      <c r="E54" s="119">
        <f>SUM(E52:N52)</f>
        <v>0</v>
      </c>
      <c r="F54" s="84" t="s">
        <v>0</v>
      </c>
      <c r="G54" s="84"/>
      <c r="H54" s="229"/>
      <c r="I54" s="220" t="s">
        <v>62</v>
      </c>
      <c r="J54" s="221">
        <f>E54+10*N52</f>
        <v>0</v>
      </c>
      <c r="K54" s="226"/>
      <c r="L54" s="115"/>
      <c r="M54" s="115"/>
      <c r="N54" s="115"/>
      <c r="P54" s="218">
        <v>1</v>
      </c>
      <c r="Q54" s="40" t="s">
        <v>65</v>
      </c>
      <c r="R54" s="222">
        <f>E70*$P$54</f>
        <v>0</v>
      </c>
      <c r="S54" s="222">
        <f>F70*$P$54</f>
        <v>0</v>
      </c>
      <c r="T54" s="222">
        <f>G70*$P$54</f>
        <v>0</v>
      </c>
      <c r="U54" s="222">
        <f>H70*$P$54</f>
        <v>0</v>
      </c>
      <c r="V54" s="222">
        <f>I70*$P$54</f>
        <v>0</v>
      </c>
      <c r="W54" s="222">
        <f>J70*P54</f>
        <v>0</v>
      </c>
      <c r="X54" s="222">
        <f t="shared" ref="X54:AK54" si="23">W54*$P$54</f>
        <v>0</v>
      </c>
      <c r="Y54" s="222">
        <f t="shared" si="23"/>
        <v>0</v>
      </c>
      <c r="Z54" s="222">
        <f t="shared" si="23"/>
        <v>0</v>
      </c>
      <c r="AA54" s="222">
        <f t="shared" si="23"/>
        <v>0</v>
      </c>
      <c r="AB54" s="222">
        <f t="shared" si="23"/>
        <v>0</v>
      </c>
      <c r="AC54" s="222">
        <f t="shared" si="23"/>
        <v>0</v>
      </c>
      <c r="AD54" s="222">
        <f t="shared" si="23"/>
        <v>0</v>
      </c>
      <c r="AE54" s="222">
        <f t="shared" si="23"/>
        <v>0</v>
      </c>
      <c r="AF54" s="222">
        <f t="shared" si="23"/>
        <v>0</v>
      </c>
      <c r="AG54" s="222">
        <f t="shared" si="23"/>
        <v>0</v>
      </c>
      <c r="AH54" s="222">
        <f t="shared" si="23"/>
        <v>0</v>
      </c>
      <c r="AI54" s="222">
        <f t="shared" si="23"/>
        <v>0</v>
      </c>
      <c r="AJ54" s="222">
        <f t="shared" si="23"/>
        <v>0</v>
      </c>
      <c r="AK54" s="222">
        <f t="shared" si="23"/>
        <v>0</v>
      </c>
    </row>
    <row r="55" spans="3:37" s="40" customFormat="1" ht="15.75" customHeight="1" x14ac:dyDescent="0.3">
      <c r="C55" s="238"/>
      <c r="D55" s="239"/>
      <c r="E55" s="240"/>
      <c r="F55" s="84"/>
      <c r="G55" s="84"/>
      <c r="H55" s="238"/>
      <c r="I55" s="241"/>
      <c r="J55" s="226"/>
      <c r="K55" s="226"/>
      <c r="L55" s="115"/>
      <c r="M55" s="115"/>
      <c r="N55" s="115"/>
      <c r="P55" s="218"/>
      <c r="R55" s="222"/>
      <c r="S55" s="222"/>
      <c r="T55" s="222"/>
      <c r="U55" s="222"/>
      <c r="V55" s="222"/>
      <c r="W55" s="222"/>
      <c r="X55" s="222"/>
      <c r="Y55" s="222"/>
      <c r="Z55" s="222"/>
      <c r="AA55" s="222"/>
      <c r="AB55" s="222"/>
      <c r="AC55" s="222"/>
      <c r="AD55" s="222"/>
      <c r="AE55" s="222"/>
      <c r="AF55" s="222"/>
      <c r="AG55" s="222"/>
      <c r="AH55" s="222"/>
      <c r="AI55" s="222"/>
      <c r="AJ55" s="222"/>
      <c r="AK55" s="222"/>
    </row>
    <row r="56" spans="3:37" s="40" customFormat="1" ht="15.75" customHeight="1" thickBot="1" x14ac:dyDescent="0.35">
      <c r="C56" s="359" t="s">
        <v>101</v>
      </c>
      <c r="D56" s="360"/>
      <c r="E56" s="360"/>
      <c r="F56" s="361"/>
      <c r="G56" s="245">
        <f>NPV(0.05,E52:N52)</f>
        <v>0</v>
      </c>
      <c r="H56" s="242" t="s">
        <v>92</v>
      </c>
      <c r="I56" s="241"/>
      <c r="J56" s="226"/>
      <c r="K56" s="226"/>
      <c r="L56" s="115"/>
      <c r="M56" s="115"/>
      <c r="N56" s="115"/>
      <c r="P56" s="218"/>
      <c r="R56" s="222"/>
      <c r="S56" s="222"/>
      <c r="T56" s="222"/>
      <c r="U56" s="222"/>
      <c r="V56" s="222"/>
      <c r="W56" s="222"/>
      <c r="X56" s="222"/>
      <c r="Y56" s="222"/>
      <c r="Z56" s="222"/>
      <c r="AA56" s="222"/>
      <c r="AB56" s="222"/>
      <c r="AC56" s="222"/>
      <c r="AD56" s="222"/>
      <c r="AE56" s="222"/>
      <c r="AF56" s="222"/>
      <c r="AG56" s="222"/>
      <c r="AH56" s="222"/>
      <c r="AI56" s="222"/>
      <c r="AJ56" s="222"/>
      <c r="AK56" s="222"/>
    </row>
    <row r="57" spans="3:37" s="40" customFormat="1" ht="16" thickTop="1" thickBot="1" x14ac:dyDescent="0.35">
      <c r="C57" s="10"/>
      <c r="D57" s="12"/>
      <c r="E57" s="12"/>
      <c r="F57" s="11"/>
      <c r="G57" s="12"/>
      <c r="H57" s="12"/>
      <c r="I57" s="12"/>
      <c r="J57" s="68"/>
      <c r="K57" s="68"/>
      <c r="L57" s="68"/>
      <c r="M57" s="68"/>
      <c r="N57" s="68"/>
      <c r="P57" s="218"/>
      <c r="Q57" s="40" t="s">
        <v>71</v>
      </c>
      <c r="R57" s="222" t="e">
        <f>SUM(R52:R54)*(1.05^(R51-$R$51))</f>
        <v>#REF!</v>
      </c>
      <c r="S57" s="222" t="e">
        <f t="shared" ref="S57:AK57" si="24">SUM(S52:S54)*(1.05^(S51-$R$51))</f>
        <v>#REF!</v>
      </c>
      <c r="T57" s="222" t="e">
        <f t="shared" si="24"/>
        <v>#REF!</v>
      </c>
      <c r="U57" s="222" t="e">
        <f t="shared" si="24"/>
        <v>#REF!</v>
      </c>
      <c r="V57" s="222" t="e">
        <f t="shared" si="24"/>
        <v>#REF!</v>
      </c>
      <c r="W57" s="222" t="e">
        <f t="shared" si="24"/>
        <v>#REF!</v>
      </c>
      <c r="X57" s="222" t="e">
        <f t="shared" si="24"/>
        <v>#REF!</v>
      </c>
      <c r="Y57" s="222" t="e">
        <f t="shared" si="24"/>
        <v>#REF!</v>
      </c>
      <c r="Z57" s="222" t="e">
        <f t="shared" si="24"/>
        <v>#REF!</v>
      </c>
      <c r="AA57" s="222" t="e">
        <f t="shared" si="24"/>
        <v>#REF!</v>
      </c>
      <c r="AB57" s="222" t="e">
        <f t="shared" si="24"/>
        <v>#REF!</v>
      </c>
      <c r="AC57" s="222" t="e">
        <f t="shared" si="24"/>
        <v>#REF!</v>
      </c>
      <c r="AD57" s="222" t="e">
        <f t="shared" si="24"/>
        <v>#REF!</v>
      </c>
      <c r="AE57" s="222" t="e">
        <f t="shared" si="24"/>
        <v>#REF!</v>
      </c>
      <c r="AF57" s="222" t="e">
        <f t="shared" si="24"/>
        <v>#REF!</v>
      </c>
      <c r="AG57" s="222" t="e">
        <f t="shared" si="24"/>
        <v>#REF!</v>
      </c>
      <c r="AH57" s="222" t="e">
        <f t="shared" si="24"/>
        <v>#REF!</v>
      </c>
      <c r="AI57" s="222" t="e">
        <f t="shared" si="24"/>
        <v>#REF!</v>
      </c>
      <c r="AJ57" s="222" t="e">
        <f t="shared" si="24"/>
        <v>#REF!</v>
      </c>
      <c r="AK57" s="222" t="e">
        <f t="shared" si="24"/>
        <v>#REF!</v>
      </c>
    </row>
    <row r="58" spans="3:37" s="40" customFormat="1" ht="15" x14ac:dyDescent="0.3">
      <c r="C58" s="65"/>
      <c r="D58" s="66"/>
      <c r="E58" s="66"/>
      <c r="F58" s="67"/>
      <c r="G58" s="66"/>
      <c r="H58" s="66"/>
      <c r="I58" s="66"/>
      <c r="J58" s="38"/>
      <c r="K58" s="38"/>
      <c r="L58" s="38"/>
      <c r="M58" s="38"/>
      <c r="N58" s="38"/>
      <c r="P58" s="218"/>
    </row>
    <row r="59" spans="3:37" s="40" customFormat="1" ht="15.5" customHeight="1" x14ac:dyDescent="0.3">
      <c r="C59" s="208" t="s">
        <v>97</v>
      </c>
      <c r="D59" s="209"/>
      <c r="E59" s="209"/>
      <c r="F59" s="209"/>
      <c r="G59" s="209"/>
      <c r="H59" s="209"/>
      <c r="I59" s="209"/>
      <c r="J59" s="209"/>
      <c r="K59" s="209"/>
      <c r="L59" s="38"/>
      <c r="M59" s="38"/>
      <c r="N59" s="38"/>
      <c r="P59" s="218"/>
    </row>
    <row r="60" spans="3:37" s="40" customFormat="1" ht="15" x14ac:dyDescent="0.3">
      <c r="C60" s="84"/>
      <c r="D60" s="84"/>
      <c r="E60" s="84"/>
      <c r="F60" s="84"/>
      <c r="G60" s="84"/>
      <c r="I60" s="84"/>
      <c r="J60" s="38"/>
      <c r="K60" s="38"/>
      <c r="L60" s="38"/>
      <c r="M60" s="38"/>
      <c r="N60" s="38"/>
      <c r="P60" s="218"/>
    </row>
    <row r="61" spans="3:37" s="40" customFormat="1" ht="15" x14ac:dyDescent="0.3">
      <c r="C61" s="85"/>
      <c r="D61" s="86" t="s">
        <v>0</v>
      </c>
      <c r="E61" s="206"/>
      <c r="F61" s="206"/>
      <c r="G61" s="206"/>
      <c r="H61" s="206"/>
      <c r="I61" s="206"/>
      <c r="J61" s="235"/>
      <c r="K61" s="120"/>
      <c r="L61" s="38"/>
      <c r="M61" s="38"/>
      <c r="N61" s="38"/>
      <c r="P61" s="218"/>
    </row>
    <row r="62" spans="3:37" s="40" customFormat="1" ht="15" x14ac:dyDescent="0.3">
      <c r="C62" s="88" t="s">
        <v>0</v>
      </c>
      <c r="D62" s="121" t="s">
        <v>0</v>
      </c>
      <c r="E62" s="232"/>
      <c r="F62" s="232"/>
      <c r="G62" s="232"/>
      <c r="H62" s="232"/>
      <c r="I62" s="232"/>
      <c r="J62" s="227"/>
      <c r="K62" s="122"/>
      <c r="L62" s="38"/>
      <c r="M62" s="38"/>
      <c r="N62" s="38"/>
      <c r="P62" s="218"/>
    </row>
    <row r="63" spans="3:37" s="40" customFormat="1" ht="15" x14ac:dyDescent="0.3">
      <c r="C63" s="88" t="s">
        <v>0</v>
      </c>
      <c r="D63" s="369" t="s">
        <v>51</v>
      </c>
      <c r="E63" s="232"/>
      <c r="F63" s="232"/>
      <c r="G63" s="232"/>
      <c r="H63" s="232"/>
      <c r="I63" s="232"/>
      <c r="J63" s="227"/>
      <c r="K63" s="122"/>
      <c r="L63" s="38"/>
      <c r="M63" s="38"/>
      <c r="N63" s="38"/>
      <c r="P63" s="218"/>
    </row>
    <row r="64" spans="3:37" s="40" customFormat="1" ht="15" x14ac:dyDescent="0.3">
      <c r="C64" s="90" t="s">
        <v>44</v>
      </c>
      <c r="D64" s="369"/>
      <c r="E64" s="232"/>
      <c r="F64" s="232"/>
      <c r="G64" s="232"/>
      <c r="H64" s="232"/>
      <c r="I64" s="232"/>
      <c r="J64" s="227"/>
      <c r="K64" s="122"/>
      <c r="L64" s="38"/>
      <c r="M64" s="38"/>
      <c r="N64" s="38"/>
      <c r="P64" s="218"/>
    </row>
    <row r="65" spans="3:16" s="40" customFormat="1" ht="15" x14ac:dyDescent="0.3">
      <c r="C65" s="123" t="s">
        <v>50</v>
      </c>
      <c r="D65" s="3">
        <v>0</v>
      </c>
      <c r="E65" s="124"/>
      <c r="F65" s="232"/>
      <c r="G65" s="232"/>
      <c r="H65" s="232"/>
      <c r="I65" s="232"/>
      <c r="J65" s="227"/>
      <c r="K65" s="122"/>
      <c r="L65" s="38"/>
      <c r="M65" s="38"/>
      <c r="N65" s="38"/>
      <c r="P65" s="218"/>
    </row>
    <row r="66" spans="3:16" s="40" customFormat="1" ht="15" x14ac:dyDescent="0.3">
      <c r="C66" s="125"/>
      <c r="D66" s="126"/>
      <c r="E66" s="126"/>
      <c r="F66" s="126"/>
      <c r="G66" s="126"/>
      <c r="H66" s="126"/>
      <c r="I66" s="126"/>
      <c r="J66" s="236"/>
      <c r="K66" s="127"/>
      <c r="L66" s="38"/>
      <c r="M66" s="38"/>
      <c r="N66" s="38"/>
      <c r="P66" s="218"/>
    </row>
    <row r="67" spans="3:16" s="40" customFormat="1" ht="15" x14ac:dyDescent="0.3">
      <c r="C67" s="84"/>
      <c r="D67" s="84"/>
      <c r="E67" s="84"/>
      <c r="F67" s="84"/>
      <c r="G67" s="84"/>
      <c r="H67" s="84"/>
      <c r="I67" s="84"/>
      <c r="J67" s="38"/>
      <c r="K67" s="38"/>
      <c r="L67" s="38"/>
      <c r="M67" s="38"/>
      <c r="N67" s="38"/>
      <c r="P67" s="218"/>
    </row>
    <row r="68" spans="3:16" s="40" customFormat="1" ht="15" x14ac:dyDescent="0.3">
      <c r="C68" s="111" t="s">
        <v>98</v>
      </c>
      <c r="D68" s="112"/>
      <c r="E68" s="113">
        <f t="shared" ref="E68:J68" si="25">E47</f>
        <v>2025</v>
      </c>
      <c r="F68" s="113">
        <f t="shared" si="25"/>
        <v>2026</v>
      </c>
      <c r="G68" s="113">
        <f t="shared" si="25"/>
        <v>2027</v>
      </c>
      <c r="H68" s="114">
        <f t="shared" si="25"/>
        <v>2028</v>
      </c>
      <c r="I68" s="128">
        <f t="shared" si="25"/>
        <v>2029</v>
      </c>
      <c r="J68" s="128">
        <f t="shared" si="25"/>
        <v>2030</v>
      </c>
      <c r="K68" s="128">
        <f t="shared" ref="K68:N68" si="26">K47</f>
        <v>2031</v>
      </c>
      <c r="L68" s="128">
        <f t="shared" si="26"/>
        <v>2032</v>
      </c>
      <c r="M68" s="128">
        <f t="shared" si="26"/>
        <v>2033</v>
      </c>
      <c r="N68" s="128">
        <f t="shared" si="26"/>
        <v>2034</v>
      </c>
      <c r="P68" s="218"/>
    </row>
    <row r="69" spans="3:16" s="40" customFormat="1" ht="14.4" customHeight="1" x14ac:dyDescent="0.3">
      <c r="C69" s="376" t="s">
        <v>114</v>
      </c>
      <c r="D69" s="377"/>
      <c r="E69" s="225">
        <v>0</v>
      </c>
      <c r="F69" s="225">
        <v>0</v>
      </c>
      <c r="G69" s="225">
        <v>0</v>
      </c>
      <c r="H69" s="225">
        <v>0</v>
      </c>
      <c r="I69" s="225">
        <v>0</v>
      </c>
      <c r="J69" s="225">
        <v>0</v>
      </c>
      <c r="K69" s="225">
        <v>0</v>
      </c>
      <c r="L69" s="225">
        <v>0</v>
      </c>
      <c r="M69" s="225">
        <v>0</v>
      </c>
      <c r="N69" s="225">
        <v>0</v>
      </c>
      <c r="P69" s="218"/>
    </row>
    <row r="70" spans="3:16" s="40" customFormat="1" ht="14" thickBot="1" x14ac:dyDescent="0.35">
      <c r="C70" s="223" t="s">
        <v>49</v>
      </c>
      <c r="D70" s="224"/>
      <c r="E70" s="244">
        <f>$D$65*(1-E69)</f>
        <v>0</v>
      </c>
      <c r="F70" s="244">
        <f t="shared" ref="F70:I70" si="27">$D$65*(1-F69)</f>
        <v>0</v>
      </c>
      <c r="G70" s="244">
        <f t="shared" si="27"/>
        <v>0</v>
      </c>
      <c r="H70" s="244">
        <f t="shared" si="27"/>
        <v>0</v>
      </c>
      <c r="I70" s="244">
        <f t="shared" si="27"/>
        <v>0</v>
      </c>
      <c r="J70" s="244">
        <f>$D$65*(1-J69)</f>
        <v>0</v>
      </c>
      <c r="K70" s="244">
        <f t="shared" ref="K70:N70" si="28">$D$65*(1-K69)</f>
        <v>0</v>
      </c>
      <c r="L70" s="244">
        <f t="shared" si="28"/>
        <v>0</v>
      </c>
      <c r="M70" s="244">
        <f t="shared" si="28"/>
        <v>0</v>
      </c>
      <c r="N70" s="244">
        <f t="shared" si="28"/>
        <v>0</v>
      </c>
      <c r="P70" s="218"/>
    </row>
    <row r="71" spans="3:16" s="40" customFormat="1" ht="14" thickTop="1" x14ac:dyDescent="0.3">
      <c r="C71" s="129"/>
      <c r="D71" s="129"/>
      <c r="E71" s="84"/>
      <c r="F71" s="84"/>
      <c r="G71" s="84"/>
      <c r="H71" s="84"/>
      <c r="I71" s="84"/>
      <c r="J71" s="84"/>
      <c r="K71" s="84"/>
      <c r="L71" s="130"/>
      <c r="M71" s="130"/>
      <c r="N71" s="130"/>
      <c r="P71" s="218"/>
    </row>
    <row r="72" spans="3:16" s="40" customFormat="1" ht="13.5" x14ac:dyDescent="0.3">
      <c r="C72" s="229"/>
      <c r="D72" s="219" t="s">
        <v>58</v>
      </c>
      <c r="E72" s="119">
        <f>SUM(E70:N70)</f>
        <v>0</v>
      </c>
      <c r="F72" s="84"/>
      <c r="G72" s="84"/>
      <c r="H72" s="229"/>
      <c r="I72" s="220" t="s">
        <v>62</v>
      </c>
      <c r="J72" s="221">
        <f>E72+10*N70</f>
        <v>0</v>
      </c>
      <c r="K72" s="226"/>
      <c r="L72" s="130"/>
      <c r="M72" s="130"/>
      <c r="N72" s="130"/>
      <c r="P72" s="218"/>
    </row>
    <row r="73" spans="3:16" s="40" customFormat="1" ht="13.5" x14ac:dyDescent="0.3">
      <c r="C73" s="238"/>
      <c r="D73" s="239"/>
      <c r="E73" s="240"/>
      <c r="F73" s="84"/>
      <c r="G73" s="84"/>
      <c r="H73" s="238"/>
      <c r="I73" s="241"/>
      <c r="J73" s="226"/>
      <c r="K73" s="226"/>
      <c r="L73" s="130"/>
      <c r="M73" s="130"/>
      <c r="N73" s="130"/>
      <c r="P73" s="218"/>
    </row>
    <row r="74" spans="3:16" s="40" customFormat="1" ht="14" thickBot="1" x14ac:dyDescent="0.35">
      <c r="C74" s="359" t="s">
        <v>101</v>
      </c>
      <c r="D74" s="360"/>
      <c r="E74" s="360"/>
      <c r="F74" s="361"/>
      <c r="G74" s="245">
        <f>NPV(0.05,E70:N70)</f>
        <v>0</v>
      </c>
      <c r="H74" s="242" t="s">
        <v>92</v>
      </c>
      <c r="I74" s="241"/>
      <c r="J74" s="226"/>
      <c r="K74" s="226"/>
      <c r="L74" s="130"/>
      <c r="M74" s="130"/>
      <c r="N74" s="130"/>
      <c r="P74" s="218"/>
    </row>
    <row r="75" spans="3:16" s="40" customFormat="1" ht="16" thickTop="1" thickBot="1" x14ac:dyDescent="0.35">
      <c r="C75" s="10"/>
      <c r="D75" s="12"/>
      <c r="E75" s="12"/>
      <c r="F75" s="11"/>
      <c r="G75" s="12"/>
      <c r="H75" s="12"/>
      <c r="I75" s="12"/>
      <c r="J75" s="68"/>
      <c r="K75" s="68"/>
      <c r="L75" s="68"/>
      <c r="M75" s="68"/>
      <c r="N75" s="68"/>
      <c r="P75" s="218"/>
    </row>
    <row r="76" spans="3:16" s="40" customFormat="1" ht="15" x14ac:dyDescent="0.3">
      <c r="C76" s="65"/>
      <c r="D76" s="66"/>
      <c r="E76" s="66"/>
      <c r="F76" s="67"/>
      <c r="G76" s="66"/>
      <c r="H76" s="66"/>
      <c r="I76" s="66"/>
      <c r="J76" s="38"/>
      <c r="K76" s="38"/>
      <c r="L76" s="38"/>
      <c r="M76" s="38"/>
      <c r="N76" s="38"/>
      <c r="P76" s="218"/>
    </row>
    <row r="77" spans="3:16" s="40" customFormat="1" ht="15" x14ac:dyDescent="0.3">
      <c r="C77" s="84" t="s">
        <v>73</v>
      </c>
      <c r="D77" s="84"/>
      <c r="E77" s="214">
        <f>E54</f>
        <v>0</v>
      </c>
      <c r="F77" s="84"/>
      <c r="G77" s="84"/>
      <c r="H77" s="84"/>
      <c r="I77" s="84"/>
      <c r="J77" s="84"/>
      <c r="K77" s="84"/>
      <c r="L77" s="84"/>
      <c r="M77" s="84"/>
      <c r="N77" s="84"/>
      <c r="O77" s="38"/>
      <c r="P77" s="215"/>
    </row>
    <row r="78" spans="3:16" s="40" customFormat="1" ht="15" x14ac:dyDescent="0.3">
      <c r="C78" s="84"/>
      <c r="D78" s="84"/>
      <c r="E78" s="214" t="e">
        <f>#REF!</f>
        <v>#REF!</v>
      </c>
      <c r="F78" s="84"/>
      <c r="G78" s="84"/>
      <c r="H78" s="84"/>
      <c r="I78" s="84"/>
      <c r="J78" s="84"/>
      <c r="K78" s="84"/>
      <c r="L78" s="84"/>
      <c r="M78" s="84"/>
      <c r="N78" s="84"/>
      <c r="O78" s="38"/>
      <c r="P78" s="215"/>
    </row>
    <row r="79" spans="3:16" s="40" customFormat="1" ht="15" hidden="1" x14ac:dyDescent="0.3">
      <c r="C79" s="84"/>
      <c r="D79" s="84"/>
      <c r="F79" s="84"/>
      <c r="G79" s="84"/>
      <c r="H79" s="84"/>
      <c r="I79" s="84"/>
      <c r="J79" s="84"/>
      <c r="K79" s="84"/>
      <c r="L79" s="84"/>
      <c r="M79" s="84"/>
      <c r="N79" s="84"/>
      <c r="O79" s="38"/>
      <c r="P79" s="215"/>
    </row>
    <row r="80" spans="3:16" s="40" customFormat="1" ht="15" hidden="1" x14ac:dyDescent="0.3">
      <c r="C80" s="84"/>
      <c r="D80" s="84"/>
      <c r="E80" s="214">
        <f>E72</f>
        <v>0</v>
      </c>
      <c r="F80" s="84"/>
      <c r="G80" s="84"/>
      <c r="H80" s="84"/>
      <c r="I80" s="84"/>
      <c r="J80" s="84"/>
      <c r="K80" s="84"/>
      <c r="L80" s="84"/>
      <c r="M80" s="84"/>
      <c r="N80" s="84"/>
      <c r="O80" s="38"/>
      <c r="P80" s="215"/>
    </row>
    <row r="81" spans="3:16" s="40" customFormat="1" ht="15" hidden="1" x14ac:dyDescent="0.3">
      <c r="C81" s="84"/>
      <c r="D81" s="84"/>
      <c r="E81" s="213"/>
      <c r="F81" s="84"/>
      <c r="G81" s="84"/>
      <c r="H81" s="84"/>
      <c r="I81" s="84"/>
      <c r="J81" s="84"/>
      <c r="K81" s="84"/>
      <c r="L81" s="84"/>
      <c r="M81" s="84"/>
      <c r="N81" s="84"/>
      <c r="O81" s="38"/>
      <c r="P81" s="215"/>
    </row>
    <row r="82" spans="3:16" s="40" customFormat="1" ht="15" hidden="1" x14ac:dyDescent="0.3">
      <c r="C82" s="84"/>
      <c r="D82" s="84"/>
      <c r="E82" s="84"/>
      <c r="F82" s="84"/>
      <c r="G82" s="84"/>
      <c r="H82" s="84"/>
      <c r="I82" s="84"/>
      <c r="J82" s="84"/>
      <c r="K82" s="84"/>
      <c r="L82" s="84"/>
      <c r="M82" s="84"/>
      <c r="N82" s="84"/>
      <c r="O82" s="38"/>
      <c r="P82" s="215"/>
    </row>
    <row r="83" spans="3:16" s="40" customFormat="1" ht="15" hidden="1" x14ac:dyDescent="0.3">
      <c r="C83" s="84"/>
      <c r="D83" s="84"/>
      <c r="E83" s="84"/>
      <c r="F83" s="84"/>
      <c r="G83" s="84"/>
      <c r="H83" s="84"/>
      <c r="I83" s="84"/>
      <c r="J83" s="84"/>
      <c r="K83" s="84"/>
      <c r="L83" s="84"/>
      <c r="M83" s="84"/>
      <c r="N83" s="84"/>
      <c r="O83" s="38"/>
      <c r="P83" s="215"/>
    </row>
    <row r="84" spans="3:16" s="40" customFormat="1" ht="15" hidden="1" x14ac:dyDescent="0.3">
      <c r="C84" s="84"/>
      <c r="D84" s="84"/>
      <c r="E84" s="84"/>
      <c r="F84" s="84"/>
      <c r="G84" s="84"/>
      <c r="H84" s="84"/>
      <c r="I84" s="84"/>
      <c r="J84" s="84"/>
      <c r="K84" s="84"/>
      <c r="L84" s="84"/>
      <c r="M84" s="84"/>
      <c r="N84" s="84"/>
      <c r="O84" s="38"/>
      <c r="P84" s="215"/>
    </row>
    <row r="85" spans="3:16" s="40" customFormat="1" ht="15" hidden="1" x14ac:dyDescent="0.3">
      <c r="C85" s="84"/>
      <c r="D85" s="84"/>
      <c r="E85" s="84"/>
      <c r="F85" s="84"/>
      <c r="G85" s="84"/>
      <c r="H85" s="84"/>
      <c r="I85" s="84"/>
      <c r="J85" s="84"/>
      <c r="K85" s="84"/>
      <c r="L85" s="84"/>
      <c r="M85" s="84"/>
      <c r="N85" s="84"/>
      <c r="O85" s="38"/>
      <c r="P85" s="215"/>
    </row>
    <row r="86" spans="3:16" s="40" customFormat="1" ht="15" hidden="1" x14ac:dyDescent="0.3">
      <c r="C86" s="84"/>
      <c r="D86" s="84"/>
      <c r="E86" s="84"/>
      <c r="F86" s="84"/>
      <c r="G86" s="84"/>
      <c r="H86" s="84"/>
      <c r="I86" s="84"/>
      <c r="J86" s="84"/>
      <c r="K86" s="84"/>
      <c r="L86" s="84"/>
      <c r="M86" s="84"/>
      <c r="N86" s="84"/>
      <c r="O86" s="38"/>
      <c r="P86" s="215"/>
    </row>
    <row r="87" spans="3:16" s="40" customFormat="1" ht="15" hidden="1" x14ac:dyDescent="0.3">
      <c r="C87" s="84"/>
      <c r="D87" s="84"/>
      <c r="E87" s="84"/>
      <c r="F87" s="84"/>
      <c r="G87" s="84"/>
      <c r="H87" s="84"/>
      <c r="I87" s="84"/>
      <c r="J87" s="84"/>
      <c r="K87" s="84"/>
      <c r="L87" s="84"/>
      <c r="M87" s="84"/>
      <c r="N87" s="84"/>
      <c r="O87" s="38"/>
      <c r="P87" s="215"/>
    </row>
    <row r="88" spans="3:16" s="40" customFormat="1" ht="15" hidden="1" x14ac:dyDescent="0.3">
      <c r="C88" s="84"/>
      <c r="D88" s="84"/>
      <c r="E88" s="84"/>
      <c r="F88" s="84"/>
      <c r="G88" s="84"/>
      <c r="H88" s="84"/>
      <c r="I88" s="84"/>
      <c r="J88" s="84"/>
      <c r="K88" s="84"/>
      <c r="L88" s="84"/>
      <c r="M88" s="84"/>
      <c r="N88" s="84"/>
      <c r="O88" s="38"/>
      <c r="P88" s="215"/>
    </row>
    <row r="89" spans="3:16" s="40" customFormat="1" ht="15" hidden="1" x14ac:dyDescent="0.3">
      <c r="C89" s="84"/>
      <c r="D89" s="84"/>
      <c r="E89" s="84"/>
      <c r="F89" s="84"/>
      <c r="G89" s="84"/>
      <c r="H89" s="84"/>
      <c r="I89" s="84"/>
      <c r="J89" s="84"/>
      <c r="K89" s="84"/>
      <c r="L89" s="84"/>
      <c r="M89" s="84"/>
      <c r="N89" s="84"/>
      <c r="O89" s="38"/>
      <c r="P89" s="215"/>
    </row>
    <row r="90" spans="3:16" s="40" customFormat="1" ht="15" hidden="1" x14ac:dyDescent="0.3">
      <c r="C90" s="84"/>
      <c r="D90" s="84"/>
      <c r="E90" s="84"/>
      <c r="F90" s="84"/>
      <c r="G90" s="84"/>
      <c r="H90" s="84"/>
      <c r="I90" s="84"/>
      <c r="J90" s="84"/>
      <c r="K90" s="84"/>
      <c r="L90" s="84"/>
      <c r="M90" s="84"/>
      <c r="N90" s="84"/>
      <c r="O90" s="38"/>
      <c r="P90" s="215"/>
    </row>
    <row r="91" spans="3:16" s="40" customFormat="1" ht="15" hidden="1" x14ac:dyDescent="0.3">
      <c r="C91" s="84"/>
      <c r="D91" s="84"/>
      <c r="E91" s="84"/>
      <c r="F91" s="84"/>
      <c r="G91" s="84"/>
      <c r="H91" s="84"/>
      <c r="I91" s="84"/>
      <c r="J91" s="84"/>
      <c r="K91" s="84"/>
      <c r="L91" s="84"/>
      <c r="M91" s="84"/>
      <c r="N91" s="84"/>
      <c r="O91" s="38"/>
      <c r="P91" s="215"/>
    </row>
    <row r="92" spans="3:16" s="40" customFormat="1" ht="15" hidden="1" x14ac:dyDescent="0.3">
      <c r="C92" s="84"/>
      <c r="D92" s="84"/>
      <c r="E92" s="84"/>
      <c r="F92" s="84"/>
      <c r="G92" s="84"/>
      <c r="H92" s="84"/>
      <c r="I92" s="84"/>
      <c r="J92" s="84"/>
      <c r="K92" s="84"/>
      <c r="L92" s="84"/>
      <c r="M92" s="84"/>
      <c r="N92" s="84"/>
      <c r="O92" s="38"/>
      <c r="P92" s="215"/>
    </row>
    <row r="93" spans="3:16" s="40" customFormat="1" ht="15" hidden="1" x14ac:dyDescent="0.3">
      <c r="C93" s="84"/>
      <c r="D93" s="84"/>
      <c r="E93" s="84"/>
      <c r="F93" s="84"/>
      <c r="G93" s="84"/>
      <c r="H93" s="84"/>
      <c r="I93" s="84"/>
      <c r="J93" s="84"/>
      <c r="K93" s="84"/>
      <c r="L93" s="84"/>
      <c r="M93" s="84"/>
      <c r="N93" s="84"/>
      <c r="O93" s="38"/>
      <c r="P93" s="215"/>
    </row>
    <row r="94" spans="3:16" s="40" customFormat="1" ht="15" hidden="1" x14ac:dyDescent="0.3">
      <c r="C94" s="84"/>
      <c r="D94" s="84"/>
      <c r="E94" s="84"/>
      <c r="F94" s="84"/>
      <c r="G94" s="84"/>
      <c r="H94" s="84"/>
      <c r="I94" s="84"/>
      <c r="J94" s="84"/>
      <c r="K94" s="84"/>
      <c r="L94" s="84"/>
      <c r="M94" s="84"/>
      <c r="N94" s="84"/>
      <c r="O94" s="38"/>
      <c r="P94" s="215"/>
    </row>
    <row r="95" spans="3:16" s="40" customFormat="1" ht="15" hidden="1" x14ac:dyDescent="0.3">
      <c r="C95" s="84"/>
      <c r="D95" s="84"/>
      <c r="E95" s="84"/>
      <c r="F95" s="84"/>
      <c r="G95" s="84"/>
      <c r="H95" s="84"/>
      <c r="I95" s="84"/>
      <c r="J95" s="84"/>
      <c r="K95" s="84"/>
      <c r="L95" s="84"/>
      <c r="M95" s="84"/>
      <c r="N95" s="84"/>
      <c r="O95" s="38"/>
      <c r="P95" s="215"/>
    </row>
    <row r="96" spans="3:16" s="40" customFormat="1" ht="15" hidden="1" x14ac:dyDescent="0.3">
      <c r="C96" s="84"/>
      <c r="D96" s="84"/>
      <c r="E96" s="84"/>
      <c r="F96" s="84"/>
      <c r="G96" s="84"/>
      <c r="H96" s="84"/>
      <c r="I96" s="84"/>
      <c r="J96" s="84"/>
      <c r="K96" s="84"/>
      <c r="L96" s="84"/>
      <c r="M96" s="84"/>
      <c r="N96" s="84"/>
      <c r="O96" s="38"/>
      <c r="P96" s="215"/>
    </row>
    <row r="97" spans="3:16" s="40" customFormat="1" ht="15" hidden="1" x14ac:dyDescent="0.3">
      <c r="C97" s="84"/>
      <c r="D97" s="84"/>
      <c r="E97" s="84"/>
      <c r="F97" s="84"/>
      <c r="G97" s="84"/>
      <c r="H97" s="84"/>
      <c r="I97" s="84"/>
      <c r="J97" s="84"/>
      <c r="K97" s="84"/>
      <c r="L97" s="84"/>
      <c r="M97" s="84"/>
      <c r="N97" s="84"/>
      <c r="O97" s="38"/>
      <c r="P97" s="215"/>
    </row>
    <row r="98" spans="3:16" s="40" customFormat="1" ht="15" hidden="1" x14ac:dyDescent="0.3">
      <c r="C98" s="84"/>
      <c r="D98" s="84"/>
      <c r="E98" s="84"/>
      <c r="F98" s="84"/>
      <c r="G98" s="84"/>
      <c r="H98" s="84"/>
      <c r="I98" s="84"/>
      <c r="J98" s="84"/>
      <c r="K98" s="84"/>
      <c r="L98" s="84"/>
      <c r="M98" s="84"/>
      <c r="N98" s="84"/>
      <c r="O98" s="38"/>
      <c r="P98" s="215"/>
    </row>
    <row r="99" spans="3:16" s="40" customFormat="1" ht="15" hidden="1" x14ac:dyDescent="0.3">
      <c r="C99" s="84"/>
      <c r="D99" s="84"/>
      <c r="E99" s="84"/>
      <c r="F99" s="84"/>
      <c r="G99" s="84"/>
      <c r="H99" s="84"/>
      <c r="I99" s="84"/>
      <c r="J99" s="84"/>
      <c r="K99" s="84"/>
      <c r="L99" s="84"/>
      <c r="M99" s="84"/>
      <c r="N99" s="84"/>
      <c r="O99" s="38"/>
      <c r="P99" s="215"/>
    </row>
    <row r="100" spans="3:16" s="40" customFormat="1" ht="15" hidden="1" x14ac:dyDescent="0.3">
      <c r="C100" s="84"/>
      <c r="D100" s="84"/>
      <c r="E100" s="84"/>
      <c r="F100" s="84"/>
      <c r="G100" s="84"/>
      <c r="H100" s="84"/>
      <c r="I100" s="84"/>
      <c r="J100" s="84"/>
      <c r="K100" s="84"/>
      <c r="L100" s="84"/>
      <c r="M100" s="84"/>
      <c r="N100" s="84"/>
      <c r="O100" s="38"/>
      <c r="P100" s="215"/>
    </row>
    <row r="101" spans="3:16" s="40" customFormat="1" ht="15" hidden="1" x14ac:dyDescent="0.3">
      <c r="C101" s="84"/>
      <c r="D101" s="84"/>
      <c r="E101" s="84"/>
      <c r="F101" s="84"/>
      <c r="G101" s="84"/>
      <c r="H101" s="84"/>
      <c r="I101" s="84"/>
      <c r="J101" s="84"/>
      <c r="K101" s="84"/>
      <c r="L101" s="84"/>
      <c r="M101" s="84"/>
      <c r="N101" s="84"/>
      <c r="O101" s="38"/>
      <c r="P101" s="215"/>
    </row>
    <row r="102" spans="3:16" s="40" customFormat="1" ht="15" hidden="1" x14ac:dyDescent="0.3">
      <c r="C102" s="84"/>
      <c r="D102" s="84"/>
      <c r="E102" s="84"/>
      <c r="F102" s="84"/>
      <c r="G102" s="84"/>
      <c r="H102" s="84"/>
      <c r="I102" s="84"/>
      <c r="J102" s="84"/>
      <c r="K102" s="84"/>
      <c r="L102" s="84"/>
      <c r="M102" s="84"/>
      <c r="N102" s="84"/>
      <c r="O102" s="38"/>
      <c r="P102" s="215"/>
    </row>
    <row r="103" spans="3:16" s="40" customFormat="1" ht="15" hidden="1" x14ac:dyDescent="0.3">
      <c r="C103" s="84"/>
      <c r="D103" s="84"/>
      <c r="E103" s="84"/>
      <c r="F103" s="84"/>
      <c r="G103" s="84"/>
      <c r="H103" s="84"/>
      <c r="I103" s="84"/>
      <c r="J103" s="84"/>
      <c r="K103" s="84"/>
      <c r="L103" s="84"/>
      <c r="M103" s="84"/>
      <c r="N103" s="84"/>
      <c r="O103" s="38"/>
      <c r="P103" s="215"/>
    </row>
    <row r="104" spans="3:16" s="40" customFormat="1" ht="15" hidden="1" x14ac:dyDescent="0.3">
      <c r="C104" s="84"/>
      <c r="D104" s="84"/>
      <c r="E104" s="84"/>
      <c r="F104" s="84"/>
      <c r="G104" s="84"/>
      <c r="H104" s="84"/>
      <c r="I104" s="84"/>
      <c r="J104" s="84"/>
      <c r="K104" s="84"/>
      <c r="L104" s="84"/>
      <c r="M104" s="84"/>
      <c r="N104" s="84"/>
      <c r="O104" s="38"/>
      <c r="P104" s="215"/>
    </row>
    <row r="105" spans="3:16" s="40" customFormat="1" ht="15" hidden="1" x14ac:dyDescent="0.3">
      <c r="C105" s="84"/>
      <c r="D105" s="84"/>
      <c r="E105" s="84"/>
      <c r="F105" s="84"/>
      <c r="G105" s="84"/>
      <c r="H105" s="84"/>
      <c r="I105" s="84"/>
      <c r="J105" s="84"/>
      <c r="K105" s="84"/>
      <c r="L105" s="84"/>
      <c r="M105" s="84"/>
      <c r="N105" s="84"/>
      <c r="O105" s="38"/>
      <c r="P105" s="215"/>
    </row>
    <row r="106" spans="3:16" s="40" customFormat="1" ht="15" hidden="1" x14ac:dyDescent="0.3">
      <c r="C106" s="84"/>
      <c r="D106" s="84"/>
      <c r="E106" s="84"/>
      <c r="F106" s="84"/>
      <c r="G106" s="84"/>
      <c r="H106" s="84"/>
      <c r="I106" s="84"/>
      <c r="J106" s="84"/>
      <c r="K106" s="84"/>
      <c r="L106" s="84"/>
      <c r="M106" s="84"/>
      <c r="N106" s="84"/>
      <c r="O106" s="38"/>
      <c r="P106" s="215"/>
    </row>
    <row r="107" spans="3:16" s="40" customFormat="1" ht="15" hidden="1" x14ac:dyDescent="0.3">
      <c r="C107" s="84"/>
      <c r="D107" s="84"/>
      <c r="E107" s="84"/>
      <c r="F107" s="84"/>
      <c r="G107" s="84"/>
      <c r="H107" s="84"/>
      <c r="I107" s="84"/>
      <c r="J107" s="84"/>
      <c r="K107" s="84"/>
      <c r="L107" s="84"/>
      <c r="M107" s="84"/>
      <c r="N107" s="84"/>
      <c r="O107" s="38"/>
      <c r="P107" s="215"/>
    </row>
    <row r="108" spans="3:16" s="40" customFormat="1" ht="15" hidden="1" x14ac:dyDescent="0.3">
      <c r="C108" s="84"/>
      <c r="D108" s="84"/>
      <c r="E108" s="84"/>
      <c r="F108" s="84"/>
      <c r="G108" s="84"/>
      <c r="H108" s="84"/>
      <c r="I108" s="84"/>
      <c r="J108" s="84"/>
      <c r="K108" s="84"/>
      <c r="L108" s="84"/>
      <c r="M108" s="84"/>
      <c r="N108" s="84"/>
      <c r="O108" s="38"/>
      <c r="P108" s="215"/>
    </row>
    <row r="109" spans="3:16" s="40" customFormat="1" ht="15" hidden="1" x14ac:dyDescent="0.3">
      <c r="C109" s="84"/>
      <c r="D109" s="84"/>
      <c r="E109" s="84"/>
      <c r="F109" s="84"/>
      <c r="G109" s="84"/>
      <c r="H109" s="84"/>
      <c r="I109" s="84"/>
      <c r="J109" s="84"/>
      <c r="K109" s="84"/>
      <c r="L109" s="84"/>
      <c r="M109" s="84"/>
      <c r="N109" s="84"/>
      <c r="O109" s="38"/>
      <c r="P109" s="215"/>
    </row>
    <row r="110" spans="3:16" s="40" customFormat="1" ht="15" hidden="1" x14ac:dyDescent="0.3">
      <c r="C110" s="84"/>
      <c r="D110" s="84"/>
      <c r="E110" s="84"/>
      <c r="F110" s="84"/>
      <c r="G110" s="84"/>
      <c r="H110" s="84"/>
      <c r="I110" s="84"/>
      <c r="J110" s="84"/>
      <c r="K110" s="84"/>
      <c r="L110" s="84"/>
      <c r="M110" s="84"/>
      <c r="N110" s="84"/>
      <c r="O110" s="38"/>
      <c r="P110" s="215"/>
    </row>
    <row r="111" spans="3:16" s="40" customFormat="1" ht="15" hidden="1" x14ac:dyDescent="0.3">
      <c r="C111" s="84"/>
      <c r="D111" s="84"/>
      <c r="E111" s="84"/>
      <c r="F111" s="84"/>
      <c r="G111" s="84"/>
      <c r="H111" s="84"/>
      <c r="I111" s="84"/>
      <c r="J111" s="84"/>
      <c r="K111" s="84"/>
      <c r="L111" s="84"/>
      <c r="M111" s="84"/>
      <c r="N111" s="84"/>
      <c r="O111" s="38"/>
      <c r="P111" s="215"/>
    </row>
    <row r="112" spans="3:16" s="40" customFormat="1" ht="15" hidden="1" x14ac:dyDescent="0.3">
      <c r="C112" s="84"/>
      <c r="D112" s="84"/>
      <c r="E112" s="84"/>
      <c r="F112" s="84"/>
      <c r="G112" s="84"/>
      <c r="H112" s="84"/>
      <c r="I112" s="84"/>
      <c r="J112" s="84"/>
      <c r="K112" s="84"/>
      <c r="L112" s="84"/>
      <c r="M112" s="84"/>
      <c r="N112" s="84"/>
      <c r="O112" s="38"/>
      <c r="P112" s="215"/>
    </row>
    <row r="113" spans="3:16" s="40" customFormat="1" ht="15" hidden="1" x14ac:dyDescent="0.3">
      <c r="C113" s="84"/>
      <c r="D113" s="84"/>
      <c r="E113" s="84"/>
      <c r="F113" s="84"/>
      <c r="G113" s="84"/>
      <c r="H113" s="84"/>
      <c r="I113" s="84"/>
      <c r="J113" s="84"/>
      <c r="K113" s="84"/>
      <c r="L113" s="84"/>
      <c r="M113" s="84"/>
      <c r="N113" s="84"/>
      <c r="O113" s="38"/>
      <c r="P113" s="215"/>
    </row>
    <row r="114" spans="3:16" s="40" customFormat="1" ht="15" hidden="1" x14ac:dyDescent="0.3">
      <c r="C114" s="84"/>
      <c r="D114" s="84"/>
      <c r="E114" s="84"/>
      <c r="F114" s="84"/>
      <c r="G114" s="84"/>
      <c r="H114" s="84"/>
      <c r="I114" s="84"/>
      <c r="J114" s="84"/>
      <c r="K114" s="84"/>
      <c r="L114" s="84"/>
      <c r="M114" s="84"/>
      <c r="N114" s="84"/>
      <c r="O114" s="38"/>
      <c r="P114" s="215"/>
    </row>
    <row r="115" spans="3:16" s="40" customFormat="1" ht="15" hidden="1" x14ac:dyDescent="0.3">
      <c r="C115" s="84"/>
      <c r="D115" s="84"/>
      <c r="E115" s="84"/>
      <c r="F115" s="84"/>
      <c r="G115" s="84"/>
      <c r="H115" s="84"/>
      <c r="I115" s="84"/>
      <c r="J115" s="84"/>
      <c r="K115" s="84"/>
      <c r="L115" s="84"/>
      <c r="M115" s="84"/>
      <c r="N115" s="84"/>
      <c r="O115" s="38"/>
      <c r="P115" s="215"/>
    </row>
    <row r="116" spans="3:16" s="40" customFormat="1" ht="15" hidden="1" x14ac:dyDescent="0.3">
      <c r="C116" s="84"/>
      <c r="D116" s="84"/>
      <c r="E116" s="84"/>
      <c r="F116" s="84"/>
      <c r="G116" s="84"/>
      <c r="H116" s="84"/>
      <c r="I116" s="84"/>
      <c r="J116" s="84"/>
      <c r="K116" s="84"/>
      <c r="L116" s="84"/>
      <c r="M116" s="84"/>
      <c r="N116" s="84"/>
      <c r="O116" s="38"/>
      <c r="P116" s="215"/>
    </row>
    <row r="117" spans="3:16" s="40" customFormat="1" ht="15" hidden="1" x14ac:dyDescent="0.3">
      <c r="C117" s="84"/>
      <c r="D117" s="84"/>
      <c r="E117" s="84"/>
      <c r="F117" s="84"/>
      <c r="G117" s="84"/>
      <c r="H117" s="84"/>
      <c r="I117" s="84"/>
      <c r="J117" s="84"/>
      <c r="K117" s="84"/>
      <c r="L117" s="84"/>
      <c r="M117" s="84"/>
      <c r="N117" s="84"/>
      <c r="O117" s="38"/>
      <c r="P117" s="215"/>
    </row>
    <row r="118" spans="3:16" s="40" customFormat="1" ht="15" hidden="1" x14ac:dyDescent="0.3">
      <c r="C118" s="84"/>
      <c r="D118" s="84"/>
      <c r="E118" s="84"/>
      <c r="F118" s="84"/>
      <c r="G118" s="84"/>
      <c r="H118" s="84"/>
      <c r="I118" s="84"/>
      <c r="J118" s="84"/>
      <c r="K118" s="84"/>
      <c r="L118" s="84"/>
      <c r="M118" s="84"/>
      <c r="N118" s="84"/>
      <c r="O118" s="38"/>
      <c r="P118" s="215"/>
    </row>
    <row r="119" spans="3:16" s="40" customFormat="1" ht="15" hidden="1" x14ac:dyDescent="0.3">
      <c r="C119" s="84"/>
      <c r="D119" s="84"/>
      <c r="E119" s="84"/>
      <c r="F119" s="84"/>
      <c r="G119" s="84"/>
      <c r="H119" s="84"/>
      <c r="I119" s="84"/>
      <c r="J119" s="84"/>
      <c r="K119" s="84"/>
      <c r="L119" s="84"/>
      <c r="M119" s="84"/>
      <c r="N119" s="84"/>
      <c r="O119" s="38"/>
      <c r="P119" s="215"/>
    </row>
    <row r="120" spans="3:16" s="40" customFormat="1" ht="15" hidden="1" x14ac:dyDescent="0.3">
      <c r="C120" s="84"/>
      <c r="D120" s="84"/>
      <c r="E120" s="84"/>
      <c r="F120" s="84"/>
      <c r="G120" s="84"/>
      <c r="H120" s="84"/>
      <c r="I120" s="84"/>
      <c r="J120" s="84"/>
      <c r="K120" s="84"/>
      <c r="L120" s="84"/>
      <c r="M120" s="84"/>
      <c r="N120" s="84"/>
      <c r="O120" s="38"/>
      <c r="P120" s="215"/>
    </row>
    <row r="121" spans="3:16" s="40" customFormat="1" ht="15" hidden="1" x14ac:dyDescent="0.3">
      <c r="C121" s="84"/>
      <c r="D121" s="84"/>
      <c r="E121" s="84"/>
      <c r="F121" s="84"/>
      <c r="G121" s="84"/>
      <c r="H121" s="84"/>
      <c r="I121" s="84"/>
      <c r="J121" s="84"/>
      <c r="K121" s="84"/>
      <c r="L121" s="84"/>
      <c r="M121" s="84"/>
      <c r="N121" s="84"/>
      <c r="O121" s="38"/>
      <c r="P121" s="215"/>
    </row>
    <row r="122" spans="3:16" s="40" customFormat="1" ht="15" hidden="1" x14ac:dyDescent="0.3">
      <c r="C122" s="84"/>
      <c r="D122" s="84"/>
      <c r="E122" s="84"/>
      <c r="F122" s="84"/>
      <c r="G122" s="84"/>
      <c r="H122" s="84"/>
      <c r="I122" s="84"/>
      <c r="J122" s="84"/>
      <c r="K122" s="84"/>
      <c r="L122" s="84"/>
      <c r="M122" s="84"/>
      <c r="N122" s="84"/>
      <c r="O122" s="38"/>
      <c r="P122" s="215"/>
    </row>
    <row r="123" spans="3:16" s="40" customFormat="1" ht="15" hidden="1" x14ac:dyDescent="0.3">
      <c r="C123" s="84"/>
      <c r="D123" s="84"/>
      <c r="E123" s="84"/>
      <c r="F123" s="84"/>
      <c r="G123" s="84"/>
      <c r="H123" s="84"/>
      <c r="I123" s="84"/>
      <c r="J123" s="84"/>
      <c r="K123" s="84"/>
      <c r="L123" s="84"/>
      <c r="M123" s="84"/>
      <c r="N123" s="84"/>
      <c r="O123" s="38"/>
      <c r="P123" s="215"/>
    </row>
    <row r="124" spans="3:16" s="40" customFormat="1" ht="15" hidden="1" x14ac:dyDescent="0.3">
      <c r="C124" s="84"/>
      <c r="D124" s="84"/>
      <c r="E124" s="84"/>
      <c r="F124" s="84"/>
      <c r="G124" s="84"/>
      <c r="H124" s="84"/>
      <c r="I124" s="84"/>
      <c r="J124" s="84"/>
      <c r="K124" s="84"/>
      <c r="L124" s="84"/>
      <c r="M124" s="84"/>
      <c r="N124" s="84"/>
      <c r="O124" s="38"/>
      <c r="P124" s="215"/>
    </row>
    <row r="125" spans="3:16" s="40" customFormat="1" ht="15" hidden="1" x14ac:dyDescent="0.3">
      <c r="C125" s="84"/>
      <c r="D125" s="84"/>
      <c r="E125" s="84"/>
      <c r="F125" s="84"/>
      <c r="G125" s="84"/>
      <c r="H125" s="84"/>
      <c r="I125" s="84"/>
      <c r="J125" s="84"/>
      <c r="K125" s="84"/>
      <c r="L125" s="84"/>
      <c r="M125" s="84"/>
      <c r="N125" s="84"/>
      <c r="O125" s="38"/>
      <c r="P125" s="215"/>
    </row>
    <row r="126" spans="3:16" s="40" customFormat="1" ht="15" hidden="1" x14ac:dyDescent="0.3">
      <c r="C126" s="84"/>
      <c r="D126" s="84"/>
      <c r="E126" s="84"/>
      <c r="F126" s="84"/>
      <c r="G126" s="84"/>
      <c r="H126" s="84"/>
      <c r="I126" s="84"/>
      <c r="J126" s="84"/>
      <c r="K126" s="84"/>
      <c r="L126" s="84"/>
      <c r="M126" s="84"/>
      <c r="N126" s="84"/>
      <c r="O126" s="38"/>
      <c r="P126" s="215"/>
    </row>
    <row r="127" spans="3:16" s="40" customFormat="1" ht="15" hidden="1" x14ac:dyDescent="0.3">
      <c r="C127" s="84"/>
      <c r="D127" s="84"/>
      <c r="E127" s="84"/>
      <c r="F127" s="84"/>
      <c r="G127" s="84"/>
      <c r="H127" s="84"/>
      <c r="I127" s="84"/>
      <c r="J127" s="84"/>
      <c r="K127" s="84"/>
      <c r="L127" s="84"/>
      <c r="M127" s="84"/>
      <c r="N127" s="84"/>
      <c r="O127" s="38"/>
      <c r="P127" s="215"/>
    </row>
    <row r="128" spans="3:16" s="40" customFormat="1" ht="15" hidden="1" x14ac:dyDescent="0.3">
      <c r="C128" s="84"/>
      <c r="D128" s="84"/>
      <c r="E128" s="84"/>
      <c r="F128" s="84"/>
      <c r="G128" s="84"/>
      <c r="H128" s="84"/>
      <c r="I128" s="84"/>
      <c r="J128" s="84"/>
      <c r="K128" s="84"/>
      <c r="L128" s="84"/>
      <c r="M128" s="84"/>
      <c r="N128" s="84"/>
      <c r="O128" s="38"/>
      <c r="P128" s="215"/>
    </row>
    <row r="129" spans="3:16" s="40" customFormat="1" ht="15" hidden="1" x14ac:dyDescent="0.3">
      <c r="C129" s="84"/>
      <c r="D129" s="84"/>
      <c r="E129" s="84"/>
      <c r="F129" s="84"/>
      <c r="G129" s="84"/>
      <c r="H129" s="84"/>
      <c r="I129" s="84"/>
      <c r="J129" s="84"/>
      <c r="K129" s="84"/>
      <c r="L129" s="84"/>
      <c r="M129" s="84"/>
      <c r="N129" s="84"/>
      <c r="O129" s="38"/>
      <c r="P129" s="215"/>
    </row>
    <row r="130" spans="3:16" s="40" customFormat="1" ht="15" hidden="1" x14ac:dyDescent="0.3">
      <c r="C130" s="84"/>
      <c r="D130" s="84"/>
      <c r="E130" s="84"/>
      <c r="F130" s="84"/>
      <c r="G130" s="84"/>
      <c r="H130" s="84"/>
      <c r="I130" s="84"/>
      <c r="J130" s="84"/>
      <c r="K130" s="84"/>
      <c r="L130" s="84"/>
      <c r="M130" s="84"/>
      <c r="N130" s="84"/>
      <c r="O130" s="38"/>
      <c r="P130" s="215"/>
    </row>
    <row r="131" spans="3:16" s="40" customFormat="1" ht="15" hidden="1" x14ac:dyDescent="0.3">
      <c r="C131" s="84"/>
      <c r="D131" s="84"/>
      <c r="E131" s="84"/>
      <c r="F131" s="84"/>
      <c r="G131" s="84"/>
      <c r="H131" s="84"/>
      <c r="I131" s="84"/>
      <c r="J131" s="84"/>
      <c r="K131" s="84"/>
      <c r="L131" s="84"/>
      <c r="M131" s="84"/>
      <c r="N131" s="84"/>
      <c r="O131" s="38"/>
      <c r="P131" s="215"/>
    </row>
    <row r="132" spans="3:16" s="40" customFormat="1" ht="15" hidden="1" x14ac:dyDescent="0.3">
      <c r="C132" s="84"/>
      <c r="D132" s="84"/>
      <c r="E132" s="84"/>
      <c r="F132" s="84"/>
      <c r="G132" s="84"/>
      <c r="H132" s="84"/>
      <c r="I132" s="84"/>
      <c r="J132" s="84"/>
      <c r="K132" s="84"/>
      <c r="L132" s="84"/>
      <c r="M132" s="84"/>
      <c r="N132" s="84"/>
      <c r="O132" s="38"/>
      <c r="P132" s="215"/>
    </row>
    <row r="133" spans="3:16" s="40" customFormat="1" ht="15" hidden="1" x14ac:dyDescent="0.3">
      <c r="C133" s="84"/>
      <c r="D133" s="84"/>
      <c r="E133" s="84"/>
      <c r="F133" s="84"/>
      <c r="G133" s="84"/>
      <c r="H133" s="84"/>
      <c r="I133" s="84"/>
      <c r="J133" s="84"/>
      <c r="K133" s="84"/>
      <c r="L133" s="84"/>
      <c r="M133" s="84"/>
      <c r="N133" s="84"/>
      <c r="O133" s="38"/>
      <c r="P133" s="215"/>
    </row>
    <row r="134" spans="3:16" s="40" customFormat="1" ht="15" hidden="1" x14ac:dyDescent="0.3">
      <c r="C134" s="84"/>
      <c r="D134" s="84"/>
      <c r="E134" s="84"/>
      <c r="F134" s="84"/>
      <c r="G134" s="84"/>
      <c r="H134" s="84"/>
      <c r="I134" s="84"/>
      <c r="J134" s="84"/>
      <c r="K134" s="84"/>
      <c r="L134" s="84"/>
      <c r="M134" s="84"/>
      <c r="N134" s="84"/>
      <c r="O134" s="38"/>
      <c r="P134" s="215"/>
    </row>
    <row r="135" spans="3:16" s="40" customFormat="1" ht="15" hidden="1" x14ac:dyDescent="0.3">
      <c r="C135" s="84"/>
      <c r="D135" s="84"/>
      <c r="E135" s="84"/>
      <c r="F135" s="84"/>
      <c r="G135" s="84"/>
      <c r="H135" s="84"/>
      <c r="I135" s="84"/>
      <c r="J135" s="84"/>
      <c r="K135" s="84"/>
      <c r="L135" s="84"/>
      <c r="M135" s="84"/>
      <c r="N135" s="84"/>
      <c r="O135" s="38"/>
      <c r="P135" s="215"/>
    </row>
    <row r="136" spans="3:16" s="40" customFormat="1" ht="15" hidden="1" x14ac:dyDescent="0.3">
      <c r="C136" s="84"/>
      <c r="D136" s="84"/>
      <c r="E136" s="84"/>
      <c r="F136" s="84"/>
      <c r="G136" s="84"/>
      <c r="H136" s="84"/>
      <c r="I136" s="84"/>
      <c r="J136" s="84"/>
      <c r="K136" s="84"/>
      <c r="L136" s="84"/>
      <c r="M136" s="84"/>
      <c r="N136" s="84"/>
      <c r="O136" s="38"/>
      <c r="P136" s="215"/>
    </row>
    <row r="137" spans="3:16" s="40" customFormat="1" ht="15" hidden="1" x14ac:dyDescent="0.3">
      <c r="C137" s="84"/>
      <c r="D137" s="84"/>
      <c r="E137" s="84"/>
      <c r="F137" s="84"/>
      <c r="G137" s="84"/>
      <c r="H137" s="84"/>
      <c r="I137" s="84"/>
      <c r="J137" s="84"/>
      <c r="K137" s="84"/>
      <c r="L137" s="84"/>
      <c r="M137" s="84"/>
      <c r="N137" s="84"/>
      <c r="O137" s="38"/>
      <c r="P137" s="215"/>
    </row>
    <row r="138" spans="3:16" s="40" customFormat="1" ht="15" hidden="1" x14ac:dyDescent="0.3">
      <c r="C138" s="84"/>
      <c r="D138" s="84"/>
      <c r="E138" s="84"/>
      <c r="F138" s="84"/>
      <c r="G138" s="84"/>
      <c r="H138" s="84"/>
      <c r="I138" s="84"/>
      <c r="J138" s="84"/>
      <c r="K138" s="84"/>
      <c r="L138" s="84"/>
      <c r="M138" s="84"/>
      <c r="N138" s="84"/>
      <c r="O138" s="38"/>
      <c r="P138" s="215"/>
    </row>
    <row r="139" spans="3:16" s="40" customFormat="1" ht="15" hidden="1" x14ac:dyDescent="0.3">
      <c r="C139" s="84"/>
      <c r="D139" s="84"/>
      <c r="E139" s="84"/>
      <c r="F139" s="84"/>
      <c r="G139" s="84"/>
      <c r="H139" s="84"/>
      <c r="I139" s="84"/>
      <c r="J139" s="84"/>
      <c r="K139" s="84"/>
      <c r="L139" s="84"/>
      <c r="M139" s="84"/>
      <c r="N139" s="84"/>
      <c r="O139" s="38"/>
      <c r="P139" s="215"/>
    </row>
    <row r="140" spans="3:16" s="40" customFormat="1" ht="15" hidden="1" x14ac:dyDescent="0.3">
      <c r="C140" s="84"/>
      <c r="D140" s="84"/>
      <c r="E140" s="84"/>
      <c r="F140" s="84"/>
      <c r="G140" s="84"/>
      <c r="H140" s="84"/>
      <c r="I140" s="84"/>
      <c r="J140" s="84"/>
      <c r="K140" s="84"/>
      <c r="L140" s="84"/>
      <c r="M140" s="84"/>
      <c r="N140" s="84"/>
      <c r="O140" s="38"/>
      <c r="P140" s="215"/>
    </row>
    <row r="141" spans="3:16" s="40" customFormat="1" ht="15" hidden="1" x14ac:dyDescent="0.3">
      <c r="C141" s="84"/>
      <c r="D141" s="84"/>
      <c r="E141" s="84"/>
      <c r="F141" s="84"/>
      <c r="G141" s="84"/>
      <c r="H141" s="84"/>
      <c r="I141" s="84"/>
      <c r="J141" s="84"/>
      <c r="K141" s="84"/>
      <c r="L141" s="84"/>
      <c r="M141" s="84"/>
      <c r="N141" s="84"/>
      <c r="O141" s="38"/>
      <c r="P141" s="215"/>
    </row>
    <row r="142" spans="3:16" s="40" customFormat="1" ht="15" hidden="1" x14ac:dyDescent="0.3">
      <c r="C142" s="84"/>
      <c r="D142" s="84"/>
      <c r="E142" s="84"/>
      <c r="F142" s="84"/>
      <c r="G142" s="84"/>
      <c r="H142" s="84"/>
      <c r="I142" s="84"/>
      <c r="J142" s="84"/>
      <c r="K142" s="84"/>
      <c r="L142" s="84"/>
      <c r="M142" s="84"/>
      <c r="N142" s="84"/>
      <c r="O142" s="38"/>
      <c r="P142" s="215"/>
    </row>
    <row r="143" spans="3:16" s="40" customFormat="1" ht="15" hidden="1" x14ac:dyDescent="0.3">
      <c r="C143" s="84"/>
      <c r="D143" s="84"/>
      <c r="E143" s="84"/>
      <c r="F143" s="84"/>
      <c r="G143" s="84"/>
      <c r="H143" s="84"/>
      <c r="I143" s="84"/>
      <c r="J143" s="84"/>
      <c r="K143" s="84"/>
      <c r="L143" s="84"/>
      <c r="M143" s="84"/>
      <c r="N143" s="84"/>
      <c r="O143" s="38"/>
      <c r="P143" s="215"/>
    </row>
    <row r="144" spans="3:16" s="40" customFormat="1" ht="15" hidden="1" x14ac:dyDescent="0.3">
      <c r="C144" s="84"/>
      <c r="D144" s="84"/>
      <c r="E144" s="84"/>
      <c r="F144" s="84"/>
      <c r="G144" s="84"/>
      <c r="H144" s="84"/>
      <c r="I144" s="84"/>
      <c r="J144" s="84"/>
      <c r="K144" s="84"/>
      <c r="L144" s="84"/>
      <c r="M144" s="84"/>
      <c r="N144" s="84"/>
      <c r="O144" s="38"/>
      <c r="P144" s="215"/>
    </row>
    <row r="145" spans="3:16" s="40" customFormat="1" ht="15" hidden="1" x14ac:dyDescent="0.3">
      <c r="C145" s="84"/>
      <c r="D145" s="84"/>
      <c r="E145" s="84"/>
      <c r="F145" s="84"/>
      <c r="G145" s="84"/>
      <c r="H145" s="84"/>
      <c r="I145" s="84"/>
      <c r="J145" s="84"/>
      <c r="K145" s="84"/>
      <c r="L145" s="84"/>
      <c r="M145" s="84"/>
      <c r="N145" s="84"/>
      <c r="O145" s="38"/>
      <c r="P145" s="215"/>
    </row>
    <row r="146" spans="3:16" s="40" customFormat="1" ht="15" hidden="1" x14ac:dyDescent="0.3">
      <c r="C146" s="84"/>
      <c r="D146" s="84"/>
      <c r="E146" s="84"/>
      <c r="F146" s="84"/>
      <c r="G146" s="84"/>
      <c r="H146" s="84"/>
      <c r="I146" s="84"/>
      <c r="J146" s="84"/>
      <c r="K146" s="84"/>
      <c r="L146" s="84"/>
      <c r="M146" s="84"/>
      <c r="N146" s="84"/>
      <c r="O146" s="38"/>
      <c r="P146" s="215"/>
    </row>
    <row r="147" spans="3:16" s="40" customFormat="1" ht="15" hidden="1" x14ac:dyDescent="0.3">
      <c r="C147" s="84"/>
      <c r="D147" s="84"/>
      <c r="E147" s="84"/>
      <c r="F147" s="84"/>
      <c r="G147" s="84"/>
      <c r="H147" s="84"/>
      <c r="I147" s="84"/>
      <c r="J147" s="84"/>
      <c r="K147" s="84"/>
      <c r="L147" s="84"/>
      <c r="M147" s="84"/>
      <c r="N147" s="84"/>
      <c r="O147" s="38"/>
      <c r="P147" s="215"/>
    </row>
    <row r="148" spans="3:16" s="40" customFormat="1" ht="15" hidden="1" x14ac:dyDescent="0.3">
      <c r="C148" s="84"/>
      <c r="D148" s="84"/>
      <c r="E148" s="84"/>
      <c r="F148" s="84"/>
      <c r="G148" s="84"/>
      <c r="H148" s="84"/>
      <c r="I148" s="84"/>
      <c r="J148" s="84"/>
      <c r="K148" s="84"/>
      <c r="L148" s="84"/>
      <c r="M148" s="84"/>
      <c r="N148" s="84"/>
      <c r="O148" s="38"/>
      <c r="P148" s="215"/>
    </row>
    <row r="149" spans="3:16" s="40" customFormat="1" ht="15" hidden="1" x14ac:dyDescent="0.3">
      <c r="C149" s="84"/>
      <c r="D149" s="84"/>
      <c r="E149" s="84"/>
      <c r="F149" s="84"/>
      <c r="G149" s="84"/>
      <c r="H149" s="84"/>
      <c r="I149" s="84"/>
      <c r="J149" s="84"/>
      <c r="K149" s="84"/>
      <c r="L149" s="84"/>
      <c r="M149" s="84"/>
      <c r="N149" s="84"/>
      <c r="O149" s="38"/>
      <c r="P149" s="215"/>
    </row>
    <row r="150" spans="3:16" s="40" customFormat="1" ht="15" hidden="1" x14ac:dyDescent="0.3">
      <c r="C150" s="84"/>
      <c r="D150" s="84"/>
      <c r="E150" s="84"/>
      <c r="F150" s="84"/>
      <c r="G150" s="84"/>
      <c r="H150" s="84"/>
      <c r="I150" s="84"/>
      <c r="J150" s="84"/>
      <c r="K150" s="84"/>
      <c r="L150" s="84"/>
      <c r="M150" s="84"/>
      <c r="N150" s="84"/>
      <c r="O150" s="38"/>
      <c r="P150" s="215"/>
    </row>
    <row r="151" spans="3:16" s="40" customFormat="1" ht="15" hidden="1" x14ac:dyDescent="0.3">
      <c r="C151" s="84"/>
      <c r="D151" s="84"/>
      <c r="E151" s="84"/>
      <c r="F151" s="84"/>
      <c r="G151" s="84"/>
      <c r="H151" s="84"/>
      <c r="I151" s="84"/>
      <c r="J151" s="84"/>
      <c r="K151" s="84"/>
      <c r="L151" s="84"/>
      <c r="M151" s="84"/>
      <c r="N151" s="84"/>
      <c r="O151" s="38"/>
      <c r="P151" s="215"/>
    </row>
    <row r="152" spans="3:16" s="40" customFormat="1" ht="15" hidden="1" x14ac:dyDescent="0.3">
      <c r="C152" s="84"/>
      <c r="D152" s="84"/>
      <c r="E152" s="84"/>
      <c r="F152" s="84"/>
      <c r="G152" s="84"/>
      <c r="H152" s="84"/>
      <c r="I152" s="84"/>
      <c r="J152" s="84"/>
      <c r="K152" s="84"/>
      <c r="L152" s="84"/>
      <c r="M152" s="84"/>
      <c r="N152" s="84"/>
      <c r="O152" s="38"/>
      <c r="P152" s="215"/>
    </row>
    <row r="153" spans="3:16" s="40" customFormat="1" ht="15" hidden="1" x14ac:dyDescent="0.3">
      <c r="C153" s="84"/>
      <c r="D153" s="84"/>
      <c r="E153" s="84"/>
      <c r="F153" s="84"/>
      <c r="G153" s="84"/>
      <c r="H153" s="84"/>
      <c r="I153" s="84"/>
      <c r="J153" s="84"/>
      <c r="K153" s="84"/>
      <c r="L153" s="84"/>
      <c r="M153" s="84"/>
      <c r="N153" s="84"/>
      <c r="O153" s="38"/>
      <c r="P153" s="215"/>
    </row>
    <row r="154" spans="3:16" s="40" customFormat="1" ht="15" hidden="1" x14ac:dyDescent="0.3">
      <c r="C154" s="84"/>
      <c r="D154" s="84"/>
      <c r="E154" s="84"/>
      <c r="F154" s="84"/>
      <c r="G154" s="84"/>
      <c r="H154" s="84"/>
      <c r="I154" s="84"/>
      <c r="J154" s="84"/>
      <c r="K154" s="84"/>
      <c r="L154" s="84"/>
      <c r="M154" s="84"/>
      <c r="N154" s="84"/>
      <c r="O154" s="38"/>
      <c r="P154" s="215"/>
    </row>
    <row r="155" spans="3:16" s="40" customFormat="1" ht="15" hidden="1" x14ac:dyDescent="0.3">
      <c r="C155" s="84"/>
      <c r="D155" s="84"/>
      <c r="E155" s="84"/>
      <c r="F155" s="84"/>
      <c r="G155" s="84"/>
      <c r="H155" s="84"/>
      <c r="I155" s="84"/>
      <c r="J155" s="84"/>
      <c r="K155" s="84"/>
      <c r="L155" s="84"/>
      <c r="M155" s="84"/>
      <c r="N155" s="84"/>
      <c r="O155" s="38"/>
      <c r="P155" s="215"/>
    </row>
    <row r="156" spans="3:16" s="40" customFormat="1" ht="15" hidden="1" x14ac:dyDescent="0.3">
      <c r="C156" s="84"/>
      <c r="D156" s="84"/>
      <c r="E156" s="84"/>
      <c r="F156" s="84"/>
      <c r="G156" s="84"/>
      <c r="H156" s="84"/>
      <c r="I156" s="84"/>
      <c r="J156" s="84"/>
      <c r="K156" s="84"/>
      <c r="L156" s="84"/>
      <c r="M156" s="84"/>
      <c r="N156" s="84"/>
      <c r="O156" s="38"/>
      <c r="P156" s="215"/>
    </row>
    <row r="157" spans="3:16" s="40" customFormat="1" ht="15" hidden="1" x14ac:dyDescent="0.3">
      <c r="C157" s="84"/>
      <c r="D157" s="84"/>
      <c r="E157" s="84"/>
      <c r="F157" s="84"/>
      <c r="G157" s="84"/>
      <c r="H157" s="84"/>
      <c r="I157" s="84"/>
      <c r="J157" s="84"/>
      <c r="K157" s="84"/>
      <c r="L157" s="84"/>
      <c r="M157" s="84"/>
      <c r="N157" s="84"/>
      <c r="O157" s="38"/>
      <c r="P157" s="215"/>
    </row>
    <row r="158" spans="3:16" s="40" customFormat="1" ht="15" hidden="1" x14ac:dyDescent="0.3">
      <c r="C158" s="84"/>
      <c r="D158" s="84"/>
      <c r="E158" s="84"/>
      <c r="F158" s="84"/>
      <c r="G158" s="84"/>
      <c r="H158" s="84"/>
      <c r="I158" s="84"/>
      <c r="J158" s="84"/>
      <c r="K158" s="84"/>
      <c r="L158" s="84"/>
      <c r="M158" s="84"/>
      <c r="N158" s="84"/>
      <c r="O158" s="38"/>
      <c r="P158" s="215"/>
    </row>
    <row r="159" spans="3:16" s="40" customFormat="1" ht="15" hidden="1" x14ac:dyDescent="0.3">
      <c r="C159" s="84"/>
      <c r="D159" s="84"/>
      <c r="E159" s="84"/>
      <c r="F159" s="84"/>
      <c r="G159" s="84"/>
      <c r="H159" s="84"/>
      <c r="I159" s="84"/>
      <c r="J159" s="84"/>
      <c r="K159" s="84"/>
      <c r="L159" s="84"/>
      <c r="M159" s="84"/>
      <c r="N159" s="84"/>
      <c r="O159" s="38"/>
      <c r="P159" s="215"/>
    </row>
    <row r="160" spans="3:16" s="40" customFormat="1" ht="15" hidden="1" x14ac:dyDescent="0.3">
      <c r="C160" s="84"/>
      <c r="D160" s="84"/>
      <c r="E160" s="84"/>
      <c r="F160" s="84"/>
      <c r="G160" s="84"/>
      <c r="H160" s="84"/>
      <c r="I160" s="84"/>
      <c r="J160" s="84"/>
      <c r="K160" s="84"/>
      <c r="L160" s="84"/>
      <c r="M160" s="84"/>
      <c r="N160" s="84"/>
      <c r="O160" s="38"/>
      <c r="P160" s="215"/>
    </row>
    <row r="161" spans="3:16" s="40" customFormat="1" ht="15" hidden="1" x14ac:dyDescent="0.3">
      <c r="C161" s="84"/>
      <c r="D161" s="84"/>
      <c r="E161" s="84"/>
      <c r="F161" s="84"/>
      <c r="G161" s="84"/>
      <c r="H161" s="84"/>
      <c r="I161" s="84"/>
      <c r="J161" s="84"/>
      <c r="K161" s="84"/>
      <c r="L161" s="84"/>
      <c r="M161" s="84"/>
      <c r="N161" s="84"/>
      <c r="O161" s="38"/>
      <c r="P161" s="215"/>
    </row>
    <row r="162" spans="3:16" s="40" customFormat="1" ht="15" hidden="1" x14ac:dyDescent="0.3">
      <c r="C162" s="84"/>
      <c r="D162" s="84"/>
      <c r="E162" s="84"/>
      <c r="F162" s="84"/>
      <c r="G162" s="84"/>
      <c r="H162" s="84"/>
      <c r="I162" s="84"/>
      <c r="J162" s="84"/>
      <c r="K162" s="84"/>
      <c r="L162" s="84"/>
      <c r="M162" s="84"/>
      <c r="N162" s="84"/>
      <c r="O162" s="38"/>
      <c r="P162" s="215"/>
    </row>
    <row r="163" spans="3:16" s="40" customFormat="1" ht="15" hidden="1" x14ac:dyDescent="0.3">
      <c r="C163" s="84"/>
      <c r="D163" s="84"/>
      <c r="E163" s="84"/>
      <c r="F163" s="84"/>
      <c r="G163" s="84"/>
      <c r="H163" s="84"/>
      <c r="I163" s="84"/>
      <c r="J163" s="84"/>
      <c r="K163" s="84"/>
      <c r="L163" s="84"/>
      <c r="M163" s="84"/>
      <c r="N163" s="84"/>
      <c r="O163" s="38"/>
      <c r="P163" s="215"/>
    </row>
    <row r="164" spans="3:16" s="40" customFormat="1" ht="15" hidden="1" x14ac:dyDescent="0.3">
      <c r="C164" s="84"/>
      <c r="D164" s="84"/>
      <c r="E164" s="84"/>
      <c r="F164" s="84"/>
      <c r="G164" s="84"/>
      <c r="H164" s="84"/>
      <c r="I164" s="84"/>
      <c r="J164" s="84"/>
      <c r="K164" s="84"/>
      <c r="L164" s="84"/>
      <c r="M164" s="84"/>
      <c r="N164" s="84"/>
      <c r="O164" s="38"/>
      <c r="P164" s="215"/>
    </row>
    <row r="165" spans="3:16" s="40" customFormat="1" ht="15" hidden="1" x14ac:dyDescent="0.3">
      <c r="C165" s="84"/>
      <c r="D165" s="84"/>
      <c r="E165" s="84"/>
      <c r="F165" s="84"/>
      <c r="G165" s="84"/>
      <c r="H165" s="84"/>
      <c r="I165" s="84"/>
      <c r="J165" s="84"/>
      <c r="K165" s="84"/>
      <c r="L165" s="84"/>
      <c r="M165" s="84"/>
      <c r="N165" s="84"/>
      <c r="O165" s="38"/>
      <c r="P165" s="215"/>
    </row>
    <row r="166" spans="3:16" s="40" customFormat="1" ht="15" hidden="1" x14ac:dyDescent="0.3">
      <c r="C166" s="84"/>
      <c r="D166" s="84"/>
      <c r="E166" s="84"/>
      <c r="F166" s="84"/>
      <c r="G166" s="84"/>
      <c r="H166" s="84"/>
      <c r="I166" s="84"/>
      <c r="J166" s="84"/>
      <c r="K166" s="84"/>
      <c r="L166" s="84"/>
      <c r="M166" s="84"/>
      <c r="N166" s="84"/>
      <c r="O166" s="38"/>
      <c r="P166" s="215"/>
    </row>
    <row r="167" spans="3:16" s="40" customFormat="1" ht="15" hidden="1" x14ac:dyDescent="0.3">
      <c r="C167" s="84"/>
      <c r="D167" s="84"/>
      <c r="E167" s="84"/>
      <c r="F167" s="84"/>
      <c r="G167" s="84"/>
      <c r="H167" s="84"/>
      <c r="I167" s="84"/>
      <c r="J167" s="84"/>
      <c r="K167" s="84"/>
      <c r="L167" s="84"/>
      <c r="M167" s="84"/>
      <c r="N167" s="84"/>
      <c r="O167" s="38"/>
      <c r="P167" s="215"/>
    </row>
    <row r="168" spans="3:16" s="40" customFormat="1" ht="15" hidden="1" x14ac:dyDescent="0.3">
      <c r="C168" s="84"/>
      <c r="D168" s="84"/>
      <c r="E168" s="84"/>
      <c r="F168" s="84"/>
      <c r="G168" s="84"/>
      <c r="H168" s="84"/>
      <c r="I168" s="84"/>
      <c r="J168" s="84"/>
      <c r="K168" s="84"/>
      <c r="L168" s="84"/>
      <c r="M168" s="84"/>
      <c r="N168" s="84"/>
      <c r="O168" s="38"/>
      <c r="P168" s="215"/>
    </row>
    <row r="169" spans="3:16" s="40" customFormat="1" ht="15" hidden="1" x14ac:dyDescent="0.3">
      <c r="C169" s="84"/>
      <c r="D169" s="84"/>
      <c r="E169" s="84"/>
      <c r="F169" s="84"/>
      <c r="G169" s="84"/>
      <c r="H169" s="84"/>
      <c r="I169" s="84"/>
      <c r="J169" s="84"/>
      <c r="K169" s="84"/>
      <c r="L169" s="84"/>
      <c r="M169" s="84"/>
      <c r="N169" s="84"/>
      <c r="O169" s="38"/>
      <c r="P169" s="215"/>
    </row>
    <row r="170" spans="3:16" s="40" customFormat="1" ht="15" hidden="1" x14ac:dyDescent="0.3">
      <c r="C170" s="84"/>
      <c r="D170" s="84"/>
      <c r="E170" s="84"/>
      <c r="F170" s="84"/>
      <c r="G170" s="84"/>
      <c r="H170" s="84"/>
      <c r="I170" s="84"/>
      <c r="J170" s="84"/>
      <c r="K170" s="84"/>
      <c r="L170" s="84"/>
      <c r="M170" s="84"/>
      <c r="N170" s="84"/>
      <c r="O170" s="38"/>
      <c r="P170" s="215"/>
    </row>
    <row r="171" spans="3:16" s="40" customFormat="1" ht="15" hidden="1" x14ac:dyDescent="0.3">
      <c r="C171" s="84"/>
      <c r="D171" s="84"/>
      <c r="E171" s="84"/>
      <c r="F171" s="84"/>
      <c r="G171" s="84"/>
      <c r="H171" s="84"/>
      <c r="I171" s="84"/>
      <c r="J171" s="84"/>
      <c r="K171" s="84"/>
      <c r="L171" s="84"/>
      <c r="M171" s="84"/>
      <c r="N171" s="84"/>
      <c r="O171" s="38"/>
      <c r="P171" s="215"/>
    </row>
    <row r="172" spans="3:16" s="40" customFormat="1" ht="15" hidden="1" x14ac:dyDescent="0.3">
      <c r="C172" s="84"/>
      <c r="D172" s="84"/>
      <c r="E172" s="84"/>
      <c r="F172" s="84"/>
      <c r="G172" s="84"/>
      <c r="H172" s="84"/>
      <c r="I172" s="84"/>
      <c r="J172" s="84"/>
      <c r="K172" s="84"/>
      <c r="L172" s="84"/>
      <c r="M172" s="84"/>
      <c r="N172" s="84"/>
      <c r="O172" s="38"/>
      <c r="P172" s="215"/>
    </row>
    <row r="173" spans="3:16" s="40" customFormat="1" ht="15" hidden="1" x14ac:dyDescent="0.3">
      <c r="C173" s="84"/>
      <c r="D173" s="84"/>
      <c r="E173" s="84"/>
      <c r="F173" s="84"/>
      <c r="G173" s="84"/>
      <c r="H173" s="84"/>
      <c r="I173" s="84"/>
      <c r="J173" s="84"/>
      <c r="K173" s="84"/>
      <c r="L173" s="84"/>
      <c r="M173" s="84"/>
      <c r="N173" s="84"/>
      <c r="O173" s="38"/>
      <c r="P173" s="215"/>
    </row>
    <row r="174" spans="3:16" s="40" customFormat="1" ht="15" hidden="1" x14ac:dyDescent="0.3">
      <c r="C174" s="84"/>
      <c r="D174" s="84"/>
      <c r="E174" s="84"/>
      <c r="F174" s="84"/>
      <c r="G174" s="84"/>
      <c r="H174" s="84"/>
      <c r="I174" s="84"/>
      <c r="J174" s="84"/>
      <c r="K174" s="84"/>
      <c r="L174" s="84"/>
      <c r="M174" s="84"/>
      <c r="N174" s="84"/>
      <c r="O174" s="38"/>
      <c r="P174" s="215"/>
    </row>
    <row r="175" spans="3:16" s="40" customFormat="1" ht="15" hidden="1" x14ac:dyDescent="0.3">
      <c r="C175" s="84"/>
      <c r="D175" s="84"/>
      <c r="E175" s="84"/>
      <c r="F175" s="84"/>
      <c r="G175" s="84"/>
      <c r="H175" s="84"/>
      <c r="I175" s="84"/>
      <c r="J175" s="84"/>
      <c r="K175" s="84"/>
      <c r="L175" s="84"/>
      <c r="M175" s="84"/>
      <c r="N175" s="84"/>
      <c r="O175" s="38"/>
      <c r="P175" s="215"/>
    </row>
    <row r="176" spans="3:16" s="40" customFormat="1" ht="15" hidden="1" x14ac:dyDescent="0.3">
      <c r="C176" s="84"/>
      <c r="D176" s="84"/>
      <c r="E176" s="84"/>
      <c r="F176" s="84"/>
      <c r="G176" s="84"/>
      <c r="H176" s="84"/>
      <c r="I176" s="84"/>
      <c r="J176" s="84"/>
      <c r="K176" s="84"/>
      <c r="L176" s="84"/>
      <c r="M176" s="84"/>
      <c r="N176" s="84"/>
      <c r="O176" s="38"/>
      <c r="P176" s="215"/>
    </row>
    <row r="177" spans="3:16" s="40" customFormat="1" ht="15" hidden="1" x14ac:dyDescent="0.3">
      <c r="C177" s="84"/>
      <c r="D177" s="84"/>
      <c r="E177" s="84"/>
      <c r="F177" s="84"/>
      <c r="G177" s="84"/>
      <c r="H177" s="84"/>
      <c r="I177" s="84"/>
      <c r="J177" s="84"/>
      <c r="K177" s="84"/>
      <c r="L177" s="84"/>
      <c r="M177" s="84"/>
      <c r="N177" s="84"/>
      <c r="O177" s="38"/>
      <c r="P177" s="215"/>
    </row>
    <row r="178" spans="3:16" s="40" customFormat="1" ht="15" hidden="1" x14ac:dyDescent="0.3">
      <c r="C178" s="84"/>
      <c r="D178" s="84"/>
      <c r="E178" s="84"/>
      <c r="F178" s="84"/>
      <c r="G178" s="84"/>
      <c r="H178" s="84"/>
      <c r="I178" s="84"/>
      <c r="J178" s="84"/>
      <c r="K178" s="84"/>
      <c r="L178" s="84"/>
      <c r="M178" s="84"/>
      <c r="N178" s="84"/>
      <c r="O178" s="38"/>
      <c r="P178" s="215"/>
    </row>
    <row r="179" spans="3:16" s="40" customFormat="1" ht="15" hidden="1" x14ac:dyDescent="0.3">
      <c r="C179" s="84"/>
      <c r="D179" s="84"/>
      <c r="E179" s="84"/>
      <c r="F179" s="84"/>
      <c r="G179" s="84"/>
      <c r="H179" s="84"/>
      <c r="I179" s="84"/>
      <c r="J179" s="84"/>
      <c r="K179" s="84"/>
      <c r="L179" s="84"/>
      <c r="M179" s="84"/>
      <c r="N179" s="84"/>
      <c r="O179" s="38"/>
      <c r="P179" s="215"/>
    </row>
    <row r="180" spans="3:16" s="40" customFormat="1" ht="15" hidden="1" x14ac:dyDescent="0.3">
      <c r="C180" s="84"/>
      <c r="D180" s="84"/>
      <c r="E180" s="84"/>
      <c r="F180" s="84"/>
      <c r="G180" s="84"/>
      <c r="H180" s="84"/>
      <c r="I180" s="84"/>
      <c r="J180" s="84"/>
      <c r="K180" s="84"/>
      <c r="L180" s="84"/>
      <c r="M180" s="84"/>
      <c r="N180" s="84"/>
      <c r="O180" s="38"/>
      <c r="P180" s="215"/>
    </row>
    <row r="181" spans="3:16" s="40" customFormat="1" ht="15" hidden="1" x14ac:dyDescent="0.3">
      <c r="C181" s="84"/>
      <c r="D181" s="84"/>
      <c r="E181" s="84"/>
      <c r="F181" s="84"/>
      <c r="G181" s="84"/>
      <c r="H181" s="84"/>
      <c r="I181" s="84"/>
      <c r="J181" s="84"/>
      <c r="K181" s="84"/>
      <c r="L181" s="84"/>
      <c r="M181" s="84"/>
      <c r="N181" s="84"/>
      <c r="O181" s="38"/>
      <c r="P181" s="215"/>
    </row>
    <row r="182" spans="3:16" s="40" customFormat="1" ht="15" hidden="1" x14ac:dyDescent="0.3">
      <c r="C182" s="84"/>
      <c r="D182" s="84"/>
      <c r="E182" s="84"/>
      <c r="F182" s="84"/>
      <c r="G182" s="84"/>
      <c r="H182" s="84"/>
      <c r="I182" s="84"/>
      <c r="J182" s="84"/>
      <c r="K182" s="84"/>
      <c r="L182" s="84"/>
      <c r="M182" s="84"/>
      <c r="N182" s="84"/>
      <c r="O182" s="38"/>
      <c r="P182" s="215"/>
    </row>
    <row r="183" spans="3:16" s="40" customFormat="1" ht="15" hidden="1" x14ac:dyDescent="0.3">
      <c r="C183" s="84"/>
      <c r="D183" s="84"/>
      <c r="E183" s="84"/>
      <c r="F183" s="84"/>
      <c r="G183" s="84"/>
      <c r="H183" s="84"/>
      <c r="I183" s="84"/>
      <c r="J183" s="84"/>
      <c r="K183" s="84"/>
      <c r="L183" s="84"/>
      <c r="M183" s="84"/>
      <c r="N183" s="84"/>
      <c r="O183" s="38"/>
      <c r="P183" s="215"/>
    </row>
    <row r="184" spans="3:16" s="40" customFormat="1" ht="15" hidden="1" x14ac:dyDescent="0.3">
      <c r="C184" s="84"/>
      <c r="D184" s="84"/>
      <c r="E184" s="84"/>
      <c r="F184" s="84"/>
      <c r="G184" s="84"/>
      <c r="H184" s="84"/>
      <c r="I184" s="84"/>
      <c r="J184" s="84"/>
      <c r="K184" s="84"/>
      <c r="L184" s="84"/>
      <c r="M184" s="84"/>
      <c r="N184" s="84"/>
      <c r="O184" s="38"/>
      <c r="P184" s="215"/>
    </row>
    <row r="185" spans="3:16" s="40" customFormat="1" ht="15" hidden="1" x14ac:dyDescent="0.3">
      <c r="C185" s="84"/>
      <c r="D185" s="84"/>
      <c r="E185" s="84"/>
      <c r="F185" s="84"/>
      <c r="G185" s="84"/>
      <c r="H185" s="84"/>
      <c r="I185" s="84"/>
      <c r="J185" s="84"/>
      <c r="K185" s="84"/>
      <c r="L185" s="84"/>
      <c r="M185" s="84"/>
      <c r="N185" s="84"/>
      <c r="O185" s="38"/>
      <c r="P185" s="215"/>
    </row>
    <row r="186" spans="3:16" s="40" customFormat="1" ht="15" hidden="1" x14ac:dyDescent="0.3">
      <c r="C186" s="84"/>
      <c r="D186" s="84"/>
      <c r="E186" s="84"/>
      <c r="F186" s="84"/>
      <c r="G186" s="84"/>
      <c r="H186" s="84"/>
      <c r="I186" s="84"/>
      <c r="J186" s="84"/>
      <c r="K186" s="84"/>
      <c r="L186" s="84"/>
      <c r="M186" s="84"/>
      <c r="N186" s="84"/>
      <c r="O186" s="38"/>
      <c r="P186" s="215"/>
    </row>
    <row r="187" spans="3:16" s="40" customFormat="1" ht="15" hidden="1" x14ac:dyDescent="0.3">
      <c r="C187" s="84"/>
      <c r="D187" s="84"/>
      <c r="E187" s="84"/>
      <c r="F187" s="84"/>
      <c r="G187" s="84"/>
      <c r="H187" s="84"/>
      <c r="I187" s="84"/>
      <c r="J187" s="84"/>
      <c r="K187" s="84"/>
      <c r="L187" s="84"/>
      <c r="M187" s="84"/>
      <c r="N187" s="84"/>
      <c r="O187" s="38"/>
      <c r="P187" s="215"/>
    </row>
    <row r="188" spans="3:16" s="40" customFormat="1" ht="15" hidden="1" x14ac:dyDescent="0.3">
      <c r="C188" s="84"/>
      <c r="D188" s="84"/>
      <c r="E188" s="84"/>
      <c r="F188" s="84"/>
      <c r="G188" s="84"/>
      <c r="H188" s="84"/>
      <c r="I188" s="84"/>
      <c r="J188" s="84"/>
      <c r="K188" s="84"/>
      <c r="L188" s="84"/>
      <c r="M188" s="84"/>
      <c r="N188" s="84"/>
      <c r="O188" s="38"/>
      <c r="P188" s="215"/>
    </row>
    <row r="189" spans="3:16" s="40" customFormat="1" ht="15" hidden="1" x14ac:dyDescent="0.3">
      <c r="C189" s="84"/>
      <c r="D189" s="84"/>
      <c r="E189" s="84"/>
      <c r="F189" s="84"/>
      <c r="G189" s="84"/>
      <c r="H189" s="84"/>
      <c r="I189" s="84"/>
      <c r="J189" s="84"/>
      <c r="K189" s="84"/>
      <c r="L189" s="84"/>
      <c r="M189" s="84"/>
      <c r="N189" s="84"/>
      <c r="O189" s="38"/>
      <c r="P189" s="215"/>
    </row>
    <row r="190" spans="3:16" s="40" customFormat="1" ht="15" hidden="1" x14ac:dyDescent="0.3">
      <c r="C190" s="84"/>
      <c r="D190" s="84"/>
      <c r="E190" s="84"/>
      <c r="F190" s="84"/>
      <c r="G190" s="84"/>
      <c r="H190" s="84"/>
      <c r="I190" s="84"/>
      <c r="J190" s="84"/>
      <c r="K190" s="84"/>
      <c r="L190" s="84"/>
      <c r="M190" s="84"/>
      <c r="N190" s="84"/>
      <c r="O190" s="38"/>
      <c r="P190" s="215"/>
    </row>
    <row r="191" spans="3:16" s="40" customFormat="1" ht="15" hidden="1" x14ac:dyDescent="0.3">
      <c r="C191" s="84"/>
      <c r="D191" s="84"/>
      <c r="E191" s="84"/>
      <c r="F191" s="84"/>
      <c r="G191" s="84"/>
      <c r="H191" s="84"/>
      <c r="I191" s="84"/>
      <c r="J191" s="84"/>
      <c r="K191" s="84"/>
      <c r="L191" s="84"/>
      <c r="M191" s="84"/>
      <c r="N191" s="84"/>
      <c r="O191" s="38"/>
      <c r="P191" s="215"/>
    </row>
    <row r="192" spans="3:16" s="40" customFormat="1" ht="15" hidden="1" x14ac:dyDescent="0.3">
      <c r="C192" s="84"/>
      <c r="D192" s="84"/>
      <c r="E192" s="84"/>
      <c r="F192" s="84"/>
      <c r="G192" s="84"/>
      <c r="H192" s="84"/>
      <c r="I192" s="84"/>
      <c r="J192" s="84"/>
      <c r="K192" s="84"/>
      <c r="L192" s="84"/>
      <c r="M192" s="84"/>
      <c r="N192" s="84"/>
      <c r="O192" s="38"/>
      <c r="P192" s="215"/>
    </row>
    <row r="193" spans="3:16" s="40" customFormat="1" ht="15" hidden="1" x14ac:dyDescent="0.3">
      <c r="C193" s="84"/>
      <c r="D193" s="84"/>
      <c r="E193" s="84"/>
      <c r="F193" s="84"/>
      <c r="G193" s="84"/>
      <c r="H193" s="84"/>
      <c r="I193" s="84"/>
      <c r="J193" s="84"/>
      <c r="K193" s="84"/>
      <c r="L193" s="84"/>
      <c r="M193" s="84"/>
      <c r="N193" s="84"/>
      <c r="O193" s="38"/>
      <c r="P193" s="215"/>
    </row>
    <row r="194" spans="3:16" s="40" customFormat="1" ht="15" hidden="1" x14ac:dyDescent="0.3">
      <c r="C194" s="84"/>
      <c r="D194" s="84"/>
      <c r="E194" s="84"/>
      <c r="F194" s="84"/>
      <c r="G194" s="84"/>
      <c r="H194" s="84"/>
      <c r="I194" s="84"/>
      <c r="J194" s="84"/>
      <c r="K194" s="84"/>
      <c r="L194" s="84"/>
      <c r="M194" s="84"/>
      <c r="N194" s="84"/>
      <c r="O194" s="38"/>
      <c r="P194" s="215"/>
    </row>
    <row r="195" spans="3:16" s="40" customFormat="1" ht="15" hidden="1" x14ac:dyDescent="0.3">
      <c r="C195" s="84"/>
      <c r="D195" s="84"/>
      <c r="E195" s="84"/>
      <c r="F195" s="84"/>
      <c r="G195" s="84"/>
      <c r="H195" s="84"/>
      <c r="I195" s="84"/>
      <c r="J195" s="84"/>
      <c r="K195" s="84"/>
      <c r="L195" s="84"/>
      <c r="M195" s="84"/>
      <c r="N195" s="84"/>
      <c r="O195" s="38"/>
      <c r="P195" s="215"/>
    </row>
    <row r="196" spans="3:16" s="40" customFormat="1" ht="15" hidden="1" x14ac:dyDescent="0.3">
      <c r="C196" s="84"/>
      <c r="D196" s="84"/>
      <c r="E196" s="84"/>
      <c r="F196" s="84"/>
      <c r="G196" s="84"/>
      <c r="H196" s="84"/>
      <c r="I196" s="84"/>
      <c r="J196" s="84"/>
      <c r="K196" s="84"/>
      <c r="L196" s="84"/>
      <c r="M196" s="84"/>
      <c r="N196" s="84"/>
      <c r="O196" s="38"/>
      <c r="P196" s="215"/>
    </row>
    <row r="197" spans="3:16" s="40" customFormat="1" ht="15" hidden="1" x14ac:dyDescent="0.3">
      <c r="C197" s="84"/>
      <c r="D197" s="84"/>
      <c r="E197" s="84"/>
      <c r="F197" s="84"/>
      <c r="G197" s="84"/>
      <c r="H197" s="84"/>
      <c r="I197" s="84"/>
      <c r="J197" s="84"/>
      <c r="K197" s="84"/>
      <c r="L197" s="84"/>
      <c r="M197" s="84"/>
      <c r="N197" s="84"/>
      <c r="O197" s="38"/>
      <c r="P197" s="215"/>
    </row>
    <row r="198" spans="3:16" s="40" customFormat="1" ht="15" hidden="1" x14ac:dyDescent="0.3">
      <c r="C198" s="84"/>
      <c r="D198" s="84"/>
      <c r="E198" s="84"/>
      <c r="F198" s="84"/>
      <c r="G198" s="84"/>
      <c r="H198" s="84"/>
      <c r="I198" s="84"/>
      <c r="J198" s="84"/>
      <c r="K198" s="84"/>
      <c r="L198" s="84"/>
      <c r="M198" s="84"/>
      <c r="N198" s="84"/>
      <c r="O198" s="38"/>
      <c r="P198" s="215"/>
    </row>
    <row r="199" spans="3:16" s="40" customFormat="1" ht="15" hidden="1" x14ac:dyDescent="0.3">
      <c r="C199" s="84"/>
      <c r="D199" s="84"/>
      <c r="E199" s="84"/>
      <c r="F199" s="84"/>
      <c r="G199" s="84"/>
      <c r="H199" s="84"/>
      <c r="I199" s="84"/>
      <c r="J199" s="84"/>
      <c r="K199" s="84"/>
      <c r="L199" s="84"/>
      <c r="M199" s="84"/>
      <c r="N199" s="84"/>
      <c r="O199" s="38"/>
      <c r="P199" s="215"/>
    </row>
    <row r="200" spans="3:16" s="40" customFormat="1" ht="15" hidden="1" x14ac:dyDescent="0.3">
      <c r="C200" s="84"/>
      <c r="D200" s="84"/>
      <c r="E200" s="84"/>
      <c r="F200" s="84"/>
      <c r="G200" s="84"/>
      <c r="H200" s="84"/>
      <c r="I200" s="84"/>
      <c r="J200" s="84"/>
      <c r="K200" s="84"/>
      <c r="L200" s="84"/>
      <c r="M200" s="84"/>
      <c r="N200" s="84"/>
      <c r="O200" s="38"/>
      <c r="P200" s="215"/>
    </row>
    <row r="201" spans="3:16" s="40" customFormat="1" ht="15" hidden="1" x14ac:dyDescent="0.3">
      <c r="C201" s="84"/>
      <c r="D201" s="84"/>
      <c r="E201" s="84"/>
      <c r="F201" s="84"/>
      <c r="G201" s="84"/>
      <c r="H201" s="84"/>
      <c r="I201" s="84"/>
      <c r="J201" s="84"/>
      <c r="K201" s="84"/>
      <c r="L201" s="84"/>
      <c r="M201" s="84"/>
      <c r="N201" s="84"/>
      <c r="O201" s="38"/>
      <c r="P201" s="215"/>
    </row>
    <row r="202" spans="3:16" s="40" customFormat="1" ht="15" hidden="1" x14ac:dyDescent="0.3">
      <c r="C202" s="84"/>
      <c r="D202" s="84"/>
      <c r="E202" s="84"/>
      <c r="F202" s="84"/>
      <c r="G202" s="84"/>
      <c r="H202" s="84"/>
      <c r="I202" s="84"/>
      <c r="J202" s="84"/>
      <c r="K202" s="84"/>
      <c r="L202" s="84"/>
      <c r="M202" s="84"/>
      <c r="N202" s="84"/>
      <c r="O202" s="38"/>
      <c r="P202" s="215"/>
    </row>
    <row r="203" spans="3:16" s="40" customFormat="1" ht="15" hidden="1" x14ac:dyDescent="0.3">
      <c r="C203" s="84"/>
      <c r="D203" s="84"/>
      <c r="E203" s="84"/>
      <c r="F203" s="84"/>
      <c r="G203" s="84"/>
      <c r="H203" s="84"/>
      <c r="I203" s="84"/>
      <c r="J203" s="84"/>
      <c r="K203" s="84"/>
      <c r="L203" s="84"/>
      <c r="M203" s="84"/>
      <c r="N203" s="84"/>
      <c r="O203" s="38"/>
      <c r="P203" s="215"/>
    </row>
    <row r="204" spans="3:16" s="40" customFormat="1" ht="15" hidden="1" x14ac:dyDescent="0.3">
      <c r="C204" s="84"/>
      <c r="D204" s="84"/>
      <c r="E204" s="84"/>
      <c r="F204" s="84"/>
      <c r="G204" s="84"/>
      <c r="H204" s="84"/>
      <c r="I204" s="84"/>
      <c r="J204" s="84"/>
      <c r="K204" s="84"/>
      <c r="L204" s="84"/>
      <c r="M204" s="84"/>
      <c r="N204" s="84"/>
      <c r="O204" s="38"/>
      <c r="P204" s="215"/>
    </row>
    <row r="205" spans="3:16" s="40" customFormat="1" ht="15" hidden="1" x14ac:dyDescent="0.3">
      <c r="C205" s="84"/>
      <c r="D205" s="84"/>
      <c r="E205" s="84"/>
      <c r="F205" s="84"/>
      <c r="G205" s="84"/>
      <c r="H205" s="84"/>
      <c r="I205" s="84"/>
      <c r="J205" s="84"/>
      <c r="K205" s="84"/>
      <c r="L205" s="84"/>
      <c r="M205" s="84"/>
      <c r="N205" s="84"/>
      <c r="O205" s="38"/>
      <c r="P205" s="215"/>
    </row>
    <row r="206" spans="3:16" s="40" customFormat="1" ht="15" hidden="1" x14ac:dyDescent="0.3">
      <c r="C206" s="84"/>
      <c r="D206" s="84"/>
      <c r="E206" s="84"/>
      <c r="F206" s="84"/>
      <c r="G206" s="84"/>
      <c r="H206" s="84"/>
      <c r="I206" s="84"/>
      <c r="J206" s="84"/>
      <c r="K206" s="84"/>
      <c r="L206" s="84"/>
      <c r="M206" s="84"/>
      <c r="N206" s="84"/>
      <c r="O206" s="38"/>
      <c r="P206" s="215"/>
    </row>
    <row r="207" spans="3:16" s="40" customFormat="1" ht="15" hidden="1" x14ac:dyDescent="0.3">
      <c r="C207" s="84"/>
      <c r="D207" s="84"/>
      <c r="E207" s="84"/>
      <c r="F207" s="84"/>
      <c r="G207" s="84"/>
      <c r="H207" s="84"/>
      <c r="I207" s="84"/>
      <c r="J207" s="84"/>
      <c r="K207" s="84"/>
      <c r="L207" s="84"/>
      <c r="M207" s="84"/>
      <c r="N207" s="84"/>
      <c r="O207" s="38"/>
      <c r="P207" s="215"/>
    </row>
    <row r="208" spans="3:16" s="40" customFormat="1" ht="15" hidden="1" x14ac:dyDescent="0.3">
      <c r="C208" s="84"/>
      <c r="D208" s="84"/>
      <c r="E208" s="84"/>
      <c r="F208" s="84"/>
      <c r="G208" s="84"/>
      <c r="H208" s="84"/>
      <c r="I208" s="84"/>
      <c r="J208" s="84"/>
      <c r="K208" s="84"/>
      <c r="L208" s="84"/>
      <c r="M208" s="84"/>
      <c r="N208" s="84"/>
      <c r="O208" s="38"/>
      <c r="P208" s="215"/>
    </row>
    <row r="209" spans="3:16" s="40" customFormat="1" ht="15" hidden="1" x14ac:dyDescent="0.3">
      <c r="C209" s="84"/>
      <c r="D209" s="84"/>
      <c r="E209" s="84"/>
      <c r="F209" s="84"/>
      <c r="G209" s="84"/>
      <c r="H209" s="84"/>
      <c r="I209" s="84"/>
      <c r="J209" s="84"/>
      <c r="K209" s="84"/>
      <c r="L209" s="84"/>
      <c r="M209" s="84"/>
      <c r="N209" s="84"/>
      <c r="O209" s="38"/>
      <c r="P209" s="215"/>
    </row>
    <row r="210" spans="3:16" s="40" customFormat="1" ht="15" hidden="1" x14ac:dyDescent="0.3">
      <c r="C210" s="84"/>
      <c r="D210" s="84"/>
      <c r="E210" s="84"/>
      <c r="F210" s="84"/>
      <c r="G210" s="84"/>
      <c r="H210" s="84"/>
      <c r="I210" s="84"/>
      <c r="J210" s="84"/>
      <c r="K210" s="84"/>
      <c r="L210" s="84"/>
      <c r="M210" s="84"/>
      <c r="N210" s="84"/>
      <c r="O210" s="38"/>
      <c r="P210" s="215"/>
    </row>
    <row r="211" spans="3:16" s="40" customFormat="1" ht="15" hidden="1" x14ac:dyDescent="0.3">
      <c r="C211" s="84"/>
      <c r="D211" s="84"/>
      <c r="E211" s="84"/>
      <c r="F211" s="84"/>
      <c r="G211" s="84"/>
      <c r="H211" s="84"/>
      <c r="I211" s="84"/>
      <c r="J211" s="84"/>
      <c r="K211" s="84"/>
      <c r="L211" s="84"/>
      <c r="M211" s="84"/>
      <c r="N211" s="84"/>
      <c r="O211" s="38"/>
      <c r="P211" s="215"/>
    </row>
    <row r="212" spans="3:16" s="40" customFormat="1" ht="15" hidden="1" x14ac:dyDescent="0.3">
      <c r="C212" s="84"/>
      <c r="D212" s="84"/>
      <c r="E212" s="84"/>
      <c r="F212" s="84"/>
      <c r="G212" s="84"/>
      <c r="H212" s="84"/>
      <c r="I212" s="84"/>
      <c r="J212" s="84"/>
      <c r="K212" s="84"/>
      <c r="L212" s="84"/>
      <c r="M212" s="84"/>
      <c r="N212" s="84"/>
      <c r="O212" s="38"/>
      <c r="P212" s="215"/>
    </row>
    <row r="213" spans="3:16" s="40" customFormat="1" ht="15" hidden="1" x14ac:dyDescent="0.3">
      <c r="C213" s="84"/>
      <c r="D213" s="84"/>
      <c r="E213" s="84"/>
      <c r="F213" s="84"/>
      <c r="G213" s="84"/>
      <c r="H213" s="84"/>
      <c r="I213" s="84"/>
      <c r="J213" s="84"/>
      <c r="K213" s="84"/>
      <c r="L213" s="84"/>
      <c r="M213" s="84"/>
      <c r="N213" s="84"/>
      <c r="O213" s="38"/>
      <c r="P213" s="215"/>
    </row>
    <row r="214" spans="3:16" s="40" customFormat="1" ht="15" hidden="1" x14ac:dyDescent="0.3">
      <c r="C214" s="84"/>
      <c r="D214" s="84"/>
      <c r="E214" s="84"/>
      <c r="F214" s="84"/>
      <c r="G214" s="84"/>
      <c r="H214" s="84"/>
      <c r="I214" s="84"/>
      <c r="J214" s="84"/>
      <c r="K214" s="84"/>
      <c r="L214" s="84"/>
      <c r="M214" s="84"/>
      <c r="N214" s="84"/>
      <c r="O214" s="38"/>
      <c r="P214" s="215"/>
    </row>
    <row r="215" spans="3:16" s="40" customFormat="1" ht="15" hidden="1" x14ac:dyDescent="0.3">
      <c r="C215" s="84"/>
      <c r="D215" s="84"/>
      <c r="E215" s="84"/>
      <c r="F215" s="84"/>
      <c r="G215" s="84"/>
      <c r="H215" s="84"/>
      <c r="I215" s="84"/>
      <c r="J215" s="84"/>
      <c r="K215" s="84"/>
      <c r="L215" s="84"/>
      <c r="M215" s="84"/>
      <c r="N215" s="84"/>
      <c r="O215" s="38"/>
      <c r="P215" s="215"/>
    </row>
    <row r="216" spans="3:16" s="40" customFormat="1" ht="15" hidden="1" x14ac:dyDescent="0.3">
      <c r="C216" s="84"/>
      <c r="D216" s="84"/>
      <c r="E216" s="84"/>
      <c r="F216" s="84"/>
      <c r="G216" s="84"/>
      <c r="H216" s="84"/>
      <c r="I216" s="84"/>
      <c r="J216" s="84"/>
      <c r="K216" s="84"/>
      <c r="L216" s="84"/>
      <c r="M216" s="84"/>
      <c r="N216" s="84"/>
      <c r="O216" s="38"/>
      <c r="P216" s="215"/>
    </row>
    <row r="217" spans="3:16" s="40" customFormat="1" ht="15" hidden="1" x14ac:dyDescent="0.3">
      <c r="C217" s="84"/>
      <c r="D217" s="84"/>
      <c r="E217" s="84"/>
      <c r="F217" s="84"/>
      <c r="G217" s="84"/>
      <c r="H217" s="84"/>
      <c r="I217" s="84"/>
      <c r="J217" s="84"/>
      <c r="K217" s="84"/>
      <c r="L217" s="84"/>
      <c r="M217" s="84"/>
      <c r="N217" s="84"/>
      <c r="O217" s="38"/>
      <c r="P217" s="215"/>
    </row>
    <row r="218" spans="3:16" s="40" customFormat="1" ht="15" hidden="1" x14ac:dyDescent="0.3">
      <c r="C218" s="84"/>
      <c r="D218" s="84"/>
      <c r="E218" s="84"/>
      <c r="F218" s="84"/>
      <c r="G218" s="84"/>
      <c r="H218" s="84"/>
      <c r="I218" s="84"/>
      <c r="J218" s="84"/>
      <c r="K218" s="84"/>
      <c r="L218" s="84"/>
      <c r="M218" s="84"/>
      <c r="N218" s="84"/>
      <c r="O218" s="38"/>
      <c r="P218" s="215"/>
    </row>
    <row r="219" spans="3:16" s="40" customFormat="1" ht="15" hidden="1" x14ac:dyDescent="0.3">
      <c r="C219" s="84"/>
      <c r="D219" s="84"/>
      <c r="E219" s="84"/>
      <c r="F219" s="84"/>
      <c r="G219" s="84"/>
      <c r="H219" s="84"/>
      <c r="I219" s="84"/>
      <c r="J219" s="84"/>
      <c r="K219" s="84"/>
      <c r="L219" s="84"/>
      <c r="M219" s="84"/>
      <c r="N219" s="84"/>
      <c r="O219" s="38"/>
      <c r="P219" s="215"/>
    </row>
    <row r="220" spans="3:16" s="40" customFormat="1" ht="15" hidden="1" x14ac:dyDescent="0.3">
      <c r="C220" s="84"/>
      <c r="D220" s="84"/>
      <c r="E220" s="84"/>
      <c r="F220" s="84"/>
      <c r="G220" s="84"/>
      <c r="H220" s="84"/>
      <c r="I220" s="84"/>
      <c r="J220" s="84"/>
      <c r="K220" s="84"/>
      <c r="L220" s="84"/>
      <c r="M220" s="84"/>
      <c r="N220" s="84"/>
      <c r="O220" s="38"/>
      <c r="P220" s="215"/>
    </row>
    <row r="221" spans="3:16" s="40" customFormat="1" ht="15" hidden="1" x14ac:dyDescent="0.3">
      <c r="C221" s="84"/>
      <c r="D221" s="84"/>
      <c r="E221" s="84"/>
      <c r="F221" s="84"/>
      <c r="G221" s="84"/>
      <c r="H221" s="84"/>
      <c r="I221" s="84"/>
      <c r="J221" s="84"/>
      <c r="K221" s="84"/>
      <c r="L221" s="84"/>
      <c r="M221" s="84"/>
      <c r="N221" s="84"/>
      <c r="O221" s="38"/>
      <c r="P221" s="215"/>
    </row>
    <row r="222" spans="3:16" s="40" customFormat="1" ht="15" hidden="1" x14ac:dyDescent="0.3">
      <c r="C222" s="84"/>
      <c r="D222" s="84"/>
      <c r="E222" s="84"/>
      <c r="F222" s="84"/>
      <c r="G222" s="84"/>
      <c r="H222" s="84"/>
      <c r="I222" s="84"/>
      <c r="J222" s="84"/>
      <c r="K222" s="84"/>
      <c r="L222" s="84"/>
      <c r="M222" s="84"/>
      <c r="N222" s="84"/>
      <c r="O222" s="38"/>
      <c r="P222" s="215"/>
    </row>
    <row r="223" spans="3:16" s="40" customFormat="1" ht="15" hidden="1" x14ac:dyDescent="0.3">
      <c r="C223" s="84"/>
      <c r="D223" s="84"/>
      <c r="E223" s="84"/>
      <c r="F223" s="84"/>
      <c r="G223" s="84"/>
      <c r="H223" s="84"/>
      <c r="I223" s="84"/>
      <c r="J223" s="84"/>
      <c r="K223" s="84"/>
      <c r="L223" s="84"/>
      <c r="M223" s="84"/>
      <c r="N223" s="84"/>
      <c r="O223" s="38"/>
      <c r="P223" s="215"/>
    </row>
    <row r="224" spans="3:16" s="40" customFormat="1" ht="15" hidden="1" x14ac:dyDescent="0.3">
      <c r="C224" s="84"/>
      <c r="D224" s="84"/>
      <c r="E224" s="84"/>
      <c r="F224" s="84"/>
      <c r="G224" s="84"/>
      <c r="H224" s="84"/>
      <c r="I224" s="84"/>
      <c r="J224" s="84"/>
      <c r="K224" s="84"/>
      <c r="L224" s="84"/>
      <c r="M224" s="84"/>
      <c r="N224" s="84"/>
      <c r="O224" s="38"/>
      <c r="P224" s="215"/>
    </row>
    <row r="225" spans="3:16" s="40" customFormat="1" ht="15" hidden="1" x14ac:dyDescent="0.3">
      <c r="C225" s="84"/>
      <c r="D225" s="84"/>
      <c r="E225" s="84"/>
      <c r="F225" s="84"/>
      <c r="G225" s="84"/>
      <c r="H225" s="84"/>
      <c r="I225" s="84"/>
      <c r="J225" s="84"/>
      <c r="K225" s="84"/>
      <c r="L225" s="84"/>
      <c r="M225" s="84"/>
      <c r="N225" s="84"/>
      <c r="O225" s="38"/>
      <c r="P225" s="215"/>
    </row>
    <row r="226" spans="3:16" s="40" customFormat="1" ht="15" hidden="1" x14ac:dyDescent="0.3">
      <c r="C226" s="84"/>
      <c r="D226" s="84"/>
      <c r="E226" s="84"/>
      <c r="F226" s="84"/>
      <c r="G226" s="84"/>
      <c r="H226" s="84"/>
      <c r="I226" s="84"/>
      <c r="J226" s="84"/>
      <c r="K226" s="84"/>
      <c r="L226" s="84"/>
      <c r="M226" s="84"/>
      <c r="N226" s="84"/>
      <c r="O226" s="38"/>
      <c r="P226" s="215"/>
    </row>
    <row r="227" spans="3:16" s="40" customFormat="1" ht="15" hidden="1" x14ac:dyDescent="0.3">
      <c r="C227" s="84"/>
      <c r="D227" s="84"/>
      <c r="E227" s="84"/>
      <c r="F227" s="84"/>
      <c r="G227" s="84"/>
      <c r="H227" s="84"/>
      <c r="I227" s="84"/>
      <c r="J227" s="84"/>
      <c r="K227" s="84"/>
      <c r="L227" s="84"/>
      <c r="M227" s="84"/>
      <c r="N227" s="84"/>
      <c r="O227" s="38"/>
      <c r="P227" s="215"/>
    </row>
    <row r="228" spans="3:16" s="40" customFormat="1" ht="15" hidden="1" x14ac:dyDescent="0.3">
      <c r="C228" s="84"/>
      <c r="D228" s="84"/>
      <c r="E228" s="84"/>
      <c r="F228" s="84"/>
      <c r="G228" s="84"/>
      <c r="H228" s="84"/>
      <c r="I228" s="84"/>
      <c r="J228" s="84"/>
      <c r="K228" s="84"/>
      <c r="L228" s="84"/>
      <c r="M228" s="84"/>
      <c r="N228" s="84"/>
      <c r="O228" s="38"/>
      <c r="P228" s="215"/>
    </row>
    <row r="229" spans="3:16" s="40" customFormat="1" ht="15" hidden="1" x14ac:dyDescent="0.3">
      <c r="C229" s="84"/>
      <c r="D229" s="84"/>
      <c r="E229" s="84"/>
      <c r="F229" s="84"/>
      <c r="G229" s="84"/>
      <c r="H229" s="84"/>
      <c r="I229" s="84"/>
      <c r="J229" s="84"/>
      <c r="K229" s="84"/>
      <c r="L229" s="84"/>
      <c r="M229" s="84"/>
      <c r="N229" s="84"/>
      <c r="O229" s="38"/>
      <c r="P229" s="215"/>
    </row>
    <row r="230" spans="3:16" s="40" customFormat="1" ht="15" hidden="1" x14ac:dyDescent="0.3">
      <c r="C230" s="84"/>
      <c r="D230" s="84"/>
      <c r="E230" s="84"/>
      <c r="F230" s="84"/>
      <c r="G230" s="84"/>
      <c r="H230" s="84"/>
      <c r="I230" s="84"/>
      <c r="J230" s="84"/>
      <c r="K230" s="84"/>
      <c r="L230" s="84"/>
      <c r="M230" s="84"/>
      <c r="N230" s="84"/>
      <c r="O230" s="38"/>
      <c r="P230" s="215"/>
    </row>
    <row r="231" spans="3:16" s="40" customFormat="1" ht="15" hidden="1" x14ac:dyDescent="0.3">
      <c r="C231" s="84"/>
      <c r="D231" s="84"/>
      <c r="E231" s="84"/>
      <c r="F231" s="84"/>
      <c r="G231" s="84"/>
      <c r="H231" s="84"/>
      <c r="I231" s="84"/>
      <c r="J231" s="84"/>
      <c r="K231" s="84"/>
      <c r="L231" s="84"/>
      <c r="M231" s="84"/>
      <c r="N231" s="84"/>
      <c r="O231" s="38"/>
      <c r="P231" s="215"/>
    </row>
    <row r="232" spans="3:16" s="40" customFormat="1" ht="15" hidden="1" x14ac:dyDescent="0.3">
      <c r="C232" s="84"/>
      <c r="D232" s="84"/>
      <c r="E232" s="84"/>
      <c r="F232" s="84"/>
      <c r="G232" s="84"/>
      <c r="H232" s="84"/>
      <c r="I232" s="84"/>
      <c r="J232" s="84"/>
      <c r="K232" s="84"/>
      <c r="L232" s="84"/>
      <c r="M232" s="84"/>
      <c r="N232" s="84"/>
      <c r="O232" s="38"/>
      <c r="P232" s="215"/>
    </row>
    <row r="233" spans="3:16" s="40" customFormat="1" ht="15" hidden="1" x14ac:dyDescent="0.3">
      <c r="C233" s="84"/>
      <c r="D233" s="84"/>
      <c r="E233" s="84"/>
      <c r="F233" s="84"/>
      <c r="G233" s="84"/>
      <c r="H233" s="84"/>
      <c r="I233" s="84"/>
      <c r="J233" s="84"/>
      <c r="K233" s="84"/>
      <c r="L233" s="84"/>
      <c r="M233" s="84"/>
      <c r="N233" s="84"/>
      <c r="O233" s="38"/>
      <c r="P233" s="215"/>
    </row>
    <row r="234" spans="3:16" s="40" customFormat="1" ht="15" hidden="1" x14ac:dyDescent="0.3">
      <c r="C234" s="84"/>
      <c r="D234" s="84"/>
      <c r="E234" s="84"/>
      <c r="F234" s="84"/>
      <c r="G234" s="84"/>
      <c r="H234" s="84"/>
      <c r="I234" s="84"/>
      <c r="J234" s="84"/>
      <c r="K234" s="84"/>
      <c r="L234" s="84"/>
      <c r="M234" s="84"/>
      <c r="N234" s="84"/>
      <c r="O234" s="38"/>
      <c r="P234" s="215"/>
    </row>
    <row r="235" spans="3:16" s="40" customFormat="1" ht="15" hidden="1" x14ac:dyDescent="0.3">
      <c r="C235" s="84"/>
      <c r="D235" s="84"/>
      <c r="E235" s="84"/>
      <c r="F235" s="84"/>
      <c r="G235" s="84"/>
      <c r="H235" s="84"/>
      <c r="I235" s="84"/>
      <c r="J235" s="84"/>
      <c r="K235" s="84"/>
      <c r="L235" s="84"/>
      <c r="M235" s="84"/>
      <c r="N235" s="84"/>
      <c r="O235" s="38"/>
      <c r="P235" s="215"/>
    </row>
    <row r="236" spans="3:16" s="40" customFormat="1" ht="15" hidden="1" x14ac:dyDescent="0.3">
      <c r="C236" s="84"/>
      <c r="D236" s="84"/>
      <c r="E236" s="84"/>
      <c r="F236" s="84"/>
      <c r="G236" s="84"/>
      <c r="H236" s="84"/>
      <c r="I236" s="84"/>
      <c r="J236" s="84"/>
      <c r="K236" s="84"/>
      <c r="L236" s="84"/>
      <c r="M236" s="84"/>
      <c r="N236" s="84"/>
      <c r="O236" s="38"/>
      <c r="P236" s="215"/>
    </row>
    <row r="237" spans="3:16" s="40" customFormat="1" ht="15" hidden="1" x14ac:dyDescent="0.3">
      <c r="C237" s="84"/>
      <c r="D237" s="84"/>
      <c r="E237" s="84"/>
      <c r="F237" s="84"/>
      <c r="G237" s="84"/>
      <c r="H237" s="84"/>
      <c r="I237" s="84"/>
      <c r="J237" s="84"/>
      <c r="K237" s="84"/>
      <c r="L237" s="84"/>
      <c r="M237" s="84"/>
      <c r="N237" s="84"/>
      <c r="O237" s="38"/>
      <c r="P237" s="215"/>
    </row>
    <row r="238" spans="3:16" s="40" customFormat="1" ht="15" hidden="1" x14ac:dyDescent="0.3">
      <c r="C238" s="84"/>
      <c r="D238" s="84"/>
      <c r="E238" s="84"/>
      <c r="F238" s="84"/>
      <c r="G238" s="84"/>
      <c r="H238" s="84"/>
      <c r="I238" s="84"/>
      <c r="J238" s="84"/>
      <c r="K238" s="84"/>
      <c r="L238" s="84"/>
      <c r="M238" s="84"/>
      <c r="N238" s="84"/>
      <c r="O238" s="38"/>
      <c r="P238" s="215"/>
    </row>
    <row r="239" spans="3:16" s="40" customFormat="1" ht="15" hidden="1" x14ac:dyDescent="0.3">
      <c r="C239" s="84"/>
      <c r="D239" s="84"/>
      <c r="E239" s="84"/>
      <c r="F239" s="84"/>
      <c r="G239" s="84"/>
      <c r="H239" s="84"/>
      <c r="I239" s="84"/>
      <c r="J239" s="84"/>
      <c r="K239" s="84"/>
      <c r="L239" s="84"/>
      <c r="M239" s="84"/>
      <c r="N239" s="84"/>
      <c r="O239" s="38"/>
      <c r="P239" s="215"/>
    </row>
    <row r="240" spans="3:16" s="40" customFormat="1" ht="15" hidden="1" x14ac:dyDescent="0.3">
      <c r="C240" s="84"/>
      <c r="D240" s="84"/>
      <c r="E240" s="84"/>
      <c r="F240" s="84"/>
      <c r="G240" s="84"/>
      <c r="H240" s="84"/>
      <c r="I240" s="84"/>
      <c r="J240" s="84"/>
      <c r="K240" s="84"/>
      <c r="L240" s="84"/>
      <c r="M240" s="84"/>
      <c r="N240" s="84"/>
      <c r="O240" s="38"/>
      <c r="P240" s="215"/>
    </row>
    <row r="241" spans="3:16" s="40" customFormat="1" ht="15" hidden="1" x14ac:dyDescent="0.3">
      <c r="C241" s="84"/>
      <c r="D241" s="84"/>
      <c r="E241" s="84"/>
      <c r="F241" s="84"/>
      <c r="G241" s="84"/>
      <c r="H241" s="84"/>
      <c r="I241" s="84"/>
      <c r="J241" s="84"/>
      <c r="K241" s="84"/>
      <c r="L241" s="84"/>
      <c r="M241" s="84"/>
      <c r="N241" s="84"/>
      <c r="O241" s="38"/>
      <c r="P241" s="215"/>
    </row>
    <row r="242" spans="3:16" s="40" customFormat="1" ht="15" hidden="1" x14ac:dyDescent="0.3">
      <c r="C242" s="84"/>
      <c r="D242" s="84"/>
      <c r="E242" s="84"/>
      <c r="F242" s="84"/>
      <c r="G242" s="84"/>
      <c r="H242" s="84"/>
      <c r="I242" s="84"/>
      <c r="J242" s="84"/>
      <c r="K242" s="84"/>
      <c r="L242" s="84"/>
      <c r="M242" s="84"/>
      <c r="N242" s="84"/>
      <c r="O242" s="38"/>
      <c r="P242" s="215"/>
    </row>
    <row r="243" spans="3:16" s="40" customFormat="1" ht="15" hidden="1" x14ac:dyDescent="0.3">
      <c r="C243" s="84"/>
      <c r="D243" s="84"/>
      <c r="E243" s="84"/>
      <c r="F243" s="84"/>
      <c r="G243" s="84"/>
      <c r="H243" s="84"/>
      <c r="I243" s="84"/>
      <c r="J243" s="84"/>
      <c r="K243" s="84"/>
      <c r="L243" s="84"/>
      <c r="M243" s="84"/>
      <c r="N243" s="84"/>
      <c r="O243" s="38"/>
      <c r="P243" s="215"/>
    </row>
    <row r="244" spans="3:16" s="40" customFormat="1" ht="15" hidden="1" x14ac:dyDescent="0.3">
      <c r="C244" s="84"/>
      <c r="D244" s="84"/>
      <c r="E244" s="84"/>
      <c r="F244" s="84"/>
      <c r="G244" s="84"/>
      <c r="H244" s="84"/>
      <c r="I244" s="84"/>
      <c r="J244" s="84"/>
      <c r="K244" s="84"/>
      <c r="L244" s="84"/>
      <c r="M244" s="84"/>
      <c r="N244" s="84"/>
      <c r="O244" s="38"/>
      <c r="P244" s="215"/>
    </row>
    <row r="245" spans="3:16" s="40" customFormat="1" ht="15" hidden="1" x14ac:dyDescent="0.3">
      <c r="C245" s="84"/>
      <c r="D245" s="84"/>
      <c r="E245" s="84"/>
      <c r="F245" s="84"/>
      <c r="G245" s="84"/>
      <c r="H245" s="84"/>
      <c r="I245" s="84"/>
      <c r="J245" s="84"/>
      <c r="K245" s="84"/>
      <c r="L245" s="84"/>
      <c r="M245" s="84"/>
      <c r="N245" s="84"/>
      <c r="O245" s="38"/>
      <c r="P245" s="215"/>
    </row>
    <row r="246" spans="3:16" s="40" customFormat="1" ht="15" hidden="1" x14ac:dyDescent="0.3">
      <c r="C246" s="84"/>
      <c r="D246" s="84"/>
      <c r="E246" s="84"/>
      <c r="F246" s="84"/>
      <c r="G246" s="84"/>
      <c r="H246" s="84"/>
      <c r="I246" s="84"/>
      <c r="J246" s="84"/>
      <c r="K246" s="84"/>
      <c r="L246" s="84"/>
      <c r="M246" s="84"/>
      <c r="N246" s="84"/>
      <c r="O246" s="38"/>
      <c r="P246" s="215"/>
    </row>
    <row r="247" spans="3:16" s="40" customFormat="1" ht="15" hidden="1" x14ac:dyDescent="0.3">
      <c r="C247" s="84"/>
      <c r="D247" s="84"/>
      <c r="E247" s="84"/>
      <c r="F247" s="84"/>
      <c r="G247" s="84"/>
      <c r="H247" s="84"/>
      <c r="I247" s="84"/>
      <c r="J247" s="84"/>
      <c r="K247" s="84"/>
      <c r="L247" s="84"/>
      <c r="M247" s="84"/>
      <c r="N247" s="84"/>
      <c r="O247" s="38"/>
      <c r="P247" s="215"/>
    </row>
    <row r="248" spans="3:16" s="40" customFormat="1" ht="15" hidden="1" x14ac:dyDescent="0.3">
      <c r="C248" s="84"/>
      <c r="D248" s="84"/>
      <c r="E248" s="84"/>
      <c r="F248" s="84"/>
      <c r="G248" s="84"/>
      <c r="H248" s="84"/>
      <c r="I248" s="84"/>
      <c r="J248" s="84"/>
      <c r="K248" s="84"/>
      <c r="L248" s="84"/>
      <c r="M248" s="84"/>
      <c r="N248" s="84"/>
      <c r="O248" s="38"/>
      <c r="P248" s="215"/>
    </row>
    <row r="249" spans="3:16" s="40" customFormat="1" ht="15" hidden="1" x14ac:dyDescent="0.3">
      <c r="C249" s="84"/>
      <c r="D249" s="84"/>
      <c r="E249" s="84"/>
      <c r="F249" s="84"/>
      <c r="G249" s="84"/>
      <c r="H249" s="84"/>
      <c r="I249" s="84"/>
      <c r="J249" s="84"/>
      <c r="K249" s="84"/>
      <c r="L249" s="84"/>
      <c r="M249" s="84"/>
      <c r="N249" s="84"/>
      <c r="O249" s="38"/>
      <c r="P249" s="215"/>
    </row>
    <row r="250" spans="3:16" s="40" customFormat="1" ht="15" hidden="1" x14ac:dyDescent="0.3">
      <c r="C250" s="84"/>
      <c r="D250" s="84"/>
      <c r="E250" s="84"/>
      <c r="F250" s="84"/>
      <c r="G250" s="84"/>
      <c r="H250" s="84"/>
      <c r="I250" s="84"/>
      <c r="J250" s="84"/>
      <c r="K250" s="84"/>
      <c r="L250" s="84"/>
      <c r="M250" s="84"/>
      <c r="N250" s="84"/>
      <c r="O250" s="38"/>
      <c r="P250" s="215"/>
    </row>
    <row r="251" spans="3:16" s="40" customFormat="1" ht="15" hidden="1" x14ac:dyDescent="0.3">
      <c r="C251" s="84"/>
      <c r="D251" s="84"/>
      <c r="E251" s="84"/>
      <c r="F251" s="84"/>
      <c r="G251" s="84"/>
      <c r="H251" s="84"/>
      <c r="I251" s="84"/>
      <c r="J251" s="84"/>
      <c r="K251" s="84"/>
      <c r="L251" s="84"/>
      <c r="M251" s="84"/>
      <c r="N251" s="84"/>
      <c r="O251" s="38"/>
      <c r="P251" s="215"/>
    </row>
    <row r="252" spans="3:16" s="40" customFormat="1" ht="15" hidden="1" x14ac:dyDescent="0.3">
      <c r="C252" s="84"/>
      <c r="D252" s="84"/>
      <c r="E252" s="84"/>
      <c r="F252" s="84"/>
      <c r="G252" s="84"/>
      <c r="H252" s="84"/>
      <c r="I252" s="84"/>
      <c r="J252" s="84"/>
      <c r="K252" s="84"/>
      <c r="L252" s="84"/>
      <c r="M252" s="84"/>
      <c r="N252" s="84"/>
      <c r="O252" s="38"/>
      <c r="P252" s="215"/>
    </row>
    <row r="253" spans="3:16" s="40" customFormat="1" ht="15" hidden="1" x14ac:dyDescent="0.3">
      <c r="C253" s="84"/>
      <c r="D253" s="84"/>
      <c r="E253" s="84"/>
      <c r="F253" s="84"/>
      <c r="G253" s="84"/>
      <c r="H253" s="84"/>
      <c r="I253" s="84"/>
      <c r="J253" s="84"/>
      <c r="K253" s="84"/>
      <c r="L253" s="84"/>
      <c r="M253" s="84"/>
      <c r="N253" s="84"/>
      <c r="O253" s="38"/>
      <c r="P253" s="215"/>
    </row>
    <row r="254" spans="3:16" s="40" customFormat="1" ht="15" hidden="1" x14ac:dyDescent="0.3">
      <c r="C254" s="84"/>
      <c r="D254" s="84"/>
      <c r="E254" s="84"/>
      <c r="F254" s="84"/>
      <c r="G254" s="84"/>
      <c r="H254" s="84"/>
      <c r="I254" s="84"/>
      <c r="J254" s="84"/>
      <c r="K254" s="84"/>
      <c r="L254" s="84"/>
      <c r="M254" s="84"/>
      <c r="N254" s="84"/>
      <c r="O254" s="38"/>
      <c r="P254" s="215"/>
    </row>
    <row r="255" spans="3:16" s="40" customFormat="1" ht="15" hidden="1" x14ac:dyDescent="0.3">
      <c r="C255" s="84"/>
      <c r="D255" s="84"/>
      <c r="E255" s="84"/>
      <c r="F255" s="84"/>
      <c r="G255" s="84"/>
      <c r="H255" s="84"/>
      <c r="I255" s="84"/>
      <c r="J255" s="84"/>
      <c r="K255" s="84"/>
      <c r="L255" s="84"/>
      <c r="M255" s="84"/>
      <c r="N255" s="84"/>
      <c r="O255" s="38"/>
      <c r="P255" s="215"/>
    </row>
    <row r="256" spans="3:16" s="40" customFormat="1" ht="15" hidden="1" x14ac:dyDescent="0.3">
      <c r="C256" s="84"/>
      <c r="D256" s="84"/>
      <c r="E256" s="84"/>
      <c r="F256" s="84"/>
      <c r="G256" s="84"/>
      <c r="H256" s="84"/>
      <c r="I256" s="84"/>
      <c r="J256" s="84"/>
      <c r="K256" s="84"/>
      <c r="L256" s="84"/>
      <c r="M256" s="84"/>
      <c r="N256" s="84"/>
      <c r="O256" s="38"/>
      <c r="P256" s="215"/>
    </row>
    <row r="257" spans="3:16" s="40" customFormat="1" ht="15" hidden="1" x14ac:dyDescent="0.3">
      <c r="C257" s="84"/>
      <c r="D257" s="84"/>
      <c r="E257" s="84"/>
      <c r="F257" s="84"/>
      <c r="G257" s="84"/>
      <c r="H257" s="84"/>
      <c r="I257" s="84"/>
      <c r="J257" s="84"/>
      <c r="K257" s="84"/>
      <c r="L257" s="84"/>
      <c r="M257" s="84"/>
      <c r="N257" s="84"/>
      <c r="O257" s="38"/>
      <c r="P257" s="215"/>
    </row>
    <row r="258" spans="3:16" s="40" customFormat="1" ht="15" hidden="1" x14ac:dyDescent="0.3">
      <c r="C258" s="84"/>
      <c r="D258" s="84"/>
      <c r="E258" s="84"/>
      <c r="F258" s="84"/>
      <c r="G258" s="84"/>
      <c r="H258" s="84"/>
      <c r="I258" s="84"/>
      <c r="J258" s="84"/>
      <c r="K258" s="84"/>
      <c r="L258" s="84"/>
      <c r="M258" s="84"/>
      <c r="N258" s="84"/>
      <c r="O258" s="38"/>
      <c r="P258" s="215"/>
    </row>
    <row r="259" spans="3:16" s="40" customFormat="1" ht="15" hidden="1" x14ac:dyDescent="0.3">
      <c r="C259" s="84"/>
      <c r="D259" s="84"/>
      <c r="E259" s="84"/>
      <c r="F259" s="84"/>
      <c r="G259" s="84"/>
      <c r="H259" s="84"/>
      <c r="I259" s="84"/>
      <c r="J259" s="84"/>
      <c r="K259" s="84"/>
      <c r="L259" s="84"/>
      <c r="M259" s="84"/>
      <c r="N259" s="84"/>
      <c r="O259" s="38"/>
      <c r="P259" s="215"/>
    </row>
    <row r="260" spans="3:16" s="40" customFormat="1" ht="15" hidden="1" x14ac:dyDescent="0.3">
      <c r="C260" s="84"/>
      <c r="D260" s="84"/>
      <c r="E260" s="84"/>
      <c r="F260" s="84"/>
      <c r="G260" s="84"/>
      <c r="H260" s="84"/>
      <c r="I260" s="84"/>
      <c r="J260" s="84"/>
      <c r="K260" s="84"/>
      <c r="L260" s="84"/>
      <c r="M260" s="84"/>
      <c r="N260" s="84"/>
      <c r="O260" s="38"/>
      <c r="P260" s="215"/>
    </row>
    <row r="261" spans="3:16" s="40" customFormat="1" ht="15" hidden="1" x14ac:dyDescent="0.3">
      <c r="C261" s="84"/>
      <c r="D261" s="84"/>
      <c r="E261" s="84"/>
      <c r="F261" s="84"/>
      <c r="G261" s="84"/>
      <c r="H261" s="84"/>
      <c r="I261" s="84"/>
      <c r="J261" s="84"/>
      <c r="K261" s="84"/>
      <c r="L261" s="84"/>
      <c r="M261" s="84"/>
      <c r="N261" s="84"/>
      <c r="O261" s="38"/>
      <c r="P261" s="215"/>
    </row>
    <row r="262" spans="3:16" s="40" customFormat="1" ht="15" hidden="1" x14ac:dyDescent="0.3">
      <c r="C262" s="84"/>
      <c r="D262" s="84"/>
      <c r="E262" s="84"/>
      <c r="F262" s="84"/>
      <c r="G262" s="84"/>
      <c r="H262" s="84"/>
      <c r="I262" s="84"/>
      <c r="J262" s="84"/>
      <c r="K262" s="84"/>
      <c r="L262" s="84"/>
      <c r="M262" s="84"/>
      <c r="N262" s="84"/>
      <c r="O262" s="38"/>
      <c r="P262" s="215"/>
    </row>
    <row r="263" spans="3:16" s="40" customFormat="1" ht="15" hidden="1" x14ac:dyDescent="0.3">
      <c r="C263" s="84"/>
      <c r="D263" s="84"/>
      <c r="E263" s="84"/>
      <c r="F263" s="84"/>
      <c r="G263" s="84"/>
      <c r="H263" s="84"/>
      <c r="I263" s="84"/>
      <c r="J263" s="84"/>
      <c r="K263" s="84"/>
      <c r="L263" s="84"/>
      <c r="M263" s="84"/>
      <c r="N263" s="84"/>
      <c r="O263" s="38"/>
      <c r="P263" s="215"/>
    </row>
    <row r="264" spans="3:16" s="40" customFormat="1" ht="15" hidden="1" x14ac:dyDescent="0.3">
      <c r="C264" s="84"/>
      <c r="D264" s="84"/>
      <c r="E264" s="84"/>
      <c r="F264" s="84"/>
      <c r="G264" s="84"/>
      <c r="H264" s="84"/>
      <c r="I264" s="84"/>
      <c r="J264" s="84"/>
      <c r="K264" s="84"/>
      <c r="L264" s="84"/>
      <c r="M264" s="84"/>
      <c r="N264" s="84"/>
      <c r="O264" s="38"/>
      <c r="P264" s="215"/>
    </row>
    <row r="265" spans="3:16" s="40" customFormat="1" ht="15" hidden="1" x14ac:dyDescent="0.3">
      <c r="C265" s="84"/>
      <c r="D265" s="84"/>
      <c r="E265" s="84"/>
      <c r="F265" s="84"/>
      <c r="G265" s="84"/>
      <c r="H265" s="84"/>
      <c r="I265" s="84"/>
      <c r="J265" s="84"/>
      <c r="K265" s="84"/>
      <c r="L265" s="84"/>
      <c r="M265" s="84"/>
      <c r="N265" s="84"/>
      <c r="O265" s="38"/>
      <c r="P265" s="215"/>
    </row>
    <row r="266" spans="3:16" s="40" customFormat="1" ht="15" hidden="1" x14ac:dyDescent="0.3">
      <c r="C266" s="84"/>
      <c r="D266" s="84"/>
      <c r="E266" s="84"/>
      <c r="F266" s="84"/>
      <c r="G266" s="84"/>
      <c r="H266" s="84"/>
      <c r="I266" s="84"/>
      <c r="J266" s="84"/>
      <c r="K266" s="84"/>
      <c r="L266" s="84"/>
      <c r="M266" s="84"/>
      <c r="N266" s="84"/>
      <c r="O266" s="38"/>
      <c r="P266" s="215"/>
    </row>
    <row r="267" spans="3:16" s="40" customFormat="1" ht="15" hidden="1" x14ac:dyDescent="0.3">
      <c r="C267" s="84"/>
      <c r="D267" s="84"/>
      <c r="E267" s="84"/>
      <c r="F267" s="84"/>
      <c r="G267" s="84"/>
      <c r="H267" s="84"/>
      <c r="I267" s="84"/>
      <c r="J267" s="84"/>
      <c r="K267" s="84"/>
      <c r="L267" s="84"/>
      <c r="M267" s="84"/>
      <c r="N267" s="84"/>
      <c r="O267" s="38"/>
      <c r="P267" s="215"/>
    </row>
    <row r="268" spans="3:16" s="40" customFormat="1" ht="15" hidden="1" x14ac:dyDescent="0.3">
      <c r="C268" s="84"/>
      <c r="D268" s="84"/>
      <c r="E268" s="84"/>
      <c r="F268" s="84"/>
      <c r="G268" s="84"/>
      <c r="H268" s="84"/>
      <c r="I268" s="84"/>
      <c r="J268" s="84"/>
      <c r="K268" s="84"/>
      <c r="L268" s="84"/>
      <c r="M268" s="84"/>
      <c r="N268" s="84"/>
      <c r="O268" s="38"/>
      <c r="P268" s="215"/>
    </row>
    <row r="269" spans="3:16" s="40" customFormat="1" ht="15" hidden="1" x14ac:dyDescent="0.3">
      <c r="C269" s="84"/>
      <c r="D269" s="84"/>
      <c r="E269" s="84"/>
      <c r="F269" s="84"/>
      <c r="G269" s="84"/>
      <c r="H269" s="84"/>
      <c r="I269" s="84"/>
      <c r="J269" s="84"/>
      <c r="K269" s="84"/>
      <c r="L269" s="84"/>
      <c r="M269" s="84"/>
      <c r="N269" s="84"/>
      <c r="O269" s="38"/>
      <c r="P269" s="215"/>
    </row>
    <row r="270" spans="3:16" s="40" customFormat="1" ht="15" hidden="1" x14ac:dyDescent="0.3">
      <c r="C270" s="84"/>
      <c r="D270" s="84"/>
      <c r="E270" s="84"/>
      <c r="F270" s="84"/>
      <c r="G270" s="84"/>
      <c r="H270" s="84"/>
      <c r="I270" s="84"/>
      <c r="J270" s="84"/>
      <c r="K270" s="84"/>
      <c r="L270" s="84"/>
      <c r="M270" s="84"/>
      <c r="N270" s="84"/>
      <c r="O270" s="38"/>
      <c r="P270" s="215"/>
    </row>
    <row r="271" spans="3:16" s="40" customFormat="1" ht="15" hidden="1" x14ac:dyDescent="0.3">
      <c r="C271" s="84"/>
      <c r="D271" s="84"/>
      <c r="E271" s="84"/>
      <c r="F271" s="84"/>
      <c r="G271" s="84"/>
      <c r="H271" s="84"/>
      <c r="I271" s="84"/>
      <c r="J271" s="84"/>
      <c r="K271" s="84"/>
      <c r="L271" s="84"/>
      <c r="M271" s="84"/>
      <c r="N271" s="84"/>
      <c r="O271" s="38"/>
      <c r="P271" s="215"/>
    </row>
    <row r="272" spans="3:16" s="40" customFormat="1" ht="15" hidden="1" x14ac:dyDescent="0.3">
      <c r="C272" s="84"/>
      <c r="D272" s="84"/>
      <c r="E272" s="84"/>
      <c r="F272" s="84"/>
      <c r="G272" s="84"/>
      <c r="H272" s="84"/>
      <c r="I272" s="84"/>
      <c r="J272" s="84"/>
      <c r="K272" s="84"/>
      <c r="L272" s="84"/>
      <c r="M272" s="84"/>
      <c r="N272" s="84"/>
      <c r="O272" s="38"/>
      <c r="P272" s="215"/>
    </row>
    <row r="273" spans="3:16" s="40" customFormat="1" ht="15" hidden="1" x14ac:dyDescent="0.3">
      <c r="C273" s="84"/>
      <c r="D273" s="84"/>
      <c r="E273" s="84"/>
      <c r="F273" s="84"/>
      <c r="G273" s="84"/>
      <c r="H273" s="84"/>
      <c r="I273" s="84"/>
      <c r="J273" s="84"/>
      <c r="K273" s="84"/>
      <c r="L273" s="84"/>
      <c r="M273" s="84"/>
      <c r="N273" s="84"/>
      <c r="O273" s="38"/>
      <c r="P273" s="215"/>
    </row>
    <row r="274" spans="3:16" s="40" customFormat="1" ht="15" hidden="1" x14ac:dyDescent="0.3">
      <c r="C274" s="84"/>
      <c r="D274" s="84"/>
      <c r="E274" s="84"/>
      <c r="F274" s="84"/>
      <c r="G274" s="84"/>
      <c r="H274" s="84"/>
      <c r="I274" s="84"/>
      <c r="J274" s="84"/>
      <c r="K274" s="84"/>
      <c r="L274" s="84"/>
      <c r="M274" s="84"/>
      <c r="N274" s="84"/>
      <c r="O274" s="38"/>
      <c r="P274" s="215"/>
    </row>
    <row r="275" spans="3:16" s="40" customFormat="1" ht="15" hidden="1" x14ac:dyDescent="0.3">
      <c r="C275" s="84"/>
      <c r="D275" s="84"/>
      <c r="E275" s="84"/>
      <c r="F275" s="84"/>
      <c r="G275" s="84"/>
      <c r="H275" s="84"/>
      <c r="I275" s="84"/>
      <c r="J275" s="84"/>
      <c r="K275" s="84"/>
      <c r="L275" s="84"/>
      <c r="M275" s="84"/>
      <c r="N275" s="84"/>
      <c r="O275" s="38"/>
      <c r="P275" s="215"/>
    </row>
    <row r="276" spans="3:16" s="40" customFormat="1" ht="15" hidden="1" x14ac:dyDescent="0.3">
      <c r="C276" s="84"/>
      <c r="D276" s="84"/>
      <c r="E276" s="84"/>
      <c r="F276" s="84"/>
      <c r="G276" s="84"/>
      <c r="H276" s="84"/>
      <c r="I276" s="84"/>
      <c r="J276" s="84"/>
      <c r="K276" s="84"/>
      <c r="L276" s="84"/>
      <c r="M276" s="84"/>
      <c r="N276" s="84"/>
      <c r="O276" s="38"/>
      <c r="P276" s="215"/>
    </row>
    <row r="277" spans="3:16" s="40" customFormat="1" ht="15" hidden="1" x14ac:dyDescent="0.3">
      <c r="C277" s="84"/>
      <c r="D277" s="84"/>
      <c r="E277" s="84"/>
      <c r="F277" s="84"/>
      <c r="G277" s="84"/>
      <c r="H277" s="84"/>
      <c r="I277" s="84"/>
      <c r="J277" s="84"/>
      <c r="K277" s="84"/>
      <c r="L277" s="84"/>
      <c r="M277" s="84"/>
      <c r="N277" s="84"/>
      <c r="O277" s="38"/>
      <c r="P277" s="215"/>
    </row>
    <row r="278" spans="3:16" s="40" customFormat="1" ht="15" hidden="1" x14ac:dyDescent="0.3">
      <c r="C278" s="84"/>
      <c r="D278" s="84"/>
      <c r="E278" s="84"/>
      <c r="F278" s="84"/>
      <c r="G278" s="84"/>
      <c r="H278" s="84"/>
      <c r="I278" s="84"/>
      <c r="J278" s="84"/>
      <c r="K278" s="84"/>
      <c r="L278" s="84"/>
      <c r="M278" s="84"/>
      <c r="N278" s="84"/>
      <c r="O278" s="38"/>
      <c r="P278" s="215"/>
    </row>
    <row r="279" spans="3:16" s="40" customFormat="1" ht="15" hidden="1" x14ac:dyDescent="0.3">
      <c r="C279" s="84"/>
      <c r="D279" s="84"/>
      <c r="E279" s="84"/>
      <c r="F279" s="84"/>
      <c r="G279" s="84"/>
      <c r="H279" s="84"/>
      <c r="I279" s="84"/>
      <c r="J279" s="84"/>
      <c r="K279" s="84"/>
      <c r="L279" s="84"/>
      <c r="M279" s="84"/>
      <c r="N279" s="84"/>
      <c r="O279" s="38"/>
      <c r="P279" s="215"/>
    </row>
    <row r="280" spans="3:16" s="40" customFormat="1" ht="15" hidden="1" x14ac:dyDescent="0.3">
      <c r="C280" s="84"/>
      <c r="D280" s="84"/>
      <c r="E280" s="84"/>
      <c r="F280" s="84"/>
      <c r="G280" s="84"/>
      <c r="H280" s="84"/>
      <c r="I280" s="84"/>
      <c r="J280" s="84"/>
      <c r="K280" s="84"/>
      <c r="L280" s="84"/>
      <c r="M280" s="84"/>
      <c r="N280" s="84"/>
      <c r="O280" s="38"/>
      <c r="P280" s="215"/>
    </row>
    <row r="281" spans="3:16" s="40" customFormat="1" ht="15" hidden="1" x14ac:dyDescent="0.3">
      <c r="C281" s="84"/>
      <c r="D281" s="84"/>
      <c r="E281" s="84"/>
      <c r="F281" s="84"/>
      <c r="G281" s="84"/>
      <c r="H281" s="84"/>
      <c r="I281" s="84"/>
      <c r="J281" s="84"/>
      <c r="K281" s="84"/>
      <c r="L281" s="84"/>
      <c r="M281" s="84"/>
      <c r="N281" s="84"/>
      <c r="O281" s="38"/>
      <c r="P281" s="215"/>
    </row>
    <row r="282" spans="3:16" s="40" customFormat="1" ht="15" hidden="1" x14ac:dyDescent="0.3">
      <c r="C282" s="84"/>
      <c r="D282" s="84"/>
      <c r="E282" s="84"/>
      <c r="F282" s="84"/>
      <c r="G282" s="84"/>
      <c r="H282" s="84"/>
      <c r="I282" s="84"/>
      <c r="J282" s="84"/>
      <c r="K282" s="84"/>
      <c r="L282" s="84"/>
      <c r="M282" s="84"/>
      <c r="N282" s="84"/>
      <c r="O282" s="38"/>
      <c r="P282" s="215"/>
    </row>
    <row r="283" spans="3:16" s="40" customFormat="1" ht="15" hidden="1" x14ac:dyDescent="0.3">
      <c r="C283" s="84"/>
      <c r="D283" s="84"/>
      <c r="E283" s="84"/>
      <c r="F283" s="84"/>
      <c r="G283" s="84"/>
      <c r="H283" s="84"/>
      <c r="I283" s="84"/>
      <c r="J283" s="84"/>
      <c r="K283" s="84"/>
      <c r="L283" s="84"/>
      <c r="M283" s="84"/>
      <c r="N283" s="84"/>
      <c r="O283" s="38"/>
      <c r="P283" s="215"/>
    </row>
    <row r="284" spans="3:16" s="40" customFormat="1" ht="15" hidden="1" x14ac:dyDescent="0.3">
      <c r="C284" s="84"/>
      <c r="D284" s="84"/>
      <c r="E284" s="84"/>
      <c r="F284" s="84"/>
      <c r="G284" s="84"/>
      <c r="H284" s="84"/>
      <c r="I284" s="84"/>
      <c r="J284" s="84"/>
      <c r="K284" s="84"/>
      <c r="L284" s="84"/>
      <c r="M284" s="84"/>
      <c r="N284" s="84"/>
      <c r="O284" s="38"/>
      <c r="P284" s="215"/>
    </row>
    <row r="285" spans="3:16" s="40" customFormat="1" ht="15" hidden="1" x14ac:dyDescent="0.3">
      <c r="C285" s="84"/>
      <c r="D285" s="84"/>
      <c r="E285" s="84"/>
      <c r="F285" s="84"/>
      <c r="G285" s="84"/>
      <c r="H285" s="84"/>
      <c r="I285" s="84"/>
      <c r="J285" s="84"/>
      <c r="K285" s="84"/>
      <c r="L285" s="84"/>
      <c r="M285" s="84"/>
      <c r="N285" s="84"/>
      <c r="O285" s="38"/>
      <c r="P285" s="215"/>
    </row>
    <row r="286" spans="3:16" s="40" customFormat="1" ht="15" hidden="1" x14ac:dyDescent="0.3">
      <c r="C286" s="84"/>
      <c r="D286" s="84"/>
      <c r="E286" s="84"/>
      <c r="F286" s="84"/>
      <c r="G286" s="84"/>
      <c r="H286" s="84"/>
      <c r="I286" s="84"/>
      <c r="J286" s="84"/>
      <c r="K286" s="84"/>
      <c r="L286" s="84"/>
      <c r="M286" s="84"/>
      <c r="N286" s="84"/>
      <c r="O286" s="38"/>
      <c r="P286" s="215"/>
    </row>
    <row r="287" spans="3:16" s="40" customFormat="1" ht="15" hidden="1" x14ac:dyDescent="0.3">
      <c r="C287" s="84"/>
      <c r="D287" s="84"/>
      <c r="E287" s="84"/>
      <c r="F287" s="84"/>
      <c r="G287" s="84"/>
      <c r="H287" s="84"/>
      <c r="I287" s="84"/>
      <c r="J287" s="84"/>
      <c r="K287" s="84"/>
      <c r="L287" s="84"/>
      <c r="M287" s="84"/>
      <c r="N287" s="84"/>
      <c r="O287" s="38"/>
      <c r="P287" s="215"/>
    </row>
    <row r="288" spans="3:16" s="40" customFormat="1" ht="15" hidden="1" x14ac:dyDescent="0.3">
      <c r="C288" s="84"/>
      <c r="D288" s="84"/>
      <c r="E288" s="84"/>
      <c r="F288" s="84"/>
      <c r="G288" s="84"/>
      <c r="H288" s="84"/>
      <c r="I288" s="84"/>
      <c r="J288" s="84"/>
      <c r="K288" s="84"/>
      <c r="L288" s="84"/>
      <c r="M288" s="84"/>
      <c r="N288" s="84"/>
      <c r="O288" s="38"/>
      <c r="P288" s="215"/>
    </row>
    <row r="289" spans="3:16" s="40" customFormat="1" ht="15" hidden="1" x14ac:dyDescent="0.3">
      <c r="C289" s="84"/>
      <c r="D289" s="84"/>
      <c r="E289" s="84"/>
      <c r="F289" s="84"/>
      <c r="G289" s="84"/>
      <c r="H289" s="84"/>
      <c r="I289" s="84"/>
      <c r="J289" s="84"/>
      <c r="K289" s="84"/>
      <c r="L289" s="84"/>
      <c r="M289" s="84"/>
      <c r="N289" s="84"/>
      <c r="O289" s="38"/>
      <c r="P289" s="215"/>
    </row>
    <row r="290" spans="3:16" s="40" customFormat="1" ht="15" hidden="1" x14ac:dyDescent="0.3">
      <c r="C290" s="84"/>
      <c r="D290" s="84"/>
      <c r="E290" s="84"/>
      <c r="F290" s="84"/>
      <c r="G290" s="84"/>
      <c r="H290" s="84"/>
      <c r="I290" s="84"/>
      <c r="J290" s="84"/>
      <c r="K290" s="84"/>
      <c r="L290" s="84"/>
      <c r="M290" s="84"/>
      <c r="N290" s="84"/>
      <c r="O290" s="38"/>
      <c r="P290" s="215"/>
    </row>
    <row r="291" spans="3:16" s="40" customFormat="1" ht="15" hidden="1" x14ac:dyDescent="0.3">
      <c r="C291" s="84"/>
      <c r="D291" s="84"/>
      <c r="E291" s="84"/>
      <c r="F291" s="84"/>
      <c r="G291" s="84"/>
      <c r="H291" s="84"/>
      <c r="I291" s="84"/>
      <c r="J291" s="84"/>
      <c r="K291" s="84"/>
      <c r="L291" s="84"/>
      <c r="M291" s="84"/>
      <c r="N291" s="84"/>
      <c r="O291" s="38"/>
      <c r="P291" s="215"/>
    </row>
    <row r="292" spans="3:16" s="40" customFormat="1" ht="15" hidden="1" x14ac:dyDescent="0.3">
      <c r="C292" s="84"/>
      <c r="D292" s="84"/>
      <c r="E292" s="84"/>
      <c r="F292" s="84"/>
      <c r="G292" s="84"/>
      <c r="H292" s="84"/>
      <c r="I292" s="84"/>
      <c r="J292" s="84"/>
      <c r="K292" s="84"/>
      <c r="L292" s="84"/>
      <c r="M292" s="84"/>
      <c r="N292" s="84"/>
      <c r="O292" s="38"/>
      <c r="P292" s="215"/>
    </row>
    <row r="293" spans="3:16" s="40" customFormat="1" ht="15" hidden="1" x14ac:dyDescent="0.3">
      <c r="C293" s="84"/>
      <c r="D293" s="84"/>
      <c r="E293" s="84"/>
      <c r="F293" s="84"/>
      <c r="G293" s="84"/>
      <c r="H293" s="84"/>
      <c r="I293" s="84"/>
      <c r="J293" s="84"/>
      <c r="K293" s="84"/>
      <c r="L293" s="84"/>
      <c r="M293" s="84"/>
      <c r="N293" s="84"/>
      <c r="O293" s="38"/>
      <c r="P293" s="215"/>
    </row>
    <row r="294" spans="3:16" s="40" customFormat="1" ht="15" hidden="1" x14ac:dyDescent="0.3">
      <c r="C294" s="84"/>
      <c r="D294" s="84"/>
      <c r="E294" s="84"/>
      <c r="F294" s="84"/>
      <c r="G294" s="84"/>
      <c r="H294" s="84"/>
      <c r="I294" s="84"/>
      <c r="J294" s="84"/>
      <c r="K294" s="84"/>
      <c r="L294" s="84"/>
      <c r="M294" s="84"/>
      <c r="N294" s="84"/>
      <c r="O294" s="38"/>
      <c r="P294" s="215"/>
    </row>
    <row r="295" spans="3:16" s="40" customFormat="1" ht="15" hidden="1" x14ac:dyDescent="0.3">
      <c r="C295" s="84"/>
      <c r="D295" s="84"/>
      <c r="E295" s="84"/>
      <c r="F295" s="84"/>
      <c r="G295" s="84"/>
      <c r="H295" s="84"/>
      <c r="I295" s="84"/>
      <c r="J295" s="84"/>
      <c r="K295" s="84"/>
      <c r="L295" s="84"/>
      <c r="M295" s="84"/>
      <c r="N295" s="84"/>
      <c r="O295" s="38"/>
      <c r="P295" s="215"/>
    </row>
    <row r="296" spans="3:16" s="40" customFormat="1" ht="15" hidden="1" x14ac:dyDescent="0.3">
      <c r="C296" s="84"/>
      <c r="D296" s="84"/>
      <c r="E296" s="84"/>
      <c r="F296" s="84"/>
      <c r="G296" s="84"/>
      <c r="H296" s="84"/>
      <c r="I296" s="84"/>
      <c r="J296" s="84"/>
      <c r="K296" s="84"/>
      <c r="L296" s="84"/>
      <c r="M296" s="84"/>
      <c r="N296" s="84"/>
      <c r="O296" s="38"/>
      <c r="P296" s="215"/>
    </row>
    <row r="297" spans="3:16" s="40" customFormat="1" ht="15" hidden="1" x14ac:dyDescent="0.3">
      <c r="C297" s="84"/>
      <c r="D297" s="84"/>
      <c r="E297" s="84"/>
      <c r="F297" s="84"/>
      <c r="G297" s="84"/>
      <c r="H297" s="84"/>
      <c r="I297" s="84"/>
      <c r="J297" s="84"/>
      <c r="K297" s="84"/>
      <c r="L297" s="84"/>
      <c r="M297" s="84"/>
      <c r="N297" s="84"/>
      <c r="O297" s="38"/>
      <c r="P297" s="215"/>
    </row>
    <row r="298" spans="3:16" s="40" customFormat="1" ht="15" hidden="1" x14ac:dyDescent="0.3">
      <c r="C298" s="84"/>
      <c r="D298" s="84"/>
      <c r="E298" s="84"/>
      <c r="F298" s="84"/>
      <c r="G298" s="84"/>
      <c r="H298" s="84"/>
      <c r="I298" s="84"/>
      <c r="J298" s="84"/>
      <c r="K298" s="84"/>
      <c r="L298" s="84"/>
      <c r="M298" s="84"/>
      <c r="N298" s="84"/>
      <c r="O298" s="38"/>
      <c r="P298" s="215"/>
    </row>
    <row r="299" spans="3:16" s="40" customFormat="1" ht="15" hidden="1" x14ac:dyDescent="0.3">
      <c r="C299" s="84"/>
      <c r="D299" s="84"/>
      <c r="E299" s="84"/>
      <c r="F299" s="84"/>
      <c r="G299" s="84"/>
      <c r="H299" s="84"/>
      <c r="I299" s="84"/>
      <c r="J299" s="84"/>
      <c r="K299" s="84"/>
      <c r="L299" s="84"/>
      <c r="M299" s="84"/>
      <c r="N299" s="84"/>
      <c r="O299" s="38"/>
      <c r="P299" s="215"/>
    </row>
    <row r="300" spans="3:16" s="40" customFormat="1" ht="15" hidden="1" x14ac:dyDescent="0.3">
      <c r="C300" s="84"/>
      <c r="D300" s="84"/>
      <c r="E300" s="84"/>
      <c r="F300" s="84"/>
      <c r="G300" s="84"/>
      <c r="H300" s="84"/>
      <c r="I300" s="84"/>
      <c r="J300" s="84"/>
      <c r="K300" s="84"/>
      <c r="L300" s="84"/>
      <c r="M300" s="84"/>
      <c r="N300" s="84"/>
      <c r="O300" s="38"/>
      <c r="P300" s="215"/>
    </row>
    <row r="301" spans="3:16" s="40" customFormat="1" ht="15" hidden="1" x14ac:dyDescent="0.3">
      <c r="C301" s="84"/>
      <c r="D301" s="84"/>
      <c r="E301" s="84"/>
      <c r="F301" s="84"/>
      <c r="G301" s="84"/>
      <c r="H301" s="84"/>
      <c r="I301" s="84"/>
      <c r="J301" s="84"/>
      <c r="K301" s="84"/>
      <c r="L301" s="84"/>
      <c r="M301" s="84"/>
      <c r="N301" s="84"/>
      <c r="O301" s="38"/>
      <c r="P301" s="215"/>
    </row>
    <row r="302" spans="3:16" s="40" customFormat="1" ht="15" hidden="1" x14ac:dyDescent="0.3">
      <c r="C302" s="84"/>
      <c r="D302" s="84"/>
      <c r="E302" s="84"/>
      <c r="F302" s="84"/>
      <c r="G302" s="84"/>
      <c r="H302" s="84"/>
      <c r="I302" s="84"/>
      <c r="J302" s="84"/>
      <c r="K302" s="84"/>
      <c r="L302" s="84"/>
      <c r="M302" s="84"/>
      <c r="N302" s="84"/>
      <c r="O302" s="38"/>
      <c r="P302" s="215"/>
    </row>
    <row r="303" spans="3:16" s="40" customFormat="1" ht="15" hidden="1" x14ac:dyDescent="0.3">
      <c r="C303" s="84"/>
      <c r="D303" s="84"/>
      <c r="E303" s="84"/>
      <c r="F303" s="84"/>
      <c r="G303" s="84"/>
      <c r="H303" s="84"/>
      <c r="I303" s="84"/>
      <c r="J303" s="84"/>
      <c r="K303" s="84"/>
      <c r="L303" s="84"/>
      <c r="M303" s="84"/>
      <c r="N303" s="84"/>
      <c r="O303" s="38"/>
      <c r="P303" s="215"/>
    </row>
    <row r="304" spans="3:16" s="40" customFormat="1" ht="15" hidden="1" x14ac:dyDescent="0.3">
      <c r="C304" s="84"/>
      <c r="D304" s="84"/>
      <c r="E304" s="84"/>
      <c r="F304" s="84"/>
      <c r="G304" s="84"/>
      <c r="H304" s="84"/>
      <c r="I304" s="84"/>
      <c r="J304" s="84"/>
      <c r="K304" s="84"/>
      <c r="L304" s="84"/>
      <c r="M304" s="84"/>
      <c r="N304" s="84"/>
      <c r="O304" s="38"/>
      <c r="P304" s="215"/>
    </row>
    <row r="305" spans="3:16" s="40" customFormat="1" ht="15" hidden="1" x14ac:dyDescent="0.3">
      <c r="C305" s="84"/>
      <c r="D305" s="84"/>
      <c r="E305" s="84"/>
      <c r="F305" s="84"/>
      <c r="G305" s="84"/>
      <c r="H305" s="84"/>
      <c r="I305" s="84"/>
      <c r="J305" s="84"/>
      <c r="K305" s="84"/>
      <c r="L305" s="84"/>
      <c r="M305" s="84"/>
      <c r="N305" s="84"/>
      <c r="O305" s="38"/>
      <c r="P305" s="215"/>
    </row>
    <row r="306" spans="3:16" s="40" customFormat="1" ht="15" hidden="1" x14ac:dyDescent="0.3">
      <c r="C306" s="84"/>
      <c r="D306" s="84"/>
      <c r="E306" s="84"/>
      <c r="F306" s="84"/>
      <c r="G306" s="84"/>
      <c r="H306" s="84"/>
      <c r="I306" s="84"/>
      <c r="J306" s="84"/>
      <c r="K306" s="84"/>
      <c r="L306" s="84"/>
      <c r="M306" s="84"/>
      <c r="N306" s="84"/>
      <c r="O306" s="38"/>
      <c r="P306" s="215"/>
    </row>
    <row r="307" spans="3:16" s="40" customFormat="1" ht="15" hidden="1" x14ac:dyDescent="0.3">
      <c r="C307" s="84"/>
      <c r="D307" s="84"/>
      <c r="E307" s="84"/>
      <c r="F307" s="84"/>
      <c r="G307" s="84"/>
      <c r="H307" s="84"/>
      <c r="I307" s="84"/>
      <c r="J307" s="84"/>
      <c r="K307" s="84"/>
      <c r="L307" s="84"/>
      <c r="M307" s="84"/>
      <c r="N307" s="84"/>
      <c r="O307" s="38"/>
      <c r="P307" s="215"/>
    </row>
    <row r="308" spans="3:16" s="40" customFormat="1" ht="15" hidden="1" x14ac:dyDescent="0.3">
      <c r="C308" s="84"/>
      <c r="D308" s="84"/>
      <c r="E308" s="84"/>
      <c r="F308" s="84"/>
      <c r="G308" s="84"/>
      <c r="H308" s="84"/>
      <c r="I308" s="84"/>
      <c r="J308" s="84"/>
      <c r="K308" s="84"/>
      <c r="L308" s="84"/>
      <c r="M308" s="84"/>
      <c r="N308" s="84"/>
      <c r="O308" s="38"/>
      <c r="P308" s="215"/>
    </row>
    <row r="309" spans="3:16" s="40" customFormat="1" ht="15" hidden="1" x14ac:dyDescent="0.3">
      <c r="C309" s="84"/>
      <c r="D309" s="84"/>
      <c r="E309" s="84"/>
      <c r="F309" s="84"/>
      <c r="G309" s="84"/>
      <c r="H309" s="84"/>
      <c r="I309" s="84"/>
      <c r="J309" s="84"/>
      <c r="K309" s="84"/>
      <c r="L309" s="84"/>
      <c r="M309" s="84"/>
      <c r="N309" s="84"/>
      <c r="O309" s="38"/>
      <c r="P309" s="215"/>
    </row>
    <row r="310" spans="3:16" s="40" customFormat="1" ht="15" hidden="1" x14ac:dyDescent="0.3">
      <c r="C310" s="84"/>
      <c r="D310" s="84"/>
      <c r="E310" s="84"/>
      <c r="F310" s="84"/>
      <c r="G310" s="84"/>
      <c r="H310" s="84"/>
      <c r="I310" s="84"/>
      <c r="J310" s="84"/>
      <c r="K310" s="84"/>
      <c r="L310" s="84"/>
      <c r="M310" s="84"/>
      <c r="N310" s="84"/>
      <c r="O310" s="38"/>
      <c r="P310" s="215"/>
    </row>
    <row r="311" spans="3:16" s="40" customFormat="1" ht="15" hidden="1" x14ac:dyDescent="0.3">
      <c r="C311" s="84"/>
      <c r="D311" s="84"/>
      <c r="E311" s="84"/>
      <c r="F311" s="84"/>
      <c r="G311" s="84"/>
      <c r="H311" s="84"/>
      <c r="I311" s="84"/>
      <c r="J311" s="84"/>
      <c r="K311" s="84"/>
      <c r="L311" s="84"/>
      <c r="M311" s="84"/>
      <c r="N311" s="84"/>
      <c r="O311" s="38"/>
      <c r="P311" s="215"/>
    </row>
    <row r="312" spans="3:16" s="40" customFormat="1" ht="15" hidden="1" x14ac:dyDescent="0.3">
      <c r="C312" s="84"/>
      <c r="D312" s="84"/>
      <c r="E312" s="84"/>
      <c r="F312" s="84"/>
      <c r="G312" s="84"/>
      <c r="H312" s="84"/>
      <c r="I312" s="84"/>
      <c r="J312" s="84"/>
      <c r="K312" s="84"/>
      <c r="L312" s="84"/>
      <c r="M312" s="84"/>
      <c r="N312" s="84"/>
      <c r="O312" s="38"/>
      <c r="P312" s="215"/>
    </row>
    <row r="313" spans="3:16" s="40" customFormat="1" ht="15" hidden="1" x14ac:dyDescent="0.3">
      <c r="C313" s="84"/>
      <c r="D313" s="84"/>
      <c r="E313" s="84"/>
      <c r="F313" s="84"/>
      <c r="G313" s="84"/>
      <c r="H313" s="84"/>
      <c r="I313" s="84"/>
      <c r="J313" s="84"/>
      <c r="K313" s="84"/>
      <c r="L313" s="84"/>
      <c r="M313" s="84"/>
      <c r="N313" s="84"/>
      <c r="O313" s="38"/>
      <c r="P313" s="215"/>
    </row>
    <row r="314" spans="3:16" s="40" customFormat="1" ht="15" hidden="1" x14ac:dyDescent="0.3">
      <c r="C314" s="84"/>
      <c r="D314" s="84"/>
      <c r="E314" s="84"/>
      <c r="F314" s="84"/>
      <c r="G314" s="84"/>
      <c r="H314" s="84"/>
      <c r="I314" s="84"/>
      <c r="J314" s="84"/>
      <c r="K314" s="84"/>
      <c r="L314" s="84"/>
      <c r="M314" s="84"/>
      <c r="N314" s="84"/>
      <c r="O314" s="38"/>
      <c r="P314" s="215"/>
    </row>
    <row r="315" spans="3:16" s="40" customFormat="1" ht="15" hidden="1" x14ac:dyDescent="0.3">
      <c r="C315" s="84"/>
      <c r="D315" s="84"/>
      <c r="E315" s="84"/>
      <c r="F315" s="84"/>
      <c r="G315" s="84"/>
      <c r="H315" s="84"/>
      <c r="I315" s="84"/>
      <c r="J315" s="84"/>
      <c r="K315" s="84"/>
      <c r="L315" s="84"/>
      <c r="M315" s="84"/>
      <c r="N315" s="84"/>
      <c r="O315" s="38"/>
      <c r="P315" s="215"/>
    </row>
    <row r="316" spans="3:16" s="40" customFormat="1" ht="15" hidden="1" x14ac:dyDescent="0.3">
      <c r="C316" s="84"/>
      <c r="D316" s="84"/>
      <c r="E316" s="84"/>
      <c r="F316" s="84"/>
      <c r="G316" s="84"/>
      <c r="H316" s="84"/>
      <c r="I316" s="84"/>
      <c r="J316" s="84"/>
      <c r="K316" s="84"/>
      <c r="L316" s="84"/>
      <c r="M316" s="84"/>
      <c r="N316" s="84"/>
      <c r="O316" s="38"/>
      <c r="P316" s="215"/>
    </row>
    <row r="317" spans="3:16" s="40" customFormat="1" ht="15" hidden="1" x14ac:dyDescent="0.3">
      <c r="C317" s="84"/>
      <c r="D317" s="84"/>
      <c r="E317" s="84"/>
      <c r="F317" s="84"/>
      <c r="G317" s="84"/>
      <c r="H317" s="84"/>
      <c r="I317" s="84"/>
      <c r="J317" s="84"/>
      <c r="K317" s="84"/>
      <c r="L317" s="84"/>
      <c r="M317" s="84"/>
      <c r="N317" s="84"/>
      <c r="O317" s="38"/>
      <c r="P317" s="215"/>
    </row>
    <row r="318" spans="3:16" s="40" customFormat="1" ht="15" hidden="1" x14ac:dyDescent="0.3">
      <c r="C318" s="84"/>
      <c r="D318" s="84"/>
      <c r="E318" s="84"/>
      <c r="F318" s="84"/>
      <c r="G318" s="84"/>
      <c r="H318" s="84"/>
      <c r="I318" s="84"/>
      <c r="J318" s="84"/>
      <c r="K318" s="84"/>
      <c r="L318" s="84"/>
      <c r="M318" s="84"/>
      <c r="N318" s="84"/>
      <c r="O318" s="38"/>
      <c r="P318" s="215"/>
    </row>
    <row r="319" spans="3:16" s="40" customFormat="1" ht="15" hidden="1" x14ac:dyDescent="0.3">
      <c r="C319" s="84"/>
      <c r="D319" s="84"/>
      <c r="E319" s="84"/>
      <c r="F319" s="84"/>
      <c r="G319" s="84"/>
      <c r="H319" s="84"/>
      <c r="I319" s="84"/>
      <c r="J319" s="84"/>
      <c r="K319" s="84"/>
      <c r="L319" s="84"/>
      <c r="M319" s="84"/>
      <c r="N319" s="84"/>
      <c r="O319" s="38"/>
      <c r="P319" s="215"/>
    </row>
    <row r="320" spans="3:16" s="40" customFormat="1" ht="15" hidden="1" x14ac:dyDescent="0.3">
      <c r="C320" s="84"/>
      <c r="D320" s="84"/>
      <c r="E320" s="84"/>
      <c r="F320" s="84"/>
      <c r="G320" s="84"/>
      <c r="H320" s="84"/>
      <c r="I320" s="84"/>
      <c r="J320" s="84"/>
      <c r="K320" s="84"/>
      <c r="L320" s="84"/>
      <c r="M320" s="84"/>
      <c r="N320" s="84"/>
      <c r="O320" s="38"/>
      <c r="P320" s="215"/>
    </row>
    <row r="321" spans="3:23" s="40" customFormat="1" ht="15" hidden="1" x14ac:dyDescent="0.3">
      <c r="C321" s="84"/>
      <c r="D321" s="84"/>
      <c r="E321" s="84"/>
      <c r="F321" s="84"/>
      <c r="G321" s="84"/>
      <c r="H321" s="84"/>
      <c r="I321" s="84"/>
      <c r="J321" s="84"/>
      <c r="K321" s="84"/>
      <c r="L321" s="84"/>
      <c r="M321" s="84"/>
      <c r="N321" s="84"/>
      <c r="O321" s="38"/>
      <c r="P321" s="215"/>
    </row>
    <row r="322" spans="3:23" s="40" customFormat="1" ht="15" hidden="1" x14ac:dyDescent="0.3">
      <c r="C322" s="84"/>
      <c r="D322" s="84"/>
      <c r="E322" s="84"/>
      <c r="F322" s="84"/>
      <c r="G322" s="84"/>
      <c r="H322" s="84"/>
      <c r="I322" s="84"/>
      <c r="J322" s="84"/>
      <c r="K322" s="84"/>
      <c r="L322" s="84"/>
      <c r="M322" s="84"/>
      <c r="N322" s="84"/>
      <c r="O322" s="38"/>
      <c r="P322" s="215"/>
    </row>
    <row r="323" spans="3:23" s="40" customFormat="1" ht="15" hidden="1" x14ac:dyDescent="0.3">
      <c r="C323" s="84"/>
      <c r="D323" s="84"/>
      <c r="E323" s="84"/>
      <c r="F323" s="84"/>
      <c r="G323" s="84"/>
      <c r="H323" s="84"/>
      <c r="I323" s="84"/>
      <c r="J323" s="84"/>
      <c r="K323" s="84"/>
      <c r="L323" s="84"/>
      <c r="M323" s="84"/>
      <c r="N323" s="84"/>
      <c r="O323" s="38"/>
      <c r="P323" s="215"/>
    </row>
    <row r="324" spans="3:23" s="40" customFormat="1" ht="15" hidden="1" x14ac:dyDescent="0.3">
      <c r="C324" s="84"/>
      <c r="D324" s="84"/>
      <c r="E324" s="84"/>
      <c r="F324" s="84"/>
      <c r="G324" s="84"/>
      <c r="H324" s="84"/>
      <c r="I324" s="84"/>
      <c r="J324" s="84"/>
      <c r="K324" s="84"/>
      <c r="L324" s="84"/>
      <c r="M324" s="84"/>
      <c r="N324" s="84"/>
      <c r="O324" s="38"/>
      <c r="P324" s="215"/>
    </row>
    <row r="325" spans="3:23" s="40" customFormat="1" ht="15" hidden="1" x14ac:dyDescent="0.3">
      <c r="C325" s="84"/>
      <c r="D325" s="84"/>
      <c r="E325" s="84"/>
      <c r="F325" s="84"/>
      <c r="G325" s="84"/>
      <c r="H325" s="84"/>
      <c r="I325" s="84"/>
      <c r="J325" s="84"/>
      <c r="K325" s="84"/>
      <c r="L325" s="84"/>
      <c r="M325" s="84"/>
      <c r="N325" s="84"/>
      <c r="O325" s="38"/>
      <c r="P325" s="215"/>
    </row>
    <row r="326" spans="3:23" s="40" customFormat="1" ht="15" hidden="1" x14ac:dyDescent="0.3">
      <c r="C326" s="84"/>
      <c r="D326" s="84"/>
      <c r="E326" s="84"/>
      <c r="F326" s="84"/>
      <c r="G326" s="84"/>
      <c r="H326" s="84"/>
      <c r="I326" s="84"/>
      <c r="J326" s="84"/>
      <c r="K326" s="84"/>
      <c r="L326" s="84"/>
      <c r="M326" s="84"/>
      <c r="N326" s="84"/>
      <c r="O326" s="38"/>
      <c r="P326" s="215"/>
    </row>
    <row r="327" spans="3:23" s="40" customFormat="1" ht="15" hidden="1" x14ac:dyDescent="0.3">
      <c r="C327" s="84"/>
      <c r="D327" s="84"/>
      <c r="E327" s="84"/>
      <c r="F327" s="84"/>
      <c r="G327" s="84"/>
      <c r="H327" s="84"/>
      <c r="I327" s="84"/>
      <c r="J327" s="84"/>
      <c r="K327" s="84"/>
      <c r="L327" s="84"/>
      <c r="M327" s="84"/>
      <c r="N327" s="84"/>
      <c r="O327" s="38"/>
      <c r="P327" s="215"/>
    </row>
    <row r="328" spans="3:23" s="40" customFormat="1" ht="15" hidden="1" x14ac:dyDescent="0.3">
      <c r="C328" s="84"/>
      <c r="D328" s="84"/>
      <c r="E328" s="84"/>
      <c r="F328" s="84"/>
      <c r="G328" s="84"/>
      <c r="H328" s="84"/>
      <c r="I328" s="84"/>
      <c r="J328" s="84"/>
      <c r="K328" s="84"/>
      <c r="L328" s="84"/>
      <c r="M328" s="84"/>
      <c r="N328" s="84"/>
      <c r="O328" s="38"/>
      <c r="P328" s="215"/>
    </row>
    <row r="329" spans="3:23" s="40" customFormat="1" ht="15" hidden="1" x14ac:dyDescent="0.3">
      <c r="C329" s="84"/>
      <c r="D329" s="84"/>
      <c r="E329" s="84"/>
      <c r="F329" s="84"/>
      <c r="G329" s="84"/>
      <c r="H329" s="84"/>
      <c r="I329" s="84"/>
      <c r="J329" s="84"/>
      <c r="K329" s="84"/>
      <c r="L329" s="84"/>
      <c r="M329" s="84"/>
      <c r="N329" s="84"/>
      <c r="O329" s="38"/>
      <c r="P329" s="215"/>
    </row>
    <row r="330" spans="3:23" s="40" customFormat="1" ht="15" hidden="1" x14ac:dyDescent="0.3">
      <c r="C330" s="131"/>
      <c r="D330" s="66"/>
      <c r="E330" s="66"/>
      <c r="F330" s="67"/>
      <c r="G330" s="66"/>
      <c r="H330" s="66"/>
      <c r="I330" s="66"/>
      <c r="J330" s="66"/>
      <c r="K330" s="66"/>
      <c r="L330" s="66"/>
      <c r="M330" s="66"/>
      <c r="N330" s="66"/>
      <c r="O330" s="132"/>
      <c r="P330" s="108"/>
      <c r="Q330" s="39"/>
      <c r="R330" s="39"/>
      <c r="S330" s="39"/>
      <c r="T330" s="39"/>
      <c r="U330" s="39"/>
      <c r="V330" s="39"/>
      <c r="W330" s="39"/>
    </row>
    <row r="331" spans="3:23" s="40" customFormat="1" ht="15" hidden="1" x14ac:dyDescent="0.3">
      <c r="C331" s="133" t="s">
        <v>3</v>
      </c>
      <c r="D331" s="134"/>
      <c r="E331" s="135"/>
      <c r="F331" s="135"/>
      <c r="G331" s="135"/>
      <c r="H331" s="135"/>
      <c r="I331" s="135"/>
      <c r="J331" s="135"/>
      <c r="K331" s="135"/>
      <c r="L331" s="135"/>
      <c r="M331" s="75"/>
      <c r="N331" s="75"/>
      <c r="O331" s="132"/>
      <c r="P331" s="108"/>
      <c r="Q331" s="39"/>
      <c r="R331" s="39"/>
      <c r="S331" s="39"/>
      <c r="T331" s="39"/>
      <c r="U331" s="39"/>
      <c r="V331" s="39"/>
      <c r="W331" s="39"/>
    </row>
    <row r="332" spans="3:23" s="40" customFormat="1" ht="15" hidden="1" x14ac:dyDescent="0.3">
      <c r="C332" s="136" t="s">
        <v>4</v>
      </c>
      <c r="D332" s="137"/>
      <c r="E332" s="138"/>
      <c r="F332" s="139"/>
      <c r="G332" s="126"/>
      <c r="H332" s="126"/>
      <c r="I332" s="126"/>
      <c r="J332" s="126"/>
      <c r="K332" s="126"/>
      <c r="L332" s="126"/>
      <c r="M332" s="232"/>
      <c r="N332" s="232"/>
      <c r="O332" s="132"/>
      <c r="P332" s="108"/>
      <c r="Q332" s="39"/>
      <c r="R332" s="39"/>
      <c r="S332" s="39"/>
      <c r="T332" s="39"/>
      <c r="U332" s="39"/>
      <c r="V332" s="39"/>
      <c r="W332" s="39"/>
    </row>
    <row r="333" spans="3:23" s="40" customFormat="1" ht="15" hidden="1" x14ac:dyDescent="0.3">
      <c r="C333" s="140"/>
      <c r="D333" s="141"/>
      <c r="E333" s="141"/>
      <c r="F333" s="141"/>
      <c r="G333" s="141"/>
      <c r="H333" s="141"/>
      <c r="I333" s="141"/>
      <c r="J333" s="141"/>
      <c r="K333" s="141"/>
      <c r="L333" s="141"/>
      <c r="M333" s="141"/>
      <c r="N333" s="141"/>
      <c r="O333" s="132"/>
      <c r="P333" s="108"/>
      <c r="Q333" s="39"/>
      <c r="R333" s="39"/>
      <c r="S333" s="39"/>
      <c r="T333" s="39"/>
      <c r="U333" s="39"/>
      <c r="V333" s="39"/>
      <c r="W333" s="39"/>
    </row>
    <row r="334" spans="3:23" s="40" customFormat="1" ht="15" hidden="1" x14ac:dyDescent="0.3">
      <c r="C334" s="140"/>
      <c r="D334" s="141"/>
      <c r="E334" s="141"/>
      <c r="F334" s="141"/>
      <c r="G334" s="141"/>
      <c r="H334" s="141"/>
      <c r="I334" s="141"/>
      <c r="J334" s="141"/>
      <c r="K334" s="141"/>
      <c r="L334" s="141"/>
      <c r="M334" s="141"/>
      <c r="N334" s="141"/>
      <c r="O334" s="132"/>
      <c r="P334" s="108"/>
      <c r="Q334" s="39"/>
      <c r="R334" s="39"/>
      <c r="S334" s="39"/>
      <c r="T334" s="39"/>
      <c r="U334" s="39"/>
      <c r="V334" s="39"/>
      <c r="W334" s="39"/>
    </row>
    <row r="335" spans="3:23" s="40" customFormat="1" ht="15" hidden="1" x14ac:dyDescent="0.3">
      <c r="C335" s="140"/>
      <c r="D335" s="141"/>
      <c r="E335" s="141"/>
      <c r="F335" s="141"/>
      <c r="G335" s="141"/>
      <c r="H335" s="141"/>
      <c r="I335" s="141"/>
      <c r="J335" s="141"/>
      <c r="K335" s="141"/>
      <c r="L335" s="141"/>
      <c r="M335" s="141"/>
      <c r="N335" s="141"/>
      <c r="O335" s="132"/>
      <c r="P335" s="108"/>
      <c r="Q335" s="39"/>
      <c r="R335" s="39"/>
      <c r="S335" s="39"/>
      <c r="T335" s="39"/>
      <c r="U335" s="39"/>
      <c r="V335" s="39"/>
      <c r="W335" s="39"/>
    </row>
    <row r="336" spans="3:23" s="40" customFormat="1" ht="15" hidden="1" x14ac:dyDescent="0.3">
      <c r="C336" s="140"/>
      <c r="D336" s="141"/>
      <c r="E336" s="141"/>
      <c r="F336" s="141"/>
      <c r="G336" s="141"/>
      <c r="H336" s="141"/>
      <c r="I336" s="141"/>
      <c r="J336" s="141"/>
      <c r="K336" s="141"/>
      <c r="L336" s="141"/>
      <c r="M336" s="141"/>
      <c r="N336" s="141"/>
      <c r="O336" s="132"/>
      <c r="P336" s="108"/>
      <c r="Q336" s="39"/>
      <c r="R336" s="39"/>
      <c r="S336" s="39"/>
      <c r="T336" s="39"/>
      <c r="U336" s="39"/>
      <c r="V336" s="39"/>
      <c r="W336" s="39"/>
    </row>
    <row r="337" spans="3:23" s="40" customFormat="1" ht="15" hidden="1" x14ac:dyDescent="0.3">
      <c r="C337" s="140"/>
      <c r="D337" s="141"/>
      <c r="E337" s="141"/>
      <c r="F337" s="141"/>
      <c r="G337" s="141"/>
      <c r="H337" s="141"/>
      <c r="I337" s="141"/>
      <c r="J337" s="141"/>
      <c r="K337" s="141"/>
      <c r="L337" s="141"/>
      <c r="M337" s="141"/>
      <c r="N337" s="141"/>
      <c r="O337" s="132"/>
      <c r="P337" s="108"/>
      <c r="Q337" s="39"/>
      <c r="R337" s="39"/>
      <c r="S337" s="39"/>
      <c r="T337" s="39"/>
      <c r="U337" s="39"/>
      <c r="V337" s="39"/>
      <c r="W337" s="39"/>
    </row>
    <row r="338" spans="3:23" s="40" customFormat="1" ht="15" hidden="1" x14ac:dyDescent="0.3">
      <c r="C338" s="140"/>
      <c r="D338" s="141"/>
      <c r="E338" s="141"/>
      <c r="F338" s="141"/>
      <c r="G338" s="141"/>
      <c r="H338" s="141"/>
      <c r="I338" s="141"/>
      <c r="J338" s="141"/>
      <c r="K338" s="141"/>
      <c r="L338" s="141"/>
      <c r="M338" s="141"/>
      <c r="N338" s="141"/>
      <c r="O338" s="132"/>
      <c r="P338" s="108"/>
      <c r="Q338" s="39"/>
      <c r="R338" s="39"/>
      <c r="S338" s="39"/>
      <c r="T338" s="39"/>
      <c r="U338" s="39"/>
      <c r="V338" s="39"/>
      <c r="W338" s="39"/>
    </row>
    <row r="339" spans="3:23" s="40" customFormat="1" ht="15" hidden="1" x14ac:dyDescent="0.3">
      <c r="C339" s="140"/>
      <c r="D339" s="141"/>
      <c r="E339" s="141"/>
      <c r="F339" s="141"/>
      <c r="G339" s="141"/>
      <c r="H339" s="141"/>
      <c r="I339" s="141"/>
      <c r="J339" s="141"/>
      <c r="K339" s="141"/>
      <c r="L339" s="141"/>
      <c r="M339" s="141"/>
      <c r="N339" s="141"/>
      <c r="O339" s="132"/>
      <c r="P339" s="108"/>
      <c r="Q339" s="39"/>
      <c r="R339" s="39"/>
      <c r="S339" s="39"/>
      <c r="T339" s="39"/>
      <c r="U339" s="39"/>
      <c r="V339" s="39"/>
      <c r="W339" s="39"/>
    </row>
    <row r="340" spans="3:23" s="40" customFormat="1" ht="15" hidden="1" x14ac:dyDescent="0.3">
      <c r="C340" s="140"/>
      <c r="D340" s="141"/>
      <c r="E340" s="141"/>
      <c r="F340" s="141"/>
      <c r="G340" s="141"/>
      <c r="H340" s="141"/>
      <c r="I340" s="141"/>
      <c r="J340" s="141"/>
      <c r="K340" s="141"/>
      <c r="L340" s="141"/>
      <c r="M340" s="141"/>
      <c r="N340" s="141"/>
      <c r="O340" s="132"/>
      <c r="P340" s="108"/>
      <c r="Q340" s="39"/>
      <c r="R340" s="39"/>
      <c r="S340" s="39"/>
      <c r="T340" s="39"/>
      <c r="U340" s="39"/>
      <c r="V340" s="39"/>
      <c r="W340" s="39"/>
    </row>
    <row r="341" spans="3:23" s="40" customFormat="1" ht="15" hidden="1" x14ac:dyDescent="0.3">
      <c r="C341" s="140"/>
      <c r="D341" s="141"/>
      <c r="E341" s="141"/>
      <c r="F341" s="141"/>
      <c r="G341" s="141"/>
      <c r="H341" s="141"/>
      <c r="I341" s="141"/>
      <c r="J341" s="141"/>
      <c r="K341" s="141"/>
      <c r="L341" s="141"/>
      <c r="M341" s="141"/>
      <c r="N341" s="141"/>
      <c r="O341" s="132"/>
      <c r="P341" s="108"/>
      <c r="Q341" s="39"/>
      <c r="R341" s="39"/>
      <c r="S341" s="39"/>
      <c r="T341" s="39"/>
      <c r="U341" s="39"/>
      <c r="V341" s="39"/>
      <c r="W341" s="39"/>
    </row>
    <row r="342" spans="3:23" s="40" customFormat="1" ht="15" hidden="1" x14ac:dyDescent="0.3">
      <c r="C342" s="140"/>
      <c r="D342" s="141"/>
      <c r="E342" s="141"/>
      <c r="F342" s="141"/>
      <c r="G342" s="141"/>
      <c r="H342" s="141"/>
      <c r="I342" s="141"/>
      <c r="J342" s="141"/>
      <c r="K342" s="141"/>
      <c r="L342" s="141"/>
      <c r="M342" s="141"/>
      <c r="N342" s="141"/>
      <c r="O342" s="132"/>
      <c r="P342" s="108"/>
      <c r="Q342" s="39"/>
      <c r="R342" s="39"/>
      <c r="S342" s="39"/>
      <c r="T342" s="39"/>
      <c r="U342" s="39"/>
      <c r="V342" s="39"/>
      <c r="W342" s="39"/>
    </row>
    <row r="343" spans="3:23" s="40" customFormat="1" ht="15" hidden="1" x14ac:dyDescent="0.3">
      <c r="C343" s="140"/>
      <c r="D343" s="141"/>
      <c r="E343" s="141"/>
      <c r="F343" s="141"/>
      <c r="G343" s="141"/>
      <c r="H343" s="141"/>
      <c r="I343" s="141"/>
      <c r="J343" s="141"/>
      <c r="K343" s="141"/>
      <c r="L343" s="141"/>
      <c r="M343" s="141"/>
      <c r="N343" s="141"/>
      <c r="O343" s="132"/>
      <c r="P343" s="108"/>
      <c r="Q343" s="39"/>
      <c r="R343" s="39"/>
      <c r="S343" s="39"/>
      <c r="T343" s="39"/>
      <c r="U343" s="39"/>
      <c r="V343" s="39"/>
      <c r="W343" s="39"/>
    </row>
    <row r="344" spans="3:23" s="40" customFormat="1" ht="15" hidden="1" x14ac:dyDescent="0.3">
      <c r="C344" s="140"/>
      <c r="D344" s="141"/>
      <c r="E344" s="141"/>
      <c r="F344" s="141"/>
      <c r="G344" s="141"/>
      <c r="H344" s="141"/>
      <c r="I344" s="141"/>
      <c r="J344" s="141"/>
      <c r="K344" s="141"/>
      <c r="L344" s="141"/>
      <c r="M344" s="141"/>
      <c r="N344" s="141"/>
      <c r="O344" s="132"/>
      <c r="P344" s="108"/>
      <c r="Q344" s="39"/>
      <c r="R344" s="39"/>
      <c r="S344" s="39"/>
      <c r="T344" s="39"/>
      <c r="U344" s="39"/>
      <c r="V344" s="39"/>
      <c r="W344" s="39"/>
    </row>
    <row r="345" spans="3:23" s="40" customFormat="1" ht="15" hidden="1" x14ac:dyDescent="0.3">
      <c r="C345" s="140"/>
      <c r="D345" s="141"/>
      <c r="E345" s="141"/>
      <c r="F345" s="141"/>
      <c r="G345" s="141"/>
      <c r="H345" s="141"/>
      <c r="I345" s="141"/>
      <c r="J345" s="141"/>
      <c r="K345" s="141"/>
      <c r="L345" s="141"/>
      <c r="M345" s="141"/>
      <c r="N345" s="141"/>
      <c r="O345" s="132"/>
      <c r="P345" s="108"/>
      <c r="Q345" s="39"/>
      <c r="R345" s="39"/>
      <c r="S345" s="39"/>
      <c r="T345" s="39"/>
      <c r="U345" s="39"/>
      <c r="V345" s="39"/>
      <c r="W345" s="39"/>
    </row>
    <row r="346" spans="3:23" s="40" customFormat="1" ht="15" hidden="1" x14ac:dyDescent="0.3">
      <c r="C346" s="140"/>
      <c r="D346" s="141"/>
      <c r="E346" s="141"/>
      <c r="F346" s="141"/>
      <c r="G346" s="141"/>
      <c r="H346" s="141"/>
      <c r="I346" s="141"/>
      <c r="J346" s="141"/>
      <c r="K346" s="141"/>
      <c r="L346" s="141"/>
      <c r="M346" s="141"/>
      <c r="N346" s="141"/>
      <c r="O346" s="132"/>
      <c r="P346" s="108"/>
      <c r="Q346" s="39"/>
      <c r="R346" s="39"/>
      <c r="S346" s="39"/>
      <c r="T346" s="39"/>
      <c r="U346" s="39"/>
      <c r="V346" s="39"/>
      <c r="W346" s="39"/>
    </row>
    <row r="347" spans="3:23" s="40" customFormat="1" ht="15" hidden="1" x14ac:dyDescent="0.3">
      <c r="C347" s="140"/>
      <c r="D347" s="141"/>
      <c r="E347" s="141"/>
      <c r="F347" s="141"/>
      <c r="G347" s="141"/>
      <c r="H347" s="141"/>
      <c r="I347" s="141"/>
      <c r="J347" s="141"/>
      <c r="K347" s="141"/>
      <c r="L347" s="141"/>
      <c r="M347" s="141"/>
      <c r="N347" s="141"/>
      <c r="O347" s="132"/>
      <c r="P347" s="108"/>
      <c r="Q347" s="39"/>
      <c r="R347" s="39"/>
      <c r="S347" s="39"/>
      <c r="T347" s="39"/>
      <c r="U347" s="39"/>
      <c r="V347" s="39"/>
      <c r="W347" s="39"/>
    </row>
    <row r="348" spans="3:23" s="40" customFormat="1" ht="15" hidden="1" x14ac:dyDescent="0.3">
      <c r="C348" s="140"/>
      <c r="D348" s="141"/>
      <c r="E348" s="141"/>
      <c r="F348" s="141"/>
      <c r="G348" s="141"/>
      <c r="H348" s="141"/>
      <c r="I348" s="141"/>
      <c r="J348" s="141"/>
      <c r="K348" s="141"/>
      <c r="L348" s="141"/>
      <c r="M348" s="141"/>
      <c r="N348" s="141"/>
      <c r="O348" s="132"/>
      <c r="P348" s="108"/>
      <c r="Q348" s="39"/>
      <c r="R348" s="39"/>
      <c r="S348" s="39"/>
      <c r="T348" s="39"/>
      <c r="U348" s="39"/>
      <c r="V348" s="39"/>
      <c r="W348" s="39"/>
    </row>
    <row r="349" spans="3:23" s="40" customFormat="1" ht="15" hidden="1" x14ac:dyDescent="0.3">
      <c r="C349" s="140"/>
      <c r="D349" s="141"/>
      <c r="E349" s="141"/>
      <c r="F349" s="141"/>
      <c r="G349" s="141"/>
      <c r="H349" s="141"/>
      <c r="I349" s="141"/>
      <c r="J349" s="141"/>
      <c r="K349" s="141"/>
      <c r="L349" s="141"/>
      <c r="M349" s="141"/>
      <c r="N349" s="141"/>
      <c r="O349" s="132"/>
      <c r="P349" s="108"/>
      <c r="Q349" s="39"/>
      <c r="R349" s="39"/>
      <c r="S349" s="39"/>
      <c r="T349" s="39"/>
      <c r="U349" s="39"/>
      <c r="V349" s="39"/>
      <c r="W349" s="39"/>
    </row>
    <row r="350" spans="3:23" s="40" customFormat="1" ht="15" hidden="1" x14ac:dyDescent="0.3">
      <c r="C350" s="140"/>
      <c r="D350" s="141"/>
      <c r="E350" s="141"/>
      <c r="F350" s="141"/>
      <c r="G350" s="141"/>
      <c r="H350" s="141"/>
      <c r="I350" s="141"/>
      <c r="J350" s="141"/>
      <c r="K350" s="141"/>
      <c r="L350" s="141"/>
      <c r="M350" s="141"/>
      <c r="N350" s="141"/>
      <c r="O350" s="132"/>
      <c r="P350" s="108"/>
      <c r="Q350" s="39"/>
      <c r="R350" s="39"/>
      <c r="S350" s="39"/>
      <c r="T350" s="39"/>
      <c r="U350" s="39"/>
      <c r="V350" s="39"/>
      <c r="W350" s="39"/>
    </row>
    <row r="351" spans="3:23" s="40" customFormat="1" ht="15" hidden="1" x14ac:dyDescent="0.3">
      <c r="C351" s="140"/>
      <c r="D351" s="141"/>
      <c r="E351" s="141"/>
      <c r="F351" s="141"/>
      <c r="G351" s="141"/>
      <c r="H351" s="141"/>
      <c r="I351" s="141"/>
      <c r="J351" s="141"/>
      <c r="K351" s="141"/>
      <c r="L351" s="141"/>
      <c r="M351" s="141"/>
      <c r="N351" s="141"/>
      <c r="O351" s="132"/>
      <c r="P351" s="108"/>
      <c r="Q351" s="39"/>
      <c r="R351" s="39"/>
      <c r="S351" s="39"/>
      <c r="T351" s="39"/>
      <c r="U351" s="39"/>
      <c r="V351" s="39"/>
      <c r="W351" s="39"/>
    </row>
    <row r="352" spans="3:23" s="40" customFormat="1" ht="15" hidden="1" x14ac:dyDescent="0.3">
      <c r="C352" s="140"/>
      <c r="D352" s="141"/>
      <c r="E352" s="141"/>
      <c r="F352" s="141"/>
      <c r="G352" s="141"/>
      <c r="H352" s="141"/>
      <c r="I352" s="141"/>
      <c r="J352" s="141"/>
      <c r="K352" s="141"/>
      <c r="L352" s="141"/>
      <c r="M352" s="141"/>
      <c r="N352" s="141"/>
      <c r="O352" s="132"/>
      <c r="P352" s="108"/>
      <c r="Q352" s="39"/>
      <c r="R352" s="39"/>
      <c r="S352" s="39"/>
      <c r="T352" s="39"/>
      <c r="U352" s="39"/>
      <c r="V352" s="39"/>
      <c r="W352" s="39"/>
    </row>
    <row r="353" spans="1:23" s="40" customFormat="1" ht="15" hidden="1" x14ac:dyDescent="0.3">
      <c r="C353" s="140"/>
      <c r="D353" s="141"/>
      <c r="E353" s="141"/>
      <c r="F353" s="141"/>
      <c r="G353" s="141"/>
      <c r="H353" s="141"/>
      <c r="I353" s="141"/>
      <c r="J353" s="141"/>
      <c r="K353" s="141"/>
      <c r="L353" s="141"/>
      <c r="M353" s="141"/>
      <c r="N353" s="141"/>
      <c r="O353" s="132"/>
      <c r="P353" s="108"/>
      <c r="Q353" s="39"/>
      <c r="R353" s="39"/>
      <c r="S353" s="39"/>
      <c r="T353" s="39"/>
      <c r="U353" s="39"/>
      <c r="V353" s="39"/>
      <c r="W353" s="39"/>
    </row>
    <row r="354" spans="1:23" s="40" customFormat="1" ht="15" hidden="1" x14ac:dyDescent="0.3">
      <c r="C354" s="142"/>
      <c r="D354" s="143"/>
      <c r="E354" s="143"/>
      <c r="F354" s="143"/>
      <c r="G354" s="143"/>
      <c r="H354" s="143"/>
      <c r="I354" s="143"/>
      <c r="J354" s="143"/>
      <c r="K354" s="143"/>
      <c r="L354" s="143"/>
      <c r="M354" s="141"/>
      <c r="N354" s="141"/>
      <c r="O354" s="115"/>
      <c r="P354" s="35"/>
      <c r="Q354" s="39"/>
      <c r="R354" s="39"/>
      <c r="S354" s="39"/>
      <c r="T354" s="39"/>
      <c r="U354" s="39"/>
      <c r="V354" s="39"/>
      <c r="W354" s="39"/>
    </row>
    <row r="355" spans="1:23" s="40" customFormat="1" ht="15.5" hidden="1" thickBot="1" x14ac:dyDescent="0.35">
      <c r="C355" s="10"/>
      <c r="D355" s="12"/>
      <c r="E355" s="12"/>
      <c r="F355" s="11"/>
      <c r="G355" s="12"/>
      <c r="H355" s="12"/>
      <c r="I355" s="12"/>
      <c r="J355" s="12"/>
      <c r="K355" s="12"/>
      <c r="L355" s="12"/>
      <c r="M355" s="66"/>
      <c r="N355" s="66"/>
      <c r="O355" s="115"/>
      <c r="P355" s="35"/>
      <c r="Q355" s="39"/>
      <c r="R355" s="39"/>
      <c r="S355" s="39"/>
      <c r="T355" s="39"/>
      <c r="U355" s="39"/>
      <c r="V355" s="39"/>
      <c r="W355" s="39"/>
    </row>
    <row r="356" spans="1:23" ht="14" hidden="1" x14ac:dyDescent="0.3">
      <c r="A356" s="40"/>
      <c r="B356" s="40"/>
      <c r="C356" s="65"/>
      <c r="D356" s="66"/>
      <c r="E356" s="66"/>
      <c r="F356" s="67"/>
      <c r="G356" s="66"/>
      <c r="H356" s="66"/>
      <c r="I356" s="66"/>
      <c r="J356" s="66"/>
      <c r="K356" s="66"/>
      <c r="L356" s="66"/>
      <c r="M356" s="66"/>
      <c r="N356" s="66"/>
    </row>
    <row r="357" spans="1:23" ht="14.25" hidden="1" customHeight="1" x14ac:dyDescent="0.3"/>
    <row r="358" spans="1:23" ht="14.25" hidden="1" customHeight="1" x14ac:dyDescent="0.3"/>
    <row r="359" spans="1:23" ht="14.25" hidden="1" customHeight="1" x14ac:dyDescent="0.3"/>
    <row r="360" spans="1:23" ht="14.25" hidden="1" customHeight="1" x14ac:dyDescent="0.3"/>
    <row r="361" spans="1:23" ht="14.25" hidden="1" customHeight="1" x14ac:dyDescent="0.3"/>
    <row r="362" spans="1:23" ht="14.25" hidden="1" customHeight="1" x14ac:dyDescent="0.3"/>
    <row r="363" spans="1:23" ht="14.25" hidden="1" customHeight="1" x14ac:dyDescent="0.3"/>
    <row r="364" spans="1:23" ht="14.25" hidden="1" customHeight="1" x14ac:dyDescent="0.3"/>
    <row r="365" spans="1:23" ht="14.25" hidden="1" customHeight="1" x14ac:dyDescent="0.3"/>
    <row r="366" spans="1:23" ht="14.25" hidden="1" customHeight="1" x14ac:dyDescent="0.3"/>
    <row r="367" spans="1:23" ht="14.25" hidden="1" customHeight="1" x14ac:dyDescent="0.3"/>
    <row r="368" spans="1:23" ht="14.25" hidden="1" customHeight="1" x14ac:dyDescent="0.3"/>
    <row r="369" ht="14.25" hidden="1" customHeight="1" x14ac:dyDescent="0.3"/>
    <row r="370" ht="14.25" hidden="1" customHeight="1" x14ac:dyDescent="0.3"/>
    <row r="371" ht="14.25" hidden="1" customHeight="1" x14ac:dyDescent="0.3"/>
    <row r="372" ht="14.25" hidden="1" customHeight="1" x14ac:dyDescent="0.3"/>
    <row r="373" ht="14.25" hidden="1" customHeight="1" x14ac:dyDescent="0.3"/>
    <row r="374" ht="14.25" hidden="1" customHeight="1" x14ac:dyDescent="0.3"/>
    <row r="375" ht="14.25" hidden="1" customHeight="1" x14ac:dyDescent="0.3"/>
    <row r="376" ht="14.25" hidden="1" customHeight="1" x14ac:dyDescent="0.3"/>
    <row r="377" ht="14.25" hidden="1" customHeight="1" x14ac:dyDescent="0.3"/>
    <row r="378" ht="14.25" hidden="1" customHeight="1" x14ac:dyDescent="0.3"/>
    <row r="379" ht="14.25" hidden="1" customHeight="1" x14ac:dyDescent="0.3"/>
    <row r="380" ht="14.25" hidden="1" customHeight="1" x14ac:dyDescent="0.3"/>
    <row r="381" ht="14.25" hidden="1" customHeight="1" x14ac:dyDescent="0.3"/>
    <row r="382" ht="14.25" hidden="1" customHeight="1" x14ac:dyDescent="0.3"/>
    <row r="383" ht="14.25" hidden="1" customHeight="1" x14ac:dyDescent="0.3"/>
    <row r="384" ht="14.25" hidden="1" customHeight="1" x14ac:dyDescent="0.3"/>
    <row r="385" ht="14.25" hidden="1" customHeight="1" x14ac:dyDescent="0.3"/>
    <row r="386" ht="14.25" hidden="1" customHeight="1" x14ac:dyDescent="0.3"/>
    <row r="387" ht="14.25" hidden="1" customHeight="1" x14ac:dyDescent="0.3"/>
    <row r="388" ht="14.25" hidden="1" customHeight="1" x14ac:dyDescent="0.3"/>
    <row r="389" ht="14.25" hidden="1" customHeight="1" x14ac:dyDescent="0.3"/>
    <row r="390" ht="14.25" hidden="1" customHeight="1" x14ac:dyDescent="0.3"/>
    <row r="391" ht="14.25" hidden="1" customHeight="1" x14ac:dyDescent="0.3"/>
    <row r="392" ht="14.25" hidden="1" customHeight="1" x14ac:dyDescent="0.3"/>
    <row r="393" ht="14.25" hidden="1" customHeight="1" x14ac:dyDescent="0.3"/>
    <row r="394" ht="14.25" hidden="1" customHeight="1" x14ac:dyDescent="0.3"/>
    <row r="395" ht="14.25" hidden="1" customHeight="1" x14ac:dyDescent="0.3"/>
    <row r="396" ht="14.25" hidden="1" customHeight="1" x14ac:dyDescent="0.3"/>
    <row r="397" ht="14.25" hidden="1" customHeight="1" x14ac:dyDescent="0.3"/>
    <row r="398" ht="14.25" hidden="1" customHeight="1" x14ac:dyDescent="0.3"/>
    <row r="399" ht="14.25" hidden="1" customHeight="1" x14ac:dyDescent="0.3"/>
    <row r="400" ht="14.25" hidden="1" customHeight="1" x14ac:dyDescent="0.3"/>
    <row r="401" ht="14.25" hidden="1" customHeight="1" x14ac:dyDescent="0.3"/>
    <row r="402" ht="14.25" hidden="1" customHeight="1" x14ac:dyDescent="0.3"/>
    <row r="403" ht="14.25" hidden="1" customHeight="1" x14ac:dyDescent="0.3"/>
    <row r="404" ht="14.25" hidden="1" customHeight="1" x14ac:dyDescent="0.3"/>
    <row r="405" ht="14.25" hidden="1" customHeight="1" x14ac:dyDescent="0.3"/>
    <row r="406" ht="14.25" hidden="1" customHeight="1" x14ac:dyDescent="0.3"/>
    <row r="407" ht="14.25" hidden="1" customHeight="1" x14ac:dyDescent="0.3"/>
    <row r="408" ht="14.25" hidden="1" customHeight="1" x14ac:dyDescent="0.3"/>
    <row r="409" ht="14.25" hidden="1" customHeight="1" x14ac:dyDescent="0.3"/>
    <row r="410" ht="14.25" hidden="1" customHeight="1" x14ac:dyDescent="0.3"/>
    <row r="411" ht="14.25" hidden="1" customHeight="1" x14ac:dyDescent="0.3"/>
    <row r="412" ht="14.25" hidden="1" customHeight="1" x14ac:dyDescent="0.3"/>
    <row r="413" ht="14.25" hidden="1" customHeight="1" x14ac:dyDescent="0.3"/>
    <row r="414" ht="14.25" hidden="1" customHeight="1" x14ac:dyDescent="0.3"/>
    <row r="415" ht="14.25" hidden="1" customHeight="1" x14ac:dyDescent="0.3"/>
    <row r="416" ht="14.25" hidden="1" customHeight="1" x14ac:dyDescent="0.3"/>
    <row r="417" ht="14.25" hidden="1" customHeight="1" x14ac:dyDescent="0.3"/>
    <row r="418" ht="14.25" hidden="1" customHeight="1" x14ac:dyDescent="0.3"/>
    <row r="419" ht="14.25" hidden="1" customHeight="1" x14ac:dyDescent="0.3"/>
    <row r="420" ht="14.25" hidden="1" customHeight="1" x14ac:dyDescent="0.3"/>
    <row r="421" ht="14.25" hidden="1" customHeight="1" x14ac:dyDescent="0.3"/>
    <row r="422" ht="14.25" hidden="1" customHeight="1" x14ac:dyDescent="0.3"/>
    <row r="423" ht="14.25" hidden="1" customHeight="1" x14ac:dyDescent="0.3"/>
    <row r="424" ht="14.25" hidden="1" customHeight="1" x14ac:dyDescent="0.3"/>
    <row r="425" ht="14.25" hidden="1" customHeight="1" x14ac:dyDescent="0.3"/>
    <row r="426" ht="14.25" hidden="1" customHeight="1" x14ac:dyDescent="0.3"/>
    <row r="427" ht="14.25" hidden="1" customHeight="1" x14ac:dyDescent="0.3"/>
    <row r="428" ht="14.25" hidden="1" customHeight="1" x14ac:dyDescent="0.3"/>
    <row r="429" ht="14.25" hidden="1" customHeight="1" x14ac:dyDescent="0.3"/>
    <row r="430" ht="14.25" hidden="1" customHeight="1" x14ac:dyDescent="0.3"/>
    <row r="431" ht="14.25" hidden="1" customHeight="1" x14ac:dyDescent="0.3"/>
    <row r="432" ht="14.25" hidden="1" customHeight="1" x14ac:dyDescent="0.3"/>
    <row r="433" ht="14.25" hidden="1" customHeight="1" x14ac:dyDescent="0.3"/>
    <row r="434" ht="14.25" hidden="1" customHeight="1" x14ac:dyDescent="0.3"/>
    <row r="435" ht="14.25" hidden="1" customHeight="1" x14ac:dyDescent="0.3"/>
    <row r="436" ht="14.25" hidden="1" customHeight="1" x14ac:dyDescent="0.3"/>
    <row r="437" ht="14.25" hidden="1" customHeight="1" x14ac:dyDescent="0.3"/>
    <row r="438" ht="14.25" hidden="1" customHeight="1" x14ac:dyDescent="0.3"/>
    <row r="439" ht="14.25" hidden="1" customHeight="1" x14ac:dyDescent="0.3"/>
    <row r="440" ht="14.25" hidden="1" customHeight="1" x14ac:dyDescent="0.3"/>
    <row r="441" ht="14.25" hidden="1" customHeight="1" x14ac:dyDescent="0.3"/>
    <row r="442" ht="14.25" hidden="1" customHeight="1" x14ac:dyDescent="0.3"/>
    <row r="443" ht="14.25" hidden="1" customHeight="1" x14ac:dyDescent="0.3"/>
    <row r="444" ht="14.25" hidden="1" customHeight="1" x14ac:dyDescent="0.3"/>
    <row r="445" ht="14.25" hidden="1" customHeight="1" x14ac:dyDescent="0.3"/>
    <row r="446" ht="14.25" hidden="1" customHeight="1" x14ac:dyDescent="0.3"/>
    <row r="447" ht="14.25" hidden="1" customHeight="1" x14ac:dyDescent="0.3"/>
    <row r="448" ht="14.25" hidden="1" customHeight="1" x14ac:dyDescent="0.3"/>
    <row r="449" ht="14.25" hidden="1" customHeight="1" x14ac:dyDescent="0.3"/>
    <row r="450" ht="14.25" hidden="1" customHeight="1" x14ac:dyDescent="0.3"/>
    <row r="451" ht="14.25" hidden="1" customHeight="1" x14ac:dyDescent="0.3"/>
    <row r="452" ht="14.25" hidden="1" customHeight="1" x14ac:dyDescent="0.3"/>
    <row r="453" ht="14.25" hidden="1" customHeight="1" x14ac:dyDescent="0.3"/>
    <row r="454" ht="14.25" hidden="1" customHeight="1" x14ac:dyDescent="0.3"/>
    <row r="455" ht="14.25" hidden="1" customHeight="1" x14ac:dyDescent="0.3"/>
    <row r="456" ht="14.25" hidden="1" customHeight="1" x14ac:dyDescent="0.3"/>
    <row r="457" ht="14.25" hidden="1" customHeight="1" x14ac:dyDescent="0.3"/>
    <row r="458" ht="14.25" hidden="1" customHeight="1" x14ac:dyDescent="0.3"/>
    <row r="459" ht="14.25" hidden="1" customHeight="1" x14ac:dyDescent="0.3"/>
    <row r="460" ht="14.25" hidden="1" customHeight="1" x14ac:dyDescent="0.3"/>
    <row r="461" ht="14.25" hidden="1" customHeight="1" x14ac:dyDescent="0.3"/>
    <row r="462" ht="14.25" hidden="1" customHeight="1" x14ac:dyDescent="0.3"/>
    <row r="463" ht="14.25" hidden="1" customHeight="1" x14ac:dyDescent="0.3"/>
    <row r="464" ht="14.25" hidden="1" customHeight="1" x14ac:dyDescent="0.3"/>
    <row r="465" ht="14.25" hidden="1" customHeight="1" x14ac:dyDescent="0.3"/>
    <row r="466" ht="14.25" hidden="1" customHeight="1" x14ac:dyDescent="0.3"/>
    <row r="467" ht="14.25" hidden="1" customHeight="1" x14ac:dyDescent="0.3"/>
    <row r="468" ht="14.25" hidden="1" customHeight="1" x14ac:dyDescent="0.3"/>
    <row r="469" ht="14.25" hidden="1" customHeight="1" x14ac:dyDescent="0.3"/>
    <row r="470" ht="14.25" hidden="1" customHeight="1" x14ac:dyDescent="0.3"/>
    <row r="471" ht="14.25" hidden="1" customHeight="1" x14ac:dyDescent="0.3"/>
    <row r="472" ht="14.25" hidden="1" customHeight="1" x14ac:dyDescent="0.3"/>
    <row r="473" ht="14.25" hidden="1" customHeight="1" x14ac:dyDescent="0.3"/>
    <row r="474" ht="14.25" hidden="1" customHeight="1" x14ac:dyDescent="0.3"/>
    <row r="475" ht="14.25" hidden="1" customHeight="1" x14ac:dyDescent="0.3"/>
    <row r="476" ht="14.25" hidden="1" customHeight="1" x14ac:dyDescent="0.3"/>
    <row r="477" ht="14.25" hidden="1" customHeight="1" x14ac:dyDescent="0.3"/>
    <row r="478" ht="14.25" hidden="1" customHeight="1" x14ac:dyDescent="0.3"/>
    <row r="479" ht="14.25" hidden="1" customHeight="1" x14ac:dyDescent="0.3"/>
    <row r="480" ht="14.25" hidden="1" customHeight="1" x14ac:dyDescent="0.3"/>
    <row r="481" ht="14.25" hidden="1" customHeight="1" x14ac:dyDescent="0.3"/>
    <row r="482" ht="14.25" hidden="1" customHeight="1" x14ac:dyDescent="0.3"/>
    <row r="483" ht="14.25" hidden="1" customHeight="1" x14ac:dyDescent="0.3"/>
    <row r="484" ht="14.25" hidden="1" customHeight="1" x14ac:dyDescent="0.3"/>
    <row r="485" ht="14.25" hidden="1" customHeight="1" x14ac:dyDescent="0.3"/>
    <row r="486" ht="14.25" hidden="1" customHeight="1" x14ac:dyDescent="0.3"/>
    <row r="487" ht="14.25" hidden="1" customHeight="1" x14ac:dyDescent="0.3"/>
    <row r="488" ht="14.25" hidden="1" customHeight="1" x14ac:dyDescent="0.3"/>
    <row r="489" ht="14.25" hidden="1" customHeight="1" x14ac:dyDescent="0.3"/>
    <row r="490" ht="14.25" hidden="1" customHeight="1" x14ac:dyDescent="0.3"/>
    <row r="491" ht="14.25" hidden="1" customHeight="1" x14ac:dyDescent="0.3"/>
    <row r="492" ht="14.25" hidden="1" customHeight="1" x14ac:dyDescent="0.3"/>
    <row r="493" ht="14.25" hidden="1" customHeight="1" x14ac:dyDescent="0.3"/>
    <row r="494" ht="14.25" hidden="1" customHeight="1" x14ac:dyDescent="0.3"/>
    <row r="495" ht="14.25" hidden="1" customHeight="1" x14ac:dyDescent="0.3"/>
    <row r="496" ht="14.25" hidden="1" customHeight="1" x14ac:dyDescent="0.3"/>
    <row r="497" ht="14.25" hidden="1" customHeight="1" x14ac:dyDescent="0.3"/>
    <row r="498" ht="14.25" hidden="1" customHeight="1" x14ac:dyDescent="0.3"/>
    <row r="499" ht="14.25" hidden="1" customHeight="1" x14ac:dyDescent="0.3"/>
    <row r="500" ht="14.25" hidden="1" customHeight="1" x14ac:dyDescent="0.3"/>
    <row r="501" ht="14.25" hidden="1" customHeight="1" x14ac:dyDescent="0.3"/>
    <row r="502" ht="14.25" hidden="1" customHeight="1" x14ac:dyDescent="0.3"/>
    <row r="503" ht="14.25" hidden="1" customHeight="1" x14ac:dyDescent="0.3"/>
    <row r="504" ht="14.25" hidden="1" customHeight="1" x14ac:dyDescent="0.3"/>
    <row r="505" ht="14.25" hidden="1" customHeight="1" x14ac:dyDescent="0.3"/>
    <row r="506" ht="14.25" hidden="1" customHeight="1" x14ac:dyDescent="0.3"/>
    <row r="507" ht="14.25" hidden="1" customHeight="1" x14ac:dyDescent="0.3"/>
    <row r="508" ht="14.25" hidden="1" customHeight="1" x14ac:dyDescent="0.3"/>
    <row r="509" ht="14.25" hidden="1" customHeight="1" x14ac:dyDescent="0.3"/>
    <row r="510" ht="14.25" hidden="1" customHeight="1" x14ac:dyDescent="0.3"/>
    <row r="511" ht="14.25" hidden="1" customHeight="1" x14ac:dyDescent="0.3"/>
    <row r="512" ht="14.25" hidden="1" customHeight="1" x14ac:dyDescent="0.3"/>
    <row r="513" ht="14.25" hidden="1" customHeight="1" x14ac:dyDescent="0.3"/>
    <row r="514" ht="14.25" hidden="1" customHeight="1" x14ac:dyDescent="0.3"/>
    <row r="515" ht="14.25" hidden="1" customHeight="1" x14ac:dyDescent="0.3"/>
    <row r="516" ht="14.25" hidden="1" customHeight="1" x14ac:dyDescent="0.3"/>
    <row r="517" ht="14.25" hidden="1" customHeight="1" x14ac:dyDescent="0.3"/>
    <row r="518" ht="14.25" hidden="1" customHeight="1" x14ac:dyDescent="0.3"/>
    <row r="519" ht="14.25" hidden="1" customHeight="1" x14ac:dyDescent="0.3"/>
    <row r="520" ht="14.25" hidden="1" customHeight="1" x14ac:dyDescent="0.3"/>
    <row r="521" ht="14.25" hidden="1" customHeight="1" x14ac:dyDescent="0.3"/>
    <row r="522" ht="14.25" hidden="1" customHeight="1" x14ac:dyDescent="0.3"/>
    <row r="523" ht="14.25" hidden="1" customHeight="1" x14ac:dyDescent="0.3"/>
    <row r="524" ht="14.25" hidden="1" customHeight="1" x14ac:dyDescent="0.3"/>
    <row r="525" ht="14.25" hidden="1" customHeight="1" x14ac:dyDescent="0.3"/>
    <row r="526" ht="14.25" hidden="1" customHeight="1" x14ac:dyDescent="0.3"/>
    <row r="527" ht="14.25" hidden="1" customHeight="1" x14ac:dyDescent="0.3"/>
    <row r="528" ht="14.25" hidden="1" customHeight="1" x14ac:dyDescent="0.3"/>
    <row r="529" ht="14.25" hidden="1" customHeight="1" x14ac:dyDescent="0.3"/>
    <row r="530" ht="14.25" hidden="1" customHeight="1" x14ac:dyDescent="0.3"/>
    <row r="531" ht="14.25" hidden="1" customHeight="1" x14ac:dyDescent="0.3"/>
    <row r="532" ht="14.25" hidden="1" customHeight="1" x14ac:dyDescent="0.3"/>
    <row r="533" ht="14.25" hidden="1" customHeight="1" x14ac:dyDescent="0.3"/>
    <row r="534" ht="14.25" hidden="1" customHeight="1" x14ac:dyDescent="0.3"/>
    <row r="535" ht="14.25" hidden="1" customHeight="1" x14ac:dyDescent="0.3"/>
    <row r="536" ht="14.25" hidden="1" customHeight="1" x14ac:dyDescent="0.3"/>
    <row r="537" ht="14.25" hidden="1" customHeight="1" x14ac:dyDescent="0.3"/>
    <row r="538" ht="14.25" hidden="1" customHeight="1" x14ac:dyDescent="0.3"/>
    <row r="539" ht="14.25" hidden="1" customHeight="1" x14ac:dyDescent="0.3"/>
    <row r="540" ht="14.25" hidden="1" customHeight="1" x14ac:dyDescent="0.3"/>
    <row r="541" ht="14.25" hidden="1" customHeight="1" x14ac:dyDescent="0.3"/>
    <row r="542" ht="14.25" hidden="1" customHeight="1" x14ac:dyDescent="0.3"/>
    <row r="543" ht="14.25" hidden="1" customHeight="1" x14ac:dyDescent="0.3"/>
    <row r="544" ht="14.25" hidden="1" customHeight="1" x14ac:dyDescent="0.3"/>
    <row r="545" ht="14.25" hidden="1" customHeight="1" x14ac:dyDescent="0.3"/>
    <row r="546" ht="14.25" hidden="1" customHeight="1" x14ac:dyDescent="0.3"/>
    <row r="547" ht="14.25" hidden="1" customHeight="1" x14ac:dyDescent="0.3"/>
    <row r="548" ht="14.25" hidden="1" customHeight="1" x14ac:dyDescent="0.3"/>
    <row r="549" ht="14.25" hidden="1" customHeight="1" x14ac:dyDescent="0.3"/>
    <row r="550" ht="14.25" hidden="1" customHeight="1" x14ac:dyDescent="0.3"/>
    <row r="551" ht="14.25" hidden="1" customHeight="1" x14ac:dyDescent="0.3"/>
    <row r="552" ht="14.25" hidden="1" customHeight="1" x14ac:dyDescent="0.3"/>
    <row r="553" ht="14.25" hidden="1" customHeight="1" x14ac:dyDescent="0.3"/>
    <row r="554" ht="14.25" hidden="1" customHeight="1" x14ac:dyDescent="0.3"/>
    <row r="555" ht="14.25" hidden="1" customHeight="1" x14ac:dyDescent="0.3"/>
    <row r="556" ht="14.25" hidden="1" customHeight="1" x14ac:dyDescent="0.3"/>
    <row r="557" ht="14.25" hidden="1" customHeight="1" x14ac:dyDescent="0.3"/>
    <row r="558" ht="14.25" hidden="1" customHeight="1" x14ac:dyDescent="0.3"/>
    <row r="559" ht="14.25" hidden="1" customHeight="1" x14ac:dyDescent="0.3"/>
    <row r="560" ht="14.25" hidden="1" customHeight="1" x14ac:dyDescent="0.3"/>
    <row r="561" ht="14.25" hidden="1" customHeight="1" x14ac:dyDescent="0.3"/>
    <row r="562" ht="14.25" hidden="1" customHeight="1" x14ac:dyDescent="0.3"/>
    <row r="563" ht="14.25" hidden="1" customHeight="1" x14ac:dyDescent="0.3"/>
    <row r="564" ht="14.25" hidden="1" customHeight="1" x14ac:dyDescent="0.3"/>
    <row r="565" ht="14.25" hidden="1" customHeight="1" x14ac:dyDescent="0.3"/>
    <row r="566" ht="14.25" hidden="1" customHeight="1" x14ac:dyDescent="0.3"/>
    <row r="567" ht="14.25" hidden="1" customHeight="1" x14ac:dyDescent="0.3"/>
    <row r="568" ht="14.25" hidden="1" customHeight="1" x14ac:dyDescent="0.3"/>
    <row r="569" ht="14.25" hidden="1" customHeight="1" x14ac:dyDescent="0.3"/>
    <row r="570" ht="14.25" hidden="1" customHeight="1" x14ac:dyDescent="0.3"/>
    <row r="571" ht="14.25" hidden="1" customHeight="1" x14ac:dyDescent="0.3"/>
    <row r="572" ht="14.25" hidden="1" customHeight="1" x14ac:dyDescent="0.3"/>
    <row r="573" ht="14.25" hidden="1" customHeight="1" x14ac:dyDescent="0.3"/>
    <row r="574" ht="14.25" hidden="1" customHeight="1" x14ac:dyDescent="0.3"/>
    <row r="575" ht="14.25" hidden="1" customHeight="1" x14ac:dyDescent="0.3"/>
    <row r="576" ht="14.25" hidden="1" customHeight="1" x14ac:dyDescent="0.3"/>
    <row r="577" ht="14.25" hidden="1" customHeight="1" x14ac:dyDescent="0.3"/>
    <row r="578" ht="14.25" hidden="1" customHeight="1" x14ac:dyDescent="0.3"/>
    <row r="579" ht="14.25" hidden="1" customHeight="1" x14ac:dyDescent="0.3"/>
    <row r="580" ht="14.25" hidden="1" customHeight="1" x14ac:dyDescent="0.3"/>
    <row r="581" ht="14.25" hidden="1" customHeight="1" x14ac:dyDescent="0.3"/>
    <row r="582" ht="14.25" hidden="1" customHeight="1" x14ac:dyDescent="0.3"/>
    <row r="583" ht="14.25" hidden="1" customHeight="1" x14ac:dyDescent="0.3"/>
    <row r="584" ht="14.25" hidden="1" customHeight="1" x14ac:dyDescent="0.3"/>
    <row r="585" ht="14.25" hidden="1" customHeight="1" x14ac:dyDescent="0.3"/>
    <row r="586" ht="14.25" hidden="1" customHeight="1" x14ac:dyDescent="0.3"/>
    <row r="587" ht="14.25" hidden="1" customHeight="1" x14ac:dyDescent="0.3"/>
    <row r="588" ht="14.25" hidden="1" customHeight="1" x14ac:dyDescent="0.3"/>
    <row r="589" ht="14.25" hidden="1" customHeight="1" x14ac:dyDescent="0.3"/>
    <row r="590" ht="14.25" hidden="1" customHeight="1" x14ac:dyDescent="0.3"/>
    <row r="591" ht="14.25" hidden="1" customHeight="1" x14ac:dyDescent="0.3"/>
    <row r="592" ht="14.25" hidden="1" customHeight="1" x14ac:dyDescent="0.3"/>
    <row r="593" ht="14.25" hidden="1" customHeight="1" x14ac:dyDescent="0.3"/>
    <row r="594" ht="14.25" hidden="1" customHeight="1" x14ac:dyDescent="0.3"/>
    <row r="595" ht="14.25" hidden="1" customHeight="1" x14ac:dyDescent="0.3"/>
    <row r="596" ht="14.25" hidden="1" customHeight="1" x14ac:dyDescent="0.3"/>
    <row r="597" ht="14.25" hidden="1" customHeight="1" x14ac:dyDescent="0.3"/>
    <row r="598" ht="14.25" hidden="1" customHeight="1" x14ac:dyDescent="0.3"/>
    <row r="599" ht="14.25" hidden="1" customHeight="1" x14ac:dyDescent="0.3"/>
    <row r="600" ht="14.25" hidden="1" customHeight="1" x14ac:dyDescent="0.3"/>
    <row r="601" ht="14.25" hidden="1" customHeight="1" x14ac:dyDescent="0.3"/>
    <row r="602" ht="14.25" hidden="1" customHeight="1" x14ac:dyDescent="0.3"/>
    <row r="603" ht="14.25" hidden="1" customHeight="1" x14ac:dyDescent="0.3"/>
    <row r="604" ht="14.25" hidden="1" customHeight="1" x14ac:dyDescent="0.3"/>
    <row r="605" ht="14.25" hidden="1" customHeight="1" x14ac:dyDescent="0.3"/>
    <row r="606" ht="14.25" hidden="1" customHeight="1" x14ac:dyDescent="0.3"/>
    <row r="607" ht="14.25" hidden="1" customHeight="1" x14ac:dyDescent="0.3"/>
    <row r="608" ht="14.25" hidden="1" customHeight="1" x14ac:dyDescent="0.3"/>
    <row r="609" ht="14.25" hidden="1" customHeight="1" x14ac:dyDescent="0.3"/>
    <row r="610" ht="14.25" hidden="1" customHeight="1" x14ac:dyDescent="0.3"/>
    <row r="611" ht="14.25" hidden="1" customHeight="1" x14ac:dyDescent="0.3"/>
    <row r="612" ht="14.25" hidden="1" customHeight="1" x14ac:dyDescent="0.3"/>
    <row r="613" ht="14.25" hidden="1" customHeight="1" x14ac:dyDescent="0.3"/>
    <row r="614" ht="14.25" hidden="1" customHeight="1" x14ac:dyDescent="0.3"/>
    <row r="615" ht="14.25" hidden="1" customHeight="1" x14ac:dyDescent="0.3"/>
    <row r="616" ht="14.25" hidden="1" customHeight="1" x14ac:dyDescent="0.3"/>
    <row r="617" ht="14.25" hidden="1" customHeight="1" x14ac:dyDescent="0.3"/>
    <row r="618" ht="14.25" hidden="1" customHeight="1" x14ac:dyDescent="0.3"/>
    <row r="619" ht="14.25" hidden="1" customHeight="1" x14ac:dyDescent="0.3"/>
    <row r="620" ht="14.25" hidden="1" customHeight="1" x14ac:dyDescent="0.3"/>
    <row r="621" ht="14.25" hidden="1" customHeight="1" x14ac:dyDescent="0.3"/>
    <row r="622" ht="14.25" hidden="1" customHeight="1" x14ac:dyDescent="0.3"/>
    <row r="623" ht="14.25" hidden="1" customHeight="1" x14ac:dyDescent="0.3"/>
    <row r="624" ht="14.25" hidden="1" customHeight="1" x14ac:dyDescent="0.3"/>
    <row r="625" ht="14.25" hidden="1" customHeight="1" x14ac:dyDescent="0.3"/>
    <row r="626" ht="14.25" hidden="1" customHeight="1" x14ac:dyDescent="0.3"/>
    <row r="627" ht="14.25" hidden="1" customHeight="1" x14ac:dyDescent="0.3"/>
    <row r="628" ht="14.25" hidden="1" customHeight="1" x14ac:dyDescent="0.3"/>
    <row r="629" ht="14.25" hidden="1" customHeight="1" x14ac:dyDescent="0.3"/>
    <row r="630" ht="14.25" hidden="1" customHeight="1" x14ac:dyDescent="0.3"/>
    <row r="631" ht="14.25" hidden="1" customHeight="1" x14ac:dyDescent="0.3"/>
    <row r="632" ht="14.25" hidden="1" customHeight="1" x14ac:dyDescent="0.3"/>
    <row r="633" ht="14.25" hidden="1" customHeight="1" x14ac:dyDescent="0.3"/>
    <row r="634" ht="14.25" hidden="1" customHeight="1" x14ac:dyDescent="0.3"/>
    <row r="635" ht="14.25" hidden="1" customHeight="1" x14ac:dyDescent="0.3"/>
    <row r="636" ht="14.25" hidden="1" customHeight="1" x14ac:dyDescent="0.3"/>
    <row r="637" ht="14.25" hidden="1" customHeight="1" x14ac:dyDescent="0.3"/>
    <row r="638" ht="14.25" hidden="1" customHeight="1" x14ac:dyDescent="0.3"/>
    <row r="639" ht="14.25" hidden="1" customHeight="1" x14ac:dyDescent="0.3"/>
    <row r="640" ht="14.25" hidden="1" customHeight="1" x14ac:dyDescent="0.3"/>
    <row r="641" ht="14.25" hidden="1" customHeight="1" x14ac:dyDescent="0.3"/>
    <row r="642" ht="14.25" hidden="1" customHeight="1" x14ac:dyDescent="0.3"/>
    <row r="643" ht="14.25" hidden="1" customHeight="1" x14ac:dyDescent="0.3"/>
    <row r="644" ht="14.25" hidden="1" customHeight="1" x14ac:dyDescent="0.3"/>
    <row r="645" ht="14.25" hidden="1" customHeight="1" x14ac:dyDescent="0.3"/>
    <row r="646" ht="14.25" hidden="1" customHeight="1" x14ac:dyDescent="0.3"/>
    <row r="647" ht="14.25" hidden="1" customHeight="1" x14ac:dyDescent="0.3"/>
    <row r="648" ht="14.25" hidden="1" customHeight="1" x14ac:dyDescent="0.3"/>
    <row r="649" ht="14.25" hidden="1" customHeight="1" x14ac:dyDescent="0.3"/>
    <row r="650" ht="14.25" hidden="1" customHeight="1" x14ac:dyDescent="0.3"/>
    <row r="651" ht="14.25" hidden="1" customHeight="1" x14ac:dyDescent="0.3"/>
    <row r="652" ht="14.25" hidden="1" customHeight="1" x14ac:dyDescent="0.3"/>
    <row r="653" ht="14.25" hidden="1" customHeight="1" x14ac:dyDescent="0.3"/>
    <row r="654" ht="14.25" hidden="1" customHeight="1" x14ac:dyDescent="0.3"/>
    <row r="655" ht="14.25" hidden="1" customHeight="1" x14ac:dyDescent="0.3"/>
    <row r="656" ht="14.25" hidden="1" customHeight="1" x14ac:dyDescent="0.3"/>
    <row r="657" ht="14.25" hidden="1" customHeight="1" x14ac:dyDescent="0.3"/>
    <row r="658" ht="14.25" hidden="1" customHeight="1" x14ac:dyDescent="0.3"/>
    <row r="659" ht="14.25" hidden="1" customHeight="1" x14ac:dyDescent="0.3"/>
    <row r="660" ht="14.25" hidden="1" customHeight="1" x14ac:dyDescent="0.3"/>
    <row r="661" ht="14.25" hidden="1" customHeight="1" x14ac:dyDescent="0.3"/>
    <row r="662" ht="14.25" hidden="1" customHeight="1" x14ac:dyDescent="0.3"/>
    <row r="663" ht="14.25" hidden="1" customHeight="1" x14ac:dyDescent="0.3"/>
    <row r="664" ht="14.25" hidden="1" customHeight="1" x14ac:dyDescent="0.3"/>
    <row r="665" ht="14.25" hidden="1" customHeight="1" x14ac:dyDescent="0.3"/>
    <row r="666" ht="14.25" hidden="1" customHeight="1" x14ac:dyDescent="0.3"/>
    <row r="667" ht="14.25" hidden="1" customHeight="1" x14ac:dyDescent="0.3"/>
    <row r="668" ht="14.25" hidden="1" customHeight="1" x14ac:dyDescent="0.3"/>
    <row r="669" ht="14.25" hidden="1" customHeight="1" x14ac:dyDescent="0.3"/>
    <row r="670" ht="14.25" hidden="1" customHeight="1" x14ac:dyDescent="0.3"/>
    <row r="671" ht="14.25" hidden="1" customHeight="1" x14ac:dyDescent="0.3"/>
    <row r="672" ht="14.25" hidden="1" customHeight="1" x14ac:dyDescent="0.3"/>
    <row r="673" ht="14.25" hidden="1" customHeight="1" x14ac:dyDescent="0.3"/>
    <row r="674" ht="14.25" hidden="1" customHeight="1" x14ac:dyDescent="0.3"/>
    <row r="675" ht="14.25" hidden="1" customHeight="1" x14ac:dyDescent="0.3"/>
    <row r="676" ht="14.25" hidden="1" customHeight="1" x14ac:dyDescent="0.3"/>
    <row r="677" ht="14.25" hidden="1" customHeight="1" x14ac:dyDescent="0.3"/>
    <row r="678" ht="14.25" hidden="1" customHeight="1" x14ac:dyDescent="0.3"/>
    <row r="679" ht="14.25" hidden="1" customHeight="1" x14ac:dyDescent="0.3"/>
    <row r="680" ht="14.25" hidden="1" customHeight="1" x14ac:dyDescent="0.3"/>
    <row r="681" ht="14.25" hidden="1" customHeight="1" x14ac:dyDescent="0.3"/>
    <row r="682" ht="14.25" hidden="1" customHeight="1" x14ac:dyDescent="0.3"/>
    <row r="683" ht="14.25" hidden="1" customHeight="1" x14ac:dyDescent="0.3"/>
    <row r="684" ht="14.25" hidden="1" customHeight="1" x14ac:dyDescent="0.3"/>
    <row r="685" ht="14.25" hidden="1" customHeight="1" x14ac:dyDescent="0.3"/>
    <row r="686" ht="14.25" hidden="1" customHeight="1" x14ac:dyDescent="0.3"/>
    <row r="687" ht="14.25" hidden="1" customHeight="1" x14ac:dyDescent="0.3"/>
    <row r="688" ht="14.25" hidden="1" customHeight="1" x14ac:dyDescent="0.3"/>
    <row r="689" ht="14.25" hidden="1" customHeight="1" x14ac:dyDescent="0.3"/>
    <row r="690" ht="14.25" hidden="1" customHeight="1" x14ac:dyDescent="0.3"/>
    <row r="691" ht="14.25" hidden="1" customHeight="1" x14ac:dyDescent="0.3"/>
    <row r="692" ht="14.25" hidden="1" customHeight="1" x14ac:dyDescent="0.3"/>
    <row r="693" ht="14.25" hidden="1" customHeight="1" x14ac:dyDescent="0.3"/>
    <row r="694" ht="14.25" hidden="1" customHeight="1" x14ac:dyDescent="0.3"/>
    <row r="695" ht="14.25" hidden="1" customHeight="1" x14ac:dyDescent="0.3"/>
    <row r="696" ht="14.25" hidden="1" customHeight="1" x14ac:dyDescent="0.3"/>
    <row r="697" ht="14.25" hidden="1" customHeight="1" x14ac:dyDescent="0.3"/>
    <row r="698" ht="14.25" hidden="1" customHeight="1" x14ac:dyDescent="0.3"/>
    <row r="699" ht="14.25" hidden="1" customHeight="1" x14ac:dyDescent="0.3"/>
    <row r="700" ht="14.25" hidden="1" customHeight="1" x14ac:dyDescent="0.3"/>
    <row r="701" ht="14.25" hidden="1" customHeight="1" x14ac:dyDescent="0.3"/>
    <row r="702" ht="14.25" hidden="1" customHeight="1" x14ac:dyDescent="0.3"/>
    <row r="703" ht="14.25" hidden="1" customHeight="1" x14ac:dyDescent="0.3"/>
    <row r="704" ht="14.25" hidden="1" customHeight="1" x14ac:dyDescent="0.3"/>
    <row r="705" spans="1:24" ht="14.25" hidden="1" customHeight="1" x14ac:dyDescent="0.3"/>
    <row r="706" spans="1:24" ht="14.25" hidden="1" customHeight="1" x14ac:dyDescent="0.3"/>
    <row r="707" spans="1:24" ht="14.25" hidden="1" customHeight="1" x14ac:dyDescent="0.3"/>
    <row r="708" spans="1:24" ht="14.25" hidden="1" customHeight="1" x14ac:dyDescent="0.3"/>
    <row r="709" spans="1:24" ht="14.25" hidden="1" customHeight="1" x14ac:dyDescent="0.3"/>
    <row r="710" spans="1:24" ht="14.25" hidden="1" customHeight="1" x14ac:dyDescent="0.3"/>
    <row r="711" spans="1:24" ht="14.25" hidden="1" customHeight="1" x14ac:dyDescent="0.3"/>
    <row r="712" spans="1:24" s="36" customFormat="1" ht="14" hidden="1" x14ac:dyDescent="0.3">
      <c r="A712" s="8"/>
      <c r="B712" s="8"/>
      <c r="C712" s="35"/>
      <c r="D712" s="8"/>
      <c r="F712" s="37"/>
      <c r="O712" s="115"/>
      <c r="P712" s="35"/>
      <c r="Q712" s="8"/>
      <c r="R712" s="8"/>
      <c r="S712" s="8"/>
      <c r="T712" s="8"/>
      <c r="U712" s="8"/>
      <c r="V712" s="8"/>
      <c r="W712" s="8"/>
      <c r="X712" s="8"/>
    </row>
    <row r="713" spans="1:24" s="36" customFormat="1" ht="14" hidden="1" x14ac:dyDescent="0.3">
      <c r="A713" s="8"/>
      <c r="B713" s="8"/>
      <c r="C713" s="35"/>
      <c r="D713" s="8"/>
      <c r="F713" s="37"/>
      <c r="O713" s="115"/>
      <c r="P713" s="35"/>
      <c r="Q713" s="8"/>
      <c r="R713" s="8"/>
      <c r="S713" s="8"/>
      <c r="T713" s="8"/>
      <c r="U713" s="8"/>
      <c r="V713" s="8"/>
      <c r="W713" s="8"/>
      <c r="X713" s="8"/>
    </row>
    <row r="714" spans="1:24" s="36" customFormat="1" ht="14" hidden="1" x14ac:dyDescent="0.3">
      <c r="A714" s="8"/>
      <c r="B714" s="8"/>
      <c r="C714" s="35"/>
      <c r="D714" s="8"/>
      <c r="F714" s="37"/>
      <c r="O714" s="115"/>
      <c r="P714" s="35"/>
      <c r="Q714" s="8"/>
      <c r="R714" s="8"/>
      <c r="S714" s="8"/>
      <c r="T714" s="8"/>
      <c r="U714" s="8"/>
      <c r="V714" s="8"/>
      <c r="W714" s="8"/>
      <c r="X714" s="8"/>
    </row>
    <row r="715" spans="1:24" s="36" customFormat="1" ht="14" hidden="1" x14ac:dyDescent="0.3">
      <c r="A715" s="8"/>
      <c r="B715" s="8"/>
      <c r="C715" s="35"/>
      <c r="D715" s="8"/>
      <c r="F715" s="37"/>
      <c r="O715" s="115"/>
      <c r="P715" s="35"/>
      <c r="Q715" s="8"/>
      <c r="R715" s="8"/>
      <c r="S715" s="8"/>
      <c r="T715" s="8"/>
      <c r="U715" s="8"/>
      <c r="V715" s="8"/>
      <c r="W715" s="8"/>
      <c r="X715" s="8"/>
    </row>
    <row r="716" spans="1:24" s="36" customFormat="1" ht="14" hidden="1" x14ac:dyDescent="0.3">
      <c r="A716" s="8"/>
      <c r="B716" s="8"/>
      <c r="C716" s="35"/>
      <c r="D716" s="8"/>
      <c r="F716" s="37"/>
      <c r="O716" s="115"/>
      <c r="P716" s="35"/>
      <c r="Q716" s="8"/>
      <c r="R716" s="8"/>
      <c r="S716" s="8"/>
      <c r="T716" s="8"/>
      <c r="U716" s="8"/>
      <c r="V716" s="8"/>
      <c r="W716" s="8"/>
      <c r="X716" s="8"/>
    </row>
    <row r="717" spans="1:24" s="36" customFormat="1" ht="14" hidden="1" x14ac:dyDescent="0.3">
      <c r="A717" s="8"/>
      <c r="B717" s="8"/>
      <c r="C717" s="35"/>
      <c r="D717" s="8"/>
      <c r="F717" s="37"/>
      <c r="O717" s="115"/>
      <c r="P717" s="35"/>
      <c r="Q717" s="8"/>
      <c r="R717" s="8"/>
      <c r="S717" s="8"/>
      <c r="T717" s="8"/>
      <c r="U717" s="8"/>
      <c r="V717" s="8"/>
      <c r="W717" s="8"/>
      <c r="X717" s="8"/>
    </row>
    <row r="718" spans="1:24" s="36" customFormat="1" ht="14" hidden="1" x14ac:dyDescent="0.3">
      <c r="A718" s="8"/>
      <c r="B718" s="8"/>
      <c r="C718" s="35"/>
      <c r="D718" s="8"/>
      <c r="F718" s="37"/>
      <c r="O718" s="115"/>
      <c r="P718" s="35"/>
      <c r="Q718" s="8"/>
      <c r="R718" s="8"/>
      <c r="S718" s="8"/>
      <c r="T718" s="8"/>
      <c r="U718" s="8"/>
      <c r="V718" s="8"/>
      <c r="W718" s="8"/>
      <c r="X718" s="8"/>
    </row>
    <row r="719" spans="1:24" ht="14.25" hidden="1" customHeight="1" x14ac:dyDescent="0.3"/>
  </sheetData>
  <sheetProtection algorithmName="SHA-512" hashValue="0clBKDw4swuelUimYgXhBBT0E+TNZmyStepvPyXDes2iwcWIF0cuIw0re+dAeHeM23SVDXN5QieeeA2qn1FrpA==" saltValue="eemVptiAwpYLt9cpb6aa4w==" spinCount="100000" sheet="1" objects="1" scenarios="1"/>
  <mergeCells count="13">
    <mergeCell ref="C11:H11"/>
    <mergeCell ref="D23:D24"/>
    <mergeCell ref="C48:D48"/>
    <mergeCell ref="C49:D49"/>
    <mergeCell ref="C50:D50"/>
    <mergeCell ref="I29:I32"/>
    <mergeCell ref="C69:D69"/>
    <mergeCell ref="C56:F56"/>
    <mergeCell ref="C74:F74"/>
    <mergeCell ref="C45:E45"/>
    <mergeCell ref="C51:D51"/>
    <mergeCell ref="C52:D52"/>
    <mergeCell ref="D63:D64"/>
  </mergeCells>
  <conditionalFormatting sqref="E44">
    <cfRule type="expression" dxfId="49" priority="15">
      <formula>E43&lt;&gt;"&gt;"</formula>
    </cfRule>
    <cfRule type="expression" dxfId="48" priority="16">
      <formula>E43="&gt;"</formula>
    </cfRule>
  </conditionalFormatting>
  <conditionalFormatting sqref="E43">
    <cfRule type="expression" dxfId="47" priority="13">
      <formula>E42&lt;&gt;"&gt;"</formula>
    </cfRule>
    <cfRule type="expression" dxfId="46" priority="14">
      <formula>E42="&gt;"</formula>
    </cfRule>
  </conditionalFormatting>
  <conditionalFormatting sqref="E42">
    <cfRule type="expression" dxfId="45" priority="11">
      <formula>E41&lt;&gt;"&gt;"</formula>
    </cfRule>
    <cfRule type="expression" dxfId="44" priority="12">
      <formula>E41="&gt;"</formula>
    </cfRule>
  </conditionalFormatting>
  <conditionalFormatting sqref="E41">
    <cfRule type="expression" dxfId="43" priority="9">
      <formula>E40&lt;&gt;"&gt;"</formula>
    </cfRule>
    <cfRule type="expression" dxfId="42" priority="10">
      <formula>E40="&gt;"</formula>
    </cfRule>
  </conditionalFormatting>
  <conditionalFormatting sqref="E34:E40">
    <cfRule type="expression" dxfId="41" priority="7">
      <formula>E33&lt;&gt;"&gt;"</formula>
    </cfRule>
    <cfRule type="expression" dxfId="40" priority="8">
      <formula>E33="&gt;"</formula>
    </cfRule>
  </conditionalFormatting>
  <conditionalFormatting sqref="E33">
    <cfRule type="expression" dxfId="39" priority="5">
      <formula>E32&lt;&gt;"&gt;"</formula>
    </cfRule>
    <cfRule type="expression" dxfId="38" priority="6">
      <formula>E32="&gt;"</formula>
    </cfRule>
  </conditionalFormatting>
  <conditionalFormatting sqref="I33">
    <cfRule type="expression" dxfId="37" priority="4">
      <formula>I33&gt;0</formula>
    </cfRule>
  </conditionalFormatting>
  <conditionalFormatting sqref="I34:I44">
    <cfRule type="expression" dxfId="36" priority="18">
      <formula>I34&lt;&gt;" "</formula>
    </cfRule>
  </conditionalFormatting>
  <conditionalFormatting sqref="F34:F44">
    <cfRule type="expression" dxfId="35" priority="1">
      <formula>P34=1</formula>
    </cfRule>
    <cfRule type="expression" dxfId="34" priority="2">
      <formula>E33&lt;&gt;"&gt;"</formula>
    </cfRule>
    <cfRule type="expression" dxfId="33" priority="3">
      <formula>E33="&gt;"</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
    <pageSetUpPr fitToPage="1"/>
  </sheetPr>
  <dimension ref="A1:AE165"/>
  <sheetViews>
    <sheetView showGridLines="0" showZeros="0" zoomScaleNormal="100" workbookViewId="0">
      <selection activeCell="F12" sqref="F12"/>
    </sheetView>
  </sheetViews>
  <sheetFormatPr defaultColWidth="0" defaultRowHeight="0" customHeight="1" zeroHeight="1" x14ac:dyDescent="0.3"/>
  <cols>
    <col min="1" max="1" width="2.36328125" style="154" customWidth="1"/>
    <col min="2" max="2" width="29.453125" style="154" customWidth="1"/>
    <col min="3" max="3" width="18.54296875" style="154" customWidth="1"/>
    <col min="4" max="4" width="69.08984375" style="164" customWidth="1"/>
    <col min="5" max="5" width="2.453125" style="164" customWidth="1"/>
    <col min="6" max="6" width="21.36328125" style="164" customWidth="1"/>
    <col min="7" max="7" width="3.6328125" style="164" customWidth="1"/>
    <col min="8" max="14" width="0" style="154" hidden="1" customWidth="1"/>
    <col min="15" max="16" width="2.6328125" style="154" hidden="1" customWidth="1"/>
    <col min="17" max="31" width="10.6328125" style="154" hidden="1" customWidth="1"/>
    <col min="32" max="16384" width="0" style="154" hidden="1"/>
  </cols>
  <sheetData>
    <row r="1" spans="1:7" s="145" customFormat="1" ht="15" customHeight="1" x14ac:dyDescent="0.2">
      <c r="A1" s="144"/>
      <c r="B1" s="144"/>
      <c r="C1" s="144"/>
      <c r="D1" s="144"/>
      <c r="E1" s="144"/>
      <c r="F1" s="144"/>
      <c r="G1" s="144"/>
    </row>
    <row r="2" spans="1:7" s="149" customFormat="1" ht="22.25" customHeight="1" x14ac:dyDescent="0.35">
      <c r="A2" s="146"/>
      <c r="B2" s="15" t="str">
        <f>+Samenvatting!B2</f>
        <v xml:space="preserve">Europese Aanbesteding </v>
      </c>
      <c r="C2" s="16"/>
      <c r="D2" s="147"/>
      <c r="E2" s="16"/>
      <c r="F2" s="16"/>
      <c r="G2" s="148"/>
    </row>
    <row r="3" spans="1:7" s="151" customFormat="1" ht="22.25" customHeight="1" x14ac:dyDescent="0.35">
      <c r="A3" s="148"/>
      <c r="B3" s="150" t="str">
        <f>+Samenvatting!B3</f>
        <v>Governance, Risk &amp; Compliance (GRC)</v>
      </c>
      <c r="C3" s="18"/>
      <c r="D3" s="18"/>
      <c r="E3" s="18"/>
      <c r="F3" s="18"/>
      <c r="G3" s="148"/>
    </row>
    <row r="4" spans="1:7" s="151" customFormat="1" ht="17.399999999999999" customHeight="1" x14ac:dyDescent="0.35">
      <c r="A4" s="148"/>
      <c r="B4" s="19" t="s">
        <v>42</v>
      </c>
      <c r="C4" s="18"/>
      <c r="D4" s="18"/>
      <c r="E4" s="18"/>
      <c r="F4" s="18"/>
      <c r="G4" s="148"/>
    </row>
    <row r="5" spans="1:7" s="151" customFormat="1" ht="17.399999999999999" customHeight="1" x14ac:dyDescent="0.35">
      <c r="A5" s="148"/>
      <c r="B5" s="152" t="str">
        <f>+Samenvatting!B5</f>
        <v>IUC24-002</v>
      </c>
      <c r="C5" s="18"/>
      <c r="D5" s="18"/>
      <c r="E5" s="18"/>
      <c r="F5" s="18"/>
      <c r="G5" s="148"/>
    </row>
    <row r="6" spans="1:7" s="151" customFormat="1" ht="17.399999999999999" customHeight="1" x14ac:dyDescent="0.35">
      <c r="A6" s="148"/>
      <c r="B6" s="153" t="str">
        <f>+Samenvatting!B6</f>
        <v>(Prijzen exclusief BTW)</v>
      </c>
      <c r="C6" s="18"/>
      <c r="D6" s="18"/>
      <c r="E6" s="18"/>
      <c r="F6" s="18"/>
      <c r="G6" s="148"/>
    </row>
    <row r="7" spans="1:7" s="151" customFormat="1" ht="17.399999999999999" customHeight="1" x14ac:dyDescent="0.35">
      <c r="A7" s="148"/>
      <c r="B7" s="153"/>
      <c r="C7" s="18"/>
      <c r="D7" s="18"/>
      <c r="E7" s="18"/>
      <c r="F7" s="18"/>
      <c r="G7" s="148"/>
    </row>
    <row r="8" spans="1:7" ht="12" customHeight="1" x14ac:dyDescent="0.3">
      <c r="B8" s="25"/>
      <c r="C8" s="26"/>
      <c r="D8" s="26"/>
      <c r="E8" s="26"/>
      <c r="F8" s="26"/>
      <c r="G8" s="144"/>
    </row>
    <row r="9" spans="1:7" ht="13.5" hidden="1" x14ac:dyDescent="0.3">
      <c r="B9" s="25"/>
      <c r="C9" s="26"/>
      <c r="D9" s="26"/>
      <c r="E9" s="26"/>
      <c r="F9" s="26"/>
      <c r="G9" s="144"/>
    </row>
    <row r="10" spans="1:7" ht="17.5" x14ac:dyDescent="0.35">
      <c r="B10" s="27" t="s">
        <v>33</v>
      </c>
      <c r="C10" s="155"/>
      <c r="D10" s="155"/>
      <c r="E10" s="155"/>
      <c r="F10" s="28"/>
      <c r="G10" s="144"/>
    </row>
    <row r="11" spans="1:7" ht="13.5" x14ac:dyDescent="0.3">
      <c r="B11" s="29" t="s">
        <v>1</v>
      </c>
      <c r="C11" s="156"/>
      <c r="D11" s="157"/>
      <c r="E11" s="156"/>
      <c r="F11" s="30"/>
      <c r="G11" s="144"/>
    </row>
    <row r="12" spans="1:7" ht="20" customHeight="1" x14ac:dyDescent="0.35">
      <c r="B12" s="378" t="s">
        <v>79</v>
      </c>
      <c r="C12" s="379"/>
      <c r="D12" s="380"/>
      <c r="E12" s="158"/>
      <c r="F12" s="2">
        <v>0</v>
      </c>
      <c r="G12" s="144"/>
    </row>
    <row r="13" spans="1:7" ht="20" customHeight="1" x14ac:dyDescent="0.35">
      <c r="B13" s="381" t="s">
        <v>61</v>
      </c>
      <c r="C13" s="382"/>
      <c r="D13" s="383"/>
      <c r="E13" s="78"/>
      <c r="F13" s="159">
        <v>160</v>
      </c>
      <c r="G13" s="144"/>
    </row>
    <row r="14" spans="1:7" ht="20" customHeight="1" x14ac:dyDescent="0.3">
      <c r="D14" s="160"/>
      <c r="E14" s="161"/>
      <c r="F14" s="161"/>
      <c r="G14" s="144"/>
    </row>
    <row r="15" spans="1:7" ht="14" thickBot="1" x14ac:dyDescent="0.35">
      <c r="B15" s="359" t="s">
        <v>99</v>
      </c>
      <c r="C15" s="360"/>
      <c r="D15" s="360"/>
      <c r="E15" s="361"/>
      <c r="F15" s="243">
        <f>(10*F12*F13)</f>
        <v>0</v>
      </c>
      <c r="G15" s="144"/>
    </row>
    <row r="16" spans="1:7" ht="14.5" thickTop="1" thickBot="1" x14ac:dyDescent="0.35">
      <c r="B16" s="24"/>
      <c r="C16" s="24"/>
      <c r="D16" s="162"/>
      <c r="E16" s="163"/>
      <c r="F16" s="163"/>
      <c r="G16" s="144"/>
    </row>
    <row r="17" spans="7:7" ht="12.75" customHeight="1" x14ac:dyDescent="0.3">
      <c r="G17" s="144"/>
    </row>
    <row r="18" spans="7:7" ht="12.75" hidden="1" customHeight="1" x14ac:dyDescent="0.3"/>
    <row r="19" spans="7:7" ht="12.75" hidden="1" customHeight="1" x14ac:dyDescent="0.3"/>
    <row r="20" spans="7:7" ht="12.75" hidden="1" customHeight="1" x14ac:dyDescent="0.3"/>
    <row r="21" spans="7:7" ht="12.75" hidden="1" customHeight="1" x14ac:dyDescent="0.3"/>
    <row r="22" spans="7:7" ht="12.75" hidden="1" customHeight="1" x14ac:dyDescent="0.3"/>
    <row r="23" spans="7:7" ht="12.75" hidden="1" customHeight="1" x14ac:dyDescent="0.3"/>
    <row r="24" spans="7:7" ht="12.75" hidden="1" customHeight="1" x14ac:dyDescent="0.3"/>
    <row r="25" spans="7:7" ht="12.75" hidden="1" customHeight="1" x14ac:dyDescent="0.3"/>
    <row r="26" spans="7:7" ht="12.75" hidden="1" customHeight="1" x14ac:dyDescent="0.3"/>
    <row r="27" spans="7:7" ht="12.75" hidden="1" customHeight="1" x14ac:dyDescent="0.3"/>
    <row r="28" spans="7:7" ht="12.75" hidden="1" customHeight="1" x14ac:dyDescent="0.3"/>
    <row r="29" spans="7:7" ht="12.75" hidden="1" customHeight="1" x14ac:dyDescent="0.3"/>
    <row r="30" spans="7:7" ht="12.75" hidden="1" customHeight="1" x14ac:dyDescent="0.3"/>
    <row r="31" spans="7:7" ht="12.75" hidden="1" customHeight="1" x14ac:dyDescent="0.3"/>
    <row r="32" spans="7:7" ht="12.75" hidden="1" customHeight="1" x14ac:dyDescent="0.3"/>
    <row r="33" ht="12.75" hidden="1" customHeight="1" x14ac:dyDescent="0.3"/>
    <row r="34" ht="12.75" hidden="1" customHeight="1" x14ac:dyDescent="0.3"/>
    <row r="35" ht="12.75" hidden="1" customHeight="1" x14ac:dyDescent="0.3"/>
    <row r="36" ht="12.75" hidden="1" customHeight="1" x14ac:dyDescent="0.3"/>
    <row r="37" ht="12.75" hidden="1" customHeight="1" x14ac:dyDescent="0.3"/>
    <row r="38" ht="12.75" hidden="1" customHeight="1" x14ac:dyDescent="0.3"/>
    <row r="39" ht="12.75" hidden="1" customHeight="1" x14ac:dyDescent="0.3"/>
    <row r="40" ht="12.75" hidden="1" customHeight="1" x14ac:dyDescent="0.3"/>
    <row r="41" ht="12.75" hidden="1" customHeight="1" x14ac:dyDescent="0.3"/>
    <row r="42" ht="12.75" hidden="1" customHeight="1" x14ac:dyDescent="0.3"/>
    <row r="43" ht="12.75" hidden="1" customHeight="1" x14ac:dyDescent="0.3"/>
    <row r="44" ht="12.75" hidden="1" customHeight="1" x14ac:dyDescent="0.3"/>
    <row r="45" ht="12.75" hidden="1" customHeight="1" x14ac:dyDescent="0.3"/>
    <row r="46" ht="12.75" hidden="1" customHeight="1" x14ac:dyDescent="0.3"/>
    <row r="47" ht="12.75" hidden="1" customHeight="1" x14ac:dyDescent="0.3"/>
    <row r="48" ht="12.75" hidden="1" customHeight="1" x14ac:dyDescent="0.3"/>
    <row r="49" ht="12.75" hidden="1" customHeight="1" x14ac:dyDescent="0.3"/>
    <row r="50" ht="12.75" hidden="1" customHeight="1" x14ac:dyDescent="0.3"/>
    <row r="51" ht="12.75" hidden="1" customHeight="1" x14ac:dyDescent="0.3"/>
    <row r="52" ht="12.75" hidden="1" customHeight="1" x14ac:dyDescent="0.3"/>
    <row r="53" ht="12.75" hidden="1" customHeight="1" x14ac:dyDescent="0.3"/>
    <row r="54" ht="12.75" hidden="1" customHeight="1" x14ac:dyDescent="0.3"/>
    <row r="55" ht="12.75" hidden="1" customHeight="1" x14ac:dyDescent="0.3"/>
    <row r="56" ht="12.75" hidden="1" customHeight="1" x14ac:dyDescent="0.3"/>
    <row r="57" ht="12.75" hidden="1" customHeight="1" x14ac:dyDescent="0.3"/>
    <row r="58" ht="12.75" hidden="1" customHeight="1" x14ac:dyDescent="0.3"/>
    <row r="59" ht="12.75" hidden="1" customHeight="1" x14ac:dyDescent="0.3"/>
    <row r="60" ht="12.75" hidden="1" customHeight="1" x14ac:dyDescent="0.3"/>
    <row r="61" ht="12.75" hidden="1" customHeight="1" x14ac:dyDescent="0.3"/>
    <row r="62" ht="12.75" hidden="1" customHeight="1" x14ac:dyDescent="0.3"/>
    <row r="63" ht="12.75" hidden="1" customHeight="1" x14ac:dyDescent="0.3"/>
    <row r="64" ht="12.75" hidden="1" customHeight="1" x14ac:dyDescent="0.3"/>
    <row r="65" ht="12.75" hidden="1" customHeight="1" x14ac:dyDescent="0.3"/>
    <row r="66" ht="12.75" hidden="1" customHeight="1" x14ac:dyDescent="0.3"/>
    <row r="67" ht="12.75" hidden="1" customHeight="1" x14ac:dyDescent="0.3"/>
    <row r="68" ht="12.75" hidden="1" customHeight="1" x14ac:dyDescent="0.3"/>
    <row r="69" ht="12.75" hidden="1" customHeight="1" x14ac:dyDescent="0.3"/>
    <row r="70" ht="12.75" hidden="1" customHeight="1" x14ac:dyDescent="0.3"/>
    <row r="71" ht="12.75" hidden="1" customHeight="1" x14ac:dyDescent="0.3"/>
    <row r="72" ht="12.75" hidden="1" customHeight="1" x14ac:dyDescent="0.3"/>
    <row r="73" ht="12.75" hidden="1" customHeight="1" x14ac:dyDescent="0.3"/>
    <row r="74" ht="12.75" hidden="1" customHeight="1" x14ac:dyDescent="0.3"/>
    <row r="75" ht="12.75" hidden="1" customHeight="1" x14ac:dyDescent="0.3"/>
    <row r="76" ht="12.75" hidden="1" customHeight="1" x14ac:dyDescent="0.3"/>
    <row r="77" ht="12.75" hidden="1" customHeight="1" x14ac:dyDescent="0.3"/>
    <row r="78" ht="12.75" hidden="1" customHeight="1" x14ac:dyDescent="0.3"/>
    <row r="79" ht="12.75" hidden="1" customHeight="1" x14ac:dyDescent="0.3"/>
    <row r="80" ht="12.75" hidden="1" customHeight="1" x14ac:dyDescent="0.3"/>
    <row r="81" ht="12.75" hidden="1" customHeight="1" x14ac:dyDescent="0.3"/>
    <row r="82" ht="12.75" hidden="1" customHeight="1" x14ac:dyDescent="0.3"/>
    <row r="83" ht="12.75" hidden="1" customHeight="1" x14ac:dyDescent="0.3"/>
    <row r="84" ht="12.75" hidden="1" customHeight="1" x14ac:dyDescent="0.3"/>
    <row r="85" ht="12.75" hidden="1" customHeight="1" x14ac:dyDescent="0.3"/>
    <row r="86" ht="12.75" hidden="1" customHeight="1" x14ac:dyDescent="0.3"/>
    <row r="87" ht="12.75" hidden="1" customHeight="1" x14ac:dyDescent="0.3"/>
    <row r="88" ht="12.75" hidden="1" customHeight="1" x14ac:dyDescent="0.3"/>
    <row r="89" ht="12.75" hidden="1" customHeight="1" x14ac:dyDescent="0.3"/>
    <row r="90" ht="12.75" hidden="1" customHeight="1" x14ac:dyDescent="0.3"/>
    <row r="91" ht="12.75" hidden="1" customHeight="1" x14ac:dyDescent="0.3"/>
    <row r="92" ht="12.75" hidden="1" customHeight="1" x14ac:dyDescent="0.3"/>
    <row r="93" ht="12.75" hidden="1" customHeight="1" x14ac:dyDescent="0.3"/>
    <row r="94" ht="12.75" hidden="1" customHeight="1" x14ac:dyDescent="0.3"/>
    <row r="95" ht="12.75" hidden="1" customHeight="1" x14ac:dyDescent="0.3"/>
    <row r="96" ht="12.75" hidden="1" customHeight="1" x14ac:dyDescent="0.3"/>
    <row r="97" ht="12.75" hidden="1" customHeight="1" x14ac:dyDescent="0.3"/>
    <row r="98" ht="12.75" hidden="1" customHeight="1" x14ac:dyDescent="0.3"/>
    <row r="99" ht="12.75" hidden="1" customHeight="1" x14ac:dyDescent="0.3"/>
    <row r="100" ht="12.75" hidden="1" customHeight="1" x14ac:dyDescent="0.3"/>
    <row r="101" ht="12.75" hidden="1" customHeight="1" x14ac:dyDescent="0.3"/>
    <row r="102" ht="12.75" hidden="1" customHeight="1" x14ac:dyDescent="0.3"/>
    <row r="103" ht="12.75" hidden="1" customHeight="1" x14ac:dyDescent="0.3"/>
    <row r="104" ht="12.75" hidden="1" customHeight="1" x14ac:dyDescent="0.3"/>
    <row r="105" ht="12.75" hidden="1" customHeight="1" x14ac:dyDescent="0.3"/>
    <row r="106" ht="12.75" hidden="1" customHeight="1" x14ac:dyDescent="0.3"/>
    <row r="107" ht="12.75" hidden="1" customHeight="1" x14ac:dyDescent="0.3"/>
    <row r="108" ht="12.75" hidden="1" customHeight="1" x14ac:dyDescent="0.3"/>
    <row r="109" ht="12.75" hidden="1" customHeight="1" x14ac:dyDescent="0.3"/>
    <row r="110" ht="12.75" hidden="1" customHeight="1" x14ac:dyDescent="0.3"/>
    <row r="111" ht="12.75" hidden="1" customHeight="1" x14ac:dyDescent="0.3"/>
    <row r="112" ht="12.75" hidden="1" customHeight="1" x14ac:dyDescent="0.3"/>
    <row r="113" ht="12.75" hidden="1" customHeight="1" x14ac:dyDescent="0.3"/>
    <row r="114" ht="12.75" hidden="1" customHeight="1" x14ac:dyDescent="0.3"/>
    <row r="115" ht="12.75" hidden="1" customHeight="1" x14ac:dyDescent="0.3"/>
    <row r="116" ht="12.75" hidden="1" customHeight="1" x14ac:dyDescent="0.3"/>
    <row r="117" ht="12.75" hidden="1" customHeight="1" x14ac:dyDescent="0.3"/>
    <row r="118" ht="12.75" hidden="1" customHeight="1" x14ac:dyDescent="0.3"/>
    <row r="119" ht="12.75" hidden="1" customHeight="1" x14ac:dyDescent="0.3"/>
    <row r="120" ht="12.75" hidden="1" customHeight="1" x14ac:dyDescent="0.3"/>
    <row r="121" ht="12.75" hidden="1" customHeight="1" x14ac:dyDescent="0.3"/>
    <row r="122" ht="12.75" hidden="1" customHeight="1" x14ac:dyDescent="0.3"/>
    <row r="123" ht="12.75" hidden="1" customHeight="1" x14ac:dyDescent="0.3"/>
    <row r="124" ht="12.75" hidden="1" customHeight="1" x14ac:dyDescent="0.3"/>
    <row r="125" ht="12.75" hidden="1" customHeight="1" x14ac:dyDescent="0.3"/>
    <row r="126" ht="12.75" hidden="1" customHeight="1" x14ac:dyDescent="0.3"/>
    <row r="127" ht="12.75" hidden="1" customHeight="1" x14ac:dyDescent="0.3"/>
    <row r="128" ht="12.75" hidden="1" customHeight="1" x14ac:dyDescent="0.3"/>
    <row r="129" ht="12.75" hidden="1" customHeight="1" x14ac:dyDescent="0.3"/>
    <row r="130" ht="12.75" hidden="1" customHeight="1" x14ac:dyDescent="0.3"/>
    <row r="131" ht="12.75" hidden="1" customHeight="1" x14ac:dyDescent="0.3"/>
    <row r="132" ht="12.75" hidden="1" customHeight="1" x14ac:dyDescent="0.3"/>
    <row r="133" ht="12.75" hidden="1" customHeight="1" x14ac:dyDescent="0.3"/>
    <row r="134" ht="12.75" hidden="1" customHeight="1" x14ac:dyDescent="0.3"/>
    <row r="135" ht="12.75" hidden="1" customHeight="1" x14ac:dyDescent="0.3"/>
    <row r="136" ht="12.75" hidden="1" customHeight="1" x14ac:dyDescent="0.3"/>
    <row r="137" ht="12.75" hidden="1" customHeight="1" x14ac:dyDescent="0.3"/>
    <row r="138" ht="12.75" hidden="1" customHeight="1" x14ac:dyDescent="0.3"/>
    <row r="139" ht="12.75" hidden="1" customHeight="1" x14ac:dyDescent="0.3"/>
    <row r="140" ht="12.75" hidden="1" customHeight="1" x14ac:dyDescent="0.3"/>
    <row r="141" ht="12.75" hidden="1" customHeight="1" x14ac:dyDescent="0.3"/>
    <row r="142" ht="12.75" hidden="1" customHeight="1" x14ac:dyDescent="0.3"/>
    <row r="143" ht="12.75" hidden="1" customHeight="1" x14ac:dyDescent="0.3"/>
    <row r="144" ht="12.75" hidden="1" customHeight="1" x14ac:dyDescent="0.3"/>
    <row r="145" ht="12.75" hidden="1" customHeight="1" x14ac:dyDescent="0.3"/>
    <row r="146" ht="12.75" hidden="1" customHeight="1" x14ac:dyDescent="0.3"/>
    <row r="147" ht="12.75" hidden="1" customHeight="1" x14ac:dyDescent="0.3"/>
    <row r="148" ht="12.75" hidden="1" customHeight="1" x14ac:dyDescent="0.3"/>
    <row r="149" ht="12.75" hidden="1" customHeight="1" x14ac:dyDescent="0.3"/>
    <row r="150" ht="12.75" hidden="1" customHeight="1" x14ac:dyDescent="0.3"/>
    <row r="151" ht="12.75" hidden="1" customHeight="1" x14ac:dyDescent="0.3"/>
    <row r="152" ht="12.75" hidden="1" customHeight="1" x14ac:dyDescent="0.3"/>
    <row r="153" ht="12.75" hidden="1" customHeight="1" x14ac:dyDescent="0.3"/>
    <row r="154" ht="12.75" hidden="1" customHeight="1" x14ac:dyDescent="0.3"/>
    <row r="155" ht="12.75" hidden="1" customHeight="1" x14ac:dyDescent="0.3"/>
    <row r="156" ht="12.75" hidden="1" customHeight="1" x14ac:dyDescent="0.3"/>
    <row r="157" ht="12.75" hidden="1" customHeight="1" x14ac:dyDescent="0.3"/>
    <row r="158" ht="12.75" hidden="1" customHeight="1" x14ac:dyDescent="0.3"/>
    <row r="159" ht="12.75" hidden="1" customHeight="1" x14ac:dyDescent="0.3"/>
    <row r="160" ht="12.75" hidden="1" customHeight="1" x14ac:dyDescent="0.3"/>
    <row r="161" ht="12.75" hidden="1" customHeight="1" x14ac:dyDescent="0.3"/>
    <row r="162" ht="12.75" hidden="1" customHeight="1" x14ac:dyDescent="0.3"/>
    <row r="163" ht="12.75" hidden="1" customHeight="1" x14ac:dyDescent="0.3"/>
    <row r="164" ht="12.75" hidden="1" customHeight="1" x14ac:dyDescent="0.3"/>
    <row r="165" ht="12.75" hidden="1" customHeight="1" x14ac:dyDescent="0.3"/>
  </sheetData>
  <sheetProtection algorithmName="SHA-512" hashValue="kFtNfnDPzK2c/FOfP8MQiALsfK7yeN1em4H7egSzZpiFxENWE4MBecDLULL0s4eMsOfFQLIxgM6EXGV+tr6NIg==" saltValue="9hW8zZsYFkUxPJciMGw5EA==" spinCount="100000" sheet="1" objects="1" scenarios="1"/>
  <mergeCells count="3">
    <mergeCell ref="B12:D12"/>
    <mergeCell ref="B13:D13"/>
    <mergeCell ref="B15:E15"/>
  </mergeCells>
  <pageMargins left="0.75" right="0.75" top="0.51" bottom="0.46" header="0.5" footer="0.5"/>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0"/>
  <sheetViews>
    <sheetView showGridLines="0" zoomScaleNormal="100" workbookViewId="0">
      <selection activeCell="G11" sqref="G11"/>
    </sheetView>
  </sheetViews>
  <sheetFormatPr defaultColWidth="0" defaultRowHeight="14.5" zeroHeight="1" x14ac:dyDescent="0.35"/>
  <cols>
    <col min="1" max="1" width="2.54296875" style="13" customWidth="1"/>
    <col min="2" max="2" width="2.36328125" style="13" customWidth="1"/>
    <col min="3" max="3" width="45" style="13" customWidth="1"/>
    <col min="4" max="6" width="19.54296875" style="13" customWidth="1"/>
    <col min="7" max="7" width="20.6328125" style="13" customWidth="1"/>
    <col min="8" max="8" width="20.36328125" style="13" customWidth="1"/>
    <col min="9" max="9" width="8.90625" style="13" customWidth="1"/>
    <col min="10" max="16384" width="8.90625" style="13" hidden="1"/>
  </cols>
  <sheetData>
    <row r="1" spans="2:8" ht="15" customHeight="1" x14ac:dyDescent="0.35"/>
    <row r="2" spans="2:8" ht="23" x14ac:dyDescent="0.35">
      <c r="C2" s="15" t="str">
        <f>+Samenvatting!B2</f>
        <v xml:space="preserve">Europese Aanbesteding </v>
      </c>
      <c r="D2" s="15"/>
      <c r="E2" s="16"/>
      <c r="F2" s="16"/>
      <c r="G2" s="16"/>
      <c r="H2" s="16"/>
    </row>
    <row r="3" spans="2:8" ht="17.5" x14ac:dyDescent="0.35">
      <c r="C3" s="150" t="str">
        <f>+Samenvatting!B3</f>
        <v>Governance, Risk &amp; Compliance (GRC)</v>
      </c>
      <c r="D3" s="150"/>
      <c r="E3" s="18"/>
      <c r="F3" s="18"/>
      <c r="G3" s="18"/>
      <c r="H3" s="18"/>
    </row>
    <row r="4" spans="2:8" ht="19.5" x14ac:dyDescent="0.35">
      <c r="C4" s="19" t="s">
        <v>41</v>
      </c>
      <c r="D4" s="19"/>
      <c r="E4" s="18"/>
      <c r="F4" s="18"/>
      <c r="G4" s="18"/>
      <c r="H4" s="18"/>
    </row>
    <row r="5" spans="2:8" x14ac:dyDescent="0.35">
      <c r="C5" s="152" t="str">
        <f>+Samenvatting!B5</f>
        <v>IUC24-002</v>
      </c>
      <c r="D5" s="152"/>
      <c r="E5" s="18"/>
      <c r="F5" s="18"/>
      <c r="G5" s="18"/>
      <c r="H5" s="18"/>
    </row>
    <row r="6" spans="2:8" x14ac:dyDescent="0.35">
      <c r="C6" s="21" t="s">
        <v>5</v>
      </c>
      <c r="D6" s="153"/>
      <c r="E6" s="18"/>
      <c r="F6" s="18"/>
      <c r="G6" s="18"/>
      <c r="H6" s="18"/>
    </row>
    <row r="7" spans="2:8" x14ac:dyDescent="0.35">
      <c r="C7" s="153"/>
      <c r="D7" s="153"/>
      <c r="E7" s="18"/>
      <c r="F7" s="18"/>
      <c r="G7" s="18"/>
      <c r="H7" s="18"/>
    </row>
    <row r="8" spans="2:8" x14ac:dyDescent="0.35">
      <c r="C8" s="165"/>
      <c r="D8" s="165"/>
      <c r="E8" s="166"/>
      <c r="F8" s="166"/>
      <c r="G8" s="166"/>
      <c r="H8" s="166"/>
    </row>
    <row r="9" spans="2:8" ht="17.5" x14ac:dyDescent="0.35">
      <c r="C9" s="167" t="s">
        <v>7</v>
      </c>
      <c r="D9" s="386"/>
      <c r="E9" s="386"/>
      <c r="F9" s="168"/>
      <c r="G9" s="168"/>
      <c r="H9" s="168"/>
    </row>
    <row r="10" spans="2:8" s="171" customFormat="1" ht="40.5" x14ac:dyDescent="0.35">
      <c r="C10" s="169" t="s">
        <v>8</v>
      </c>
      <c r="D10" s="387"/>
      <c r="E10" s="387"/>
      <c r="F10" s="34" t="s">
        <v>80</v>
      </c>
      <c r="G10" s="170" t="s">
        <v>81</v>
      </c>
      <c r="H10" s="34" t="s">
        <v>82</v>
      </c>
    </row>
    <row r="11" spans="2:8" ht="14.4" customHeight="1" x14ac:dyDescent="0.35">
      <c r="C11" s="384" t="s">
        <v>83</v>
      </c>
      <c r="D11" s="384"/>
      <c r="E11" s="384"/>
      <c r="F11" s="246">
        <v>1</v>
      </c>
      <c r="G11" s="1">
        <v>0</v>
      </c>
      <c r="H11" s="228">
        <v>0</v>
      </c>
    </row>
    <row r="12" spans="2:8" ht="14.4" customHeight="1" x14ac:dyDescent="0.35">
      <c r="C12" s="384" t="s">
        <v>55</v>
      </c>
      <c r="D12" s="384"/>
      <c r="E12" s="384"/>
      <c r="F12" s="246">
        <v>1</v>
      </c>
      <c r="G12" s="1">
        <v>0</v>
      </c>
      <c r="H12" s="228">
        <v>0</v>
      </c>
    </row>
    <row r="13" spans="2:8" ht="14.4" customHeight="1" x14ac:dyDescent="0.35">
      <c r="C13" s="384" t="s">
        <v>56</v>
      </c>
      <c r="D13" s="384"/>
      <c r="E13" s="384"/>
      <c r="F13" s="246">
        <v>1</v>
      </c>
      <c r="G13" s="1">
        <v>0</v>
      </c>
      <c r="H13" s="228">
        <v>0</v>
      </c>
    </row>
    <row r="14" spans="2:8" ht="14.4" customHeight="1" x14ac:dyDescent="0.35">
      <c r="C14" s="384" t="s">
        <v>57</v>
      </c>
      <c r="D14" s="384"/>
      <c r="E14" s="384"/>
      <c r="F14" s="246">
        <v>1</v>
      </c>
      <c r="G14" s="1">
        <v>0</v>
      </c>
      <c r="H14" s="228">
        <v>0</v>
      </c>
    </row>
    <row r="15" spans="2:8" x14ac:dyDescent="0.35"/>
    <row r="16" spans="2:8" ht="15" thickBot="1" x14ac:dyDescent="0.4">
      <c r="B16" s="173"/>
      <c r="C16" s="388" t="s">
        <v>100</v>
      </c>
      <c r="D16" s="389"/>
      <c r="E16" s="389"/>
      <c r="F16" s="389"/>
      <c r="G16" s="390"/>
      <c r="H16" s="243">
        <f>(G11*H11)+(G12*H12)+(G13*H13)+(G14*H14)</f>
        <v>0</v>
      </c>
    </row>
    <row r="17" spans="2:8" ht="15.5" thickTop="1" thickBot="1" x14ac:dyDescent="0.4">
      <c r="B17" s="173"/>
      <c r="C17" s="24"/>
      <c r="D17" s="24"/>
      <c r="E17" s="24"/>
      <c r="F17" s="24"/>
      <c r="G17" s="24"/>
      <c r="H17" s="24"/>
    </row>
    <row r="18" spans="2:8" x14ac:dyDescent="0.35">
      <c r="C18" s="154"/>
      <c r="D18" s="154"/>
      <c r="E18" s="154"/>
      <c r="F18" s="154"/>
      <c r="G18" s="154"/>
      <c r="H18" s="154"/>
    </row>
    <row r="19" spans="2:8" s="173" customFormat="1" hidden="1" x14ac:dyDescent="0.35">
      <c r="C19" s="385"/>
      <c r="D19" s="385"/>
      <c r="E19" s="385"/>
      <c r="F19" s="172"/>
      <c r="G19" s="172"/>
      <c r="H19" s="207"/>
    </row>
    <row r="20" spans="2:8" hidden="1" x14ac:dyDescent="0.35">
      <c r="C20" s="172"/>
      <c r="D20" s="172"/>
      <c r="E20" s="172"/>
      <c r="F20" s="172"/>
      <c r="G20" s="172"/>
      <c r="H20" s="207"/>
    </row>
  </sheetData>
  <sheetProtection algorithmName="SHA-512" hashValue="NUSD6Nv/WMrJvOg7RK3tJPc/xg+q5/imsuHbxMHjuxMPneaIQYSD84hSx8vZcDHmRLeGfmg3H6fTev9ZwlJOpA==" saltValue="cT3ju08W9dm4TJolPQQFlw==" spinCount="100000" sheet="1" objects="1" scenarios="1"/>
  <mergeCells count="7">
    <mergeCell ref="C11:E11"/>
    <mergeCell ref="C19:E19"/>
    <mergeCell ref="C14:E14"/>
    <mergeCell ref="D9:E10"/>
    <mergeCell ref="C13:E13"/>
    <mergeCell ref="C12:E12"/>
    <mergeCell ref="C16:G1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23DC9-396C-4313-9844-2923625C8D71}">
  <sheetPr>
    <tabColor theme="0" tint="-0.499984740745262"/>
    <pageSetUpPr fitToPage="1"/>
  </sheetPr>
  <dimension ref="A1:P95"/>
  <sheetViews>
    <sheetView showGridLines="0" topLeftCell="A14" zoomScaleNormal="100" workbookViewId="0">
      <selection activeCell="A14" sqref="A14"/>
    </sheetView>
  </sheetViews>
  <sheetFormatPr defaultColWidth="0" defaultRowHeight="0" customHeight="1" zeroHeight="1" x14ac:dyDescent="0.35"/>
  <cols>
    <col min="1" max="1" width="3.81640625" style="13" customWidth="1"/>
    <col min="2" max="2" width="95.81640625" style="13" customWidth="1"/>
    <col min="3" max="3" width="1.81640625" style="13" customWidth="1"/>
    <col min="4" max="4" width="4" style="13" customWidth="1"/>
    <col min="5" max="5" width="54.54296875" style="13" customWidth="1"/>
    <col min="6" max="6" width="20.81640625" style="13" customWidth="1"/>
    <col min="7" max="7" width="11.1796875" style="13" customWidth="1"/>
    <col min="8" max="8" width="4.1796875" style="13" customWidth="1"/>
    <col min="9" max="9" width="3.81640625" style="13" customWidth="1"/>
    <col min="10" max="16384" width="9.1796875" style="13" hidden="1"/>
  </cols>
  <sheetData>
    <row r="1" spans="1:10" s="8" customFormat="1" ht="21" customHeight="1" x14ac:dyDescent="0.25">
      <c r="A1" s="269"/>
      <c r="B1" s="269"/>
      <c r="C1" s="269"/>
      <c r="D1" s="269"/>
      <c r="E1" s="269"/>
      <c r="F1" s="269"/>
      <c r="G1" s="269"/>
      <c r="H1" s="269"/>
    </row>
    <row r="2" spans="1:10" s="8" customFormat="1" ht="21" customHeight="1" x14ac:dyDescent="0.45">
      <c r="A2" s="269"/>
      <c r="B2" s="270" t="s">
        <v>115</v>
      </c>
      <c r="C2" s="9"/>
      <c r="D2" s="9"/>
      <c r="E2" s="9"/>
      <c r="F2" s="9"/>
      <c r="G2" s="271"/>
      <c r="H2" s="271"/>
    </row>
    <row r="3" spans="1:10" s="8" customFormat="1" ht="21" customHeight="1" x14ac:dyDescent="0.35">
      <c r="A3" s="269"/>
      <c r="B3" s="272" t="s">
        <v>74</v>
      </c>
      <c r="C3" s="9"/>
      <c r="D3" s="9"/>
      <c r="E3" s="9"/>
      <c r="F3" s="9"/>
      <c r="G3" s="271"/>
      <c r="H3" s="271"/>
    </row>
    <row r="4" spans="1:10" s="8" customFormat="1" ht="24.5" x14ac:dyDescent="0.45">
      <c r="A4" s="269"/>
      <c r="B4" s="273" t="s">
        <v>116</v>
      </c>
      <c r="C4" s="9"/>
      <c r="D4" s="9"/>
      <c r="E4" s="9"/>
      <c r="F4" s="9"/>
      <c r="G4" s="271"/>
      <c r="H4" s="271"/>
    </row>
    <row r="5" spans="1:10" s="8" customFormat="1" ht="21" customHeight="1" x14ac:dyDescent="0.3">
      <c r="A5" s="269"/>
      <c r="B5" s="274" t="s">
        <v>117</v>
      </c>
      <c r="C5" s="9"/>
      <c r="D5" s="9"/>
      <c r="E5" s="9"/>
      <c r="F5" s="9"/>
      <c r="G5" s="271"/>
      <c r="H5" s="271"/>
    </row>
    <row r="6" spans="1:10" s="8" customFormat="1" ht="21" customHeight="1" x14ac:dyDescent="0.3">
      <c r="A6" s="269"/>
      <c r="B6" s="275" t="s">
        <v>5</v>
      </c>
      <c r="C6" s="9"/>
      <c r="D6" s="9"/>
      <c r="E6" s="9"/>
      <c r="F6" s="9"/>
      <c r="G6" s="271"/>
      <c r="H6" s="271"/>
    </row>
    <row r="7" spans="1:10" s="269" customFormat="1" ht="15" customHeight="1" thickBot="1" x14ac:dyDescent="0.35">
      <c r="B7" s="276"/>
      <c r="C7" s="277"/>
      <c r="D7" s="277"/>
      <c r="E7" s="277"/>
      <c r="F7" s="278"/>
      <c r="G7" s="279"/>
      <c r="H7" s="279"/>
      <c r="J7" s="280"/>
    </row>
    <row r="8" spans="1:10" s="8" customFormat="1" ht="15" customHeight="1" x14ac:dyDescent="0.25">
      <c r="A8" s="269"/>
    </row>
    <row r="9" spans="1:10" s="8" customFormat="1" ht="28" customHeight="1" x14ac:dyDescent="0.25">
      <c r="A9" s="281"/>
      <c r="B9" s="281"/>
      <c r="D9" s="392" t="s">
        <v>118</v>
      </c>
      <c r="E9" s="392"/>
      <c r="F9" s="282">
        <f>Samenvatting!F35</f>
        <v>9999999999</v>
      </c>
    </row>
    <row r="10" spans="1:10" s="8" customFormat="1" ht="12.75" customHeight="1" x14ac:dyDescent="0.25">
      <c r="B10" s="281"/>
      <c r="C10" s="281"/>
    </row>
    <row r="11" spans="1:10" s="8" customFormat="1" ht="28" customHeight="1" x14ac:dyDescent="0.25">
      <c r="A11" s="283"/>
      <c r="B11" s="284"/>
      <c r="C11" s="284"/>
      <c r="D11" s="393" t="s">
        <v>119</v>
      </c>
      <c r="E11" s="394"/>
      <c r="F11" s="285" t="s">
        <v>120</v>
      </c>
      <c r="G11" s="395" t="s">
        <v>121</v>
      </c>
      <c r="H11" s="396"/>
    </row>
    <row r="12" spans="1:10" s="8" customFormat="1" ht="28" customHeight="1" x14ac:dyDescent="0.25">
      <c r="A12" s="283"/>
      <c r="B12" s="284"/>
      <c r="C12" s="284"/>
      <c r="D12" s="397" t="s">
        <v>122</v>
      </c>
      <c r="E12" s="398"/>
      <c r="F12" s="286">
        <f>+DATA!G41</f>
        <v>150</v>
      </c>
      <c r="G12" s="287">
        <f>+F12/DATA!$G$40*100</f>
        <v>60</v>
      </c>
      <c r="H12" s="288" t="s">
        <v>123</v>
      </c>
    </row>
    <row r="13" spans="1:10" s="8" customFormat="1" ht="28" customHeight="1" x14ac:dyDescent="0.25">
      <c r="A13" s="283"/>
      <c r="B13" s="284"/>
      <c r="C13" s="284"/>
      <c r="D13" s="397" t="s">
        <v>124</v>
      </c>
      <c r="E13" s="398"/>
      <c r="F13" s="289">
        <v>0</v>
      </c>
      <c r="G13" s="287">
        <f>+F13/DATA!$G$40*100</f>
        <v>0</v>
      </c>
      <c r="H13" s="288" t="s">
        <v>123</v>
      </c>
    </row>
    <row r="14" spans="1:10" s="8" customFormat="1" ht="28" customHeight="1" x14ac:dyDescent="0.25">
      <c r="A14" s="283"/>
      <c r="B14" s="283"/>
      <c r="C14" s="284"/>
      <c r="D14" s="290"/>
      <c r="E14" s="291" t="s">
        <v>125</v>
      </c>
      <c r="F14" s="292">
        <f>SUM(F12:F13)</f>
        <v>150</v>
      </c>
      <c r="G14" s="287">
        <f>SUM(G12:G13)</f>
        <v>60</v>
      </c>
      <c r="H14" s="288" t="s">
        <v>123</v>
      </c>
    </row>
    <row r="15" spans="1:10" s="8" customFormat="1" ht="28" customHeight="1" x14ac:dyDescent="0.25">
      <c r="A15" s="283"/>
      <c r="B15" s="283"/>
      <c r="C15" s="284"/>
      <c r="D15" s="399" t="s">
        <v>126</v>
      </c>
      <c r="E15" s="400"/>
      <c r="F15" s="293">
        <f>+DATA!E7</f>
        <v>704.01215115283935</v>
      </c>
    </row>
    <row r="16" spans="1:10" s="8" customFormat="1" ht="28" customHeight="1" x14ac:dyDescent="0.25">
      <c r="A16" s="283"/>
      <c r="B16" s="284"/>
      <c r="C16" s="284"/>
      <c r="D16" s="294" t="s">
        <v>127</v>
      </c>
      <c r="E16" s="295" t="str">
        <f>"Eigen inschatting door Inschrijver. Waarde tussen 0 en "&amp;F20&amp;" punten."</f>
        <v>Eigen inschatting door Inschrijver. Waarde tussen 0 en 100 punten.</v>
      </c>
      <c r="F16" s="296"/>
      <c r="G16" s="297"/>
      <c r="H16" s="298"/>
    </row>
    <row r="17" spans="1:12" s="8" customFormat="1" ht="28" customHeight="1" x14ac:dyDescent="0.25">
      <c r="A17" s="283"/>
      <c r="B17" s="283"/>
      <c r="C17" s="284"/>
      <c r="D17" s="299"/>
      <c r="E17" s="298"/>
      <c r="F17" s="298"/>
      <c r="G17" s="298"/>
    </row>
    <row r="18" spans="1:12" s="8" customFormat="1" ht="28" customHeight="1" x14ac:dyDescent="0.25">
      <c r="A18" s="283"/>
      <c r="B18" s="283"/>
      <c r="C18" s="284"/>
      <c r="D18" s="393" t="s">
        <v>128</v>
      </c>
      <c r="E18" s="394"/>
      <c r="F18" s="300" t="s">
        <v>129</v>
      </c>
      <c r="G18" s="395" t="s">
        <v>121</v>
      </c>
      <c r="H18" s="396"/>
    </row>
    <row r="19" spans="1:12" s="8" customFormat="1" ht="28" customHeight="1" x14ac:dyDescent="0.25">
      <c r="A19" s="283"/>
      <c r="B19" s="283"/>
      <c r="C19" s="284"/>
      <c r="D19" s="392" t="s">
        <v>130</v>
      </c>
      <c r="E19" s="392"/>
      <c r="F19" s="292">
        <f>DATA!G41</f>
        <v>150</v>
      </c>
      <c r="G19" s="287">
        <f>+F19/DATA!$G$40*100</f>
        <v>60</v>
      </c>
      <c r="H19" s="288" t="s">
        <v>123</v>
      </c>
    </row>
    <row r="20" spans="1:12" s="8" customFormat="1" ht="28" customHeight="1" x14ac:dyDescent="0.25">
      <c r="A20" s="283"/>
      <c r="B20" s="283"/>
      <c r="C20" s="284"/>
      <c r="D20" s="392" t="s">
        <v>131</v>
      </c>
      <c r="E20" s="392"/>
      <c r="F20" s="292">
        <f>DATA!G42</f>
        <v>100</v>
      </c>
      <c r="G20" s="287">
        <f>+F20/DATA!$G$40*100</f>
        <v>40</v>
      </c>
      <c r="H20" s="288" t="s">
        <v>123</v>
      </c>
      <c r="J20" s="301"/>
      <c r="K20" s="301"/>
      <c r="L20" s="301"/>
    </row>
    <row r="21" spans="1:12" s="8" customFormat="1" ht="28" customHeight="1" x14ac:dyDescent="0.25">
      <c r="A21" s="283"/>
      <c r="B21" s="284"/>
      <c r="C21" s="284"/>
      <c r="D21" s="392" t="s">
        <v>132</v>
      </c>
      <c r="E21" s="392"/>
      <c r="F21" s="292">
        <f>SUM(F19:F20)</f>
        <v>250</v>
      </c>
      <c r="G21" s="287">
        <f>+F21/DATA!$G$40*100</f>
        <v>100</v>
      </c>
      <c r="H21" s="288" t="s">
        <v>123</v>
      </c>
    </row>
    <row r="22" spans="1:12" s="8" customFormat="1" ht="28" customHeight="1" x14ac:dyDescent="0.25">
      <c r="A22" s="283"/>
      <c r="B22" s="284"/>
      <c r="C22" s="284"/>
      <c r="D22" s="391"/>
      <c r="E22" s="391"/>
      <c r="F22" s="302"/>
      <c r="G22" s="303"/>
      <c r="H22" s="304"/>
    </row>
    <row r="23" spans="1:12" s="8" customFormat="1" ht="28" customHeight="1" x14ac:dyDescent="0.25">
      <c r="A23" s="283"/>
      <c r="B23" s="284"/>
      <c r="C23" s="284"/>
      <c r="D23" s="281"/>
      <c r="E23" s="281"/>
      <c r="F23" s="281"/>
      <c r="G23" s="281"/>
      <c r="H23" s="281"/>
    </row>
    <row r="24" spans="1:12" s="8" customFormat="1" ht="28" customHeight="1" x14ac:dyDescent="0.25">
      <c r="A24" s="283"/>
      <c r="B24" s="284"/>
      <c r="C24" s="284"/>
      <c r="D24" s="281"/>
      <c r="E24" s="281"/>
      <c r="F24" s="281"/>
      <c r="G24" s="281"/>
      <c r="H24" s="281"/>
    </row>
    <row r="25" spans="1:12" s="8" customFormat="1" ht="28" customHeight="1" x14ac:dyDescent="0.25">
      <c r="A25" s="283"/>
      <c r="B25" s="284"/>
      <c r="C25" s="284"/>
      <c r="D25" s="281"/>
      <c r="E25" s="281"/>
      <c r="F25" s="281"/>
      <c r="G25" s="281"/>
      <c r="H25" s="281"/>
    </row>
    <row r="26" spans="1:12" s="8" customFormat="1" ht="28" customHeight="1" x14ac:dyDescent="0.25">
      <c r="A26" s="283"/>
      <c r="B26" s="284"/>
      <c r="C26" s="284"/>
      <c r="D26" s="281"/>
      <c r="E26" s="281"/>
      <c r="F26" s="281"/>
      <c r="G26" s="281"/>
      <c r="H26" s="281"/>
    </row>
    <row r="27" spans="1:12" s="8" customFormat="1" ht="27.75" customHeight="1" x14ac:dyDescent="0.25">
      <c r="A27" s="269"/>
      <c r="B27" s="284"/>
      <c r="C27" s="284"/>
      <c r="D27" s="281"/>
      <c r="E27" s="281"/>
      <c r="F27" s="281"/>
      <c r="G27" s="281"/>
      <c r="H27" s="281"/>
    </row>
    <row r="28" spans="1:12" s="8" customFormat="1" ht="15" customHeight="1" thickBot="1" x14ac:dyDescent="0.35">
      <c r="A28" s="269"/>
      <c r="B28" s="276"/>
      <c r="C28" s="277"/>
      <c r="D28" s="277"/>
      <c r="E28" s="277"/>
      <c r="F28" s="278"/>
      <c r="G28" s="279"/>
      <c r="H28" s="279"/>
    </row>
    <row r="29" spans="1:12" s="8" customFormat="1" ht="15" customHeight="1" x14ac:dyDescent="0.25"/>
    <row r="30" spans="1:12" s="8" customFormat="1" ht="28" hidden="1" customHeight="1" x14ac:dyDescent="0.25">
      <c r="B30" s="281"/>
    </row>
    <row r="31" spans="1:12" s="8" customFormat="1" ht="28" hidden="1" customHeight="1" x14ac:dyDescent="0.25">
      <c r="B31" s="281"/>
    </row>
    <row r="32" spans="1:12" s="8" customFormat="1" ht="28" hidden="1" customHeight="1" x14ac:dyDescent="0.25">
      <c r="B32" s="281"/>
    </row>
    <row r="33" spans="2:16" s="8" customFormat="1" ht="28" hidden="1" customHeight="1" x14ac:dyDescent="0.25">
      <c r="B33" s="281"/>
    </row>
    <row r="34" spans="2:16" s="8" customFormat="1" ht="28" hidden="1" customHeight="1" x14ac:dyDescent="0.25">
      <c r="B34" s="281"/>
    </row>
    <row r="35" spans="2:16" s="8" customFormat="1" ht="28" hidden="1" customHeight="1" x14ac:dyDescent="0.25">
      <c r="B35" s="281"/>
      <c r="P35" s="8" t="s">
        <v>0</v>
      </c>
    </row>
    <row r="36" spans="2:16" s="8" customFormat="1" ht="28" hidden="1" customHeight="1" x14ac:dyDescent="0.25">
      <c r="B36" s="281"/>
    </row>
    <row r="37" spans="2:16" s="8" customFormat="1" ht="28" hidden="1" customHeight="1" x14ac:dyDescent="0.35">
      <c r="B37" s="281"/>
      <c r="G37" s="13"/>
    </row>
    <row r="38" spans="2:16" s="8" customFormat="1" ht="28" hidden="1" customHeight="1" x14ac:dyDescent="0.35">
      <c r="B38" s="281"/>
      <c r="G38" s="13"/>
    </row>
    <row r="39" spans="2:16" s="8" customFormat="1" ht="28" hidden="1" customHeight="1" x14ac:dyDescent="0.35">
      <c r="D39" s="13"/>
      <c r="E39" s="13"/>
      <c r="F39" s="13"/>
      <c r="G39" s="13"/>
    </row>
    <row r="40" spans="2:16" ht="15" hidden="1" customHeight="1" x14ac:dyDescent="0.35"/>
    <row r="41" spans="2:16" ht="15" hidden="1" customHeight="1" x14ac:dyDescent="0.35"/>
    <row r="42" spans="2:16" ht="15" hidden="1" customHeight="1" x14ac:dyDescent="0.35"/>
    <row r="43" spans="2:16" ht="15" hidden="1" customHeight="1" x14ac:dyDescent="0.35"/>
    <row r="44" spans="2:16" ht="15" hidden="1" customHeight="1" x14ac:dyDescent="0.35"/>
    <row r="45" spans="2:16" ht="15" hidden="1" customHeight="1" x14ac:dyDescent="0.35"/>
    <row r="46" spans="2:16" ht="15" hidden="1" customHeight="1" x14ac:dyDescent="0.35"/>
    <row r="47" spans="2:16" ht="15" hidden="1" customHeight="1" x14ac:dyDescent="0.35"/>
    <row r="48" spans="2:16" ht="15" hidden="1" customHeight="1" x14ac:dyDescent="0.35"/>
    <row r="49" ht="15" hidden="1" customHeight="1" x14ac:dyDescent="0.35"/>
    <row r="50" ht="15" hidden="1" customHeight="1" x14ac:dyDescent="0.35"/>
    <row r="51" ht="15" hidden="1" customHeight="1" x14ac:dyDescent="0.35"/>
    <row r="52" ht="15" hidden="1" customHeight="1" x14ac:dyDescent="0.35"/>
    <row r="53" ht="15" hidden="1" customHeight="1" x14ac:dyDescent="0.35"/>
    <row r="54" ht="15" hidden="1" customHeight="1" x14ac:dyDescent="0.35"/>
    <row r="55" ht="15" hidden="1" customHeight="1" x14ac:dyDescent="0.35"/>
    <row r="56" ht="15" hidden="1" customHeight="1" x14ac:dyDescent="0.35"/>
    <row r="57" ht="15" hidden="1" customHeight="1" x14ac:dyDescent="0.35"/>
    <row r="58" ht="15" hidden="1" customHeight="1" x14ac:dyDescent="0.35"/>
    <row r="59" ht="15" hidden="1" customHeight="1" x14ac:dyDescent="0.35"/>
    <row r="60" ht="15" hidden="1" customHeight="1" x14ac:dyDescent="0.35"/>
    <row r="61" ht="15" hidden="1" customHeight="1" x14ac:dyDescent="0.35"/>
    <row r="62" ht="15" hidden="1" customHeight="1" x14ac:dyDescent="0.35"/>
    <row r="63" ht="15" hidden="1" customHeight="1" x14ac:dyDescent="0.35"/>
    <row r="64" ht="15" hidden="1" customHeight="1" x14ac:dyDescent="0.35"/>
    <row r="65" ht="15" hidden="1" customHeight="1" x14ac:dyDescent="0.35"/>
    <row r="66" ht="15" hidden="1" customHeight="1" x14ac:dyDescent="0.35"/>
    <row r="67" ht="15" hidden="1" customHeight="1" x14ac:dyDescent="0.35"/>
    <row r="68" ht="15" hidden="1" customHeight="1" x14ac:dyDescent="0.35"/>
    <row r="69" ht="15" hidden="1" customHeight="1" x14ac:dyDescent="0.35"/>
    <row r="70" ht="15" hidden="1" customHeight="1" x14ac:dyDescent="0.35"/>
    <row r="71" ht="15" hidden="1" customHeight="1" x14ac:dyDescent="0.35"/>
    <row r="72" ht="15" hidden="1" customHeight="1" x14ac:dyDescent="0.35"/>
    <row r="73" ht="15" hidden="1" customHeight="1" x14ac:dyDescent="0.35"/>
    <row r="74" ht="15" hidden="1" customHeight="1" x14ac:dyDescent="0.35"/>
    <row r="75" ht="15" hidden="1" customHeight="1" x14ac:dyDescent="0.35"/>
    <row r="76" ht="15" hidden="1" customHeight="1" x14ac:dyDescent="0.35"/>
    <row r="77" ht="15" hidden="1" customHeight="1" x14ac:dyDescent="0.35"/>
    <row r="78" ht="15" hidden="1" customHeight="1" x14ac:dyDescent="0.35"/>
    <row r="79" ht="15" hidden="1" customHeight="1" x14ac:dyDescent="0.35"/>
    <row r="80" ht="15" hidden="1" customHeight="1" x14ac:dyDescent="0.35"/>
    <row r="81" spans="3:7" ht="15" hidden="1" customHeight="1" x14ac:dyDescent="0.35"/>
    <row r="82" spans="3:7" ht="15" hidden="1" customHeight="1" x14ac:dyDescent="0.35"/>
    <row r="83" spans="3:7" ht="15" hidden="1" customHeight="1" x14ac:dyDescent="0.35">
      <c r="C83" s="305" t="s">
        <v>125</v>
      </c>
      <c r="D83" s="306"/>
      <c r="E83" s="307">
        <v>1650</v>
      </c>
      <c r="F83" s="308">
        <f>+E83/_xlfn.SINGLE(Qmax)*100</f>
        <v>825</v>
      </c>
      <c r="G83" s="288" t="s">
        <v>123</v>
      </c>
    </row>
    <row r="84" spans="3:7" ht="15" hidden="1" customHeight="1" x14ac:dyDescent="0.35"/>
    <row r="85" spans="3:7" ht="15" hidden="1" customHeight="1" x14ac:dyDescent="0.35"/>
    <row r="86" spans="3:7" ht="15" hidden="1" customHeight="1" x14ac:dyDescent="0.35"/>
    <row r="87" spans="3:7" ht="15" hidden="1" customHeight="1" x14ac:dyDescent="0.35"/>
    <row r="88" spans="3:7" ht="15" hidden="1" customHeight="1" x14ac:dyDescent="0.35"/>
    <row r="89" spans="3:7" ht="15" hidden="1" customHeight="1" x14ac:dyDescent="0.35"/>
    <row r="90" spans="3:7" ht="15" hidden="1" customHeight="1" x14ac:dyDescent="0.35"/>
    <row r="91" spans="3:7" ht="15" hidden="1" customHeight="1" x14ac:dyDescent="0.35"/>
    <row r="92" spans="3:7" ht="15" hidden="1" customHeight="1" x14ac:dyDescent="0.35"/>
    <row r="93" spans="3:7" ht="15" hidden="1" customHeight="1" x14ac:dyDescent="0.35"/>
    <row r="94" spans="3:7" ht="15" hidden="1" customHeight="1" x14ac:dyDescent="0.35"/>
    <row r="95" spans="3:7" ht="15" hidden="1" customHeight="1" x14ac:dyDescent="0.35"/>
  </sheetData>
  <sheetProtection algorithmName="SHA-512" hashValue="PvpzuzFdnfwmmYnN563xw22i5O8XpLZmbqdVyg4lz7Kr5Aq4G6FMVNUHoZyvHRfydS4ALGWRiL46UTgskawEwg==" saltValue="rRqsCOXDxFYKZMmUzFbDPA==" spinCount="100000" sheet="1" objects="1" scenarios="1"/>
  <mergeCells count="12">
    <mergeCell ref="D22:E22"/>
    <mergeCell ref="D9:E9"/>
    <mergeCell ref="D11:E11"/>
    <mergeCell ref="G11:H11"/>
    <mergeCell ref="D12:E12"/>
    <mergeCell ref="D13:E13"/>
    <mergeCell ref="D15:E15"/>
    <mergeCell ref="D18:E18"/>
    <mergeCell ref="G18:H18"/>
    <mergeCell ref="D19:E19"/>
    <mergeCell ref="D20:E20"/>
    <mergeCell ref="D21:E21"/>
  </mergeCells>
  <pageMargins left="0.7" right="0.7" top="0.75" bottom="0.75" header="0.3" footer="0.3"/>
  <pageSetup paperSize="9"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3B25F-450E-4490-BB09-390664CB8ED0}">
  <dimension ref="A1:AE80"/>
  <sheetViews>
    <sheetView showGridLines="0" zoomScaleNormal="100" workbookViewId="0">
      <selection activeCell="F13" sqref="F13"/>
    </sheetView>
  </sheetViews>
  <sheetFormatPr defaultColWidth="0" defaultRowHeight="14.5" zeroHeight="1" x14ac:dyDescent="0.35"/>
  <cols>
    <col min="1" max="1" width="3.81640625" style="309" customWidth="1"/>
    <col min="2" max="27" width="21.81640625" style="309" customWidth="1"/>
    <col min="28" max="28" width="3.81640625" style="309" customWidth="1"/>
    <col min="29" max="31" width="21.81640625" style="309" hidden="1" customWidth="1"/>
    <col min="32" max="16384" width="9.1796875" style="309" hidden="1"/>
  </cols>
  <sheetData>
    <row r="1" spans="2:28" ht="21" customHeight="1" x14ac:dyDescent="0.35">
      <c r="AB1" s="310"/>
    </row>
    <row r="2" spans="2:28" s="310" customFormat="1" ht="21" customHeight="1" x14ac:dyDescent="0.25">
      <c r="B2" s="401" t="s">
        <v>133</v>
      </c>
      <c r="C2" s="401"/>
      <c r="D2" s="401"/>
      <c r="E2" s="401"/>
    </row>
    <row r="3" spans="2:28" s="310" customFormat="1" ht="21" customHeight="1" x14ac:dyDescent="0.25">
      <c r="B3" s="401"/>
      <c r="C3" s="401"/>
      <c r="D3" s="401"/>
      <c r="E3" s="401"/>
    </row>
    <row r="4" spans="2:28" s="310" customFormat="1" ht="21" customHeight="1" x14ac:dyDescent="0.25">
      <c r="B4" s="401"/>
      <c r="C4" s="401"/>
      <c r="D4" s="401"/>
      <c r="E4" s="401"/>
    </row>
    <row r="5" spans="2:28" s="310" customFormat="1" ht="21" customHeight="1" x14ac:dyDescent="0.25">
      <c r="B5" s="311"/>
    </row>
    <row r="6" spans="2:28" s="310" customFormat="1" ht="28" customHeight="1" x14ac:dyDescent="0.25">
      <c r="B6" s="312" t="s">
        <v>134</v>
      </c>
    </row>
    <row r="7" spans="2:28" s="310" customFormat="1" ht="28" customHeight="1" x14ac:dyDescent="0.25">
      <c r="B7" s="313" t="s">
        <v>135</v>
      </c>
      <c r="C7" s="314">
        <f>+'BPK-Grafiek'!$F$9</f>
        <v>9999999999</v>
      </c>
      <c r="D7" s="315">
        <f>+'BPK-Grafiek'!$F$14</f>
        <v>150</v>
      </c>
      <c r="E7" s="316">
        <f>IFERROR((0.5*($C$7/$G$38)^$F$38+0.5*(2-$D$7/$H$38)^$F$38)^(1/$F$38),0)</f>
        <v>704.01215115283935</v>
      </c>
      <c r="F7" s="317">
        <f>+D7/G40*100</f>
        <v>60</v>
      </c>
    </row>
    <row r="8" spans="2:28" s="310" customFormat="1" ht="28" customHeight="1" x14ac:dyDescent="0.25"/>
    <row r="9" spans="2:28" s="320" customFormat="1" ht="28" customHeight="1" x14ac:dyDescent="0.35">
      <c r="B9" s="318" t="s">
        <v>136</v>
      </c>
      <c r="C9" s="402" t="s">
        <v>137</v>
      </c>
      <c r="D9" s="402"/>
      <c r="E9" s="402"/>
      <c r="F9" s="402"/>
      <c r="G9" s="402"/>
      <c r="H9" s="402"/>
      <c r="I9" s="402"/>
      <c r="J9" s="402"/>
      <c r="K9" s="319"/>
      <c r="L9" s="319"/>
    </row>
    <row r="10" spans="2:28" s="320" customFormat="1" ht="28" customHeight="1" x14ac:dyDescent="0.35">
      <c r="C10" s="402"/>
      <c r="D10" s="402"/>
      <c r="E10" s="402"/>
      <c r="F10" s="402"/>
      <c r="G10" s="402"/>
      <c r="H10" s="402"/>
      <c r="I10" s="402"/>
      <c r="J10" s="402"/>
    </row>
    <row r="11" spans="2:28" s="310" customFormat="1" ht="28" customHeight="1" x14ac:dyDescent="0.25">
      <c r="B11" s="321" t="s">
        <v>138</v>
      </c>
      <c r="C11" s="322" t="s">
        <v>139</v>
      </c>
      <c r="D11" s="322" t="s">
        <v>140</v>
      </c>
      <c r="E11" s="322" t="s">
        <v>141</v>
      </c>
      <c r="F11" s="323"/>
      <c r="G11" s="323"/>
      <c r="H11" s="323"/>
      <c r="I11" s="323"/>
      <c r="J11" s="323"/>
      <c r="K11" s="323"/>
      <c r="L11" s="323"/>
      <c r="M11" s="323"/>
      <c r="N11" s="323"/>
      <c r="O11" s="323"/>
      <c r="P11" s="323"/>
      <c r="Q11" s="323"/>
      <c r="R11" s="323"/>
      <c r="S11" s="323"/>
      <c r="T11" s="323"/>
      <c r="U11" s="323"/>
      <c r="V11" s="323"/>
      <c r="W11" s="323"/>
      <c r="X11" s="323"/>
      <c r="Y11" s="323"/>
      <c r="Z11" s="323"/>
      <c r="AA11" s="323"/>
    </row>
    <row r="12" spans="2:28" s="310" customFormat="1" ht="28" customHeight="1" x14ac:dyDescent="0.25">
      <c r="B12" s="324" t="s">
        <v>142</v>
      </c>
      <c r="C12" s="325">
        <v>10000000</v>
      </c>
      <c r="D12" s="326">
        <v>200</v>
      </c>
      <c r="E12" s="327">
        <v>1</v>
      </c>
      <c r="F12" s="323"/>
      <c r="G12" s="323"/>
      <c r="H12" s="323"/>
      <c r="I12" s="323"/>
      <c r="J12" s="323"/>
      <c r="K12" s="323"/>
      <c r="L12" s="323"/>
      <c r="M12" s="323"/>
      <c r="N12" s="323"/>
      <c r="O12" s="323"/>
      <c r="P12" s="323"/>
      <c r="Q12" s="323"/>
      <c r="R12" s="323"/>
      <c r="S12" s="323"/>
      <c r="T12" s="323"/>
      <c r="U12" s="323"/>
      <c r="V12" s="323"/>
      <c r="W12" s="323"/>
      <c r="X12" s="323"/>
      <c r="Y12" s="323"/>
      <c r="Z12" s="323"/>
      <c r="AA12" s="323"/>
    </row>
    <row r="13" spans="2:28" s="310" customFormat="1" ht="28" customHeight="1" x14ac:dyDescent="0.25">
      <c r="B13" s="324" t="s">
        <v>143</v>
      </c>
      <c r="C13" s="325">
        <v>12000000</v>
      </c>
      <c r="D13" s="326">
        <v>250</v>
      </c>
      <c r="E13" s="327">
        <v>1.0000029042192182</v>
      </c>
      <c r="F13" s="323"/>
      <c r="G13" s="323"/>
      <c r="H13" s="323"/>
      <c r="I13" s="323"/>
      <c r="J13" s="323"/>
      <c r="K13" s="323"/>
      <c r="L13" s="323"/>
      <c r="M13" s="323"/>
      <c r="N13" s="323"/>
      <c r="O13" s="323"/>
      <c r="P13" s="323"/>
      <c r="Q13" s="323"/>
      <c r="R13" s="323"/>
      <c r="S13" s="323"/>
      <c r="T13" s="323"/>
      <c r="U13" s="323"/>
      <c r="V13" s="323"/>
      <c r="W13" s="323"/>
      <c r="X13" s="323"/>
      <c r="Y13" s="323"/>
      <c r="Z13" s="323"/>
      <c r="AA13" s="323"/>
    </row>
    <row r="14" spans="2:28" s="310" customFormat="1" ht="28" customHeight="1" x14ac:dyDescent="0.25">
      <c r="B14" s="324" t="s">
        <v>144</v>
      </c>
      <c r="C14" s="325">
        <v>0</v>
      </c>
      <c r="D14" s="326">
        <v>115.91372867584386</v>
      </c>
      <c r="E14" s="327">
        <v>1</v>
      </c>
      <c r="F14" s="323"/>
      <c r="G14" s="323"/>
      <c r="H14" s="323"/>
      <c r="I14" s="323"/>
      <c r="J14" s="323"/>
      <c r="K14" s="323"/>
      <c r="L14" s="323"/>
      <c r="M14" s="323"/>
      <c r="N14" s="323"/>
      <c r="O14" s="323"/>
      <c r="P14" s="323"/>
      <c r="Q14" s="323"/>
      <c r="R14" s="323"/>
      <c r="S14" s="323"/>
      <c r="T14" s="323"/>
      <c r="U14" s="323"/>
      <c r="V14" s="323"/>
      <c r="W14" s="323"/>
      <c r="X14" s="323"/>
      <c r="Y14" s="323"/>
      <c r="Z14" s="323"/>
      <c r="AA14" s="323"/>
    </row>
    <row r="15" spans="2:28" s="310" customFormat="1" ht="28" customHeight="1" x14ac:dyDescent="0.25">
      <c r="B15" s="323"/>
      <c r="C15" s="323"/>
      <c r="D15" s="323"/>
      <c r="E15" s="323"/>
      <c r="F15" s="323"/>
      <c r="G15" s="323"/>
      <c r="H15" s="323"/>
      <c r="I15" s="323"/>
      <c r="J15" s="323"/>
      <c r="K15" s="323"/>
      <c r="L15" s="323"/>
      <c r="M15" s="323"/>
      <c r="N15" s="323"/>
      <c r="O15" s="323"/>
      <c r="P15" s="323"/>
      <c r="Q15" s="323"/>
      <c r="R15" s="323"/>
      <c r="S15" s="323"/>
      <c r="T15" s="323"/>
      <c r="U15" s="323"/>
      <c r="V15" s="323"/>
      <c r="W15" s="323"/>
      <c r="X15" s="323"/>
      <c r="Y15" s="323"/>
      <c r="Z15" s="323"/>
      <c r="AA15" s="323"/>
    </row>
    <row r="16" spans="2:28" s="310" customFormat="1" ht="28" customHeight="1" x14ac:dyDescent="0.25">
      <c r="B16" s="328" t="s">
        <v>145</v>
      </c>
      <c r="C16" s="323"/>
      <c r="D16" s="323"/>
      <c r="E16" s="323"/>
      <c r="F16" s="323"/>
      <c r="G16" s="323"/>
      <c r="H16" s="323"/>
      <c r="I16" s="323"/>
      <c r="J16" s="323"/>
      <c r="K16" s="323"/>
      <c r="L16" s="323"/>
      <c r="M16" s="323"/>
      <c r="N16" s="323"/>
      <c r="O16" s="323"/>
      <c r="P16" s="323"/>
      <c r="Q16" s="323"/>
      <c r="R16" s="323"/>
      <c r="S16" s="323"/>
      <c r="T16" s="323"/>
      <c r="U16" s="323"/>
      <c r="V16" s="323"/>
      <c r="W16" s="323"/>
      <c r="X16" s="323"/>
      <c r="Y16" s="323"/>
      <c r="Z16" s="323"/>
      <c r="AA16" s="323"/>
    </row>
    <row r="17" spans="2:27" s="310" customFormat="1" ht="28" customHeight="1" x14ac:dyDescent="0.25">
      <c r="B17" s="323"/>
      <c r="C17" s="322" t="s">
        <v>146</v>
      </c>
      <c r="D17" s="329">
        <v>0</v>
      </c>
      <c r="E17" s="329">
        <v>1.2500000000000001E-2</v>
      </c>
      <c r="F17" s="329">
        <v>2.5000000000000001E-2</v>
      </c>
      <c r="G17" s="329">
        <v>0.05</v>
      </c>
      <c r="H17" s="329">
        <v>0.1</v>
      </c>
      <c r="I17" s="329">
        <v>0.15</v>
      </c>
      <c r="J17" s="329">
        <v>0.2</v>
      </c>
      <c r="K17" s="329">
        <v>0.25</v>
      </c>
      <c r="L17" s="329">
        <v>0.3</v>
      </c>
      <c r="M17" s="329">
        <v>0.35</v>
      </c>
      <c r="N17" s="329">
        <v>0.4</v>
      </c>
      <c r="O17" s="329">
        <v>0.45</v>
      </c>
      <c r="P17" s="329">
        <v>0.5</v>
      </c>
      <c r="Q17" s="329">
        <v>0.55000000000000004</v>
      </c>
      <c r="R17" s="329">
        <v>0.6</v>
      </c>
      <c r="S17" s="329">
        <v>0.65</v>
      </c>
      <c r="T17" s="329">
        <v>0.7</v>
      </c>
      <c r="U17" s="329">
        <v>0.75</v>
      </c>
      <c r="V17" s="329">
        <v>0.8</v>
      </c>
      <c r="W17" s="329">
        <v>0.85</v>
      </c>
      <c r="X17" s="329">
        <v>0.9</v>
      </c>
      <c r="Y17" s="329">
        <v>0.95</v>
      </c>
      <c r="Z17" s="329">
        <v>1</v>
      </c>
      <c r="AA17" s="330">
        <v>0</v>
      </c>
    </row>
    <row r="18" spans="2:27" s="310" customFormat="1" ht="28" customHeight="1" x14ac:dyDescent="0.25">
      <c r="B18" s="331" t="s">
        <v>147</v>
      </c>
      <c r="C18" s="329">
        <v>115.91372867584386</v>
      </c>
      <c r="D18" s="329">
        <v>115.91372867584386</v>
      </c>
      <c r="E18" s="329">
        <v>117.58980706739581</v>
      </c>
      <c r="F18" s="329">
        <v>119.26588545894776</v>
      </c>
      <c r="G18" s="329">
        <v>122.61804224205166</v>
      </c>
      <c r="H18" s="329">
        <v>129.32235580825946</v>
      </c>
      <c r="I18" s="329">
        <v>136.02666937446728</v>
      </c>
      <c r="J18" s="329">
        <v>142.73098294067509</v>
      </c>
      <c r="K18" s="329">
        <v>149.43529650688288</v>
      </c>
      <c r="L18" s="329">
        <v>156.13961007309069</v>
      </c>
      <c r="M18" s="329">
        <v>162.84392363929851</v>
      </c>
      <c r="N18" s="329">
        <v>169.54823720550633</v>
      </c>
      <c r="O18" s="329">
        <v>176.25255077171411</v>
      </c>
      <c r="P18" s="329">
        <v>182.95686433792193</v>
      </c>
      <c r="Q18" s="329">
        <v>189.66117790412974</v>
      </c>
      <c r="R18" s="329">
        <v>196.36549147033753</v>
      </c>
      <c r="S18" s="329">
        <v>203.06980503654535</v>
      </c>
      <c r="T18" s="329">
        <v>209.77411860275316</v>
      </c>
      <c r="U18" s="329">
        <v>216.47843216896098</v>
      </c>
      <c r="V18" s="329">
        <v>223.18274573516879</v>
      </c>
      <c r="W18" s="329">
        <v>229.88705930137658</v>
      </c>
      <c r="X18" s="329">
        <v>236.59137286758437</v>
      </c>
      <c r="Y18" s="329">
        <v>243.29568643379218</v>
      </c>
      <c r="Z18" s="329">
        <v>250</v>
      </c>
      <c r="AA18" s="329" t="s">
        <v>141</v>
      </c>
    </row>
    <row r="19" spans="2:27" s="310" customFormat="1" ht="28" customHeight="1" x14ac:dyDescent="0.25">
      <c r="B19" s="331" t="s">
        <v>148</v>
      </c>
      <c r="C19" s="329"/>
      <c r="D19" s="329">
        <v>0</v>
      </c>
      <c r="E19" s="329">
        <v>1488519.5074841427</v>
      </c>
      <c r="F19" s="329">
        <v>2111249.1233399529</v>
      </c>
      <c r="G19" s="329">
        <v>2990084.1501742299</v>
      </c>
      <c r="H19" s="329">
        <v>4222093.0000666436</v>
      </c>
      <c r="I19" s="329">
        <v>5153241.0601050127</v>
      </c>
      <c r="J19" s="329">
        <v>5925168.658004567</v>
      </c>
      <c r="K19" s="329">
        <v>6593196.2122835694</v>
      </c>
      <c r="L19" s="329">
        <v>7185890.952237566</v>
      </c>
      <c r="M19" s="329">
        <v>7720325.7199136158</v>
      </c>
      <c r="N19" s="329">
        <v>8207684.3068726035</v>
      </c>
      <c r="O19" s="329">
        <v>8655772.2136191297</v>
      </c>
      <c r="P19" s="329">
        <v>9070296.5349560753</v>
      </c>
      <c r="Q19" s="329">
        <v>9455581.320058424</v>
      </c>
      <c r="R19" s="329">
        <v>9814996.092118958</v>
      </c>
      <c r="S19" s="329">
        <v>10151226.83959813</v>
      </c>
      <c r="T19" s="329">
        <v>10466455.030681431</v>
      </c>
      <c r="U19" s="329">
        <v>10762480.192476336</v>
      </c>
      <c r="V19" s="329">
        <v>11040806.409903714</v>
      </c>
      <c r="W19" s="329">
        <v>11302704.944760693</v>
      </c>
      <c r="X19" s="329">
        <v>11549260.574741412</v>
      </c>
      <c r="Y19" s="329">
        <v>11781406.545198597</v>
      </c>
      <c r="Z19" s="329">
        <v>11999951.375052154</v>
      </c>
      <c r="AA19" s="329">
        <v>1</v>
      </c>
    </row>
    <row r="20" spans="2:27" s="310" customFormat="1" ht="28" customHeight="1" x14ac:dyDescent="0.25">
      <c r="B20" s="332"/>
      <c r="C20" s="329"/>
      <c r="D20" s="329">
        <v>46.365491470337545</v>
      </c>
      <c r="E20" s="329">
        <v>47.035922826958327</v>
      </c>
      <c r="F20" s="329">
        <v>47.706354183579109</v>
      </c>
      <c r="G20" s="329">
        <v>49.047216896820665</v>
      </c>
      <c r="H20" s="329">
        <v>51.728942323303784</v>
      </c>
      <c r="I20" s="329">
        <v>54.41066774978691</v>
      </c>
      <c r="J20" s="329">
        <v>57.092393176270036</v>
      </c>
      <c r="K20" s="329">
        <v>59.774118602753148</v>
      </c>
      <c r="L20" s="329">
        <v>62.455844029236275</v>
      </c>
      <c r="M20" s="329">
        <v>65.137569455719401</v>
      </c>
      <c r="N20" s="329">
        <v>67.819294882202527</v>
      </c>
      <c r="O20" s="329">
        <v>70.501020308685654</v>
      </c>
      <c r="P20" s="329">
        <v>73.18274573516878</v>
      </c>
      <c r="Q20" s="329">
        <v>75.864471161651906</v>
      </c>
      <c r="R20" s="329">
        <v>78.546196588135004</v>
      </c>
      <c r="S20" s="329">
        <v>81.22792201461813</v>
      </c>
      <c r="T20" s="329">
        <v>83.909647441101271</v>
      </c>
      <c r="U20" s="329">
        <v>86.591372867584397</v>
      </c>
      <c r="V20" s="329">
        <v>89.273098294067523</v>
      </c>
      <c r="W20" s="329">
        <v>91.954823720550635</v>
      </c>
      <c r="X20" s="329">
        <v>94.636549147033747</v>
      </c>
      <c r="Y20" s="329">
        <v>97.318274573516874</v>
      </c>
      <c r="Z20" s="329">
        <v>100</v>
      </c>
      <c r="AA20" s="329">
        <v>0</v>
      </c>
    </row>
    <row r="21" spans="2:27" s="310" customFormat="1" ht="28" customHeight="1" x14ac:dyDescent="0.25">
      <c r="B21" s="331" t="s">
        <v>149</v>
      </c>
      <c r="C21" s="329">
        <v>144.32235580825946</v>
      </c>
      <c r="D21" s="329">
        <v>144.32235580825946</v>
      </c>
      <c r="E21" s="329">
        <v>145.6433263606562</v>
      </c>
      <c r="F21" s="329">
        <v>146.96429691305298</v>
      </c>
      <c r="G21" s="329">
        <v>149.60623801784649</v>
      </c>
      <c r="H21" s="329">
        <v>154.8901202274335</v>
      </c>
      <c r="I21" s="329">
        <v>160.17400243702053</v>
      </c>
      <c r="J21" s="329">
        <v>165.45788464660757</v>
      </c>
      <c r="K21" s="329">
        <v>170.7417668561946</v>
      </c>
      <c r="L21" s="329">
        <v>176.02564906578164</v>
      </c>
      <c r="M21" s="329">
        <v>181.30953127536864</v>
      </c>
      <c r="N21" s="329">
        <v>186.59341348495568</v>
      </c>
      <c r="O21" s="329">
        <v>191.87729569454271</v>
      </c>
      <c r="P21" s="329">
        <v>197.16117790412972</v>
      </c>
      <c r="Q21" s="329">
        <v>202.44506011371675</v>
      </c>
      <c r="R21" s="329">
        <v>207.72894232330378</v>
      </c>
      <c r="S21" s="329">
        <v>213.01282453289082</v>
      </c>
      <c r="T21" s="329">
        <v>218.29670674247785</v>
      </c>
      <c r="U21" s="329">
        <v>223.58058895206486</v>
      </c>
      <c r="V21" s="329">
        <v>228.86447116165189</v>
      </c>
      <c r="W21" s="329">
        <v>234.1483533712389</v>
      </c>
      <c r="X21" s="329">
        <v>239.43223558082593</v>
      </c>
      <c r="Y21" s="329">
        <v>244.71611779041297</v>
      </c>
      <c r="Z21" s="329">
        <v>250</v>
      </c>
      <c r="AA21" s="329" t="s">
        <v>141</v>
      </c>
    </row>
    <row r="22" spans="2:27" s="310" customFormat="1" ht="28" customHeight="1" x14ac:dyDescent="0.25">
      <c r="B22" s="331" t="s">
        <v>150</v>
      </c>
      <c r="C22" s="329"/>
      <c r="D22" s="329">
        <v>0</v>
      </c>
      <c r="E22" s="329">
        <v>1252821.4784475244</v>
      </c>
      <c r="F22" s="329">
        <v>1777270.0336979202</v>
      </c>
      <c r="G22" s="329">
        <v>2518008.790211861</v>
      </c>
      <c r="H22" s="329">
        <v>3558171.6326721362</v>
      </c>
      <c r="I22" s="329">
        <v>4346226.3308336046</v>
      </c>
      <c r="J22" s="329">
        <v>5001187.7802653927</v>
      </c>
      <c r="K22" s="329">
        <v>5569511.0587553885</v>
      </c>
      <c r="L22" s="329">
        <v>6075173.3194861766</v>
      </c>
      <c r="M22" s="329">
        <v>6532498.4511411088</v>
      </c>
      <c r="N22" s="329">
        <v>6950866.7365487879</v>
      </c>
      <c r="O22" s="329">
        <v>7336823.7850731257</v>
      </c>
      <c r="P22" s="329">
        <v>7695155.2752807336</v>
      </c>
      <c r="Q22" s="329">
        <v>8029487.4924175479</v>
      </c>
      <c r="R22" s="329">
        <v>8342646.9744926272</v>
      </c>
      <c r="S22" s="329">
        <v>8636887.8953607716</v>
      </c>
      <c r="T22" s="329">
        <v>8914042.2409729585</v>
      </c>
      <c r="U22" s="329">
        <v>9175622.6243213471</v>
      </c>
      <c r="V22" s="329">
        <v>9422894.8288538791</v>
      </c>
      <c r="W22" s="329">
        <v>9656930.3220064323</v>
      </c>
      <c r="X22" s="329">
        <v>9878645.1174744423</v>
      </c>
      <c r="Y22" s="329">
        <v>10088829.092260534</v>
      </c>
      <c r="Z22" s="329">
        <v>10288168.478417743</v>
      </c>
      <c r="AA22" s="329">
        <v>0.9</v>
      </c>
    </row>
    <row r="23" spans="2:27" s="310" customFormat="1" ht="28" customHeight="1" x14ac:dyDescent="0.25">
      <c r="B23" s="332"/>
      <c r="C23" s="329"/>
      <c r="D23" s="329">
        <v>57.728942323303791</v>
      </c>
      <c r="E23" s="329">
        <v>58.257330544262487</v>
      </c>
      <c r="F23" s="329">
        <v>58.785718765221198</v>
      </c>
      <c r="G23" s="329">
        <v>59.842495207138604</v>
      </c>
      <c r="H23" s="329">
        <v>61.956048090973404</v>
      </c>
      <c r="I23" s="329">
        <v>64.06960097480821</v>
      </c>
      <c r="J23" s="329">
        <v>66.183153858643024</v>
      </c>
      <c r="K23" s="329">
        <v>68.296706742477838</v>
      </c>
      <c r="L23" s="329">
        <v>70.410259626312651</v>
      </c>
      <c r="M23" s="329">
        <v>72.523812510147451</v>
      </c>
      <c r="N23" s="329">
        <v>74.637365393982265</v>
      </c>
      <c r="O23" s="329">
        <v>76.750918277817078</v>
      </c>
      <c r="P23" s="329">
        <v>78.864471161651878</v>
      </c>
      <c r="Q23" s="329">
        <v>80.978024045486691</v>
      </c>
      <c r="R23" s="329">
        <v>83.091576929321505</v>
      </c>
      <c r="S23" s="329">
        <v>85.205129813156319</v>
      </c>
      <c r="T23" s="329">
        <v>87.318682696991146</v>
      </c>
      <c r="U23" s="329">
        <v>89.432235580825946</v>
      </c>
      <c r="V23" s="329">
        <v>91.54578846466076</v>
      </c>
      <c r="W23" s="329">
        <v>93.659341348495559</v>
      </c>
      <c r="X23" s="329">
        <v>95.772894232330373</v>
      </c>
      <c r="Y23" s="329">
        <v>97.886447116165186</v>
      </c>
      <c r="Z23" s="329">
        <v>100</v>
      </c>
      <c r="AA23" s="329">
        <v>0</v>
      </c>
    </row>
    <row r="24" spans="2:27" s="310" customFormat="1" ht="28" customHeight="1" x14ac:dyDescent="0.25">
      <c r="B24" s="331" t="s">
        <v>151</v>
      </c>
      <c r="C24" s="329">
        <v>172.73098294067509</v>
      </c>
      <c r="D24" s="329">
        <v>172.73098294067509</v>
      </c>
      <c r="E24" s="329">
        <v>173.69684565391665</v>
      </c>
      <c r="F24" s="329">
        <v>174.66270836715822</v>
      </c>
      <c r="G24" s="329">
        <v>176.59443379364134</v>
      </c>
      <c r="H24" s="329">
        <v>180.45788464660757</v>
      </c>
      <c r="I24" s="329">
        <v>184.32133549957382</v>
      </c>
      <c r="J24" s="329">
        <v>188.18478635254007</v>
      </c>
      <c r="K24" s="329">
        <v>192.04823720550633</v>
      </c>
      <c r="L24" s="329">
        <v>195.91168805847258</v>
      </c>
      <c r="M24" s="329">
        <v>199.7751389114388</v>
      </c>
      <c r="N24" s="329">
        <v>203.63858976440505</v>
      </c>
      <c r="O24" s="329">
        <v>207.50204061737131</v>
      </c>
      <c r="P24" s="329">
        <v>211.36549147033753</v>
      </c>
      <c r="Q24" s="329">
        <v>215.22894232330378</v>
      </c>
      <c r="R24" s="329">
        <v>219.09239317627004</v>
      </c>
      <c r="S24" s="329">
        <v>222.95584402923629</v>
      </c>
      <c r="T24" s="329">
        <v>226.81929488220254</v>
      </c>
      <c r="U24" s="329">
        <v>230.68274573516877</v>
      </c>
      <c r="V24" s="329">
        <v>234.54619658813502</v>
      </c>
      <c r="W24" s="329">
        <v>238.40964744110124</v>
      </c>
      <c r="X24" s="329">
        <v>242.27309829406749</v>
      </c>
      <c r="Y24" s="329">
        <v>246.13654914703375</v>
      </c>
      <c r="Z24" s="329">
        <v>250</v>
      </c>
      <c r="AA24" s="329" t="s">
        <v>141</v>
      </c>
    </row>
    <row r="25" spans="2:27" s="310" customFormat="1" ht="28" customHeight="1" x14ac:dyDescent="0.25">
      <c r="B25" s="331" t="s">
        <v>152</v>
      </c>
      <c r="C25" s="329"/>
      <c r="D25" s="329">
        <v>0</v>
      </c>
      <c r="E25" s="329">
        <v>1008987.2870655864</v>
      </c>
      <c r="F25" s="329">
        <v>1431689.6772853404</v>
      </c>
      <c r="G25" s="329">
        <v>2029327.2312616422</v>
      </c>
      <c r="H25" s="329">
        <v>2870293.1683396236</v>
      </c>
      <c r="I25" s="329">
        <v>3509329.4294347321</v>
      </c>
      <c r="J25" s="329">
        <v>4042085.9731250904</v>
      </c>
      <c r="K25" s="329">
        <v>4505867.7200066168</v>
      </c>
      <c r="L25" s="329">
        <v>4919915.8654708341</v>
      </c>
      <c r="M25" s="329">
        <v>5295718.3281322196</v>
      </c>
      <c r="N25" s="329">
        <v>5640794.5828061001</v>
      </c>
      <c r="O25" s="329">
        <v>5960389.8190658102</v>
      </c>
      <c r="P25" s="329">
        <v>6258337.9916365677</v>
      </c>
      <c r="Q25" s="329">
        <v>6537543.8987339027</v>
      </c>
      <c r="R25" s="329">
        <v>6800271.7875119913</v>
      </c>
      <c r="S25" s="329">
        <v>7048327.762860503</v>
      </c>
      <c r="T25" s="329">
        <v>7283180.2231960455</v>
      </c>
      <c r="U25" s="329">
        <v>7506042.2909061378</v>
      </c>
      <c r="V25" s="329">
        <v>7717929.9583401736</v>
      </c>
      <c r="W25" s="329">
        <v>7919704.1702180952</v>
      </c>
      <c r="X25" s="329">
        <v>8112101.961390432</v>
      </c>
      <c r="Y25" s="329">
        <v>8295759.944406664</v>
      </c>
      <c r="Z25" s="329">
        <v>8471232.3287719171</v>
      </c>
      <c r="AA25" s="329">
        <v>0.8</v>
      </c>
    </row>
    <row r="26" spans="2:27" s="310" customFormat="1" ht="28" customHeight="1" x14ac:dyDescent="0.25">
      <c r="B26" s="332"/>
      <c r="C26" s="329"/>
      <c r="D26" s="329">
        <v>69.092393176270036</v>
      </c>
      <c r="E26" s="329">
        <v>69.478738261566662</v>
      </c>
      <c r="F26" s="329">
        <v>69.865083346863287</v>
      </c>
      <c r="G26" s="329">
        <v>70.637773517456537</v>
      </c>
      <c r="H26" s="329">
        <v>72.183153858643024</v>
      </c>
      <c r="I26" s="329">
        <v>73.728534199829525</v>
      </c>
      <c r="J26" s="329">
        <v>75.273914541016026</v>
      </c>
      <c r="K26" s="329">
        <v>76.819294882202527</v>
      </c>
      <c r="L26" s="329">
        <v>78.364675223389042</v>
      </c>
      <c r="M26" s="329">
        <v>79.910055564575515</v>
      </c>
      <c r="N26" s="329">
        <v>81.455435905762016</v>
      </c>
      <c r="O26" s="329">
        <v>83.000816246948531</v>
      </c>
      <c r="P26" s="329">
        <v>84.546196588135018</v>
      </c>
      <c r="Q26" s="329">
        <v>86.091576929321505</v>
      </c>
      <c r="R26" s="329">
        <v>87.636957270508006</v>
      </c>
      <c r="S26" s="329">
        <v>89.182337611694521</v>
      </c>
      <c r="T26" s="329">
        <v>90.727717952881022</v>
      </c>
      <c r="U26" s="329">
        <v>92.273098294067495</v>
      </c>
      <c r="V26" s="329">
        <v>93.81847863525401</v>
      </c>
      <c r="W26" s="329">
        <v>95.363858976440497</v>
      </c>
      <c r="X26" s="329">
        <v>96.909239317626998</v>
      </c>
      <c r="Y26" s="329">
        <v>98.454619658813499</v>
      </c>
      <c r="Z26" s="329">
        <v>100</v>
      </c>
      <c r="AA26" s="329" t="s">
        <v>0</v>
      </c>
    </row>
    <row r="27" spans="2:27" s="310" customFormat="1" ht="28" customHeight="1" x14ac:dyDescent="0.25">
      <c r="B27" s="331" t="s">
        <v>153</v>
      </c>
      <c r="C27" s="329">
        <v>201.13961007309072</v>
      </c>
      <c r="D27" s="329">
        <v>201.13961007309072</v>
      </c>
      <c r="E27" s="329">
        <v>201.75036494717708</v>
      </c>
      <c r="F27" s="329">
        <v>202.36111982126346</v>
      </c>
      <c r="G27" s="329">
        <v>203.58262956943619</v>
      </c>
      <c r="H27" s="329">
        <v>206.02564906578164</v>
      </c>
      <c r="I27" s="329">
        <v>208.46866856212711</v>
      </c>
      <c r="J27" s="329">
        <v>210.91168805847258</v>
      </c>
      <c r="K27" s="329">
        <v>213.35470755481805</v>
      </c>
      <c r="L27" s="329">
        <v>215.79772705116352</v>
      </c>
      <c r="M27" s="329">
        <v>218.24074654750896</v>
      </c>
      <c r="N27" s="329">
        <v>220.68376604385443</v>
      </c>
      <c r="O27" s="329">
        <v>223.1267855401999</v>
      </c>
      <c r="P27" s="329">
        <v>225.56980503654535</v>
      </c>
      <c r="Q27" s="329">
        <v>228.01282453289082</v>
      </c>
      <c r="R27" s="329">
        <v>230.45584402923629</v>
      </c>
      <c r="S27" s="329">
        <v>232.89886352558176</v>
      </c>
      <c r="T27" s="329">
        <v>235.34188302192723</v>
      </c>
      <c r="U27" s="329">
        <v>237.78490251827267</v>
      </c>
      <c r="V27" s="329">
        <v>240.22792201461814</v>
      </c>
      <c r="W27" s="329">
        <v>242.67094151096362</v>
      </c>
      <c r="X27" s="329">
        <v>245.11396100730906</v>
      </c>
      <c r="Y27" s="329">
        <v>247.55698050365453</v>
      </c>
      <c r="Z27" s="329">
        <v>250</v>
      </c>
      <c r="AA27" s="329" t="s">
        <v>141</v>
      </c>
    </row>
    <row r="28" spans="2:27" s="310" customFormat="1" ht="28" customHeight="1" x14ac:dyDescent="0.25">
      <c r="B28" s="331" t="s">
        <v>154</v>
      </c>
      <c r="C28" s="329"/>
      <c r="D28" s="329">
        <v>0</v>
      </c>
      <c r="E28" s="329">
        <v>749202.65231492044</v>
      </c>
      <c r="F28" s="329">
        <v>1063382.6060188038</v>
      </c>
      <c r="G28" s="329">
        <v>1508162.8979970366</v>
      </c>
      <c r="H28" s="329">
        <v>2135694.821450525</v>
      </c>
      <c r="I28" s="329">
        <v>2614337.4979463983</v>
      </c>
      <c r="J28" s="329">
        <v>3014918.8475553929</v>
      </c>
      <c r="K28" s="329">
        <v>3365032.4928587545</v>
      </c>
      <c r="L28" s="329">
        <v>3678896.8841633983</v>
      </c>
      <c r="M28" s="329">
        <v>3964993.7029944537</v>
      </c>
      <c r="N28" s="329">
        <v>4228870.3525540894</v>
      </c>
      <c r="O28" s="329">
        <v>4474393.7736035353</v>
      </c>
      <c r="P28" s="329">
        <v>4704388.861783376</v>
      </c>
      <c r="Q28" s="329">
        <v>4920994.902415378</v>
      </c>
      <c r="R28" s="329">
        <v>5125878.858161821</v>
      </c>
      <c r="S28" s="329">
        <v>5320370.1133513656</v>
      </c>
      <c r="T28" s="329">
        <v>5505549.4000213565</v>
      </c>
      <c r="U28" s="329">
        <v>5682309.6360130869</v>
      </c>
      <c r="V28" s="329">
        <v>5851398.8222000375</v>
      </c>
      <c r="W28" s="329">
        <v>6013451.0766344508</v>
      </c>
      <c r="X28" s="329">
        <v>6169009.5889704796</v>
      </c>
      <c r="Y28" s="329">
        <v>6318543.9293509517</v>
      </c>
      <c r="Z28" s="329">
        <v>6462463.3234234182</v>
      </c>
      <c r="AA28" s="329">
        <v>0.7</v>
      </c>
    </row>
    <row r="29" spans="2:27" s="310" customFormat="1" ht="28" customHeight="1" x14ac:dyDescent="0.25">
      <c r="B29" s="333"/>
      <c r="C29" s="323"/>
      <c r="D29" s="329">
        <v>80.455844029236289</v>
      </c>
      <c r="E29" s="329">
        <v>80.700145978870836</v>
      </c>
      <c r="F29" s="329">
        <v>80.944447928505383</v>
      </c>
      <c r="G29" s="329">
        <v>81.433051827774477</v>
      </c>
      <c r="H29" s="329">
        <v>82.410259626312651</v>
      </c>
      <c r="I29" s="329">
        <v>83.387467424850854</v>
      </c>
      <c r="J29" s="329">
        <v>84.364675223389028</v>
      </c>
      <c r="K29" s="329">
        <v>85.341883021927217</v>
      </c>
      <c r="L29" s="329">
        <v>86.319090820465405</v>
      </c>
      <c r="M29" s="329">
        <v>87.296298619003593</v>
      </c>
      <c r="N29" s="329">
        <v>88.273506417541768</v>
      </c>
      <c r="O29" s="329">
        <v>89.250714216079956</v>
      </c>
      <c r="P29" s="329">
        <v>90.22792201461813</v>
      </c>
      <c r="Q29" s="329">
        <v>91.205129813156333</v>
      </c>
      <c r="R29" s="329">
        <v>92.182337611694521</v>
      </c>
      <c r="S29" s="329">
        <v>93.15954541023271</v>
      </c>
      <c r="T29" s="329">
        <v>94.136753208770898</v>
      </c>
      <c r="U29" s="329">
        <v>95.113961007309072</v>
      </c>
      <c r="V29" s="329">
        <v>96.091168805847261</v>
      </c>
      <c r="W29" s="329">
        <v>97.068376604385449</v>
      </c>
      <c r="X29" s="329">
        <v>98.045584402923623</v>
      </c>
      <c r="Y29" s="329">
        <v>99.022792201461812</v>
      </c>
      <c r="Z29" s="329">
        <v>100</v>
      </c>
      <c r="AA29" s="329">
        <v>0</v>
      </c>
    </row>
    <row r="30" spans="2:27" s="310" customFormat="1" ht="28" customHeight="1" x14ac:dyDescent="0.25">
      <c r="B30" s="331" t="s">
        <v>155</v>
      </c>
      <c r="C30" s="329">
        <v>229.5482372055063</v>
      </c>
      <c r="D30" s="329">
        <v>229.5482372055063</v>
      </c>
      <c r="E30" s="329">
        <v>229.80388424043747</v>
      </c>
      <c r="F30" s="329">
        <v>230.05953127536864</v>
      </c>
      <c r="G30" s="329">
        <v>230.57082534523099</v>
      </c>
      <c r="H30" s="329">
        <v>231.59341348495568</v>
      </c>
      <c r="I30" s="329">
        <v>232.61600162468037</v>
      </c>
      <c r="J30" s="329">
        <v>233.63858976440503</v>
      </c>
      <c r="K30" s="329">
        <v>234.66117790412972</v>
      </c>
      <c r="L30" s="329">
        <v>235.6837660438544</v>
      </c>
      <c r="M30" s="329">
        <v>236.70635418357909</v>
      </c>
      <c r="N30" s="329">
        <v>237.72894232330378</v>
      </c>
      <c r="O30" s="329">
        <v>238.75153046302847</v>
      </c>
      <c r="P30" s="329">
        <v>239.77411860275316</v>
      </c>
      <c r="Q30" s="329">
        <v>240.79670674247782</v>
      </c>
      <c r="R30" s="329">
        <v>241.81929488220251</v>
      </c>
      <c r="S30" s="329">
        <v>242.8418830219272</v>
      </c>
      <c r="T30" s="329">
        <v>243.86447116165189</v>
      </c>
      <c r="U30" s="329">
        <v>244.88705930137658</v>
      </c>
      <c r="V30" s="329">
        <v>245.90964744110127</v>
      </c>
      <c r="W30" s="329">
        <v>246.93223558082593</v>
      </c>
      <c r="X30" s="329">
        <v>247.95482372055062</v>
      </c>
      <c r="Y30" s="329">
        <v>248.97741186027531</v>
      </c>
      <c r="Z30" s="329">
        <v>250</v>
      </c>
      <c r="AA30" s="329" t="s">
        <v>141</v>
      </c>
    </row>
    <row r="31" spans="2:27" s="310" customFormat="1" ht="27.75" customHeight="1" x14ac:dyDescent="0.25">
      <c r="B31" s="331" t="s">
        <v>156</v>
      </c>
      <c r="C31" s="329"/>
      <c r="D31" s="329">
        <v>0</v>
      </c>
      <c r="E31" s="329">
        <v>446901.02524614736</v>
      </c>
      <c r="F31" s="329">
        <v>634557.00059652573</v>
      </c>
      <c r="G31" s="329">
        <v>900676.02030338813</v>
      </c>
      <c r="H31" s="329">
        <v>1277446.7355475652</v>
      </c>
      <c r="I31" s="329">
        <v>1566227.7431343787</v>
      </c>
      <c r="J31" s="329">
        <v>1809110.2386416236</v>
      </c>
      <c r="K31" s="329">
        <v>2022466.7863095587</v>
      </c>
      <c r="L31" s="329">
        <v>2214721.7365502417</v>
      </c>
      <c r="M31" s="329">
        <v>2390893.6473495914</v>
      </c>
      <c r="N31" s="329">
        <v>2554260.6893182355</v>
      </c>
      <c r="O31" s="329">
        <v>2707105.2273770198</v>
      </c>
      <c r="P31" s="329">
        <v>2851092.6934182569</v>
      </c>
      <c r="Q31" s="329">
        <v>2987482.9760103188</v>
      </c>
      <c r="R31" s="329">
        <v>3117256.8324960642</v>
      </c>
      <c r="S31" s="329">
        <v>3241195.6987692951</v>
      </c>
      <c r="T31" s="329">
        <v>3359934.3274121657</v>
      </c>
      <c r="U31" s="329">
        <v>3473996.7772311023</v>
      </c>
      <c r="V31" s="329">
        <v>3583821.7740093675</v>
      </c>
      <c r="W31" s="329">
        <v>3689781.0466628037</v>
      </c>
      <c r="X31" s="329">
        <v>3792192.8814426023</v>
      </c>
      <c r="Y31" s="329">
        <v>3891332.3364958297</v>
      </c>
      <c r="Z31" s="329">
        <v>3987439.0713435574</v>
      </c>
      <c r="AA31" s="329">
        <v>0.6</v>
      </c>
    </row>
    <row r="32" spans="2:27" s="310" customFormat="1" ht="28" customHeight="1" x14ac:dyDescent="0.25">
      <c r="B32" s="332"/>
      <c r="C32" s="329"/>
      <c r="D32" s="329">
        <v>91.819294882202513</v>
      </c>
      <c r="E32" s="329">
        <v>91.921553696174982</v>
      </c>
      <c r="F32" s="329">
        <v>92.023812510147451</v>
      </c>
      <c r="G32" s="329">
        <v>92.228330138092389</v>
      </c>
      <c r="H32" s="329">
        <v>92.637365393982279</v>
      </c>
      <c r="I32" s="329">
        <v>93.04640064987214</v>
      </c>
      <c r="J32" s="329">
        <v>93.455435905762002</v>
      </c>
      <c r="K32" s="329">
        <v>93.864471161651892</v>
      </c>
      <c r="L32" s="329">
        <v>94.273506417541768</v>
      </c>
      <c r="M32" s="329">
        <v>94.682541673431643</v>
      </c>
      <c r="N32" s="329">
        <v>95.091576929321505</v>
      </c>
      <c r="O32" s="329">
        <v>95.500612185211381</v>
      </c>
      <c r="P32" s="329">
        <v>95.909647441101271</v>
      </c>
      <c r="Q32" s="329">
        <v>96.318682696991132</v>
      </c>
      <c r="R32" s="329">
        <v>96.727717952881008</v>
      </c>
      <c r="S32" s="329">
        <v>97.13675320877087</v>
      </c>
      <c r="T32" s="329">
        <v>97.54578846466076</v>
      </c>
      <c r="U32" s="329">
        <v>97.954823720550635</v>
      </c>
      <c r="V32" s="329">
        <v>98.363858976440511</v>
      </c>
      <c r="W32" s="329">
        <v>98.772894232330373</v>
      </c>
      <c r="X32" s="329">
        <v>99.181929488220248</v>
      </c>
      <c r="Y32" s="329">
        <v>99.590964744110124</v>
      </c>
      <c r="Z32" s="329">
        <v>100</v>
      </c>
      <c r="AA32" s="329" t="s">
        <v>0</v>
      </c>
    </row>
    <row r="33" spans="2:27" s="310" customFormat="1" ht="28" customHeight="1" x14ac:dyDescent="0.25">
      <c r="B33" s="331" t="s">
        <v>157</v>
      </c>
      <c r="C33" s="329">
        <v>87.505101543428225</v>
      </c>
      <c r="D33" s="329">
        <v>87.505101543428225</v>
      </c>
      <c r="E33" s="329">
        <v>89.536287774135374</v>
      </c>
      <c r="F33" s="329">
        <v>91.567474004842524</v>
      </c>
      <c r="G33" s="329">
        <v>95.629846466256808</v>
      </c>
      <c r="H33" s="329">
        <v>103.75459138908541</v>
      </c>
      <c r="I33" s="329">
        <v>111.87933631191399</v>
      </c>
      <c r="J33" s="329">
        <v>120.00408123474259</v>
      </c>
      <c r="K33" s="329">
        <v>128.12882615757115</v>
      </c>
      <c r="L33" s="329">
        <v>136.25357108039975</v>
      </c>
      <c r="M33" s="329">
        <v>144.37831600322835</v>
      </c>
      <c r="N33" s="329">
        <v>152.50306092605695</v>
      </c>
      <c r="O33" s="329">
        <v>160.62780584888554</v>
      </c>
      <c r="P33" s="329">
        <v>168.75255077171411</v>
      </c>
      <c r="Q33" s="329">
        <v>176.87729569454271</v>
      </c>
      <c r="R33" s="329">
        <v>185.00204061737128</v>
      </c>
      <c r="S33" s="329">
        <v>193.12678554019988</v>
      </c>
      <c r="T33" s="329">
        <v>201.25153046302847</v>
      </c>
      <c r="U33" s="329">
        <v>209.37627538585707</v>
      </c>
      <c r="V33" s="329">
        <v>217.50102030868564</v>
      </c>
      <c r="W33" s="329">
        <v>225.62576523151424</v>
      </c>
      <c r="X33" s="329">
        <v>233.75051015434283</v>
      </c>
      <c r="Y33" s="329">
        <v>241.8752550771714</v>
      </c>
      <c r="Z33" s="329">
        <v>250</v>
      </c>
      <c r="AA33" s="329" t="s">
        <v>141</v>
      </c>
    </row>
    <row r="34" spans="2:27" s="310" customFormat="1" ht="28" customHeight="1" x14ac:dyDescent="0.25">
      <c r="B34" s="331" t="s">
        <v>158</v>
      </c>
      <c r="C34" s="329"/>
      <c r="D34" s="329">
        <v>0</v>
      </c>
      <c r="E34" s="329">
        <v>1719413.2892225089</v>
      </c>
      <c r="F34" s="329">
        <v>2438373.9079631879</v>
      </c>
      <c r="G34" s="329">
        <v>3452336.6699379059</v>
      </c>
      <c r="H34" s="329">
        <v>4871809.5307209697</v>
      </c>
      <c r="I34" s="329">
        <v>5942494.5378684727</v>
      </c>
      <c r="J34" s="329">
        <v>6828222.3043867648</v>
      </c>
      <c r="K34" s="329">
        <v>7593010.8455265602</v>
      </c>
      <c r="L34" s="329">
        <v>8269931.2811466875</v>
      </c>
      <c r="M34" s="329">
        <v>8878753.6973448992</v>
      </c>
      <c r="N34" s="329">
        <v>9432431.0341144782</v>
      </c>
      <c r="O34" s="329">
        <v>9940004.066906698</v>
      </c>
      <c r="P34" s="329">
        <v>10408082.586655797</v>
      </c>
      <c r="Q34" s="329">
        <v>10841673.443479972</v>
      </c>
      <c r="R34" s="329">
        <v>11244676.661903579</v>
      </c>
      <c r="S34" s="329">
        <v>11620199.230669238</v>
      </c>
      <c r="T34" s="329">
        <v>11970762.416214213</v>
      </c>
      <c r="U34" s="329">
        <v>12298443.73048038</v>
      </c>
      <c r="V34" s="329">
        <v>12604977.112144005</v>
      </c>
      <c r="W34" s="329">
        <v>12891825.443953542</v>
      </c>
      <c r="X34" s="329">
        <v>13160234.204163574</v>
      </c>
      <c r="Y34" s="329">
        <v>13411271.916554108</v>
      </c>
      <c r="Z34" s="329">
        <v>13645861.151603023</v>
      </c>
      <c r="AA34" s="329">
        <v>1.1000000000000001</v>
      </c>
    </row>
    <row r="35" spans="2:27" s="310" customFormat="1" ht="28" customHeight="1" x14ac:dyDescent="0.25">
      <c r="B35" s="333"/>
      <c r="C35" s="323"/>
      <c r="D35" s="329">
        <v>35.002040617371286</v>
      </c>
      <c r="E35" s="329">
        <v>35.814515109654153</v>
      </c>
      <c r="F35" s="329">
        <v>36.626989601937012</v>
      </c>
      <c r="G35" s="329">
        <v>38.251938586502717</v>
      </c>
      <c r="H35" s="329">
        <v>41.501836555634164</v>
      </c>
      <c r="I35" s="329">
        <v>44.751734524765595</v>
      </c>
      <c r="J35" s="329">
        <v>48.001632493897034</v>
      </c>
      <c r="K35" s="329">
        <v>51.251530463028459</v>
      </c>
      <c r="L35" s="329">
        <v>54.501428432159905</v>
      </c>
      <c r="M35" s="329">
        <v>57.751326401291337</v>
      </c>
      <c r="N35" s="329">
        <v>61.001224370422783</v>
      </c>
      <c r="O35" s="329">
        <v>64.251122339554215</v>
      </c>
      <c r="P35" s="329">
        <v>67.501020308685639</v>
      </c>
      <c r="Q35" s="329">
        <v>70.750918277817092</v>
      </c>
      <c r="R35" s="329">
        <v>74.000816246948503</v>
      </c>
      <c r="S35" s="329">
        <v>77.250714216079956</v>
      </c>
      <c r="T35" s="329">
        <v>80.500612185211381</v>
      </c>
      <c r="U35" s="329">
        <v>83.750510154342834</v>
      </c>
      <c r="V35" s="329">
        <v>87.000408123474259</v>
      </c>
      <c r="W35" s="329">
        <v>90.250306092605697</v>
      </c>
      <c r="X35" s="329">
        <v>93.500204061737136</v>
      </c>
      <c r="Y35" s="329">
        <v>96.750102030868561</v>
      </c>
      <c r="Z35" s="329">
        <v>100</v>
      </c>
      <c r="AA35" s="329">
        <v>0</v>
      </c>
    </row>
    <row r="36" spans="2:27" s="310" customFormat="1" ht="28" customHeight="1" x14ac:dyDescent="0.25">
      <c r="B36" s="333"/>
      <c r="C36" s="323"/>
      <c r="D36" s="333"/>
      <c r="E36" s="334"/>
      <c r="F36" s="323"/>
      <c r="G36" s="335"/>
      <c r="H36" s="323"/>
      <c r="I36" s="323"/>
      <c r="J36" s="323"/>
      <c r="K36" s="323"/>
      <c r="L36" s="323"/>
      <c r="M36" s="323"/>
      <c r="N36" s="323"/>
      <c r="O36" s="323"/>
      <c r="P36" s="323"/>
      <c r="Q36" s="323"/>
      <c r="R36" s="323"/>
      <c r="S36" s="323"/>
      <c r="T36" s="323"/>
      <c r="U36" s="323"/>
      <c r="V36" s="323"/>
      <c r="W36" s="323"/>
      <c r="X36" s="323"/>
      <c r="Y36" s="323"/>
      <c r="Z36" s="323"/>
      <c r="AA36" s="323"/>
    </row>
    <row r="37" spans="2:27" ht="28" customHeight="1" x14ac:dyDescent="0.35">
      <c r="B37" s="321" t="s">
        <v>159</v>
      </c>
      <c r="C37" s="323"/>
      <c r="D37" s="323"/>
      <c r="E37" s="336"/>
      <c r="F37" s="321" t="s">
        <v>160</v>
      </c>
      <c r="G37" s="321" t="s">
        <v>161</v>
      </c>
      <c r="H37" s="321" t="s">
        <v>162</v>
      </c>
      <c r="I37" s="336"/>
      <c r="J37" s="336"/>
      <c r="K37" s="336"/>
      <c r="L37" s="336"/>
      <c r="M37" s="336"/>
      <c r="N37" s="336"/>
      <c r="O37" s="336"/>
      <c r="P37" s="336"/>
      <c r="Q37" s="336"/>
      <c r="R37" s="336"/>
      <c r="S37" s="336"/>
      <c r="T37" s="336"/>
      <c r="U37" s="336"/>
      <c r="V37" s="336"/>
      <c r="W37" s="336"/>
      <c r="X37" s="336"/>
      <c r="Y37" s="336"/>
      <c r="Z37" s="336"/>
      <c r="AA37" s="336"/>
    </row>
    <row r="38" spans="2:27" ht="28" customHeight="1" x14ac:dyDescent="0.35">
      <c r="B38" s="337" t="s">
        <v>163</v>
      </c>
      <c r="C38" s="338">
        <v>10000000</v>
      </c>
      <c r="D38" s="339">
        <v>80</v>
      </c>
      <c r="E38" s="336"/>
      <c r="F38" s="337">
        <v>1.9750000000000001</v>
      </c>
      <c r="G38" s="340">
        <v>10000000</v>
      </c>
      <c r="H38" s="337">
        <v>200</v>
      </c>
      <c r="I38" s="336"/>
      <c r="J38" s="336"/>
      <c r="K38" s="336"/>
      <c r="L38" s="336"/>
      <c r="M38" s="336"/>
      <c r="N38" s="336"/>
      <c r="O38" s="336"/>
      <c r="P38" s="336"/>
      <c r="Q38" s="336"/>
      <c r="R38" s="336"/>
      <c r="S38" s="336"/>
      <c r="T38" s="336"/>
      <c r="U38" s="336"/>
      <c r="V38" s="336"/>
      <c r="W38" s="336"/>
      <c r="X38" s="336"/>
      <c r="Y38" s="336"/>
      <c r="Z38" s="336"/>
      <c r="AA38" s="336"/>
    </row>
    <row r="39" spans="2:27" ht="28" customHeight="1" x14ac:dyDescent="0.35">
      <c r="B39" s="337" t="s">
        <v>164</v>
      </c>
      <c r="C39" s="338">
        <v>12000000</v>
      </c>
      <c r="D39" s="339">
        <v>100</v>
      </c>
      <c r="E39" s="336"/>
      <c r="F39" s="321"/>
      <c r="G39" s="336"/>
      <c r="H39" s="336"/>
      <c r="I39" s="336"/>
      <c r="J39" s="336"/>
      <c r="K39" s="336"/>
      <c r="L39" s="336"/>
      <c r="M39" s="336"/>
      <c r="N39" s="336"/>
      <c r="O39" s="336"/>
      <c r="P39" s="336"/>
      <c r="Q39" s="336"/>
      <c r="R39" s="336"/>
      <c r="S39" s="336"/>
      <c r="T39" s="336"/>
      <c r="U39" s="336"/>
      <c r="V39" s="336"/>
      <c r="W39" s="336"/>
      <c r="X39" s="336"/>
      <c r="Y39" s="336"/>
      <c r="Z39" s="336"/>
      <c r="AA39" s="336"/>
    </row>
    <row r="40" spans="2:27" ht="28" customHeight="1" x14ac:dyDescent="0.35">
      <c r="B40" s="337" t="s">
        <v>165</v>
      </c>
      <c r="C40" s="341">
        <v>100</v>
      </c>
      <c r="D40" s="341">
        <v>100</v>
      </c>
      <c r="E40" s="336"/>
      <c r="F40" s="337" t="s">
        <v>165</v>
      </c>
      <c r="G40" s="342">
        <v>250</v>
      </c>
      <c r="H40" s="336"/>
      <c r="I40" s="336"/>
      <c r="J40" s="336"/>
      <c r="K40" s="336"/>
      <c r="L40" s="336"/>
      <c r="M40" s="336"/>
      <c r="N40" s="336"/>
      <c r="O40" s="336"/>
      <c r="P40" s="336"/>
      <c r="Q40" s="336"/>
      <c r="R40" s="336"/>
      <c r="S40" s="336"/>
      <c r="T40" s="336"/>
      <c r="U40" s="336"/>
      <c r="V40" s="336"/>
      <c r="W40" s="336"/>
      <c r="X40" s="336"/>
      <c r="Y40" s="336"/>
      <c r="Z40" s="336"/>
      <c r="AA40" s="336"/>
    </row>
    <row r="41" spans="2:27" ht="28" customHeight="1" x14ac:dyDescent="0.35">
      <c r="B41" s="337" t="s">
        <v>166</v>
      </c>
      <c r="C41" s="341">
        <v>60</v>
      </c>
      <c r="D41" s="341">
        <v>60</v>
      </c>
      <c r="E41" s="336"/>
      <c r="F41" s="337" t="s">
        <v>166</v>
      </c>
      <c r="G41" s="337">
        <v>150</v>
      </c>
      <c r="H41" s="336"/>
      <c r="I41" s="336"/>
      <c r="J41" s="336"/>
      <c r="K41" s="336"/>
      <c r="L41" s="336"/>
      <c r="M41" s="336"/>
      <c r="N41" s="336"/>
      <c r="O41" s="336"/>
      <c r="P41" s="336"/>
      <c r="Q41" s="336"/>
      <c r="R41" s="336"/>
      <c r="S41" s="336"/>
      <c r="T41" s="336"/>
      <c r="U41" s="336"/>
      <c r="V41" s="336"/>
      <c r="W41" s="336"/>
      <c r="X41" s="336"/>
      <c r="Y41" s="336"/>
      <c r="Z41" s="336"/>
      <c r="AA41" s="336"/>
    </row>
    <row r="42" spans="2:27" ht="28" customHeight="1" x14ac:dyDescent="0.35">
      <c r="B42" s="337" t="s">
        <v>162</v>
      </c>
      <c r="C42" s="341">
        <v>80</v>
      </c>
      <c r="D42" s="341">
        <v>80</v>
      </c>
      <c r="E42" s="336"/>
      <c r="F42" s="337" t="s">
        <v>167</v>
      </c>
      <c r="G42" s="343">
        <v>100</v>
      </c>
      <c r="H42" s="336"/>
      <c r="I42" s="336"/>
      <c r="J42" s="336"/>
      <c r="K42" s="336"/>
      <c r="L42" s="336"/>
      <c r="M42" s="336"/>
      <c r="N42" s="336"/>
      <c r="O42" s="336"/>
      <c r="P42" s="336"/>
      <c r="Q42" s="336"/>
      <c r="R42" s="336"/>
      <c r="S42" s="336"/>
      <c r="T42" s="336"/>
      <c r="U42" s="336"/>
      <c r="V42" s="336"/>
      <c r="W42" s="336"/>
      <c r="X42" s="336"/>
      <c r="Y42" s="336"/>
      <c r="Z42" s="336"/>
      <c r="AA42" s="336"/>
    </row>
    <row r="43" spans="2:27" ht="28" customHeight="1" x14ac:dyDescent="0.35">
      <c r="B43" s="337" t="s">
        <v>168</v>
      </c>
      <c r="C43" s="344">
        <v>0</v>
      </c>
      <c r="D43" s="338">
        <v>20000000.000000004</v>
      </c>
      <c r="E43" s="336"/>
      <c r="F43" s="337" t="s">
        <v>169</v>
      </c>
      <c r="G43" s="343">
        <v>-10</v>
      </c>
      <c r="H43" s="343">
        <v>-10</v>
      </c>
      <c r="I43" s="345" t="s">
        <v>170</v>
      </c>
      <c r="J43" s="336"/>
      <c r="K43" s="336"/>
      <c r="L43" s="336"/>
      <c r="M43" s="336"/>
      <c r="N43" s="336"/>
      <c r="O43" s="336"/>
      <c r="P43" s="336"/>
      <c r="Q43" s="336"/>
      <c r="R43" s="336"/>
      <c r="S43" s="336"/>
      <c r="T43" s="336"/>
      <c r="U43" s="336"/>
      <c r="V43" s="336"/>
      <c r="W43" s="336"/>
      <c r="X43" s="336"/>
      <c r="Y43" s="336"/>
      <c r="Z43" s="336"/>
      <c r="AA43" s="336"/>
    </row>
    <row r="44" spans="2:27" ht="28" customHeight="1" x14ac:dyDescent="0.35">
      <c r="B44" s="337" t="s">
        <v>171</v>
      </c>
      <c r="C44" s="341">
        <v>160</v>
      </c>
      <c r="D44" s="339">
        <v>160</v>
      </c>
      <c r="E44" s="336"/>
      <c r="F44" s="337" t="s">
        <v>172</v>
      </c>
      <c r="G44" s="343">
        <v>-4</v>
      </c>
      <c r="H44" s="343">
        <v>-4</v>
      </c>
      <c r="I44" s="336"/>
      <c r="J44" s="336"/>
      <c r="K44" s="336"/>
      <c r="L44" s="336"/>
      <c r="M44" s="336"/>
      <c r="N44" s="336"/>
      <c r="O44" s="336"/>
      <c r="P44" s="336"/>
      <c r="Q44" s="336"/>
      <c r="R44" s="336"/>
      <c r="S44" s="336"/>
      <c r="T44" s="336"/>
      <c r="U44" s="336"/>
      <c r="V44" s="336"/>
      <c r="W44" s="336"/>
      <c r="X44" s="336"/>
      <c r="Y44" s="336"/>
      <c r="Z44" s="336"/>
      <c r="AA44" s="336"/>
    </row>
    <row r="45" spans="2:27" ht="28" customHeight="1" x14ac:dyDescent="0.35">
      <c r="B45" s="337" t="s">
        <v>173</v>
      </c>
      <c r="C45" s="341">
        <v>30</v>
      </c>
      <c r="D45" s="344">
        <v>1000000</v>
      </c>
      <c r="E45" s="336"/>
      <c r="F45" s="337" t="s">
        <v>174</v>
      </c>
      <c r="G45" s="343">
        <v>60</v>
      </c>
      <c r="H45" s="340">
        <v>0</v>
      </c>
      <c r="I45" s="336"/>
      <c r="J45" s="336"/>
      <c r="K45" s="336"/>
      <c r="L45" s="336"/>
      <c r="M45" s="336"/>
      <c r="N45" s="336"/>
      <c r="O45" s="336"/>
      <c r="P45" s="336"/>
      <c r="Q45" s="336"/>
      <c r="R45" s="336"/>
      <c r="S45" s="336"/>
      <c r="T45" s="336"/>
      <c r="U45" s="336"/>
      <c r="V45" s="336"/>
      <c r="W45" s="336"/>
      <c r="X45" s="336"/>
      <c r="Y45" s="336"/>
      <c r="Z45" s="336"/>
      <c r="AA45" s="336"/>
    </row>
    <row r="46" spans="2:27" ht="28" customHeight="1" x14ac:dyDescent="0.35">
      <c r="B46" s="337" t="s">
        <v>167</v>
      </c>
      <c r="C46" s="341">
        <v>80</v>
      </c>
      <c r="D46" s="344">
        <v>1000000</v>
      </c>
      <c r="E46" s="336"/>
      <c r="F46" s="337" t="s">
        <v>175</v>
      </c>
      <c r="G46" s="332" t="s">
        <v>53</v>
      </c>
      <c r="H46" s="332"/>
      <c r="I46" s="336"/>
      <c r="J46" s="336"/>
      <c r="K46" s="336"/>
      <c r="L46" s="336"/>
      <c r="M46" s="336"/>
      <c r="N46" s="336"/>
      <c r="O46" s="336"/>
      <c r="P46" s="336"/>
      <c r="Q46" s="336"/>
      <c r="R46" s="336"/>
      <c r="S46" s="336"/>
      <c r="T46" s="336"/>
      <c r="U46" s="336"/>
      <c r="V46" s="336"/>
      <c r="W46" s="336"/>
      <c r="X46" s="336"/>
      <c r="Y46" s="336"/>
      <c r="Z46" s="336"/>
      <c r="AA46" s="336"/>
    </row>
    <row r="47" spans="2:27" ht="28" customHeight="1" x14ac:dyDescent="0.35">
      <c r="B47" s="337" t="s">
        <v>176</v>
      </c>
      <c r="C47" s="341">
        <v>130</v>
      </c>
      <c r="D47" s="344">
        <v>1000000</v>
      </c>
      <c r="E47" s="336"/>
      <c r="F47" s="337" t="s">
        <v>177</v>
      </c>
      <c r="G47" s="346" t="s">
        <v>74</v>
      </c>
      <c r="H47" s="336"/>
      <c r="I47" s="336"/>
      <c r="J47" s="336"/>
      <c r="K47" s="336"/>
      <c r="L47" s="336"/>
      <c r="M47" s="336"/>
      <c r="N47" s="336"/>
      <c r="O47" s="336"/>
      <c r="P47" s="336"/>
      <c r="Q47" s="336"/>
      <c r="R47" s="336"/>
      <c r="S47" s="336"/>
      <c r="T47" s="336"/>
      <c r="U47" s="336"/>
      <c r="V47" s="336"/>
      <c r="W47" s="336"/>
      <c r="X47" s="336"/>
      <c r="Y47" s="336"/>
      <c r="Z47" s="336"/>
      <c r="AA47" s="336"/>
    </row>
    <row r="48" spans="2:27" ht="28" customHeight="1" x14ac:dyDescent="0.35"/>
    <row r="49" s="309" customFormat="1" ht="15" hidden="1" customHeight="1" x14ac:dyDescent="0.35"/>
    <row r="50" s="309" customFormat="1" ht="15" hidden="1" customHeight="1" x14ac:dyDescent="0.35"/>
    <row r="51" s="309" customFormat="1" ht="15" hidden="1" customHeight="1" x14ac:dyDescent="0.35"/>
    <row r="52" s="309" customFormat="1" ht="15" hidden="1" customHeight="1" x14ac:dyDescent="0.35"/>
    <row r="53" s="309" customFormat="1" ht="15" hidden="1" customHeight="1" x14ac:dyDescent="0.35"/>
    <row r="54" s="309" customFormat="1" ht="15" hidden="1" customHeight="1" x14ac:dyDescent="0.35"/>
    <row r="55" s="309" customFormat="1" ht="15" hidden="1" customHeight="1" x14ac:dyDescent="0.35"/>
    <row r="56" s="309" customFormat="1" ht="15" hidden="1" customHeight="1" x14ac:dyDescent="0.35"/>
    <row r="57" s="309" customFormat="1" ht="15" hidden="1" customHeight="1" x14ac:dyDescent="0.35"/>
    <row r="58" s="309" customFormat="1" ht="15" hidden="1" customHeight="1" x14ac:dyDescent="0.35"/>
    <row r="59" s="309" customFormat="1" ht="15" hidden="1" customHeight="1" x14ac:dyDescent="0.35"/>
    <row r="60" s="309" customFormat="1" ht="15" hidden="1" customHeight="1" x14ac:dyDescent="0.35"/>
    <row r="61" s="309" customFormat="1" ht="15" hidden="1" customHeight="1" x14ac:dyDescent="0.35"/>
    <row r="62" s="309" customFormat="1" ht="15" hidden="1" customHeight="1" x14ac:dyDescent="0.35"/>
    <row r="63" s="309" customFormat="1" ht="15" hidden="1" customHeight="1" x14ac:dyDescent="0.35"/>
    <row r="64" s="309" customFormat="1" ht="15" hidden="1" customHeight="1" x14ac:dyDescent="0.35"/>
    <row r="65" s="309" customFormat="1" ht="15" hidden="1" customHeight="1" x14ac:dyDescent="0.35"/>
    <row r="66" s="309" customFormat="1" ht="15" hidden="1" customHeight="1" x14ac:dyDescent="0.35"/>
    <row r="67" s="309" customFormat="1" ht="15" hidden="1" customHeight="1" x14ac:dyDescent="0.35"/>
    <row r="68" s="309" customFormat="1" ht="15" hidden="1" customHeight="1" x14ac:dyDescent="0.35"/>
    <row r="69" s="309" customFormat="1" ht="15" hidden="1" customHeight="1" x14ac:dyDescent="0.35"/>
    <row r="70" s="309" customFormat="1" ht="15" hidden="1" customHeight="1" x14ac:dyDescent="0.35"/>
    <row r="71" s="309" customFormat="1" ht="15" hidden="1" customHeight="1" x14ac:dyDescent="0.35"/>
    <row r="72" s="309" customFormat="1" ht="15" hidden="1" customHeight="1" x14ac:dyDescent="0.35"/>
    <row r="73" s="309" customFormat="1" ht="15" hidden="1" customHeight="1" x14ac:dyDescent="0.35"/>
    <row r="74" s="309" customFormat="1" ht="15" hidden="1" customHeight="1" x14ac:dyDescent="0.35"/>
    <row r="75" s="309" customFormat="1" ht="15" hidden="1" customHeight="1" x14ac:dyDescent="0.35"/>
    <row r="76" s="309" customFormat="1" ht="15" hidden="1" customHeight="1" x14ac:dyDescent="0.35"/>
    <row r="77" s="309" customFormat="1" ht="15" hidden="1" customHeight="1" x14ac:dyDescent="0.35"/>
    <row r="78" s="309" customFormat="1" ht="15" hidden="1" customHeight="1" x14ac:dyDescent="0.35"/>
    <row r="79" s="309" customFormat="1" ht="15" hidden="1" customHeight="1" x14ac:dyDescent="0.35"/>
    <row r="80" s="309" customFormat="1" ht="15" hidden="1" customHeight="1" x14ac:dyDescent="0.35"/>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Samenvatting</vt:lpstr>
      <vt:lpstr>1. Implementatie</vt:lpstr>
      <vt:lpstr> 2a. Gebruiksrecht Perpetual</vt:lpstr>
      <vt:lpstr> 2b. Gebruiksrecht Subscription</vt:lpstr>
      <vt:lpstr>3. Consultancy</vt:lpstr>
      <vt:lpstr>4. Opleidingen</vt:lpstr>
      <vt:lpstr>BPK-Grafiek</vt:lpstr>
      <vt:lpstr>DATA</vt:lpstr>
      <vt:lpstr>' 2b. Gebruiksrecht Subscription'!Staffel1</vt:lpstr>
      <vt:lpstr>Staffel1</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Gertjan G.J. Schut</cp:lastModifiedBy>
  <cp:lastPrinted>2020-04-16T07:17:17Z</cp:lastPrinted>
  <dcterms:created xsi:type="dcterms:W3CDTF">2019-08-27T11:41:48Z</dcterms:created>
  <dcterms:modified xsi:type="dcterms:W3CDTF">2024-10-21T11:16:13Z</dcterms:modified>
</cp:coreProperties>
</file>