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cholengroep Driestar-Wartburg/Leasefietsen 2024/4. NvI/NvI 3/"/>
    </mc:Choice>
  </mc:AlternateContent>
  <xr:revisionPtr revIDLastSave="435" documentId="8_{12096D7F-CF22-407B-9A2C-1CE5425FDA4D}" xr6:coauthVersionLast="47" xr6:coauthVersionMax="47" xr10:uidLastSave="{D4198A67-21B2-4D03-AF99-F0DBAE74C10E}"/>
  <bookViews>
    <workbookView xWindow="-120" yWindow="-120" windowWidth="29040" windowHeight="15720" xr2:uid="{0500828F-8151-4179-B8D4-56B7AD94B420}"/>
  </bookViews>
  <sheets>
    <sheet name="Opgave kosten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3" l="1"/>
  <c r="D15" i="3"/>
  <c r="D13" i="3"/>
  <c r="D11" i="3"/>
  <c r="E18" i="3"/>
  <c r="P18" i="3" s="1"/>
  <c r="E17" i="3"/>
  <c r="P17" i="3" s="1"/>
  <c r="E16" i="3"/>
  <c r="R16" i="3" s="1"/>
  <c r="E15" i="3"/>
  <c r="E14" i="3"/>
  <c r="R14" i="3" s="1"/>
  <c r="E13" i="3"/>
  <c r="R13" i="3" s="1"/>
  <c r="E12" i="3"/>
  <c r="R12" i="3" s="1"/>
  <c r="E11" i="3"/>
  <c r="E8" i="3"/>
  <c r="P8" i="3" s="1"/>
  <c r="E7" i="3"/>
  <c r="P7" i="3" s="1"/>
  <c r="E10" i="3"/>
  <c r="N10" i="3" s="1"/>
  <c r="P10" i="3"/>
  <c r="E9" i="3"/>
  <c r="D9" i="3"/>
  <c r="D7" i="3"/>
  <c r="R8" i="3"/>
  <c r="R9" i="3"/>
  <c r="R10" i="3"/>
  <c r="R11" i="3"/>
  <c r="R15" i="3"/>
  <c r="R18" i="3"/>
  <c r="P9" i="3"/>
  <c r="P11" i="3"/>
  <c r="P15" i="3"/>
  <c r="P16" i="3"/>
  <c r="N8" i="3"/>
  <c r="N9" i="3"/>
  <c r="N11" i="3"/>
  <c r="N12" i="3"/>
  <c r="N15" i="3"/>
  <c r="N16" i="3"/>
  <c r="N18" i="3"/>
  <c r="R17" i="3" l="1"/>
  <c r="N17" i="3"/>
  <c r="P14" i="3"/>
  <c r="N14" i="3"/>
  <c r="P13" i="3"/>
  <c r="N13" i="3"/>
  <c r="P12" i="3"/>
  <c r="N7" i="3"/>
  <c r="R7" i="3"/>
  <c r="L9" i="3"/>
  <c r="L10" i="3"/>
  <c r="L11" i="3"/>
  <c r="L12" i="3"/>
  <c r="L13" i="3"/>
  <c r="L14" i="3"/>
  <c r="L15" i="3"/>
  <c r="L16" i="3"/>
  <c r="L17" i="3"/>
  <c r="L18" i="3"/>
  <c r="L8" i="3"/>
  <c r="L7" i="3"/>
  <c r="J8" i="3"/>
  <c r="J9" i="3"/>
  <c r="J10" i="3"/>
  <c r="J11" i="3"/>
  <c r="J12" i="3"/>
  <c r="J13" i="3"/>
  <c r="J14" i="3"/>
  <c r="J15" i="3"/>
  <c r="J16" i="3"/>
  <c r="J17" i="3"/>
  <c r="J18" i="3"/>
  <c r="J7" i="3"/>
  <c r="G7" i="3"/>
  <c r="H7" i="3" s="1"/>
  <c r="G11" i="3"/>
  <c r="H11" i="3" s="1"/>
  <c r="G10" i="3"/>
  <c r="G18" i="3"/>
  <c r="H18" i="3" s="1"/>
  <c r="G16" i="3"/>
  <c r="G14" i="3"/>
  <c r="G12" i="3"/>
  <c r="G8" i="3"/>
  <c r="G9" i="3"/>
  <c r="G13" i="3"/>
  <c r="G15" i="3"/>
  <c r="G17" i="3"/>
  <c r="S18" i="3" l="1"/>
  <c r="T18" i="3" s="1"/>
  <c r="S11" i="3"/>
  <c r="S7" i="3"/>
  <c r="T7" i="3"/>
  <c r="T11" i="3"/>
  <c r="H10" i="3"/>
  <c r="H8" i="3"/>
  <c r="H16" i="3"/>
  <c r="H14" i="3"/>
  <c r="H12" i="3"/>
  <c r="H15" i="3"/>
  <c r="H17" i="3"/>
  <c r="H13" i="3"/>
  <c r="H9" i="3"/>
  <c r="S9" i="3" s="1"/>
  <c r="S10" i="3" l="1"/>
  <c r="T10" i="3" s="1"/>
  <c r="S13" i="3"/>
  <c r="T13" i="3" s="1"/>
  <c r="S12" i="3"/>
  <c r="T12" i="3" s="1"/>
  <c r="S8" i="3"/>
  <c r="T8" i="3" s="1"/>
  <c r="S17" i="3"/>
  <c r="T17" i="3" s="1"/>
  <c r="S15" i="3"/>
  <c r="T15" i="3" s="1"/>
  <c r="S14" i="3"/>
  <c r="T14" i="3" s="1"/>
  <c r="S16" i="3"/>
  <c r="T16" i="3" s="1"/>
  <c r="T9" i="3"/>
  <c r="T19" i="3" l="1"/>
</calcChain>
</file>

<file path=xl/sharedStrings.xml><?xml version="1.0" encoding="utf-8"?>
<sst xmlns="http://schemas.openxmlformats.org/spreadsheetml/2006/main" count="58" uniqueCount="46">
  <si>
    <t>Afschrijving per maand</t>
  </si>
  <si>
    <t>Rente percentage per maand</t>
  </si>
  <si>
    <t>Rekenkundige inschrijfprijs (gebaseerd op looptijd 36 maanden)</t>
  </si>
  <si>
    <t>Gemiddelde restwaarde percentage</t>
  </si>
  <si>
    <t>Preventief en correctief onderhoud, service en reparatie per maand</t>
  </si>
  <si>
    <t>Stadsfiets cat 1</t>
  </si>
  <si>
    <t>Stadsfiets cat 2</t>
  </si>
  <si>
    <t>Racefiets cat 1</t>
  </si>
  <si>
    <t>Racefiets cat 2</t>
  </si>
  <si>
    <t>Mountainbike cat 1</t>
  </si>
  <si>
    <t>Mountainbike cat 2</t>
  </si>
  <si>
    <t>Elektrische fiets cat 1</t>
  </si>
  <si>
    <t>Elektrische fiets cat 2</t>
  </si>
  <si>
    <t>Elektrische bakfiets cat 1</t>
  </si>
  <si>
    <t>Elektrische bakfiets cat 2</t>
  </si>
  <si>
    <t>Speed pedelec cat 1</t>
  </si>
  <si>
    <t>Speed pedelec cat 2</t>
  </si>
  <si>
    <t>Ondertekening</t>
  </si>
  <si>
    <t>Naam Inschrijver</t>
  </si>
  <si>
    <t>Datum</t>
  </si>
  <si>
    <t>Functie</t>
  </si>
  <si>
    <t>Handtekening</t>
  </si>
  <si>
    <t>Totaalkosten leaseovereenkomst
(36 maanden)</t>
  </si>
  <si>
    <t>Restwaarde t.b.v. eventuele overname in privé</t>
  </si>
  <si>
    <t>Leasebedrag per maand incl. Btw t.b.v. fietsregeling</t>
  </si>
  <si>
    <t>Naam ondertekening</t>
  </si>
  <si>
    <t>Overige kosten per maand**</t>
  </si>
  <si>
    <t>** Uitsplitsing overige kosten per maand</t>
  </si>
  <si>
    <t>En WA en diefstal, overlijden en schade tbv speed pedelecs</t>
  </si>
  <si>
    <t>Pechhulp binnenland</t>
  </si>
  <si>
    <t>Inschrijver dient alleen de gele cellen in te vullen.</t>
  </si>
  <si>
    <t>Categorie Fiets Dames of Heren</t>
  </si>
  <si>
    <t>Omschrijving bijkomende kosten</t>
  </si>
  <si>
    <t xml:space="preserve">*Aantal </t>
  </si>
  <si>
    <t xml:space="preserve">Rente per maand </t>
  </si>
  <si>
    <t>Preventief en correctief onderhoud, service en reparatie percentage per maand</t>
  </si>
  <si>
    <t>Pechhulp binnenland in percentage</t>
  </si>
  <si>
    <t>Verzekering diefstal, overlijden en schade in %</t>
  </si>
  <si>
    <t>En WA en diefstal, overlijden en schade tbv speed pedelecs in %</t>
  </si>
  <si>
    <t>Overige kosten percentage per maand</t>
  </si>
  <si>
    <t>Kosten Verzekering, diefstal, overlijden en schade</t>
  </si>
  <si>
    <t xml:space="preserve"> *NB Aan de opgegeven aantallen/waarden kunnen geen rechten worden ontleend, het betreffen rekenkundige aantallen. De werkelijke aanschafsprijs wordt later ingevuld,  waar de percentages op toegepast moeten worden.</t>
  </si>
  <si>
    <t>Prijzenblad NvI 3</t>
  </si>
  <si>
    <t>Bedragen/tarieven inclusief BTW.</t>
  </si>
  <si>
    <t>*Minimale aanschafsprijs incl. btw van</t>
  </si>
  <si>
    <t>*Maximale aanschafsprijs incl. btw 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</si>
</sst>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2"/>
      <color theme="0"/>
      <name val="Aptos"/>
      <family val="2"/>
    </font>
    <font>
      <b/>
      <sz val="9"/>
      <color theme="1"/>
      <name val="Aptos"/>
      <family val="2"/>
    </font>
    <font>
      <b/>
      <sz val="9"/>
      <color theme="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2B4155"/>
        <bgColor rgb="FF000000"/>
      </patternFill>
    </fill>
    <fill>
      <patternFill patternType="solid">
        <fgColor rgb="FF2B4155"/>
        <bgColor indexed="64"/>
      </patternFill>
    </fill>
    <fill>
      <patternFill patternType="solid">
        <fgColor rgb="FFEAEBEE"/>
        <bgColor rgb="FF000000"/>
      </patternFill>
    </fill>
    <fill>
      <patternFill patternType="solid">
        <fgColor rgb="FFEAEBEE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8">
    <xf numFmtId="0" fontId="0" fillId="0" borderId="0" xfId="0"/>
    <xf numFmtId="10" fontId="9" fillId="4" borderId="11" xfId="2" applyNumberFormat="1" applyFont="1" applyFill="1" applyBorder="1" applyProtection="1">
      <protection locked="0"/>
    </xf>
    <xf numFmtId="44" fontId="12" fillId="0" borderId="11" xfId="1" applyFont="1" applyFill="1" applyBorder="1" applyProtection="1"/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9" xfId="0" applyFont="1" applyFill="1" applyBorder="1"/>
    <xf numFmtId="0" fontId="8" fillId="6" borderId="4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10" fillId="3" borderId="11" xfId="0" applyFont="1" applyFill="1" applyBorder="1"/>
    <xf numFmtId="44" fontId="11" fillId="3" borderId="11" xfId="0" applyNumberFormat="1" applyFont="1" applyFill="1" applyBorder="1"/>
    <xf numFmtId="44" fontId="11" fillId="0" borderId="11" xfId="0" applyNumberFormat="1" applyFont="1" applyBorder="1"/>
    <xf numFmtId="42" fontId="9" fillId="8" borderId="11" xfId="0" applyNumberFormat="1" applyFont="1" applyFill="1" applyBorder="1" applyAlignment="1">
      <alignment horizontal="center"/>
    </xf>
    <xf numFmtId="0" fontId="10" fillId="0" borderId="11" xfId="0" applyFont="1" applyBorder="1"/>
    <xf numFmtId="0" fontId="6" fillId="2" borderId="0" xfId="0" applyFont="1" applyFill="1"/>
    <xf numFmtId="0" fontId="13" fillId="6" borderId="5" xfId="0" applyFont="1" applyFill="1" applyBorder="1"/>
    <xf numFmtId="0" fontId="13" fillId="6" borderId="6" xfId="0" applyFont="1" applyFill="1" applyBorder="1"/>
    <xf numFmtId="0" fontId="13" fillId="6" borderId="6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/>
    </xf>
    <xf numFmtId="42" fontId="13" fillId="6" borderId="8" xfId="0" applyNumberFormat="1" applyFont="1" applyFill="1" applyBorder="1" applyAlignment="1">
      <alignment horizontal="center"/>
    </xf>
    <xf numFmtId="0" fontId="7" fillId="0" borderId="0" xfId="0" applyFont="1"/>
    <xf numFmtId="0" fontId="0" fillId="0" borderId="0" xfId="0" applyAlignment="1">
      <alignment wrapText="1"/>
    </xf>
    <xf numFmtId="42" fontId="0" fillId="0" borderId="0" xfId="0" applyNumberFormat="1"/>
    <xf numFmtId="0" fontId="11" fillId="0" borderId="0" xfId="0" applyFont="1"/>
    <xf numFmtId="0" fontId="12" fillId="0" borderId="0" xfId="0" applyFont="1"/>
    <xf numFmtId="0" fontId="8" fillId="7" borderId="11" xfId="0" applyFont="1" applyFill="1" applyBorder="1"/>
    <xf numFmtId="0" fontId="15" fillId="7" borderId="19" xfId="0" applyFont="1" applyFill="1" applyBorder="1" applyAlignment="1">
      <alignment horizontal="left"/>
    </xf>
    <xf numFmtId="0" fontId="11" fillId="9" borderId="19" xfId="0" applyFont="1" applyFill="1" applyBorder="1" applyAlignment="1">
      <alignment horizontal="left" vertical="center"/>
    </xf>
    <xf numFmtId="0" fontId="11" fillId="9" borderId="12" xfId="0" applyFont="1" applyFill="1" applyBorder="1" applyAlignment="1">
      <alignment horizontal="left" vertical="center"/>
    </xf>
    <xf numFmtId="0" fontId="11" fillId="9" borderId="20" xfId="0" applyFont="1" applyFill="1" applyBorder="1" applyAlignment="1">
      <alignment horizontal="left" vertical="center"/>
    </xf>
    <xf numFmtId="0" fontId="11" fillId="5" borderId="12" xfId="0" applyFont="1" applyFill="1" applyBorder="1" applyAlignment="1" applyProtection="1">
      <alignment horizontal="center"/>
      <protection locked="0"/>
    </xf>
    <xf numFmtId="0" fontId="11" fillId="5" borderId="15" xfId="0" applyFont="1" applyFill="1" applyBorder="1" applyAlignment="1" applyProtection="1">
      <alignment horizontal="center"/>
      <protection locked="0"/>
    </xf>
    <xf numFmtId="0" fontId="11" fillId="5" borderId="16" xfId="0" applyFont="1" applyFill="1" applyBorder="1" applyAlignment="1" applyProtection="1">
      <alignment horizontal="center"/>
      <protection locked="0"/>
    </xf>
    <xf numFmtId="0" fontId="8" fillId="6" borderId="1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1" fillId="2" borderId="0" xfId="0" applyFont="1" applyFill="1"/>
    <xf numFmtId="0" fontId="8" fillId="6" borderId="1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left"/>
    </xf>
    <xf numFmtId="0" fontId="1" fillId="2" borderId="9" xfId="0" applyFont="1" applyFill="1" applyBorder="1" applyAlignment="1">
      <alignment horizontal="left"/>
    </xf>
    <xf numFmtId="0" fontId="11" fillId="9" borderId="24" xfId="0" applyFont="1" applyFill="1" applyBorder="1" applyAlignment="1">
      <alignment horizontal="left" vertical="top"/>
    </xf>
    <xf numFmtId="0" fontId="11" fillId="9" borderId="25" xfId="0" applyFont="1" applyFill="1" applyBorder="1" applyAlignment="1">
      <alignment horizontal="left" vertical="top"/>
    </xf>
    <xf numFmtId="0" fontId="11" fillId="9" borderId="4" xfId="0" applyFont="1" applyFill="1" applyBorder="1" applyAlignment="1">
      <alignment horizontal="left" vertical="top"/>
    </xf>
    <xf numFmtId="0" fontId="14" fillId="5" borderId="19" xfId="0" applyFont="1" applyFill="1" applyBorder="1" applyAlignment="1" applyProtection="1">
      <alignment horizontal="center"/>
      <protection locked="0"/>
    </xf>
    <xf numFmtId="0" fontId="14" fillId="5" borderId="17" xfId="0" applyFont="1" applyFill="1" applyBorder="1" applyAlignment="1" applyProtection="1">
      <alignment horizontal="center"/>
      <protection locked="0"/>
    </xf>
    <xf numFmtId="0" fontId="14" fillId="5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 applyProtection="1">
      <alignment horizontal="center"/>
      <protection locked="0"/>
    </xf>
    <xf numFmtId="0" fontId="14" fillId="5" borderId="0" xfId="0" applyFont="1" applyFill="1" applyAlignment="1" applyProtection="1">
      <alignment horizontal="center"/>
      <protection locked="0"/>
    </xf>
    <xf numFmtId="0" fontId="14" fillId="5" borderId="22" xfId="0" applyFont="1" applyFill="1" applyBorder="1" applyAlignment="1" applyProtection="1">
      <alignment horizontal="center"/>
      <protection locked="0"/>
    </xf>
    <xf numFmtId="0" fontId="14" fillId="5" borderId="20" xfId="0" applyFont="1" applyFill="1" applyBorder="1" applyAlignment="1" applyProtection="1">
      <alignment horizontal="center"/>
      <protection locked="0"/>
    </xf>
    <xf numFmtId="0" fontId="14" fillId="5" borderId="21" xfId="0" applyFont="1" applyFill="1" applyBorder="1" applyAlignment="1" applyProtection="1">
      <alignment horizontal="center"/>
      <protection locked="0"/>
    </xf>
    <xf numFmtId="0" fontId="14" fillId="5" borderId="23" xfId="0" applyFont="1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/>
    </xf>
    <xf numFmtId="0" fontId="8" fillId="7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AEBEE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203107</xdr:colOff>
      <xdr:row>0</xdr:row>
      <xdr:rowOff>131669</xdr:rowOff>
    </xdr:from>
    <xdr:to>
      <xdr:col>18</xdr:col>
      <xdr:colOff>1016934</xdr:colOff>
      <xdr:row>3</xdr:row>
      <xdr:rowOff>41730</xdr:rowOff>
    </xdr:to>
    <xdr:pic>
      <xdr:nvPicPr>
        <xdr:cNvPr id="2" name="Afbeelding 1" descr="Home - Driestar Wartburg">
          <a:extLst>
            <a:ext uri="{FF2B5EF4-FFF2-40B4-BE49-F238E27FC236}">
              <a16:creationId xmlns:a16="http://schemas.microsoft.com/office/drawing/2014/main" id="{AD27AA2C-D7E8-E0A2-B9DA-5FABE313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72045" y="131669"/>
          <a:ext cx="3290327" cy="58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8B803-CF87-40BE-A672-985BB2FBFFF6}">
  <dimension ref="A1:V46"/>
  <sheetViews>
    <sheetView showGridLines="0" tabSelected="1" zoomScale="80" zoomScaleNormal="80" workbookViewId="0"/>
  </sheetViews>
  <sheetFormatPr defaultRowHeight="15" x14ac:dyDescent="0.25"/>
  <cols>
    <col min="1" max="1" width="2.7109375" customWidth="1"/>
    <col min="2" max="2" width="40.5703125" customWidth="1"/>
    <col min="3" max="3" width="13" customWidth="1"/>
    <col min="4" max="4" width="19.140625" customWidth="1"/>
    <col min="5" max="5" width="19.42578125" customWidth="1"/>
    <col min="6" max="6" width="14.140625" customWidth="1"/>
    <col min="7" max="7" width="15.28515625" customWidth="1"/>
    <col min="8" max="8" width="14.42578125" customWidth="1"/>
    <col min="9" max="9" width="13.42578125" customWidth="1"/>
    <col min="10" max="10" width="16.85546875" customWidth="1"/>
    <col min="11" max="19" width="18.5703125" customWidth="1"/>
    <col min="20" max="20" width="17.42578125" customWidth="1"/>
    <col min="21" max="21" width="19.5703125" bestFit="1" customWidth="1"/>
    <col min="22" max="22" width="54.85546875" bestFit="1" customWidth="1"/>
    <col min="23" max="23" width="18.85546875" customWidth="1"/>
    <col min="24" max="24" width="66.42578125" customWidth="1"/>
  </cols>
  <sheetData>
    <row r="1" spans="1:22" ht="21.75" customHeight="1" x14ac:dyDescent="0.35">
      <c r="A1" s="3" t="s">
        <v>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  <c r="U1" s="5"/>
      <c r="V1" s="5"/>
    </row>
    <row r="2" spans="1:22" ht="11.25" customHeight="1" x14ac:dyDescent="0.35">
      <c r="A2" s="3"/>
      <c r="B2" s="4"/>
      <c r="C2" s="4"/>
      <c r="D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5"/>
      <c r="V2" s="5"/>
    </row>
    <row r="3" spans="1:22" ht="21" x14ac:dyDescent="0.35">
      <c r="A3" s="3"/>
      <c r="B3" s="41" t="s">
        <v>30</v>
      </c>
      <c r="C3" s="41"/>
      <c r="D3" s="41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  <c r="V3" s="5"/>
    </row>
    <row r="4" spans="1:22" ht="15.75" thickBot="1" x14ac:dyDescent="0.3">
      <c r="A4" s="6"/>
      <c r="B4" s="42" t="s">
        <v>43</v>
      </c>
      <c r="C4" s="42"/>
      <c r="D4" s="42"/>
      <c r="E4" s="55"/>
      <c r="F4" s="55"/>
      <c r="G4" s="55"/>
      <c r="H4" s="55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V4" s="4"/>
    </row>
    <row r="5" spans="1:22" ht="75" x14ac:dyDescent="0.25">
      <c r="A5" s="38"/>
      <c r="B5" s="39" t="s">
        <v>31</v>
      </c>
      <c r="C5" s="36" t="s">
        <v>33</v>
      </c>
      <c r="D5" s="36" t="s">
        <v>44</v>
      </c>
      <c r="E5" s="36" t="s">
        <v>45</v>
      </c>
      <c r="F5" s="36" t="s">
        <v>3</v>
      </c>
      <c r="G5" s="36" t="s">
        <v>23</v>
      </c>
      <c r="H5" s="36" t="s">
        <v>0</v>
      </c>
      <c r="I5" s="36" t="s">
        <v>1</v>
      </c>
      <c r="J5" s="36" t="s">
        <v>34</v>
      </c>
      <c r="K5" s="36" t="s">
        <v>35</v>
      </c>
      <c r="L5" s="36" t="s">
        <v>4</v>
      </c>
      <c r="M5" s="36" t="s">
        <v>36</v>
      </c>
      <c r="N5" s="36" t="s">
        <v>29</v>
      </c>
      <c r="O5" s="8" t="s">
        <v>37</v>
      </c>
      <c r="P5" s="8" t="s">
        <v>40</v>
      </c>
      <c r="Q5" s="36" t="s">
        <v>39</v>
      </c>
      <c r="R5" s="36" t="s">
        <v>26</v>
      </c>
      <c r="S5" s="36" t="s">
        <v>24</v>
      </c>
      <c r="T5" s="34" t="s">
        <v>22</v>
      </c>
    </row>
    <row r="6" spans="1:22" ht="58.5" customHeight="1" x14ac:dyDescent="0.25">
      <c r="A6" s="38"/>
      <c r="B6" s="40"/>
      <c r="C6" s="37"/>
      <c r="D6" s="37"/>
      <c r="E6" s="37"/>
      <c r="F6" s="56"/>
      <c r="G6" s="37"/>
      <c r="H6" s="37"/>
      <c r="I6" s="37"/>
      <c r="J6" s="37"/>
      <c r="K6" s="37"/>
      <c r="L6" s="37"/>
      <c r="M6" s="37"/>
      <c r="N6" s="37"/>
      <c r="O6" s="8" t="s">
        <v>38</v>
      </c>
      <c r="P6" s="8" t="s">
        <v>28</v>
      </c>
      <c r="Q6" s="37"/>
      <c r="R6" s="37"/>
      <c r="S6" s="37"/>
      <c r="T6" s="35"/>
    </row>
    <row r="7" spans="1:22" x14ac:dyDescent="0.25">
      <c r="A7" s="4"/>
      <c r="B7" s="9" t="s">
        <v>5</v>
      </c>
      <c r="C7" s="10">
        <v>15</v>
      </c>
      <c r="D7" s="11">
        <f>300*1.21</f>
        <v>363</v>
      </c>
      <c r="E7" s="11">
        <f>600*1.21</f>
        <v>726</v>
      </c>
      <c r="F7" s="1">
        <v>0</v>
      </c>
      <c r="G7" s="12">
        <f>E7*F7</f>
        <v>0</v>
      </c>
      <c r="H7" s="12">
        <f>(E7-G7)/36</f>
        <v>20.166666666666668</v>
      </c>
      <c r="I7" s="1">
        <v>0</v>
      </c>
      <c r="J7" s="11">
        <f>E7*I7</f>
        <v>0</v>
      </c>
      <c r="K7" s="1">
        <v>0</v>
      </c>
      <c r="L7" s="11">
        <f>E7*K7</f>
        <v>0</v>
      </c>
      <c r="M7" s="1">
        <v>0</v>
      </c>
      <c r="N7" s="11">
        <f>E7*M7</f>
        <v>0</v>
      </c>
      <c r="O7" s="1">
        <v>0</v>
      </c>
      <c r="P7" s="11">
        <f>E7*O7</f>
        <v>0</v>
      </c>
      <c r="Q7" s="1">
        <v>0</v>
      </c>
      <c r="R7" s="11">
        <f>E7*Q7</f>
        <v>0</v>
      </c>
      <c r="S7" s="2">
        <f>H7+J7+L7+N7+P7+R7</f>
        <v>20.166666666666668</v>
      </c>
      <c r="T7" s="13">
        <f t="shared" ref="T7:T18" si="0">S7*C7*36</f>
        <v>10890</v>
      </c>
    </row>
    <row r="8" spans="1:22" x14ac:dyDescent="0.25">
      <c r="A8" s="4"/>
      <c r="B8" s="9" t="s">
        <v>6</v>
      </c>
      <c r="C8" s="10">
        <v>20</v>
      </c>
      <c r="D8" s="11">
        <v>726</v>
      </c>
      <c r="E8" s="11">
        <f>1200*1.21</f>
        <v>1452</v>
      </c>
      <c r="F8" s="1">
        <v>0</v>
      </c>
      <c r="G8" s="12">
        <f t="shared" ref="G8" si="1">E8*F8</f>
        <v>0</v>
      </c>
      <c r="H8" s="12">
        <f>(E8-G8)/36</f>
        <v>40.333333333333336</v>
      </c>
      <c r="I8" s="1">
        <v>0</v>
      </c>
      <c r="J8" s="11">
        <f t="shared" ref="J8:J18" si="2">E8*I8</f>
        <v>0</v>
      </c>
      <c r="K8" s="1">
        <v>0</v>
      </c>
      <c r="L8" s="11">
        <f>E8*K8</f>
        <v>0</v>
      </c>
      <c r="M8" s="1">
        <v>0</v>
      </c>
      <c r="N8" s="11">
        <f t="shared" ref="N8:N18" si="3">E8*M8</f>
        <v>0</v>
      </c>
      <c r="O8" s="1">
        <v>0</v>
      </c>
      <c r="P8" s="11">
        <f t="shared" ref="P8:P18" si="4">E8*O8</f>
        <v>0</v>
      </c>
      <c r="Q8" s="1">
        <v>0</v>
      </c>
      <c r="R8" s="11">
        <f t="shared" ref="R8:R18" si="5">E8*Q8</f>
        <v>0</v>
      </c>
      <c r="S8" s="2">
        <f t="shared" ref="S8:S18" si="6">H8+J8+L8+N8+P8+R8</f>
        <v>40.333333333333336</v>
      </c>
      <c r="T8" s="13">
        <f t="shared" si="0"/>
        <v>29040.000000000004</v>
      </c>
    </row>
    <row r="9" spans="1:22" x14ac:dyDescent="0.25">
      <c r="A9" s="4"/>
      <c r="B9" s="9" t="s">
        <v>7</v>
      </c>
      <c r="C9" s="10">
        <v>10</v>
      </c>
      <c r="D9" s="11">
        <f>800*1.21</f>
        <v>968</v>
      </c>
      <c r="E9" s="11">
        <f>1600*1.21</f>
        <v>1936</v>
      </c>
      <c r="F9" s="1">
        <v>0</v>
      </c>
      <c r="G9" s="12">
        <f t="shared" ref="G9:G17" si="7">E9*F9</f>
        <v>0</v>
      </c>
      <c r="H9" s="12">
        <f t="shared" ref="H9:H17" si="8">(E9-G9)/36</f>
        <v>53.777777777777779</v>
      </c>
      <c r="I9" s="1">
        <v>0</v>
      </c>
      <c r="J9" s="11">
        <f t="shared" si="2"/>
        <v>0</v>
      </c>
      <c r="K9" s="1">
        <v>0</v>
      </c>
      <c r="L9" s="11">
        <f t="shared" ref="L9:L18" si="9">E9*K9</f>
        <v>0</v>
      </c>
      <c r="M9" s="1">
        <v>0</v>
      </c>
      <c r="N9" s="11">
        <f t="shared" si="3"/>
        <v>0</v>
      </c>
      <c r="O9" s="1">
        <v>0</v>
      </c>
      <c r="P9" s="11">
        <f t="shared" si="4"/>
        <v>0</v>
      </c>
      <c r="Q9" s="1">
        <v>0</v>
      </c>
      <c r="R9" s="11">
        <f t="shared" si="5"/>
        <v>0</v>
      </c>
      <c r="S9" s="2">
        <f t="shared" si="6"/>
        <v>53.777777777777779</v>
      </c>
      <c r="T9" s="13">
        <f t="shared" si="0"/>
        <v>19360</v>
      </c>
    </row>
    <row r="10" spans="1:22" x14ac:dyDescent="0.25">
      <c r="A10" s="4"/>
      <c r="B10" s="9" t="s">
        <v>8</v>
      </c>
      <c r="C10" s="10">
        <v>20</v>
      </c>
      <c r="D10" s="11">
        <v>1936</v>
      </c>
      <c r="E10" s="11">
        <f>3500*1.21</f>
        <v>4235</v>
      </c>
      <c r="F10" s="1">
        <v>0</v>
      </c>
      <c r="G10" s="12">
        <f t="shared" ref="G10:G11" si="10">E10*F10</f>
        <v>0</v>
      </c>
      <c r="H10" s="12">
        <f t="shared" ref="H10:H11" si="11">(E10-G10)/36</f>
        <v>117.63888888888889</v>
      </c>
      <c r="I10" s="1">
        <v>0</v>
      </c>
      <c r="J10" s="11">
        <f t="shared" si="2"/>
        <v>0</v>
      </c>
      <c r="K10" s="1">
        <v>0</v>
      </c>
      <c r="L10" s="11">
        <f t="shared" si="9"/>
        <v>0</v>
      </c>
      <c r="M10" s="1">
        <v>0</v>
      </c>
      <c r="N10" s="11">
        <f t="shared" si="3"/>
        <v>0</v>
      </c>
      <c r="O10" s="1">
        <v>0</v>
      </c>
      <c r="P10" s="11">
        <f t="shared" si="4"/>
        <v>0</v>
      </c>
      <c r="Q10" s="1">
        <v>0</v>
      </c>
      <c r="R10" s="11">
        <f t="shared" si="5"/>
        <v>0</v>
      </c>
      <c r="S10" s="2">
        <f t="shared" si="6"/>
        <v>117.63888888888889</v>
      </c>
      <c r="T10" s="13">
        <f t="shared" si="0"/>
        <v>84700</v>
      </c>
    </row>
    <row r="11" spans="1:22" x14ac:dyDescent="0.25">
      <c r="A11" s="4"/>
      <c r="B11" s="9" t="s">
        <v>9</v>
      </c>
      <c r="C11" s="10">
        <v>10</v>
      </c>
      <c r="D11" s="11">
        <f>600*1.21</f>
        <v>726</v>
      </c>
      <c r="E11" s="11">
        <f>1200*1.21</f>
        <v>1452</v>
      </c>
      <c r="F11" s="1">
        <v>0</v>
      </c>
      <c r="G11" s="12">
        <f t="shared" si="10"/>
        <v>0</v>
      </c>
      <c r="H11" s="12">
        <f t="shared" si="11"/>
        <v>40.333333333333336</v>
      </c>
      <c r="I11" s="1">
        <v>0</v>
      </c>
      <c r="J11" s="11">
        <f t="shared" si="2"/>
        <v>0</v>
      </c>
      <c r="K11" s="1">
        <v>0</v>
      </c>
      <c r="L11" s="11">
        <f t="shared" si="9"/>
        <v>0</v>
      </c>
      <c r="M11" s="1">
        <v>0</v>
      </c>
      <c r="N11" s="11">
        <f t="shared" si="3"/>
        <v>0</v>
      </c>
      <c r="O11" s="1">
        <v>0</v>
      </c>
      <c r="P11" s="11">
        <f t="shared" si="4"/>
        <v>0</v>
      </c>
      <c r="Q11" s="1">
        <v>0</v>
      </c>
      <c r="R11" s="11">
        <f t="shared" si="5"/>
        <v>0</v>
      </c>
      <c r="S11" s="2">
        <f t="shared" si="6"/>
        <v>40.333333333333336</v>
      </c>
      <c r="T11" s="13">
        <f t="shared" si="0"/>
        <v>14520.000000000002</v>
      </c>
    </row>
    <row r="12" spans="1:22" x14ac:dyDescent="0.25">
      <c r="A12" s="4"/>
      <c r="B12" s="9" t="s">
        <v>10</v>
      </c>
      <c r="C12" s="10">
        <v>10</v>
      </c>
      <c r="D12" s="11">
        <v>1452</v>
      </c>
      <c r="E12" s="11">
        <f>2800*1.21</f>
        <v>3388</v>
      </c>
      <c r="F12" s="1">
        <v>0</v>
      </c>
      <c r="G12" s="12">
        <f t="shared" ref="G12" si="12">E12*F12</f>
        <v>0</v>
      </c>
      <c r="H12" s="12">
        <f t="shared" ref="H12" si="13">(E12-G12)/36</f>
        <v>94.111111111111114</v>
      </c>
      <c r="I12" s="1">
        <v>0</v>
      </c>
      <c r="J12" s="11">
        <f t="shared" si="2"/>
        <v>0</v>
      </c>
      <c r="K12" s="1">
        <v>0</v>
      </c>
      <c r="L12" s="11">
        <f t="shared" si="9"/>
        <v>0</v>
      </c>
      <c r="M12" s="1">
        <v>0</v>
      </c>
      <c r="N12" s="11">
        <f t="shared" si="3"/>
        <v>0</v>
      </c>
      <c r="O12" s="1">
        <v>0</v>
      </c>
      <c r="P12" s="11">
        <f t="shared" si="4"/>
        <v>0</v>
      </c>
      <c r="Q12" s="1">
        <v>0</v>
      </c>
      <c r="R12" s="11">
        <f t="shared" si="5"/>
        <v>0</v>
      </c>
      <c r="S12" s="2">
        <f t="shared" si="6"/>
        <v>94.111111111111114</v>
      </c>
      <c r="T12" s="13">
        <f t="shared" si="0"/>
        <v>33880</v>
      </c>
    </row>
    <row r="13" spans="1:22" x14ac:dyDescent="0.25">
      <c r="A13" s="4"/>
      <c r="B13" s="9" t="s">
        <v>11</v>
      </c>
      <c r="C13" s="10">
        <v>45</v>
      </c>
      <c r="D13" s="11">
        <f>1500*1.21</f>
        <v>1815</v>
      </c>
      <c r="E13" s="11">
        <f>2500*1.21</f>
        <v>3025</v>
      </c>
      <c r="F13" s="1">
        <v>0</v>
      </c>
      <c r="G13" s="12">
        <f t="shared" si="7"/>
        <v>0</v>
      </c>
      <c r="H13" s="12">
        <f t="shared" si="8"/>
        <v>84.027777777777771</v>
      </c>
      <c r="I13" s="1">
        <v>0</v>
      </c>
      <c r="J13" s="11">
        <f t="shared" si="2"/>
        <v>0</v>
      </c>
      <c r="K13" s="1">
        <v>0</v>
      </c>
      <c r="L13" s="11">
        <f t="shared" si="9"/>
        <v>0</v>
      </c>
      <c r="M13" s="1">
        <v>0</v>
      </c>
      <c r="N13" s="11">
        <f t="shared" si="3"/>
        <v>0</v>
      </c>
      <c r="O13" s="1">
        <v>0</v>
      </c>
      <c r="P13" s="11">
        <f t="shared" si="4"/>
        <v>0</v>
      </c>
      <c r="Q13" s="1">
        <v>0</v>
      </c>
      <c r="R13" s="11">
        <f t="shared" si="5"/>
        <v>0</v>
      </c>
      <c r="S13" s="2">
        <f t="shared" si="6"/>
        <v>84.027777777777771</v>
      </c>
      <c r="T13" s="13">
        <f t="shared" si="0"/>
        <v>136124.99999999997</v>
      </c>
    </row>
    <row r="14" spans="1:22" x14ac:dyDescent="0.25">
      <c r="A14" s="4"/>
      <c r="B14" s="9" t="s">
        <v>12</v>
      </c>
      <c r="C14" s="10">
        <v>30</v>
      </c>
      <c r="D14" s="11">
        <v>3025</v>
      </c>
      <c r="E14" s="11">
        <f>4000*1.21</f>
        <v>4840</v>
      </c>
      <c r="F14" s="1">
        <v>0</v>
      </c>
      <c r="G14" s="12">
        <f t="shared" ref="G14" si="14">E14*F14</f>
        <v>0</v>
      </c>
      <c r="H14" s="12">
        <f t="shared" ref="H14" si="15">(E14-G14)/36</f>
        <v>134.44444444444446</v>
      </c>
      <c r="I14" s="1">
        <v>0</v>
      </c>
      <c r="J14" s="11">
        <f t="shared" si="2"/>
        <v>0</v>
      </c>
      <c r="K14" s="1">
        <v>0</v>
      </c>
      <c r="L14" s="11">
        <f t="shared" si="9"/>
        <v>0</v>
      </c>
      <c r="M14" s="1">
        <v>0</v>
      </c>
      <c r="N14" s="11">
        <f t="shared" si="3"/>
        <v>0</v>
      </c>
      <c r="O14" s="1">
        <v>0</v>
      </c>
      <c r="P14" s="11">
        <f t="shared" si="4"/>
        <v>0</v>
      </c>
      <c r="Q14" s="1">
        <v>0</v>
      </c>
      <c r="R14" s="11">
        <f t="shared" si="5"/>
        <v>0</v>
      </c>
      <c r="S14" s="2">
        <f t="shared" si="6"/>
        <v>134.44444444444446</v>
      </c>
      <c r="T14" s="13">
        <f t="shared" si="0"/>
        <v>145200.00000000003</v>
      </c>
    </row>
    <row r="15" spans="1:22" x14ac:dyDescent="0.25">
      <c r="A15" s="4"/>
      <c r="B15" s="9" t="s">
        <v>13</v>
      </c>
      <c r="C15" s="10">
        <v>15</v>
      </c>
      <c r="D15" s="11">
        <f>1500*1.21</f>
        <v>1815</v>
      </c>
      <c r="E15" s="11">
        <f>3000*1.21</f>
        <v>3630</v>
      </c>
      <c r="F15" s="1">
        <v>0</v>
      </c>
      <c r="G15" s="12">
        <f t="shared" si="7"/>
        <v>0</v>
      </c>
      <c r="H15" s="12">
        <f t="shared" si="8"/>
        <v>100.83333333333333</v>
      </c>
      <c r="I15" s="1">
        <v>0</v>
      </c>
      <c r="J15" s="11">
        <f t="shared" si="2"/>
        <v>0</v>
      </c>
      <c r="K15" s="1">
        <v>0</v>
      </c>
      <c r="L15" s="11">
        <f t="shared" si="9"/>
        <v>0</v>
      </c>
      <c r="M15" s="1">
        <v>0</v>
      </c>
      <c r="N15" s="11">
        <f t="shared" si="3"/>
        <v>0</v>
      </c>
      <c r="O15" s="1">
        <v>0</v>
      </c>
      <c r="P15" s="11">
        <f t="shared" si="4"/>
        <v>0</v>
      </c>
      <c r="Q15" s="1">
        <v>0</v>
      </c>
      <c r="R15" s="11">
        <f t="shared" si="5"/>
        <v>0</v>
      </c>
      <c r="S15" s="2">
        <f t="shared" si="6"/>
        <v>100.83333333333333</v>
      </c>
      <c r="T15" s="13">
        <f t="shared" si="0"/>
        <v>54450</v>
      </c>
    </row>
    <row r="16" spans="1:22" x14ac:dyDescent="0.25">
      <c r="A16" s="4"/>
      <c r="B16" s="9" t="s">
        <v>14</v>
      </c>
      <c r="C16" s="10">
        <v>5</v>
      </c>
      <c r="D16" s="11">
        <v>3630</v>
      </c>
      <c r="E16" s="11">
        <f>6000*1.21</f>
        <v>7260</v>
      </c>
      <c r="F16" s="1">
        <v>0</v>
      </c>
      <c r="G16" s="12">
        <f t="shared" ref="G16" si="16">E16*F16</f>
        <v>0</v>
      </c>
      <c r="H16" s="12">
        <f t="shared" ref="H16" si="17">(E16-G16)/36</f>
        <v>201.66666666666666</v>
      </c>
      <c r="I16" s="1">
        <v>0</v>
      </c>
      <c r="J16" s="11">
        <f t="shared" si="2"/>
        <v>0</v>
      </c>
      <c r="K16" s="1">
        <v>0</v>
      </c>
      <c r="L16" s="11">
        <f t="shared" si="9"/>
        <v>0</v>
      </c>
      <c r="M16" s="1">
        <v>0</v>
      </c>
      <c r="N16" s="11">
        <f t="shared" si="3"/>
        <v>0</v>
      </c>
      <c r="O16" s="1">
        <v>0</v>
      </c>
      <c r="P16" s="11">
        <f t="shared" si="4"/>
        <v>0</v>
      </c>
      <c r="Q16" s="1">
        <v>0</v>
      </c>
      <c r="R16" s="11">
        <f t="shared" si="5"/>
        <v>0</v>
      </c>
      <c r="S16" s="2">
        <f t="shared" si="6"/>
        <v>201.66666666666666</v>
      </c>
      <c r="T16" s="13">
        <f t="shared" si="0"/>
        <v>36300</v>
      </c>
    </row>
    <row r="17" spans="1:21" x14ac:dyDescent="0.25">
      <c r="A17" s="4"/>
      <c r="B17" s="14" t="s">
        <v>15</v>
      </c>
      <c r="C17" s="10">
        <v>15</v>
      </c>
      <c r="D17" s="11">
        <f>2000*1.21</f>
        <v>2420</v>
      </c>
      <c r="E17" s="11">
        <f>3500*1.21</f>
        <v>4235</v>
      </c>
      <c r="F17" s="1">
        <v>0</v>
      </c>
      <c r="G17" s="12">
        <f t="shared" si="7"/>
        <v>0</v>
      </c>
      <c r="H17" s="12">
        <f t="shared" si="8"/>
        <v>117.63888888888889</v>
      </c>
      <c r="I17" s="1">
        <v>0</v>
      </c>
      <c r="J17" s="11">
        <f t="shared" si="2"/>
        <v>0</v>
      </c>
      <c r="K17" s="1">
        <v>0</v>
      </c>
      <c r="L17" s="11">
        <f t="shared" si="9"/>
        <v>0</v>
      </c>
      <c r="M17" s="1">
        <v>0</v>
      </c>
      <c r="N17" s="11">
        <f t="shared" si="3"/>
        <v>0</v>
      </c>
      <c r="O17" s="1">
        <v>0</v>
      </c>
      <c r="P17" s="11">
        <f t="shared" si="4"/>
        <v>0</v>
      </c>
      <c r="Q17" s="1">
        <v>0</v>
      </c>
      <c r="R17" s="11">
        <f t="shared" si="5"/>
        <v>0</v>
      </c>
      <c r="S17" s="2">
        <f t="shared" si="6"/>
        <v>117.63888888888889</v>
      </c>
      <c r="T17" s="13">
        <f t="shared" si="0"/>
        <v>63525</v>
      </c>
    </row>
    <row r="18" spans="1:21" x14ac:dyDescent="0.25">
      <c r="A18" s="4"/>
      <c r="B18" s="14" t="s">
        <v>16</v>
      </c>
      <c r="C18" s="10">
        <v>5</v>
      </c>
      <c r="D18" s="11">
        <v>4235</v>
      </c>
      <c r="E18" s="11">
        <f>6000*1.21</f>
        <v>7260</v>
      </c>
      <c r="F18" s="1">
        <v>0</v>
      </c>
      <c r="G18" s="12">
        <f t="shared" ref="G18" si="18">E18*F18</f>
        <v>0</v>
      </c>
      <c r="H18" s="12">
        <f>(E18-G18)/36</f>
        <v>201.66666666666666</v>
      </c>
      <c r="I18" s="1">
        <v>0</v>
      </c>
      <c r="J18" s="11">
        <f t="shared" si="2"/>
        <v>0</v>
      </c>
      <c r="K18" s="1">
        <v>0</v>
      </c>
      <c r="L18" s="11">
        <f t="shared" si="9"/>
        <v>0</v>
      </c>
      <c r="M18" s="1">
        <v>0</v>
      </c>
      <c r="N18" s="11">
        <f t="shared" si="3"/>
        <v>0</v>
      </c>
      <c r="O18" s="1">
        <v>0</v>
      </c>
      <c r="P18" s="11">
        <f t="shared" si="4"/>
        <v>0</v>
      </c>
      <c r="Q18" s="1">
        <v>0</v>
      </c>
      <c r="R18" s="11">
        <f t="shared" si="5"/>
        <v>0</v>
      </c>
      <c r="S18" s="2">
        <f t="shared" si="6"/>
        <v>201.66666666666666</v>
      </c>
      <c r="T18" s="13">
        <f t="shared" si="0"/>
        <v>36300</v>
      </c>
    </row>
    <row r="19" spans="1:21" s="21" customFormat="1" ht="16.5" thickBot="1" x14ac:dyDescent="0.3">
      <c r="A19" s="15"/>
      <c r="B19" s="16" t="s">
        <v>2</v>
      </c>
      <c r="C19" s="17"/>
      <c r="D19" s="17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  <c r="T19" s="20">
        <f>SUM(T7:T18)</f>
        <v>664290</v>
      </c>
    </row>
    <row r="20" spans="1:21" x14ac:dyDescent="0.25"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3"/>
    </row>
    <row r="21" spans="1:21" x14ac:dyDescent="0.25">
      <c r="B21" s="57" t="s">
        <v>41</v>
      </c>
      <c r="C21" s="57"/>
      <c r="D21" s="57"/>
      <c r="E21" s="57"/>
      <c r="F21" s="57"/>
      <c r="G21" s="57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1:21" x14ac:dyDescent="0.25">
      <c r="B22" s="57"/>
      <c r="C22" s="57"/>
      <c r="D22" s="57"/>
      <c r="E22" s="57"/>
      <c r="F22" s="57"/>
      <c r="G22" s="57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1:21" x14ac:dyDescent="0.25">
      <c r="B23" s="24"/>
      <c r="C23" s="24"/>
      <c r="D23" s="24"/>
      <c r="E23" s="24"/>
      <c r="F23" s="24"/>
      <c r="G23" s="24"/>
      <c r="H23" s="24"/>
      <c r="I23" s="24"/>
      <c r="S23" s="24"/>
    </row>
    <row r="24" spans="1:21" x14ac:dyDescent="0.25">
      <c r="B24" s="25" t="s">
        <v>27</v>
      </c>
      <c r="C24" s="25" t="s">
        <v>32</v>
      </c>
      <c r="D24" s="25"/>
      <c r="E24" s="25"/>
      <c r="F24" s="25"/>
      <c r="G24" s="24"/>
      <c r="H24" s="24"/>
      <c r="I24" s="24"/>
      <c r="J24" s="24"/>
      <c r="K24" s="24"/>
      <c r="L24" s="24"/>
      <c r="M24" s="24"/>
      <c r="O24" s="24"/>
      <c r="P24" s="24"/>
      <c r="Q24" s="24"/>
      <c r="R24" s="24"/>
      <c r="S24" s="24"/>
    </row>
    <row r="25" spans="1:21" x14ac:dyDescent="0.25">
      <c r="B25" s="26" t="s">
        <v>5</v>
      </c>
      <c r="C25" s="31"/>
      <c r="D25" s="32"/>
      <c r="E25" s="32"/>
      <c r="F25" s="33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1:21" x14ac:dyDescent="0.25">
      <c r="B26" s="26" t="s">
        <v>6</v>
      </c>
      <c r="C26" s="31"/>
      <c r="D26" s="32"/>
      <c r="E26" s="32"/>
      <c r="F26" s="33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21" x14ac:dyDescent="0.25">
      <c r="B27" s="26" t="s">
        <v>7</v>
      </c>
      <c r="C27" s="31"/>
      <c r="D27" s="32"/>
      <c r="E27" s="32"/>
      <c r="F27" s="33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21" x14ac:dyDescent="0.25">
      <c r="B28" s="26" t="s">
        <v>8</v>
      </c>
      <c r="C28" s="31"/>
      <c r="D28" s="32"/>
      <c r="E28" s="32"/>
      <c r="F28" s="33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1:21" x14ac:dyDescent="0.25">
      <c r="B29" s="26" t="s">
        <v>9</v>
      </c>
      <c r="C29" s="31"/>
      <c r="D29" s="32"/>
      <c r="E29" s="32"/>
      <c r="F29" s="33"/>
      <c r="G29" s="24"/>
      <c r="H29" s="24"/>
      <c r="I29" s="24"/>
      <c r="J29" s="24"/>
      <c r="K29" s="24"/>
      <c r="L29" s="24"/>
      <c r="O29" s="24"/>
      <c r="P29" s="24"/>
      <c r="Q29" s="24"/>
      <c r="R29" s="24"/>
      <c r="S29" s="24"/>
    </row>
    <row r="30" spans="1:21" x14ac:dyDescent="0.25">
      <c r="B30" s="26" t="s">
        <v>10</v>
      </c>
      <c r="C30" s="31"/>
      <c r="D30" s="32"/>
      <c r="E30" s="32"/>
      <c r="F30" s="33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1:21" x14ac:dyDescent="0.25">
      <c r="B31" s="26" t="s">
        <v>11</v>
      </c>
      <c r="C31" s="31"/>
      <c r="D31" s="32"/>
      <c r="E31" s="32"/>
      <c r="F31" s="33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  <row r="32" spans="1:21" x14ac:dyDescent="0.25">
      <c r="B32" s="26" t="s">
        <v>12</v>
      </c>
      <c r="C32" s="31"/>
      <c r="D32" s="32"/>
      <c r="E32" s="32"/>
      <c r="F32" s="33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spans="2:19" x14ac:dyDescent="0.25">
      <c r="B33" s="26" t="s">
        <v>13</v>
      </c>
      <c r="C33" s="31"/>
      <c r="D33" s="32"/>
      <c r="E33" s="32"/>
      <c r="F33" s="33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2:19" x14ac:dyDescent="0.25">
      <c r="B34" s="26" t="s">
        <v>14</v>
      </c>
      <c r="C34" s="31"/>
      <c r="D34" s="32"/>
      <c r="E34" s="32"/>
      <c r="F34" s="33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2:19" x14ac:dyDescent="0.25">
      <c r="B35" s="26" t="s">
        <v>15</v>
      </c>
      <c r="C35" s="31"/>
      <c r="D35" s="32"/>
      <c r="E35" s="32"/>
      <c r="F35" s="33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</row>
    <row r="36" spans="2:19" x14ac:dyDescent="0.25">
      <c r="B36" s="26" t="s">
        <v>16</v>
      </c>
      <c r="C36" s="31"/>
      <c r="D36" s="32"/>
      <c r="E36" s="32"/>
      <c r="F36" s="33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</row>
    <row r="37" spans="2:19" x14ac:dyDescent="0.2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</row>
    <row r="38" spans="2:19" x14ac:dyDescent="0.25">
      <c r="B38" s="27" t="s">
        <v>17</v>
      </c>
      <c r="C38" s="31"/>
      <c r="D38" s="32"/>
      <c r="E38" s="32"/>
      <c r="F38" s="33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2:19" x14ac:dyDescent="0.25">
      <c r="B39" s="28" t="s">
        <v>18</v>
      </c>
      <c r="C39" s="31"/>
      <c r="D39" s="32"/>
      <c r="E39" s="32"/>
      <c r="F39" s="33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2:19" x14ac:dyDescent="0.25">
      <c r="B40" s="29" t="s">
        <v>19</v>
      </c>
      <c r="C40" s="31"/>
      <c r="D40" s="32"/>
      <c r="E40" s="32"/>
      <c r="F40" s="33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</row>
    <row r="41" spans="2:19" x14ac:dyDescent="0.25">
      <c r="B41" s="30" t="s">
        <v>25</v>
      </c>
      <c r="C41" s="31"/>
      <c r="D41" s="32"/>
      <c r="E41" s="32"/>
      <c r="F41" s="33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</row>
    <row r="42" spans="2:19" x14ac:dyDescent="0.25">
      <c r="B42" s="30" t="s">
        <v>20</v>
      </c>
      <c r="C42" s="31"/>
      <c r="D42" s="32"/>
      <c r="E42" s="32"/>
      <c r="F42" s="33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</row>
    <row r="43" spans="2:19" x14ac:dyDescent="0.25">
      <c r="B43" s="43" t="s">
        <v>21</v>
      </c>
      <c r="C43" s="46"/>
      <c r="D43" s="47"/>
      <c r="E43" s="47"/>
      <c r="F43" s="48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</row>
    <row r="44" spans="2:19" x14ac:dyDescent="0.25">
      <c r="B44" s="44"/>
      <c r="C44" s="49"/>
      <c r="D44" s="50"/>
      <c r="E44" s="50"/>
      <c r="F44" s="51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</row>
    <row r="45" spans="2:19" ht="37.9" customHeight="1" x14ac:dyDescent="0.25">
      <c r="B45" s="45"/>
      <c r="C45" s="52"/>
      <c r="D45" s="53"/>
      <c r="E45" s="53"/>
      <c r="F45" s="5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</row>
    <row r="46" spans="2:19" x14ac:dyDescent="0.25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</row>
  </sheetData>
  <sheetProtection selectLockedCells="1"/>
  <mergeCells count="41">
    <mergeCell ref="B3:D3"/>
    <mergeCell ref="B4:D4"/>
    <mergeCell ref="B43:B45"/>
    <mergeCell ref="C38:F38"/>
    <mergeCell ref="C39:F39"/>
    <mergeCell ref="C40:F40"/>
    <mergeCell ref="C41:F41"/>
    <mergeCell ref="C43:F45"/>
    <mergeCell ref="E4:H4"/>
    <mergeCell ref="F5:F6"/>
    <mergeCell ref="C26:F26"/>
    <mergeCell ref="C25:F25"/>
    <mergeCell ref="C27:F27"/>
    <mergeCell ref="B21:G22"/>
    <mergeCell ref="C28:F28"/>
    <mergeCell ref="C29:F29"/>
    <mergeCell ref="A5:A6"/>
    <mergeCell ref="B5:B6"/>
    <mergeCell ref="C5:C6"/>
    <mergeCell ref="E5:E6"/>
    <mergeCell ref="G5:G6"/>
    <mergeCell ref="D5:D6"/>
    <mergeCell ref="T5:T6"/>
    <mergeCell ref="S5:S6"/>
    <mergeCell ref="M5:M6"/>
    <mergeCell ref="I5:I6"/>
    <mergeCell ref="H5:H6"/>
    <mergeCell ref="L5:L6"/>
    <mergeCell ref="R5:R6"/>
    <mergeCell ref="J5:J6"/>
    <mergeCell ref="K5:K6"/>
    <mergeCell ref="N5:N6"/>
    <mergeCell ref="Q5:Q6"/>
    <mergeCell ref="C35:F35"/>
    <mergeCell ref="C36:F36"/>
    <mergeCell ref="C42:F42"/>
    <mergeCell ref="C30:F30"/>
    <mergeCell ref="C31:F31"/>
    <mergeCell ref="C32:F32"/>
    <mergeCell ref="C33:F33"/>
    <mergeCell ref="C34:F3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C3884A-16D3-43D3-B8AA-93F0F4A0F2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144D86-B2D5-44A2-998E-1B0F8D9BF009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8E79349F-D650-421B-807E-25B456FC1D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Opgave 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Leasefietsen bij nvi 1 onze versie.xlsx</dc:title>
  <dc:subject/>
  <dc:creator>Kamp, Wietske</dc:creator>
  <cp:keywords/>
  <dc:description/>
  <cp:lastModifiedBy>Ramon Nieuwenhuizen | Inkada Inkoop &amp; Advies</cp:lastModifiedBy>
  <cp:revision/>
  <dcterms:created xsi:type="dcterms:W3CDTF">2022-11-03T11:43:27Z</dcterms:created>
  <dcterms:modified xsi:type="dcterms:W3CDTF">2025-01-12T19:33:40Z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