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office033.sharepoint.com/sites/TeamCivieleTechniek/Gedeelde documenten/Team Water/1. Riolering/Reinigen en inspectie/2025-2028/Aanbestedingsleidraad oa duurzaamheid en volmacht/"/>
    </mc:Choice>
  </mc:AlternateContent>
  <xr:revisionPtr revIDLastSave="133" documentId="8_{AEF46552-92A8-49DA-A949-F9AB2532CD50}" xr6:coauthVersionLast="47" xr6:coauthVersionMax="47" xr10:uidLastSave="{24833CF4-B68B-4620-819E-52EA6AF857AE}"/>
  <bookViews>
    <workbookView xWindow="-60" yWindow="-16320" windowWidth="29040" windowHeight="15840" activeTab="4" xr2:uid="{75A97E51-D1D3-4836-99A4-525972133286}"/>
  </bookViews>
  <sheets>
    <sheet name="Totaal fictieve korting" sheetId="14" r:id="rId1"/>
    <sheet name="2025" sheetId="13" r:id="rId2"/>
    <sheet name="2026" sheetId="12" r:id="rId3"/>
    <sheet name="2027" sheetId="11" r:id="rId4"/>
    <sheet name="2028" sheetId="1" r:id="rId5"/>
    <sheet name="Aangepaste brandstoftabel" sheetId="10"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3" l="1"/>
  <c r="E29" i="13"/>
  <c r="D28" i="13"/>
  <c r="E28" i="13" s="1"/>
  <c r="D27" i="13"/>
  <c r="E27" i="13" s="1"/>
  <c r="D26" i="13"/>
  <c r="E26" i="13" s="1"/>
  <c r="D25" i="13"/>
  <c r="E25" i="13" s="1"/>
  <c r="D24" i="13"/>
  <c r="E24" i="13" s="1"/>
  <c r="D23" i="13"/>
  <c r="E23" i="13" s="1"/>
  <c r="D22" i="13"/>
  <c r="E22" i="13" s="1"/>
  <c r="D21" i="13"/>
  <c r="E21" i="13" s="1"/>
  <c r="D20" i="13"/>
  <c r="E20" i="13" s="1"/>
  <c r="D19" i="13"/>
  <c r="E19" i="13" s="1"/>
  <c r="D18" i="13"/>
  <c r="E18" i="13" s="1"/>
  <c r="D17" i="13"/>
  <c r="E17" i="13" s="1"/>
  <c r="D16" i="13"/>
  <c r="E16" i="13" s="1"/>
  <c r="D15" i="13"/>
  <c r="E15" i="13" s="1"/>
  <c r="D14" i="13"/>
  <c r="E14" i="13" s="1"/>
  <c r="D13" i="13"/>
  <c r="E13" i="13" s="1"/>
  <c r="D12" i="13"/>
  <c r="E12" i="13" s="1"/>
  <c r="D11" i="13"/>
  <c r="E11" i="13" s="1"/>
  <c r="D10" i="13"/>
  <c r="E10" i="13" s="1"/>
  <c r="D9" i="13"/>
  <c r="E9" i="13" s="1"/>
  <c r="D8" i="13"/>
  <c r="E8" i="13" s="1"/>
  <c r="D7" i="13"/>
  <c r="E7" i="13" s="1"/>
  <c r="C30" i="12"/>
  <c r="E29" i="12"/>
  <c r="D28" i="12"/>
  <c r="E28" i="12" s="1"/>
  <c r="D27" i="12"/>
  <c r="E27" i="12" s="1"/>
  <c r="D26" i="12"/>
  <c r="E26" i="12" s="1"/>
  <c r="D25" i="12"/>
  <c r="E25" i="12" s="1"/>
  <c r="D24" i="12"/>
  <c r="E24" i="12" s="1"/>
  <c r="D23" i="12"/>
  <c r="E23" i="12" s="1"/>
  <c r="D22" i="12"/>
  <c r="E22" i="12" s="1"/>
  <c r="D21" i="12"/>
  <c r="E21" i="12" s="1"/>
  <c r="D20" i="12"/>
  <c r="E20" i="12" s="1"/>
  <c r="D19" i="12"/>
  <c r="E19" i="12" s="1"/>
  <c r="D18" i="12"/>
  <c r="E18" i="12" s="1"/>
  <c r="D17" i="12"/>
  <c r="E17" i="12" s="1"/>
  <c r="D16" i="12"/>
  <c r="E16" i="12" s="1"/>
  <c r="D15" i="12"/>
  <c r="E15" i="12" s="1"/>
  <c r="D14" i="12"/>
  <c r="E14" i="12" s="1"/>
  <c r="D13" i="12"/>
  <c r="E13" i="12" s="1"/>
  <c r="D12" i="12"/>
  <c r="E12" i="12" s="1"/>
  <c r="D11" i="12"/>
  <c r="E11" i="12" s="1"/>
  <c r="D10" i="12"/>
  <c r="E10" i="12" s="1"/>
  <c r="D9" i="12"/>
  <c r="E9" i="12" s="1"/>
  <c r="D8" i="12"/>
  <c r="E8" i="12" s="1"/>
  <c r="D7" i="12"/>
  <c r="E7" i="12" s="1"/>
  <c r="C30" i="11"/>
  <c r="E29" i="11"/>
  <c r="D28" i="11"/>
  <c r="E28" i="11" s="1"/>
  <c r="D27" i="11"/>
  <c r="E27" i="11" s="1"/>
  <c r="D26" i="11"/>
  <c r="E26" i="11" s="1"/>
  <c r="D25" i="11"/>
  <c r="E25" i="11" s="1"/>
  <c r="D24" i="11"/>
  <c r="E24" i="11" s="1"/>
  <c r="D23" i="11"/>
  <c r="E23" i="11" s="1"/>
  <c r="D22" i="11"/>
  <c r="E22" i="11" s="1"/>
  <c r="D21" i="11"/>
  <c r="E21" i="11" s="1"/>
  <c r="D20" i="11"/>
  <c r="E20" i="11" s="1"/>
  <c r="D19" i="11"/>
  <c r="E19" i="11" s="1"/>
  <c r="D18" i="11"/>
  <c r="E18" i="11" s="1"/>
  <c r="D17" i="11"/>
  <c r="E17" i="11" s="1"/>
  <c r="D16" i="11"/>
  <c r="E16" i="11" s="1"/>
  <c r="D15" i="11"/>
  <c r="E15" i="11" s="1"/>
  <c r="D14" i="11"/>
  <c r="E14" i="11" s="1"/>
  <c r="D13" i="11"/>
  <c r="E13" i="11" s="1"/>
  <c r="D12" i="11"/>
  <c r="E12" i="11" s="1"/>
  <c r="D11" i="11"/>
  <c r="E11" i="11" s="1"/>
  <c r="D10" i="11"/>
  <c r="E10" i="11" s="1"/>
  <c r="D9" i="11"/>
  <c r="E9" i="11" s="1"/>
  <c r="D8" i="11"/>
  <c r="E8" i="11" s="1"/>
  <c r="D7" i="11"/>
  <c r="E7" i="11" s="1"/>
  <c r="E29" i="1"/>
  <c r="C30" i="1"/>
  <c r="G27" i="10"/>
  <c r="D44" i="10"/>
  <c r="E43" i="10"/>
  <c r="E42" i="10"/>
  <c r="E41" i="10"/>
  <c r="F28" i="10"/>
  <c r="C28" i="10"/>
  <c r="D17" i="10" s="1"/>
  <c r="E30" i="11" l="1"/>
  <c r="C5" i="14" s="1"/>
  <c r="E30" i="13"/>
  <c r="C3" i="14" s="1"/>
  <c r="E30" i="12"/>
  <c r="C4" i="14" s="1"/>
  <c r="E44" i="10"/>
  <c r="D20" i="10"/>
  <c r="D21" i="10"/>
  <c r="D22" i="10"/>
  <c r="D23" i="10"/>
  <c r="D19" i="10"/>
  <c r="D24" i="10"/>
  <c r="D16" i="10"/>
  <c r="D18" i="10"/>
  <c r="D27" i="10"/>
  <c r="D26" i="10"/>
  <c r="D25" i="10"/>
  <c r="D15" i="10"/>
  <c r="D8" i="10"/>
  <c r="D9" i="10"/>
  <c r="D10" i="10"/>
  <c r="D11" i="10"/>
  <c r="D12" i="10"/>
  <c r="D5" i="10"/>
  <c r="D13" i="10"/>
  <c r="D6" i="10"/>
  <c r="D14" i="10"/>
  <c r="D7" i="10"/>
  <c r="E5" i="10" l="1"/>
  <c r="E8" i="10"/>
  <c r="G8" i="10" s="1"/>
  <c r="E15" i="10"/>
  <c r="G15" i="10" s="1"/>
  <c r="D7" i="1"/>
  <c r="E7" i="1" s="1"/>
  <c r="E11" i="10"/>
  <c r="G11" i="10" s="1"/>
  <c r="E7" i="10"/>
  <c r="G7" i="10" s="1"/>
  <c r="E6" i="10"/>
  <c r="G6" i="10" s="1"/>
  <c r="E13" i="10"/>
  <c r="G13" i="10" s="1"/>
  <c r="E18" i="10"/>
  <c r="G18" i="10" s="1"/>
  <c r="E16" i="10"/>
  <c r="E24" i="10"/>
  <c r="G24" i="10" s="1"/>
  <c r="E19" i="10"/>
  <c r="E23" i="10"/>
  <c r="E21" i="10"/>
  <c r="E25" i="10"/>
  <c r="D27" i="1" s="1"/>
  <c r="E22" i="10"/>
  <c r="D24" i="1" s="1"/>
  <c r="E20" i="10"/>
  <c r="E17" i="10"/>
  <c r="E9" i="10"/>
  <c r="G9" i="10" s="1"/>
  <c r="G16" i="10"/>
  <c r="E14" i="10"/>
  <c r="G14" i="10" s="1"/>
  <c r="E12" i="10"/>
  <c r="D14" i="1" s="1"/>
  <c r="E26" i="10"/>
  <c r="D28" i="1" s="1"/>
  <c r="E10" i="10"/>
  <c r="G5" i="10"/>
  <c r="D28" i="10"/>
  <c r="D15" i="1" l="1"/>
  <c r="E15" i="1" s="1"/>
  <c r="D8" i="1"/>
  <c r="E8" i="1" s="1"/>
  <c r="D12" i="1"/>
  <c r="E12" i="1" s="1"/>
  <c r="D23" i="1"/>
  <c r="E23" i="1" s="1"/>
  <c r="D16" i="1"/>
  <c r="E16" i="1" s="1"/>
  <c r="D13" i="1"/>
  <c r="E13" i="1" s="1"/>
  <c r="D26" i="1"/>
  <c r="E26" i="1" s="1"/>
  <c r="G10" i="10"/>
  <c r="D17" i="1"/>
  <c r="E17" i="1" s="1"/>
  <c r="D9" i="1"/>
  <c r="E9" i="1" s="1"/>
  <c r="G21" i="10"/>
  <c r="D25" i="1"/>
  <c r="E25" i="1" s="1"/>
  <c r="D21" i="1"/>
  <c r="E21" i="1" s="1"/>
  <c r="D11" i="1"/>
  <c r="E11" i="1" s="1"/>
  <c r="G23" i="10"/>
  <c r="D19" i="1"/>
  <c r="E19" i="1" s="1"/>
  <c r="D18" i="1"/>
  <c r="E18" i="1" s="1"/>
  <c r="G19" i="10"/>
  <c r="D22" i="1"/>
  <c r="E22" i="1" s="1"/>
  <c r="D20" i="1"/>
  <c r="E20" i="1" s="1"/>
  <c r="D10" i="1"/>
  <c r="E10" i="1" s="1"/>
  <c r="E24" i="1"/>
  <c r="G22" i="10"/>
  <c r="E27" i="1"/>
  <c r="G25" i="10"/>
  <c r="G20" i="10"/>
  <c r="G17" i="10"/>
  <c r="G26" i="10"/>
  <c r="E28" i="1"/>
  <c r="G12" i="10"/>
  <c r="E14" i="1"/>
  <c r="E30" i="1" l="1"/>
  <c r="C6" i="14" s="1"/>
  <c r="C7" i="14" s="1"/>
  <c r="G28" i="10"/>
  <c r="J41" i="10" s="1"/>
</calcChain>
</file>

<file path=xl/sharedStrings.xml><?xml version="1.0" encoding="utf-8"?>
<sst xmlns="http://schemas.openxmlformats.org/spreadsheetml/2006/main" count="250" uniqueCount="85">
  <si>
    <t>Brandstoftabel km versus fictieve korting - Jaar 2025</t>
  </si>
  <si>
    <r>
      <t>Geef in onderstaande tabel in de kolom C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</si>
  <si>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</si>
  <si>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</si>
  <si>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</si>
  <si>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</si>
  <si>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</si>
  <si>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Elektrisch (grijze stroom)</t>
  </si>
  <si>
    <t>Elektrisch (gemiddelde stroommix)</t>
  </si>
  <si>
    <t>Waterstof grijs</t>
  </si>
  <si>
    <t>Benzine (fossiel)</t>
  </si>
  <si>
    <t>Diesel (fossiel)</t>
  </si>
  <si>
    <t>GTL</t>
  </si>
  <si>
    <t>Benzine (2015-2019 blend)</t>
  </si>
  <si>
    <t>Diesel (2015-2019 blend)</t>
  </si>
  <si>
    <t>Diesel (B7 blend)</t>
  </si>
  <si>
    <t>Benzine (E10 blend)</t>
  </si>
  <si>
    <t>Biodiesel (HVO20)</t>
  </si>
  <si>
    <t>LNG</t>
  </si>
  <si>
    <t>LPG</t>
  </si>
  <si>
    <t>CNG (aardgas)</t>
  </si>
  <si>
    <t>Biodiesel (HVO50)</t>
  </si>
  <si>
    <t>Benzinevervanger (E85)</t>
  </si>
  <si>
    <t>Bio-LNG</t>
  </si>
  <si>
    <t>Bio-CNG (groengas)</t>
  </si>
  <si>
    <t>Bio-ethanol (100%)</t>
  </si>
  <si>
    <t>Biodiesel (FAME)</t>
  </si>
  <si>
    <t>Biodiesel (HVO 100)</t>
  </si>
  <si>
    <t>Waterstof groen</t>
  </si>
  <si>
    <t>Elektrisch (groene stroom)</t>
  </si>
  <si>
    <t xml:space="preserve"> </t>
  </si>
  <si>
    <t>Ondertekening:</t>
  </si>
  <si>
    <t>Perceelnummer</t>
  </si>
  <si>
    <t>Plaats</t>
  </si>
  <si>
    <t>Opdrachtnemer</t>
  </si>
  <si>
    <t>Datum</t>
  </si>
  <si>
    <t>Naam</t>
  </si>
  <si>
    <t>Handtekening</t>
  </si>
  <si>
    <t>Functie</t>
  </si>
  <si>
    <t>Brandstoftabel km versus fictieve korting - Jaar 2026</t>
  </si>
  <si>
    <t>Brandstoftabel km versus fictieve korting - Jaar 2027</t>
  </si>
  <si>
    <t>Brandstoftabel km versus fictieve korting - Jaar 2028</t>
  </si>
  <si>
    <r>
      <rPr>
        <b/>
        <sz val="12"/>
        <color theme="1"/>
        <rFont val="Calibri"/>
        <family val="2"/>
        <scheme val="minor"/>
      </rPr>
      <t xml:space="preserve">Tabel 1a: </t>
    </r>
    <r>
      <rPr>
        <sz val="12"/>
        <color theme="1"/>
        <rFont val="Calibri"/>
        <family val="2"/>
        <scheme val="minor"/>
      </rPr>
      <t>Weging per type brandstof</t>
    </r>
  </si>
  <si>
    <r>
      <t>Type brandstof</t>
    </r>
    <r>
      <rPr>
        <vertAlign val="superscript"/>
        <sz val="11"/>
        <color theme="0"/>
        <rFont val="Calibri"/>
        <family val="2"/>
        <scheme val="minor"/>
      </rPr>
      <t>4</t>
    </r>
  </si>
  <si>
    <r>
      <t>CO</t>
    </r>
    <r>
      <rPr>
        <b/>
        <sz val="12"/>
        <color theme="0"/>
        <rFont val="Calibri"/>
        <family val="2"/>
      </rPr>
      <t>₂</t>
    </r>
    <r>
      <rPr>
        <b/>
        <sz val="12"/>
        <color theme="0"/>
        <rFont val="Calibri"/>
        <family val="2"/>
        <scheme val="minor"/>
      </rPr>
      <t>-emissies</t>
    </r>
    <r>
      <rPr>
        <b/>
        <vertAlign val="superscript"/>
        <sz val="12"/>
        <color theme="0"/>
        <rFont val="Calibri"/>
        <family val="2"/>
        <scheme val="minor"/>
      </rPr>
      <t>1</t>
    </r>
    <r>
      <rPr>
        <b/>
        <sz val="12"/>
        <color theme="0"/>
        <rFont val="Calibri"/>
        <family val="2"/>
        <scheme val="minor"/>
      </rPr>
      <t xml:space="preserve"> (in kg CO</t>
    </r>
    <r>
      <rPr>
        <b/>
        <sz val="12"/>
        <color theme="0"/>
        <rFont val="Calibri"/>
        <family val="2"/>
      </rPr>
      <t>₂</t>
    </r>
    <r>
      <rPr>
        <b/>
        <sz val="12"/>
        <color theme="0"/>
        <rFont val="Calibri"/>
        <family val="2"/>
        <scheme val="minor"/>
      </rPr>
      <t>-eq./GJ) WTW</t>
    </r>
    <r>
      <rPr>
        <b/>
        <vertAlign val="superscript"/>
        <sz val="12"/>
        <color theme="0"/>
        <rFont val="Calibri"/>
        <family val="2"/>
        <scheme val="minor"/>
      </rPr>
      <t>2</t>
    </r>
  </si>
  <si>
    <t>Relatieve
 schadelijkheid (dml)</t>
  </si>
  <si>
    <r>
      <t>Waardering per 
brandstof</t>
    </r>
    <r>
      <rPr>
        <vertAlign val="superscript"/>
        <sz val="11"/>
        <color theme="0"/>
        <rFont val="Calibri"/>
        <family val="2"/>
        <scheme val="minor"/>
      </rPr>
      <t>3</t>
    </r>
    <r>
      <rPr>
        <sz val="11"/>
        <color theme="0"/>
        <rFont val="Calibri"/>
        <family val="2"/>
        <scheme val="minor"/>
      </rPr>
      <t xml:space="preserve"> (dml)</t>
    </r>
  </si>
  <si>
    <t>Percentage van totale afstand waarop type brandstof is ingezet (in %)</t>
  </si>
  <si>
    <t>Subtotaal gewogen score 
per brandstof (max. 20)</t>
  </si>
  <si>
    <t>Rekenvoorbeeld:</t>
  </si>
  <si>
    <r>
      <t xml:space="preserve">Groene waterstof wordt ingezet voor 45% van het totaal aantal te rijden kilometers. Dit levert </t>
    </r>
    <r>
      <rPr>
        <b/>
        <sz val="12"/>
        <color rgb="FF000000"/>
        <rFont val="Calibri"/>
        <family val="2"/>
        <scheme val="minor"/>
      </rPr>
      <t>0,17*45%= 7,67</t>
    </r>
    <r>
      <rPr>
        <sz val="12"/>
        <color rgb="FF000000"/>
        <rFont val="Calibri"/>
        <family val="2"/>
        <scheme val="minor"/>
      </rPr>
      <t xml:space="preserve"> punt op.</t>
    </r>
  </si>
  <si>
    <t>Voor de overige 55% wordt Benzine (fossiel) ingezet. Dit levert 0,45 punt op.</t>
  </si>
  <si>
    <t>Mocht de opdrachtnemer geen verbrandingsmotoren gebruiken, dan kan in Tabel 2 het percentage 100 worden ingevuld achter Euro6 motor.</t>
  </si>
  <si>
    <r>
      <t xml:space="preserve">Daarbij gebruikt opdrachtnemer voor 100% van haar voertuigen motoren volgens Euro6. Dit levert </t>
    </r>
    <r>
      <rPr>
        <b/>
        <sz val="12"/>
        <color rgb="FF000000"/>
        <rFont val="Calibri"/>
        <family val="2"/>
        <scheme val="minor"/>
      </rPr>
      <t xml:space="preserve">0,02*100 = 2 </t>
    </r>
    <r>
      <rPr>
        <sz val="12"/>
        <color rgb="FF000000"/>
        <rFont val="Calibri"/>
        <family val="2"/>
        <scheme val="minor"/>
      </rPr>
      <t>punten op.</t>
    </r>
  </si>
  <si>
    <r>
      <rPr>
        <sz val="12"/>
        <color rgb="FF000000"/>
        <rFont val="Calibri"/>
        <family val="2"/>
      </rPr>
      <t xml:space="preserve">Totaal levert dit </t>
    </r>
    <r>
      <rPr>
        <b/>
        <sz val="12"/>
        <color rgb="FF000000"/>
        <rFont val="Calibri"/>
        <family val="2"/>
      </rPr>
      <t>10,12 punten van de maximale score van 22 punten op.</t>
    </r>
  </si>
  <si>
    <r>
      <rPr>
        <b/>
        <sz val="11"/>
        <color theme="1"/>
        <rFont val="Calibri"/>
        <family val="2"/>
        <scheme val="minor"/>
      </rPr>
      <t xml:space="preserve">Tabel 1b: </t>
    </r>
    <r>
      <rPr>
        <sz val="11"/>
        <color theme="1"/>
        <rFont val="Calibri"/>
        <family val="2"/>
        <scheme val="minor"/>
      </rPr>
      <t>Waarderingsfactor per emissierange</t>
    </r>
  </si>
  <si>
    <t>Range in kg CO₂-eq./eenheid)</t>
  </si>
  <si>
    <t>Waarderingsfactor</t>
  </si>
  <si>
    <t>CO₂-eq./GJ &gt; 40 + uitstoof stikstof/fijnstof</t>
  </si>
  <si>
    <t>CO₂-eq./GJ &lt; 40 + uitstoof stikstof/fijnstof
óf
CO₂-eq./GJ &gt; 40 + geen uitstoot stikstof/fijnstof</t>
  </si>
  <si>
    <t>CO₂-eq./GJ &lt; 40 + geen uitstoof stikstof/fijnstof</t>
  </si>
  <si>
    <t>Totaal</t>
  </si>
  <si>
    <t>Geef in bovenstaande tabel met percentages aan welk type brandstof u gebruikt over de totaal afgelegde afstand bij de uitvoering van deze overeenkomst.</t>
  </si>
  <si>
    <r>
      <rPr>
        <vertAlign val="superscript"/>
        <sz val="12"/>
        <rFont val="Calibri"/>
        <family val="2"/>
        <scheme val="minor"/>
      </rPr>
      <t xml:space="preserve">1 </t>
    </r>
    <r>
      <rPr>
        <sz val="12"/>
        <rFont val="Calibri"/>
        <family val="2"/>
        <scheme val="minor"/>
      </rPr>
      <t>Onder de aanname van brandstoffen voertuigen en schepen, (uitgaande van een gemiddelde verbranding per km). De verschillende eenheden zijn omgerekend naar kg CO2-eq/ GJ(energieinhoud per eenheid). Bron emissiefactoren: https://www.co2emissiefactoren.nl/lijst-emissiefactoren/</t>
    </r>
  </si>
  <si>
    <r>
      <rPr>
        <vertAlign val="superscript"/>
        <sz val="12"/>
        <rFont val="Calibri"/>
        <family val="2"/>
        <scheme val="minor"/>
      </rPr>
      <t xml:space="preserve">2 </t>
    </r>
    <r>
      <rPr>
        <sz val="12"/>
        <rFont val="Calibri"/>
        <family val="2"/>
        <scheme val="minor"/>
      </rPr>
      <t>WTW = Well-to-wheel, omvat zowel de indirecte emissies uit de voorketen als de directe emissies van het voertuig tijdens het gebruik.</t>
    </r>
  </si>
  <si>
    <r>
      <rPr>
        <vertAlign val="superscript"/>
        <sz val="12"/>
        <rFont val="Calibri"/>
        <family val="2"/>
        <scheme val="minor"/>
      </rPr>
      <t xml:space="preserve">3 </t>
    </r>
    <r>
      <rPr>
        <sz val="12"/>
        <rFont val="Calibri"/>
        <family val="2"/>
        <scheme val="minor"/>
      </rPr>
      <t>Bepaald t.o.v. type brandstof met laagste emissiefactor (hier: Elektriciteit, groene), met waarderingsfactor van Tabel 1b. Maximum score: 0,2. Waarderingsfactors is bepaald aan de hand van de CO</t>
    </r>
    <r>
      <rPr>
        <vertAlign val="subscript"/>
        <sz val="12"/>
        <rFont val="Calibri"/>
        <family val="2"/>
        <scheme val="minor"/>
      </rPr>
      <t xml:space="preserve">2 </t>
    </r>
    <r>
      <rPr>
        <sz val="12"/>
        <rFont val="Calibri"/>
        <family val="2"/>
        <scheme val="minor"/>
      </rPr>
      <t>- uitstoot en de mogelijke uitstoot van stikstof en fijnstof.</t>
    </r>
  </si>
  <si>
    <t>Opdrachtnemer toon met verifieerbare gegevens periodiek aan te voldoen aan het opgegeven %.</t>
  </si>
  <si>
    <r>
      <rPr>
        <vertAlign val="superscript"/>
        <sz val="12"/>
        <rFont val="Calibri"/>
        <family val="2"/>
        <scheme val="minor"/>
      </rPr>
      <t xml:space="preserve">4 </t>
    </r>
    <r>
      <rPr>
        <sz val="12"/>
        <rFont val="Calibri"/>
        <family val="2"/>
        <scheme val="minor"/>
      </rPr>
      <t xml:space="preserve">In enkele categorieën zijn verschillende types brandstof geclusterd waar de onderlinge afwijking minimaal is, en de subtotaal gewogen score niet of nauwelijks beïnvloedt. (De laagste score binnen deze clusters is aangehouden). </t>
    </r>
  </si>
  <si>
    <r>
      <rPr>
        <b/>
        <sz val="12"/>
        <color theme="1"/>
        <rFont val="Calibri"/>
        <family val="2"/>
        <scheme val="minor"/>
      </rPr>
      <t xml:space="preserve">Tabel 2: </t>
    </r>
    <r>
      <rPr>
        <sz val="12"/>
        <color theme="1"/>
        <rFont val="Calibri"/>
        <family val="2"/>
        <scheme val="minor"/>
      </rPr>
      <t>Weging per type motor (personenvervoer)</t>
    </r>
  </si>
  <si>
    <t>Type motor*</t>
  </si>
  <si>
    <t>Waardering (dml)</t>
  </si>
  <si>
    <t>Percentage van totale afstand waarop type motor wordt ingezet (in %)</t>
  </si>
  <si>
    <t>Subtotaal gewogen score per type motor</t>
  </si>
  <si>
    <t xml:space="preserve">Totaal gewogen score </t>
  </si>
  <si>
    <t>Euro4 motor</t>
  </si>
  <si>
    <t>Euro5 motor</t>
  </si>
  <si>
    <t>Euro6 motor</t>
  </si>
  <si>
    <t>*Alleen relevant voor vervoersmiddel met verbrandingsmotor.</t>
  </si>
  <si>
    <t xml:space="preserve">Totaal fictieve korting </t>
  </si>
  <si>
    <t xml:space="preserve">totaal </t>
  </si>
  <si>
    <t xml:space="preserve">Jaar </t>
  </si>
  <si>
    <t xml:space="preserve">Fictieve korting </t>
  </si>
  <si>
    <t>TOTALE FICTIEVE KORTING MAX € 45.000,-</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</si>
  <si>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150% van de door de ON op dit onderdeel behaalde totale fictieve korting.
Verifieerbare gegevens zijn:
- ritregistratie voorzien van tankbon
- Voor elektra is alleen een rittenregistratie voldoende</t>
  </si>
  <si>
    <t>Rekenvoorbeeld: Benzine (fossiel) wordt ingezet voor 10% van het totaal aantal te rijden kilometers. Dit levert 10% van de € 1.861 te behalen fictieve korting op = € 186
Voor de overige 90% zet zij Elektrisch (groene stroom) in. Dit levert 90% van de € 45.000 te behalen fictieve korting op = €40.500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</si>
</sst>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00"/>
    <numFmt numFmtId="165" formatCode="_ &quot;€&quot;\ * #,##0_ ;_ &quot;€&quot;\ * \-#,##0_ ;_ &quot;€&quot;\ * &quot;-&quot;??_ ;_ @_ "/>
  </numFmts>
  <fonts count="37" x14ac:knownFonts="1">
    <font>
      <sz val="11"/>
      <color theme="1"/>
      <name val="Calibri"/>
      <family val="2"/>
      <scheme val="minor"/>
    </font>
    <font>
      <sz val="12"/>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1"/>
      <name val="Calibri"/>
      <family val="2"/>
      <scheme val="minor"/>
    </font>
    <font>
      <b/>
      <sz val="12"/>
      <name val="Calibri"/>
      <family val="2"/>
      <scheme val="minor"/>
    </font>
    <font>
      <sz val="12"/>
      <color theme="0"/>
      <name val="Calibri"/>
      <family val="2"/>
      <scheme val="minor"/>
    </font>
    <font>
      <sz val="8"/>
      <name val="Calibri"/>
      <family val="2"/>
      <scheme val="minor"/>
    </font>
    <font>
      <sz val="12"/>
      <color rgb="FF000000"/>
      <name val="Calibri"/>
      <family val="2"/>
      <scheme val="minor"/>
    </font>
    <font>
      <b/>
      <sz val="12"/>
      <color rgb="FF000000"/>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2"/>
      <color theme="0"/>
      <name val="Calibri"/>
      <family val="2"/>
    </font>
    <font>
      <sz val="10"/>
      <color rgb="FF373A41"/>
      <name val="Calibri"/>
      <family val="2"/>
      <scheme val="minor"/>
    </font>
    <font>
      <sz val="11"/>
      <color rgb="FF373A41"/>
      <name val="Calibri"/>
      <family val="2"/>
      <scheme val="minor"/>
    </font>
    <font>
      <sz val="12"/>
      <name val="Calibri"/>
      <family val="2"/>
      <scheme val="minor"/>
    </font>
    <font>
      <sz val="12"/>
      <color rgb="FFFF0000"/>
      <name val="Calibri"/>
      <family val="2"/>
      <scheme val="minor"/>
    </font>
    <font>
      <b/>
      <vertAlign val="superscript"/>
      <sz val="12"/>
      <color theme="0"/>
      <name val="Calibri"/>
      <family val="2"/>
      <scheme val="minor"/>
    </font>
    <font>
      <vertAlign val="superscript"/>
      <sz val="11"/>
      <color theme="0"/>
      <name val="Calibri"/>
      <family val="2"/>
      <scheme val="minor"/>
    </font>
    <font>
      <vertAlign val="superscript"/>
      <sz val="12"/>
      <name val="Calibri"/>
      <family val="2"/>
      <scheme val="minor"/>
    </font>
    <font>
      <vertAlign val="subscript"/>
      <sz val="12"/>
      <name val="Calibri"/>
      <family val="2"/>
      <scheme val="minor"/>
    </font>
    <font>
      <i/>
      <sz val="11"/>
      <color theme="1"/>
      <name val="Calibri"/>
      <family val="2"/>
      <scheme val="minor"/>
    </font>
    <font>
      <sz val="12"/>
      <color rgb="FF000000"/>
      <name val="Calibri"/>
      <family val="2"/>
    </font>
    <font>
      <b/>
      <sz val="12"/>
      <color rgb="FF000000"/>
      <name val="Calibri"/>
      <family val="2"/>
    </font>
    <font>
      <b/>
      <sz val="16"/>
      <color theme="1"/>
      <name val="Calibri"/>
      <family val="2"/>
      <scheme val="minor"/>
    </font>
  </fonts>
  <fills count="8">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bgColor indexed="64"/>
      </patternFill>
    </fill>
    <fill>
      <patternFill patternType="solid">
        <fgColor theme="9"/>
        <bgColor indexed="64"/>
      </patternFill>
    </fill>
  </fills>
  <borders count="27">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right/>
      <top style="thin">
        <color theme="4" tint="0.39997558519241921"/>
      </top>
      <bottom style="thin">
        <color theme="4" tint="0.39997558519241921"/>
      </bottom>
      <diagonal/>
    </border>
    <border>
      <left style="medium">
        <color indexed="64"/>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4">
    <xf numFmtId="0" fontId="0" fillId="0" borderId="0" xfId="0"/>
    <xf numFmtId="0" fontId="2" fillId="0" borderId="0" xfId="0" applyFont="1" applyAlignment="1">
      <alignment vertical="center"/>
    </xf>
    <xf numFmtId="0" fontId="0" fillId="0" borderId="0" xfId="0" applyProtection="1">
      <protection locked="0"/>
    </xf>
    <xf numFmtId="0" fontId="2" fillId="0" borderId="1" xfId="0" applyFont="1" applyBorder="1" applyAlignment="1">
      <alignment horizontal="center" vertical="center" wrapText="1"/>
    </xf>
    <xf numFmtId="0" fontId="8" fillId="0" borderId="0" xfId="0" applyFont="1" applyAlignment="1">
      <alignment vertical="center"/>
    </xf>
    <xf numFmtId="0" fontId="9" fillId="0" borderId="0" xfId="0" applyFont="1"/>
    <xf numFmtId="0" fontId="10" fillId="0" borderId="0" xfId="0" applyFont="1"/>
    <xf numFmtId="0" fontId="11" fillId="3"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vertical="center" wrapText="1"/>
      <protection locked="0"/>
    </xf>
    <xf numFmtId="0" fontId="11" fillId="3" borderId="6"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0" fontId="3" fillId="0" borderId="15" xfId="0" applyFont="1" applyBorder="1" applyAlignment="1">
      <alignment vertical="center" wrapText="1"/>
    </xf>
    <xf numFmtId="0" fontId="2" fillId="2" borderId="16" xfId="0" applyFont="1" applyFill="1" applyBorder="1" applyAlignment="1" applyProtection="1">
      <alignment horizontal="center" vertical="center" wrapText="1"/>
      <protection locked="0"/>
    </xf>
    <xf numFmtId="0" fontId="2" fillId="0" borderId="15" xfId="0" applyFont="1" applyBorder="1" applyAlignment="1">
      <alignment vertical="center" wrapText="1"/>
    </xf>
    <xf numFmtId="0" fontId="5" fillId="5" borderId="17" xfId="0" applyFont="1" applyFill="1" applyBorder="1" applyAlignment="1">
      <alignment vertical="center" wrapText="1"/>
    </xf>
    <xf numFmtId="0" fontId="15" fillId="0" borderId="0" xfId="0" applyFont="1"/>
    <xf numFmtId="0" fontId="13" fillId="0" borderId="0" xfId="0" applyFont="1"/>
    <xf numFmtId="0" fontId="17" fillId="0" borderId="20" xfId="0" applyFont="1" applyBorder="1" applyAlignment="1">
      <alignment horizontal="center" vertical="center" wrapText="1"/>
    </xf>
    <xf numFmtId="0" fontId="13" fillId="0" borderId="0" xfId="0" applyFont="1" applyAlignment="1">
      <alignment horizontal="center" wrapText="1"/>
    </xf>
    <xf numFmtId="2" fontId="15" fillId="0" borderId="0" xfId="0" applyNumberFormat="1" applyFont="1"/>
    <xf numFmtId="0" fontId="14" fillId="6" borderId="0" xfId="0" applyFont="1" applyFill="1"/>
    <xf numFmtId="2" fontId="21" fillId="0" borderId="0" xfId="0" applyNumberFormat="1" applyFont="1" applyProtection="1">
      <protection locked="0"/>
    </xf>
    <xf numFmtId="0" fontId="21" fillId="0" borderId="0" xfId="0" applyFont="1"/>
    <xf numFmtId="0" fontId="22" fillId="0" borderId="0" xfId="0" applyFont="1"/>
    <xf numFmtId="0" fontId="23" fillId="3" borderId="2" xfId="0" applyFont="1" applyFill="1" applyBorder="1" applyAlignment="1" applyProtection="1">
      <alignment horizontal="left" vertical="top" wrapText="1"/>
      <protection locked="0"/>
    </xf>
    <xf numFmtId="0" fontId="21" fillId="3" borderId="3" xfId="0" applyFont="1" applyFill="1" applyBorder="1" applyAlignment="1" applyProtection="1">
      <alignment horizontal="left" vertical="top" wrapText="1"/>
      <protection locked="0"/>
    </xf>
    <xf numFmtId="0" fontId="23" fillId="3" borderId="9" xfId="0" applyFont="1" applyFill="1" applyBorder="1" applyAlignment="1" applyProtection="1">
      <alignment horizontal="left" vertical="top" wrapText="1"/>
      <protection locked="0"/>
    </xf>
    <xf numFmtId="0" fontId="21" fillId="3" borderId="7" xfId="0" applyFont="1" applyFill="1" applyBorder="1" applyAlignment="1" applyProtection="1">
      <alignment horizontal="left" vertical="top" wrapText="1"/>
      <protection locked="0"/>
    </xf>
    <xf numFmtId="0" fontId="23" fillId="3" borderId="6" xfId="0" applyFont="1" applyFill="1" applyBorder="1" applyAlignment="1" applyProtection="1">
      <alignment horizontal="left" vertical="top" wrapText="1"/>
      <protection locked="0"/>
    </xf>
    <xf numFmtId="0" fontId="21" fillId="3" borderId="10" xfId="0" applyFont="1" applyFill="1" applyBorder="1" applyAlignment="1" applyProtection="1">
      <alignment horizontal="left" vertical="top" wrapText="1"/>
      <protection locked="0"/>
    </xf>
    <xf numFmtId="0" fontId="23" fillId="3" borderId="2" xfId="0" applyFont="1" applyFill="1" applyBorder="1" applyAlignment="1" applyProtection="1">
      <alignment vertical="center" wrapText="1"/>
      <protection locked="0"/>
    </xf>
    <xf numFmtId="0" fontId="21" fillId="3" borderId="7" xfId="0" applyFont="1" applyFill="1" applyBorder="1" applyAlignment="1" applyProtection="1">
      <alignment vertical="center" wrapText="1"/>
      <protection locked="0"/>
    </xf>
    <xf numFmtId="0" fontId="23" fillId="3" borderId="6" xfId="0" applyFont="1" applyFill="1" applyBorder="1" applyAlignment="1" applyProtection="1">
      <alignment vertical="center" wrapText="1"/>
      <protection locked="0"/>
    </xf>
    <xf numFmtId="0" fontId="23" fillId="3" borderId="9" xfId="0" applyFont="1" applyFill="1" applyBorder="1" applyAlignment="1" applyProtection="1">
      <alignment vertical="center" wrapText="1"/>
      <protection locked="0"/>
    </xf>
    <xf numFmtId="0" fontId="21" fillId="3" borderId="10" xfId="0" applyFont="1" applyFill="1" applyBorder="1" applyAlignment="1" applyProtection="1">
      <alignment vertical="center" wrapText="1"/>
      <protection locked="0"/>
    </xf>
    <xf numFmtId="0" fontId="21" fillId="3" borderId="6" xfId="0" applyFont="1" applyFill="1" applyBorder="1" applyAlignment="1" applyProtection="1">
      <alignment horizontal="left" vertical="top" wrapText="1"/>
      <protection locked="0"/>
    </xf>
    <xf numFmtId="0" fontId="21" fillId="3" borderId="9" xfId="0" applyFont="1" applyFill="1" applyBorder="1" applyAlignment="1" applyProtection="1">
      <alignment horizontal="left" vertical="top" wrapText="1"/>
      <protection locked="0"/>
    </xf>
    <xf numFmtId="0" fontId="16" fillId="5" borderId="4" xfId="0"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5" borderId="7"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8" xfId="0" applyFont="1" applyFill="1" applyBorder="1" applyAlignment="1" applyProtection="1">
      <alignment horizontal="center" vertical="center" wrapText="1"/>
      <protection locked="0"/>
    </xf>
    <xf numFmtId="0" fontId="16" fillId="5" borderId="10"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2" fillId="0" borderId="21" xfId="0" applyFont="1" applyBorder="1" applyAlignment="1">
      <alignment vertical="center" wrapText="1"/>
    </xf>
    <xf numFmtId="44" fontId="2" fillId="0" borderId="1"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0" fillId="0" borderId="0" xfId="0" applyAlignment="1">
      <alignment wrapText="1"/>
    </xf>
    <xf numFmtId="2" fontId="0" fillId="0" borderId="0" xfId="0" applyNumberFormat="1"/>
    <xf numFmtId="2" fontId="10" fillId="0" borderId="0" xfId="0" applyNumberFormat="1" applyFont="1" applyAlignment="1">
      <alignment horizontal="right"/>
    </xf>
    <xf numFmtId="2" fontId="25" fillId="0" borderId="0" xfId="0" applyNumberFormat="1" applyFont="1" applyAlignment="1">
      <alignment horizontal="right"/>
    </xf>
    <xf numFmtId="2" fontId="10" fillId="0" borderId="0" xfId="0" applyNumberFormat="1" applyFont="1"/>
    <xf numFmtId="0" fontId="26" fillId="0" borderId="0" xfId="0" applyFont="1" applyAlignment="1">
      <alignment horizontal="left" vertical="top"/>
    </xf>
    <xf numFmtId="0" fontId="15" fillId="0" borderId="0" xfId="0" applyFont="1" applyAlignment="1">
      <alignment horizontal="left" vertical="top"/>
    </xf>
    <xf numFmtId="2" fontId="15" fillId="0" borderId="0" xfId="0" applyNumberFormat="1" applyFont="1" applyAlignment="1">
      <alignment horizontal="right"/>
    </xf>
    <xf numFmtId="164" fontId="15" fillId="0" borderId="0" xfId="0" applyNumberFormat="1" applyFont="1"/>
    <xf numFmtId="0" fontId="27" fillId="0" borderId="0" xfId="0" applyFont="1" applyAlignment="1">
      <alignment horizontal="left"/>
    </xf>
    <xf numFmtId="0" fontId="28" fillId="0" borderId="0" xfId="0" applyFont="1" applyAlignment="1">
      <alignment horizontal="left"/>
    </xf>
    <xf numFmtId="0" fontId="2" fillId="0" borderId="14" xfId="0" applyFont="1" applyBorder="1" applyAlignment="1">
      <alignment vertical="center" wrapText="1"/>
    </xf>
    <xf numFmtId="0" fontId="2" fillId="0" borderId="19" xfId="0" applyFont="1" applyBorder="1" applyAlignment="1">
      <alignment vertical="center" wrapText="1"/>
    </xf>
    <xf numFmtId="2" fontId="21" fillId="5" borderId="0" xfId="0" applyNumberFormat="1" applyFont="1" applyFill="1"/>
    <xf numFmtId="0" fontId="19" fillId="5" borderId="0" xfId="0" applyFont="1" applyFill="1" applyAlignment="1">
      <alignment horizontal="left" vertical="top" wrapText="1"/>
    </xf>
    <xf numFmtId="0" fontId="0" fillId="5" borderId="0" xfId="0" applyFill="1"/>
    <xf numFmtId="0" fontId="33" fillId="5" borderId="0" xfId="0" applyFont="1" applyFill="1"/>
    <xf numFmtId="0" fontId="34" fillId="5" borderId="0" xfId="0" applyFont="1" applyFill="1" applyAlignment="1">
      <alignment horizontal="left" vertical="top"/>
    </xf>
    <xf numFmtId="0" fontId="36" fillId="0" borderId="0" xfId="0" applyFont="1"/>
    <xf numFmtId="0" fontId="1" fillId="0" borderId="0" xfId="0" applyFont="1" applyAlignment="1">
      <alignment vertical="center"/>
    </xf>
    <xf numFmtId="0" fontId="1" fillId="0" borderId="0" xfId="0" applyFont="1"/>
    <xf numFmtId="0" fontId="1" fillId="0" borderId="0" xfId="0" applyFont="1" applyProtection="1">
      <protection locked="0"/>
    </xf>
    <xf numFmtId="0" fontId="1" fillId="0" borderId="0" xfId="0" applyFont="1" applyAlignment="1">
      <alignment horizontal="left"/>
    </xf>
    <xf numFmtId="0" fontId="1" fillId="0" borderId="0" xfId="0" applyFont="1" applyAlignment="1" applyProtection="1">
      <alignment horizontal="center" vertical="center" wrapText="1"/>
      <protection locked="0"/>
    </xf>
    <xf numFmtId="0" fontId="1" fillId="0" borderId="0" xfId="0" applyFont="1" applyAlignment="1">
      <alignment horizontal="center" vertical="center" wrapText="1"/>
    </xf>
    <xf numFmtId="0" fontId="1" fillId="0" borderId="0" xfId="0" applyFont="1" applyAlignment="1">
      <alignment horizontal="left" vertical="center" wrapText="1"/>
    </xf>
    <xf numFmtId="2" fontId="1" fillId="0" borderId="0" xfId="0" applyNumberFormat="1" applyFont="1" applyProtection="1">
      <protection locked="0"/>
    </xf>
    <xf numFmtId="0" fontId="1" fillId="0" borderId="0" xfId="0" applyFont="1" applyAlignment="1">
      <alignment vertical="center" wrapText="1"/>
    </xf>
    <xf numFmtId="44" fontId="0" fillId="0" borderId="23" xfId="0" applyNumberFormat="1" applyBorder="1"/>
    <xf numFmtId="44" fontId="12" fillId="0" borderId="23" xfId="0" applyNumberFormat="1" applyFont="1" applyBorder="1"/>
    <xf numFmtId="0" fontId="12" fillId="7" borderId="23" xfId="0" applyFont="1" applyFill="1" applyBorder="1" applyAlignment="1">
      <alignment horizontal="center"/>
    </xf>
    <xf numFmtId="0" fontId="12" fillId="0" borderId="23" xfId="0" applyFont="1" applyBorder="1" applyAlignment="1">
      <alignment horizontal="right"/>
    </xf>
    <xf numFmtId="0" fontId="0" fillId="0" borderId="23" xfId="0" applyBorder="1" applyAlignment="1">
      <alignment horizontal="center"/>
    </xf>
    <xf numFmtId="9" fontId="2" fillId="0" borderId="1" xfId="0" applyNumberFormat="1" applyFont="1" applyBorder="1" applyAlignment="1">
      <alignment horizontal="center" vertical="center" wrapText="1"/>
    </xf>
    <xf numFmtId="9" fontId="2" fillId="0" borderId="13" xfId="0" applyNumberFormat="1" applyFont="1" applyBorder="1" applyAlignment="1">
      <alignment horizontal="center" vertical="center" wrapText="1"/>
    </xf>
    <xf numFmtId="9" fontId="2" fillId="0" borderId="0" xfId="0" applyNumberFormat="1" applyFont="1" applyAlignment="1">
      <alignment horizontal="center" vertical="center" wrapText="1"/>
    </xf>
    <xf numFmtId="9" fontId="2" fillId="0" borderId="14" xfId="0" applyNumberFormat="1" applyFont="1" applyBorder="1" applyAlignment="1">
      <alignment horizontal="center" vertical="center" wrapText="1"/>
    </xf>
    <xf numFmtId="9" fontId="6" fillId="5" borderId="18" xfId="0" applyNumberFormat="1" applyFont="1" applyFill="1" applyBorder="1" applyAlignment="1">
      <alignment horizontal="center" vertical="center" wrapText="1"/>
    </xf>
    <xf numFmtId="165" fontId="2" fillId="4" borderId="1" xfId="0" applyNumberFormat="1" applyFont="1" applyFill="1" applyBorder="1" applyAlignment="1">
      <alignment horizontal="center" vertical="center" wrapText="1"/>
    </xf>
    <xf numFmtId="165" fontId="4" fillId="2" borderId="16" xfId="0" applyNumberFormat="1" applyFont="1" applyFill="1" applyBorder="1" applyAlignment="1" applyProtection="1">
      <alignment horizontal="center" vertical="center" wrapText="1"/>
      <protection locked="0"/>
    </xf>
    <xf numFmtId="165" fontId="2" fillId="4" borderId="22" xfId="0" applyNumberFormat="1" applyFont="1" applyFill="1" applyBorder="1" applyAlignment="1">
      <alignment horizontal="center" vertical="center" wrapText="1"/>
    </xf>
    <xf numFmtId="165" fontId="2" fillId="4" borderId="14" xfId="0" applyNumberFormat="1" applyFont="1" applyFill="1" applyBorder="1" applyAlignment="1">
      <alignment horizontal="center" vertical="center" wrapText="1"/>
    </xf>
    <xf numFmtId="165" fontId="6" fillId="0" borderId="18" xfId="0" applyNumberFormat="1" applyFont="1" applyBorder="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vertical="center"/>
    </xf>
    <xf numFmtId="0" fontId="12" fillId="7" borderId="24"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6" xfId="0" applyFont="1" applyFill="1" applyBorder="1" applyAlignment="1">
      <alignment horizontal="center" vertical="center"/>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7" xfId="0" applyBorder="1" applyAlignment="1" applyProtection="1">
      <alignment horizontal="center"/>
      <protection locked="0"/>
    </xf>
    <xf numFmtId="0" fontId="0" fillId="0" borderId="0" xfId="0" applyAlignment="1" applyProtection="1">
      <alignment horizontal="center"/>
      <protection locked="0"/>
    </xf>
    <xf numFmtId="0" fontId="2" fillId="4" borderId="5" xfId="0" applyFont="1" applyFill="1" applyBorder="1" applyAlignment="1">
      <alignment horizontal="left" vertical="center" wrapText="1"/>
    </xf>
    <xf numFmtId="0" fontId="2" fillId="4" borderId="0" xfId="0" applyFont="1" applyFill="1" applyAlignment="1">
      <alignment horizontal="left" vertical="top" wrapText="1"/>
    </xf>
    <xf numFmtId="0" fontId="23" fillId="3" borderId="2" xfId="0" applyFont="1" applyFill="1" applyBorder="1" applyAlignment="1" applyProtection="1">
      <alignment horizontal="left" vertical="top" wrapText="1"/>
      <protection locked="0"/>
    </xf>
    <xf numFmtId="0" fontId="23" fillId="3" borderId="6" xfId="0" applyFont="1" applyFill="1" applyBorder="1" applyAlignment="1" applyProtection="1">
      <alignment horizontal="left" vertical="top" wrapText="1"/>
      <protection locked="0"/>
    </xf>
    <xf numFmtId="0" fontId="23" fillId="3" borderId="9" xfId="0" applyFont="1" applyFill="1" applyBorder="1" applyAlignment="1" applyProtection="1">
      <alignment horizontal="left" vertical="top" wrapText="1"/>
      <protection locked="0"/>
    </xf>
    <xf numFmtId="0" fontId="16" fillId="5" borderId="3"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5" borderId="4" xfId="0" applyFont="1" applyFill="1" applyBorder="1" applyAlignment="1" applyProtection="1">
      <alignment horizontal="center" vertical="center" wrapText="1"/>
      <protection locked="0"/>
    </xf>
    <xf numFmtId="0" fontId="16" fillId="5" borderId="7"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8" xfId="0" applyFont="1" applyFill="1" applyBorder="1" applyAlignment="1" applyProtection="1">
      <alignment horizontal="center" vertical="center" wrapText="1"/>
      <protection locked="0"/>
    </xf>
    <xf numFmtId="0" fontId="16" fillId="5" borderId="10"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19" fillId="5" borderId="0" xfId="0" applyFont="1" applyFill="1" applyAlignment="1">
      <alignment horizontal="left" vertical="top" wrapText="1"/>
    </xf>
  </cellXfs>
  <cellStyles count="1">
    <cellStyle name="Standaard" xfId="0" builtinId="0"/>
  </cellStyles>
  <dxfs count="25">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0.00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0"/>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DFDE1F-CC2A-4D69-9B50-3003D9A70BD7}" name="Brandstoftabel_1a2" displayName="Brandstoftabel_1a2" ref="B4:G28" totalsRowCount="1" headerRowDxfId="24" dataDxfId="23">
  <autoFilter ref="B4:G27" xr:uid="{B7E8C93F-02FE-4F11-8A17-035F22FDB640}"/>
  <tableColumns count="6">
    <tableColumn id="1" xr3:uid="{E125C75D-77EB-49AE-A447-05EB040A9E90}" name="Type brandstof4" totalsRowLabel="Totaal" dataDxfId="22" totalsRowDxfId="21"/>
    <tableColumn id="2" xr3:uid="{FE7A5CC7-7FE7-4592-9B17-6F02DD993DB1}" name="CO₂-emissies1 (in kg CO₂-eq./GJ) WTW2" totalsRowFunction="sum" dataDxfId="20" totalsRowDxfId="19"/>
    <tableColumn id="3" xr3:uid="{C29C9BC7-77A5-464D-A2D1-27E833445D3D}" name="Relatieve_x000a_ schadelijkheid (dml)" totalsRowFunction="sum" dataDxfId="18" totalsRowDxfId="17">
      <calculatedColumnFormula>Brandstoftabel_1a2[[#This Row],[CO₂-emissies1 (in kg CO₂-eq./GJ) WTW2]]/Brandstoftabel_1a2[[#Totals],[CO₂-emissies1 (in kg CO₂-eq./GJ) WTW2]]</calculatedColumnFormula>
    </tableColumn>
    <tableColumn id="4" xr3:uid="{09C62712-A3A0-4C5E-B398-1F74DB7A10A1}" name="Waardering per _x000a_brandstof3 (dml)" dataDxfId="16" totalsRowDxfId="15"/>
    <tableColumn id="5" xr3:uid="{6E71E3EF-D0E1-49D1-9000-AC5965F96F29}" name="Percentage van totale afstand waarop type brandstof is ingezet (in %)" totalsRowFunction="sum" dataDxfId="14" totalsRowDxfId="13"/>
    <tableColumn id="6" xr3:uid="{4ECE2940-7388-47B1-948E-78397FEB1F11}" name="Subtotaal gewogen score _x000a_per brandstof (max. 20)" totalsRowFunction="sum" dataDxfId="12" totalsRowDxfId="11">
      <calculatedColumnFormula>Brandstoftabel_1a2[[#This Row],[Waardering per 
brandstof3 (dml)]]*Brandstoftabel_1a2[[#This Row],[Percentage van totale afstand waarop type brandstof is ingezet (in %)]]</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EA4E5B-8621-429C-813C-74DA6F2AB595}" name="Waarderingsfactoren_1b3" displayName="Waarderingsfactoren_1b3" ref="J13:K16" totalsRowShown="0" headerRowDxfId="10">
  <autoFilter ref="J13:K16" xr:uid="{6ECC6990-1DD1-401D-AA2B-ED12CB9E6F87}"/>
  <tableColumns count="2">
    <tableColumn id="1" xr3:uid="{6B9B736D-DE9B-431B-B1D8-31A716105202}" name="Range in kg CO₂-eq./eenheid)"/>
    <tableColumn id="2" xr3:uid="{D3C2ECC7-8900-43AB-BE71-417F73D6D2FB}" name="Waarderingsfactor"/>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381DCF-747F-4A32-AF49-9FFAFED8DD96}" name="Motortabel_27" displayName="Motortabel_27" ref="B40:E44" totalsRowCount="1" headerRowDxfId="9" dataDxfId="8">
  <autoFilter ref="B40:E43" xr:uid="{4F91A57A-72ED-4E02-B751-D561EE9864EA}"/>
  <tableColumns count="4">
    <tableColumn id="1" xr3:uid="{F1067BE2-6914-4D11-BC06-1C1062D857FF}" name="Type motor*" totalsRowLabel="Totaal" dataDxfId="7" totalsRowDxfId="6"/>
    <tableColumn id="4" xr3:uid="{FFD99005-9066-4D25-8094-4DF029C4D134}" name="Waardering (dml)" dataDxfId="5" totalsRowDxfId="4"/>
    <tableColumn id="2" xr3:uid="{B4BA275A-F70E-4B77-B193-0FC35E544B7C}" name="Percentage van totale afstand waarop type motor wordt ingezet (in %)" totalsRowFunction="sum" dataDxfId="3" totalsRowDxfId="2"/>
    <tableColumn id="3" xr3:uid="{2F36EB45-1D75-460C-B547-56F58C7A6E15}" name="Subtotaal gewogen score per type motor" totalsRowFunction="sum" dataDxfId="1" totalsRowDxfId="0">
      <calculatedColumnFormula>Motortabel_27[[#This Row],[Waardering (dml)]]*Motortabel_27[[#This Row],[Percentage van totale afstand waarop type motor wordt ingezet (in %)]]</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3731-8D7F-45B7-9659-6F6C3E9F9563}">
  <dimension ref="A2:H21"/>
  <sheetViews>
    <sheetView workbookViewId="0">
      <selection activeCell="C7" sqref="C7"/>
    </sheetView>
  </sheetViews>
  <sheetFormatPr defaultRowHeight="14.4" x14ac:dyDescent="0.3"/>
  <cols>
    <col min="1" max="1" width="22.109375" customWidth="1"/>
    <col min="2" max="2" width="15.6640625" customWidth="1"/>
    <col min="3" max="3" width="25" customWidth="1"/>
    <col min="4" max="4" width="26.6640625" customWidth="1"/>
    <col min="5" max="5" width="20.109375" customWidth="1"/>
    <col min="8" max="8" width="11.44140625" customWidth="1"/>
  </cols>
  <sheetData>
    <row r="2" spans="1:8" x14ac:dyDescent="0.3">
      <c r="A2" s="105" t="s">
        <v>78</v>
      </c>
      <c r="B2" s="89" t="s">
        <v>80</v>
      </c>
      <c r="C2" s="89" t="s">
        <v>81</v>
      </c>
    </row>
    <row r="3" spans="1:8" x14ac:dyDescent="0.3">
      <c r="A3" s="106"/>
      <c r="B3" s="91">
        <v>2025</v>
      </c>
      <c r="C3" s="87">
        <f>'2025'!E30</f>
        <v>0</v>
      </c>
    </row>
    <row r="4" spans="1:8" x14ac:dyDescent="0.3">
      <c r="A4" s="106"/>
      <c r="B4" s="91">
        <v>2026</v>
      </c>
      <c r="C4" s="87">
        <f>'2026'!E30</f>
        <v>0</v>
      </c>
    </row>
    <row r="5" spans="1:8" x14ac:dyDescent="0.3">
      <c r="A5" s="106"/>
      <c r="B5" s="91">
        <v>2027</v>
      </c>
      <c r="C5" s="87">
        <f>'2027'!E30</f>
        <v>0</v>
      </c>
    </row>
    <row r="6" spans="1:8" x14ac:dyDescent="0.3">
      <c r="A6" s="106"/>
      <c r="B6" s="91">
        <v>2028</v>
      </c>
      <c r="C6" s="87">
        <f>'2028'!E30</f>
        <v>0</v>
      </c>
    </row>
    <row r="7" spans="1:8" x14ac:dyDescent="0.3">
      <c r="A7" s="107"/>
      <c r="B7" s="90" t="s">
        <v>79</v>
      </c>
      <c r="C7" s="88">
        <f>C3+C4+C5+C6</f>
        <v>0</v>
      </c>
    </row>
    <row r="10" spans="1:8" ht="15" thickBot="1" x14ac:dyDescent="0.35">
      <c r="A10" s="5" t="s">
        <v>31</v>
      </c>
      <c r="B10" s="6"/>
      <c r="C10" s="6"/>
      <c r="D10" s="6"/>
      <c r="E10" s="6"/>
      <c r="F10" s="6"/>
      <c r="G10" s="6"/>
      <c r="H10" s="6"/>
    </row>
    <row r="11" spans="1:8" ht="15.6" x14ac:dyDescent="0.3">
      <c r="A11" s="117" t="s">
        <v>32</v>
      </c>
      <c r="B11" s="108"/>
      <c r="C11" s="109"/>
      <c r="D11" s="109"/>
      <c r="E11" s="7" t="s">
        <v>33</v>
      </c>
      <c r="F11" s="8"/>
      <c r="G11" s="9"/>
      <c r="H11" s="10"/>
    </row>
    <row r="12" spans="1:8" ht="16.2" thickBot="1" x14ac:dyDescent="0.35">
      <c r="A12" s="118"/>
      <c r="B12" s="111"/>
      <c r="C12" s="112"/>
      <c r="D12" s="112"/>
      <c r="E12" s="11"/>
      <c r="F12" s="12"/>
      <c r="G12" s="13"/>
      <c r="H12" s="14"/>
    </row>
    <row r="13" spans="1:8" ht="15.6" x14ac:dyDescent="0.3">
      <c r="A13" s="117" t="s">
        <v>34</v>
      </c>
      <c r="B13" s="108"/>
      <c r="C13" s="109"/>
      <c r="D13" s="109"/>
      <c r="E13" s="117" t="s">
        <v>35</v>
      </c>
      <c r="F13" s="8"/>
      <c r="G13" s="9"/>
      <c r="H13" s="10"/>
    </row>
    <row r="14" spans="1:8" ht="15.6" x14ac:dyDescent="0.3">
      <c r="A14" s="118"/>
      <c r="B14" s="111"/>
      <c r="C14" s="112"/>
      <c r="D14" s="112"/>
      <c r="E14" s="118"/>
      <c r="F14" s="12"/>
      <c r="G14" s="13"/>
      <c r="H14" s="14"/>
    </row>
    <row r="15" spans="1:8" ht="16.2" thickBot="1" x14ac:dyDescent="0.35">
      <c r="A15" s="119"/>
      <c r="B15" s="114"/>
      <c r="C15" s="115"/>
      <c r="D15" s="115"/>
      <c r="E15" s="119"/>
      <c r="F15" s="15"/>
      <c r="G15" s="16"/>
      <c r="H15" s="17"/>
    </row>
    <row r="16" spans="1:8" x14ac:dyDescent="0.3">
      <c r="A16" s="18" t="s">
        <v>36</v>
      </c>
      <c r="B16" s="108"/>
      <c r="C16" s="109"/>
      <c r="D16" s="109"/>
      <c r="E16" s="117" t="s">
        <v>37</v>
      </c>
      <c r="F16" s="108"/>
      <c r="G16" s="109"/>
      <c r="H16" s="110"/>
    </row>
    <row r="17" spans="1:8" x14ac:dyDescent="0.3">
      <c r="A17" s="19"/>
      <c r="B17" s="111"/>
      <c r="C17" s="112"/>
      <c r="D17" s="112"/>
      <c r="E17" s="118"/>
      <c r="F17" s="111"/>
      <c r="G17" s="112"/>
      <c r="H17" s="113"/>
    </row>
    <row r="18" spans="1:8" ht="15" thickBot="1" x14ac:dyDescent="0.35">
      <c r="A18" s="20"/>
      <c r="B18" s="114"/>
      <c r="C18" s="115"/>
      <c r="D18" s="115"/>
      <c r="E18" s="118"/>
      <c r="F18" s="111"/>
      <c r="G18" s="112"/>
      <c r="H18" s="113"/>
    </row>
    <row r="19" spans="1:8" x14ac:dyDescent="0.3">
      <c r="A19" s="117" t="s">
        <v>38</v>
      </c>
      <c r="B19" s="108"/>
      <c r="C19" s="109"/>
      <c r="D19" s="109"/>
      <c r="E19" s="118"/>
      <c r="F19" s="111"/>
      <c r="G19" s="112"/>
      <c r="H19" s="113"/>
    </row>
    <row r="20" spans="1:8" x14ac:dyDescent="0.3">
      <c r="A20" s="118"/>
      <c r="B20" s="111"/>
      <c r="C20" s="112"/>
      <c r="D20" s="112"/>
      <c r="E20" s="118"/>
      <c r="F20" s="111"/>
      <c r="G20" s="112"/>
      <c r="H20" s="113"/>
    </row>
    <row r="21" spans="1:8" ht="15" thickBot="1" x14ac:dyDescent="0.35">
      <c r="A21" s="119"/>
      <c r="B21" s="114"/>
      <c r="C21" s="115"/>
      <c r="D21" s="115"/>
      <c r="E21" s="119"/>
      <c r="F21" s="114"/>
      <c r="G21" s="115"/>
      <c r="H21" s="116"/>
    </row>
  </sheetData>
  <mergeCells count="11">
    <mergeCell ref="A2:A7"/>
    <mergeCell ref="F16:H21"/>
    <mergeCell ref="A19:A21"/>
    <mergeCell ref="B19:D21"/>
    <mergeCell ref="A11:A12"/>
    <mergeCell ref="B11:D12"/>
    <mergeCell ref="A13:A15"/>
    <mergeCell ref="B13:D15"/>
    <mergeCell ref="E13:E15"/>
    <mergeCell ref="B16:D18"/>
    <mergeCell ref="E16:E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1D346-10FF-4B52-98A8-5F71F17F9F74}">
  <dimension ref="B1:Q48"/>
  <sheetViews>
    <sheetView topLeftCell="A8" zoomScale="90" zoomScaleNormal="90"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5" customWidth="1"/>
  </cols>
  <sheetData>
    <row r="1" spans="2:11" ht="21" x14ac:dyDescent="0.4">
      <c r="B1" s="77" t="s">
        <v>0</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2">
        <v>0</v>
      </c>
      <c r="D7" s="97">
        <f>($D$29/0.2)*'Aangepaste brandstoftabel'!E5</f>
        <v>1947.1153846153848</v>
      </c>
      <c r="E7" s="98">
        <f>SUM(C7*D7)</f>
        <v>0</v>
      </c>
      <c r="F7" s="2"/>
      <c r="G7" s="2"/>
      <c r="H7" s="2"/>
    </row>
    <row r="8" spans="2:11" ht="16.8" thickBot="1" x14ac:dyDescent="0.35">
      <c r="B8" s="23" t="s">
        <v>8</v>
      </c>
      <c r="C8" s="92">
        <v>0</v>
      </c>
      <c r="D8" s="97">
        <f>($D$29/0.2)*'Aangepaste brandstoftabel'!E6</f>
        <v>2382.3529411764703</v>
      </c>
      <c r="E8" s="98">
        <f t="shared" ref="E8:E29" si="0">SUM(C8*D8)</f>
        <v>0</v>
      </c>
      <c r="F8" s="2"/>
      <c r="G8" s="2"/>
      <c r="H8" s="2"/>
    </row>
    <row r="9" spans="2:11" ht="16.8" thickBot="1" x14ac:dyDescent="0.35">
      <c r="B9" s="23" t="s">
        <v>9</v>
      </c>
      <c r="C9" s="92">
        <v>0</v>
      </c>
      <c r="D9" s="97">
        <f>($D$29/0.2)*'Aangepaste brandstoftabel'!E7</f>
        <v>2619.279667824117</v>
      </c>
      <c r="E9" s="98">
        <f t="shared" si="0"/>
        <v>0</v>
      </c>
      <c r="F9" s="127"/>
      <c r="G9" s="128"/>
      <c r="H9" s="128"/>
      <c r="I9" s="128"/>
      <c r="J9" s="128"/>
      <c r="K9" s="128"/>
    </row>
    <row r="10" spans="2:11" ht="16.8" thickBot="1" x14ac:dyDescent="0.35">
      <c r="B10" s="23" t="s">
        <v>10</v>
      </c>
      <c r="C10" s="92">
        <v>0</v>
      </c>
      <c r="D10" s="97">
        <f>($D$29/0.2)*'Aangepaste brandstoftabel'!E8</f>
        <v>1860.9812989949751</v>
      </c>
      <c r="E10" s="98">
        <f t="shared" si="0"/>
        <v>0</v>
      </c>
      <c r="F10" s="2"/>
      <c r="G10" s="2"/>
      <c r="H10" s="2"/>
    </row>
    <row r="11" spans="2:11" ht="16.8" thickBot="1" x14ac:dyDescent="0.35">
      <c r="B11" s="23" t="s">
        <v>11</v>
      </c>
      <c r="C11" s="92">
        <v>0</v>
      </c>
      <c r="D11" s="97">
        <f>($D$29/0.2)*'Aangepaste brandstoftabel'!E9</f>
        <v>1906.3492036817008</v>
      </c>
      <c r="E11" s="98">
        <f>SUM(C11*D11)</f>
        <v>0</v>
      </c>
      <c r="F11" s="2"/>
      <c r="G11" s="2"/>
      <c r="H11" s="2"/>
    </row>
    <row r="12" spans="2:11" ht="16.8" thickBot="1" x14ac:dyDescent="0.35">
      <c r="B12" s="23" t="s">
        <v>12</v>
      </c>
      <c r="C12" s="92">
        <v>0</v>
      </c>
      <c r="D12" s="97">
        <f>($D$29/0.2)*'Aangepaste brandstoftabel'!E10</f>
        <v>1911.5558585973272</v>
      </c>
      <c r="E12" s="98">
        <f t="shared" ref="E12:E13" si="1">SUM(C12*D12)</f>
        <v>0</v>
      </c>
      <c r="F12" s="2"/>
      <c r="G12" s="2"/>
      <c r="H12" s="2"/>
    </row>
    <row r="13" spans="2:11" ht="16.8" thickBot="1" x14ac:dyDescent="0.35">
      <c r="B13" s="23" t="s">
        <v>13</v>
      </c>
      <c r="C13" s="92">
        <v>0</v>
      </c>
      <c r="D13" s="97">
        <f>($D$29/0.2)*'Aangepaste brandstoftabel'!E11</f>
        <v>1982.9388113077528</v>
      </c>
      <c r="E13" s="98">
        <f t="shared" si="1"/>
        <v>0</v>
      </c>
      <c r="F13" s="2"/>
      <c r="G13" s="2"/>
      <c r="H13" s="2"/>
    </row>
    <row r="14" spans="2:11" ht="16.8" thickBot="1" x14ac:dyDescent="0.35">
      <c r="B14" s="23" t="s">
        <v>14</v>
      </c>
      <c r="C14" s="92">
        <v>0</v>
      </c>
      <c r="D14" s="97">
        <f>($D$29/0.2)*'Aangepaste brandstoftabel'!E12</f>
        <v>1997.950752000042</v>
      </c>
      <c r="E14" s="98">
        <f t="shared" si="0"/>
        <v>0</v>
      </c>
      <c r="F14" s="2"/>
      <c r="G14" s="2"/>
      <c r="H14" s="2"/>
    </row>
    <row r="15" spans="2:11" ht="16.8" thickBot="1" x14ac:dyDescent="0.35">
      <c r="B15" s="23" t="s">
        <v>15</v>
      </c>
      <c r="C15" s="92">
        <v>0</v>
      </c>
      <c r="D15" s="99">
        <f>($D$29/0.2)*'Aangepaste brandstoftabel'!E13</f>
        <v>2013.6919117006539</v>
      </c>
      <c r="E15" s="98">
        <f t="shared" si="0"/>
        <v>0</v>
      </c>
      <c r="F15" s="2"/>
      <c r="G15" s="2"/>
      <c r="H15" s="2"/>
    </row>
    <row r="16" spans="2:11" ht="16.8" thickBot="1" x14ac:dyDescent="0.35">
      <c r="B16" s="23" t="s">
        <v>16</v>
      </c>
      <c r="C16" s="93">
        <v>0</v>
      </c>
      <c r="D16" s="100">
        <f>($D$29/0.2)*'Aangepaste brandstoftabel'!E14</f>
        <v>2027.2228046123919</v>
      </c>
      <c r="E16" s="98">
        <f t="shared" si="0"/>
        <v>0</v>
      </c>
      <c r="F16" s="2"/>
      <c r="G16" s="2"/>
      <c r="H16" s="2"/>
    </row>
    <row r="17" spans="2:17" ht="16.8" thickBot="1" x14ac:dyDescent="0.35">
      <c r="B17" s="23" t="s">
        <v>17</v>
      </c>
      <c r="C17" s="93">
        <v>0</v>
      </c>
      <c r="D17" s="100">
        <f>($D$29/0.2)*'Aangepaste brandstoftabel'!E15</f>
        <v>2324.7834019157958</v>
      </c>
      <c r="E17" s="98">
        <f t="shared" si="0"/>
        <v>0</v>
      </c>
      <c r="F17" s="2"/>
      <c r="G17" s="2"/>
      <c r="H17" s="2"/>
    </row>
    <row r="18" spans="2:17" ht="16.8" thickBot="1" x14ac:dyDescent="0.35">
      <c r="B18" s="23" t="s">
        <v>18</v>
      </c>
      <c r="C18" s="94">
        <v>0</v>
      </c>
      <c r="D18" s="100">
        <f>($D$29/0.2)*'Aangepaste brandstoftabel'!E16</f>
        <v>2444.3262299550283</v>
      </c>
      <c r="E18" s="98">
        <f t="shared" si="0"/>
        <v>0</v>
      </c>
      <c r="F18" s="2"/>
      <c r="G18" s="2"/>
      <c r="H18" s="2"/>
    </row>
    <row r="19" spans="2:17" ht="16.8" thickBot="1" x14ac:dyDescent="0.35">
      <c r="B19" s="71" t="s">
        <v>19</v>
      </c>
      <c r="C19" s="95">
        <v>0</v>
      </c>
      <c r="D19" s="99">
        <f>($D$29/0.2)*'Aangepaste brandstoftabel'!E17</f>
        <v>2466.0958979796342</v>
      </c>
      <c r="E19" s="98">
        <f t="shared" si="0"/>
        <v>0</v>
      </c>
      <c r="F19" s="2"/>
      <c r="G19" s="2"/>
      <c r="H19" s="2"/>
    </row>
    <row r="20" spans="2:17" ht="16.8" thickBot="1" x14ac:dyDescent="0.35">
      <c r="B20" s="23" t="s">
        <v>20</v>
      </c>
      <c r="C20" s="93">
        <v>0</v>
      </c>
      <c r="D20" s="100">
        <f>($D$29/0.2)*'Aangepaste brandstoftabel'!E18</f>
        <v>2653.6945387152618</v>
      </c>
      <c r="E20" s="98">
        <f t="shared" si="0"/>
        <v>0</v>
      </c>
      <c r="F20" s="2"/>
      <c r="G20" s="2"/>
      <c r="H20" s="2"/>
    </row>
    <row r="21" spans="2:17" ht="16.8" thickBot="1" x14ac:dyDescent="0.35">
      <c r="B21" s="23" t="s">
        <v>21</v>
      </c>
      <c r="C21" s="93">
        <v>0</v>
      </c>
      <c r="D21" s="100">
        <f>($D$29/0.2)*'Aangepaste brandstoftabel'!E19</f>
        <v>3465.907752748697</v>
      </c>
      <c r="E21" s="98">
        <f t="shared" si="0"/>
        <v>0</v>
      </c>
      <c r="F21" s="2"/>
      <c r="G21" s="2"/>
      <c r="H21" s="2"/>
    </row>
    <row r="22" spans="2:17" ht="16.8" thickBot="1" x14ac:dyDescent="0.35">
      <c r="B22" s="23" t="s">
        <v>22</v>
      </c>
      <c r="C22" s="93">
        <v>0</v>
      </c>
      <c r="D22" s="100">
        <f>($D$29/0.2)*'Aangepaste brandstoftabel'!E20</f>
        <v>4455.0522516789188</v>
      </c>
      <c r="E22" s="98">
        <f t="shared" si="0"/>
        <v>0</v>
      </c>
      <c r="F22" s="2"/>
      <c r="G22" s="2"/>
      <c r="H22" s="2"/>
    </row>
    <row r="23" spans="2:17" ht="16.8" thickBot="1" x14ac:dyDescent="0.35">
      <c r="B23" s="23" t="s">
        <v>23</v>
      </c>
      <c r="C23" s="93">
        <v>0</v>
      </c>
      <c r="D23" s="100">
        <f>($D$29/0.2)*'Aangepaste brandstoftabel'!E21</f>
        <v>9354.5440938844968</v>
      </c>
      <c r="E23" s="98">
        <f t="shared" si="0"/>
        <v>0</v>
      </c>
      <c r="F23" s="2"/>
      <c r="G23" s="2"/>
      <c r="H23" s="2"/>
    </row>
    <row r="24" spans="2:17" ht="16.8" thickBot="1" x14ac:dyDescent="0.35">
      <c r="B24" s="23" t="s">
        <v>24</v>
      </c>
      <c r="C24" s="93">
        <v>0</v>
      </c>
      <c r="D24" s="100">
        <f>($D$29/0.2)*'Aangepaste brandstoftabel'!E22</f>
        <v>10137.942417435646</v>
      </c>
      <c r="E24" s="98">
        <f t="shared" si="0"/>
        <v>0</v>
      </c>
      <c r="F24" s="2"/>
      <c r="G24" s="2"/>
      <c r="H24" s="2"/>
    </row>
    <row r="25" spans="2:17" ht="16.8" thickBot="1" x14ac:dyDescent="0.35">
      <c r="B25" s="23" t="s">
        <v>25</v>
      </c>
      <c r="C25" s="93">
        <v>0</v>
      </c>
      <c r="D25" s="100">
        <f>($D$29/0.2)*'Aangepaste brandstoftabel'!E23</f>
        <v>10381.253035454101</v>
      </c>
      <c r="E25" s="98">
        <f t="shared" si="0"/>
        <v>0</v>
      </c>
      <c r="F25" s="2"/>
      <c r="G25" s="2"/>
      <c r="H25" s="2"/>
    </row>
    <row r="26" spans="2:17" ht="16.8" thickBot="1" x14ac:dyDescent="0.35">
      <c r="B26" s="23" t="s">
        <v>26</v>
      </c>
      <c r="C26" s="93">
        <v>0</v>
      </c>
      <c r="D26" s="100">
        <f>($D$29/0.2)*'Aangepaste brandstoftabel'!E24</f>
        <v>20629.974115981298</v>
      </c>
      <c r="E26" s="98">
        <f t="shared" si="0"/>
        <v>0</v>
      </c>
      <c r="F26" s="2"/>
      <c r="G26" s="2"/>
      <c r="H26" s="2"/>
    </row>
    <row r="27" spans="2:17" ht="16.8" thickBot="1" x14ac:dyDescent="0.35">
      <c r="B27" s="56" t="s">
        <v>27</v>
      </c>
      <c r="C27" s="93">
        <v>0</v>
      </c>
      <c r="D27" s="100">
        <f>($D$29/0.2)*'Aangepaste brandstoftabel'!E25</f>
        <v>27397.816292568084</v>
      </c>
      <c r="E27" s="98">
        <f t="shared" si="0"/>
        <v>0</v>
      </c>
      <c r="F27" s="2"/>
      <c r="G27" s="2"/>
      <c r="H27" s="2"/>
    </row>
    <row r="28" spans="2:17" ht="16.8" thickBot="1" x14ac:dyDescent="0.35">
      <c r="B28" s="70" t="s">
        <v>28</v>
      </c>
      <c r="C28" s="93">
        <v>0</v>
      </c>
      <c r="D28" s="100">
        <f>($D$29/0.2)*'Aangepaste brandstoftabel'!E26</f>
        <v>38342.578154955132</v>
      </c>
      <c r="E28" s="98">
        <f t="shared" si="0"/>
        <v>0</v>
      </c>
      <c r="F28" s="2"/>
      <c r="G28" s="2"/>
      <c r="H28" s="2"/>
    </row>
    <row r="29" spans="2:17" ht="16.8" thickBot="1" x14ac:dyDescent="0.35">
      <c r="B29" s="70" t="s">
        <v>29</v>
      </c>
      <c r="C29" s="93">
        <v>0</v>
      </c>
      <c r="D29" s="100">
        <v>45000</v>
      </c>
      <c r="E29" s="98">
        <f t="shared" si="0"/>
        <v>0</v>
      </c>
      <c r="F29" s="2"/>
      <c r="G29" s="2"/>
      <c r="H29" s="2"/>
    </row>
    <row r="30" spans="2:17" ht="16.8" thickBot="1" x14ac:dyDescent="0.35">
      <c r="B30" s="24" t="s">
        <v>82</v>
      </c>
      <c r="C30" s="96">
        <f>SUM(C7:C29)</f>
        <v>0</v>
      </c>
      <c r="D30" s="101"/>
      <c r="E30" s="98">
        <f>SUM(E7:E29)</f>
        <v>0</v>
      </c>
      <c r="F30" s="2"/>
      <c r="G30" s="2"/>
      <c r="H30" s="2"/>
    </row>
    <row r="31" spans="2:17" ht="170.25" customHeight="1" x14ac:dyDescent="0.3">
      <c r="B31" s="129" t="s">
        <v>83</v>
      </c>
      <c r="C31" s="129"/>
      <c r="D31" s="129"/>
      <c r="E31" s="129"/>
      <c r="F31" s="102"/>
      <c r="G31" s="102"/>
      <c r="H31" s="102"/>
      <c r="I31" s="102"/>
      <c r="J31" s="102"/>
      <c r="K31" s="102"/>
      <c r="L31" s="102"/>
      <c r="M31" s="102"/>
      <c r="N31" s="102"/>
      <c r="O31" s="102"/>
      <c r="Q31" t="s">
        <v>30</v>
      </c>
    </row>
    <row r="32" spans="2:17" ht="64.95" customHeight="1" x14ac:dyDescent="0.3">
      <c r="B32" s="130" t="s">
        <v>84</v>
      </c>
      <c r="C32" s="130"/>
      <c r="D32" s="130"/>
      <c r="E32" s="130"/>
      <c r="F32" s="103"/>
      <c r="G32" s="103"/>
      <c r="H32" s="103"/>
      <c r="I32" s="103"/>
      <c r="J32" s="103"/>
      <c r="K32" s="103"/>
      <c r="L32" s="104"/>
      <c r="M32" s="104"/>
      <c r="N32" s="104"/>
      <c r="O32" s="10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C41:E43"/>
    <mergeCell ref="F41:F46"/>
    <mergeCell ref="G41:I46"/>
    <mergeCell ref="B44:B46"/>
    <mergeCell ref="C44:E46"/>
    <mergeCell ref="B38:B40"/>
    <mergeCell ref="C38:E40"/>
    <mergeCell ref="F38:F40"/>
    <mergeCell ref="B4:B5"/>
    <mergeCell ref="C4:E5"/>
    <mergeCell ref="F9:K9"/>
    <mergeCell ref="B31:E31"/>
    <mergeCell ref="B32:E32"/>
    <mergeCell ref="B36:B37"/>
    <mergeCell ref="C36:E3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735EF-8FF7-4517-BDE0-3BD97A4C097E}">
  <dimension ref="B1:Q48"/>
  <sheetViews>
    <sheetView topLeftCell="A15" zoomScale="90" zoomScaleNormal="90"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32.33203125" customWidth="1"/>
    <col min="6" max="6" width="15" customWidth="1"/>
  </cols>
  <sheetData>
    <row r="1" spans="2:11" ht="21" x14ac:dyDescent="0.4">
      <c r="B1" s="77" t="s">
        <v>39</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2">
        <v>0</v>
      </c>
      <c r="D7" s="97">
        <f>($D$29/0.2)*'Aangepaste brandstoftabel'!E5</f>
        <v>1947.1153846153848</v>
      </c>
      <c r="E7" s="98">
        <f>SUM(C7*D7)</f>
        <v>0</v>
      </c>
      <c r="F7" s="2"/>
      <c r="G7" s="2"/>
      <c r="H7" s="2"/>
    </row>
    <row r="8" spans="2:11" ht="16.8" thickBot="1" x14ac:dyDescent="0.35">
      <c r="B8" s="23" t="s">
        <v>8</v>
      </c>
      <c r="C8" s="92">
        <v>0</v>
      </c>
      <c r="D8" s="97">
        <f>($D$29/0.2)*'Aangepaste brandstoftabel'!E6</f>
        <v>2382.3529411764703</v>
      </c>
      <c r="E8" s="98">
        <f t="shared" ref="E8:E29" si="0">SUM(C8*D8)</f>
        <v>0</v>
      </c>
      <c r="F8" s="2"/>
      <c r="G8" s="2"/>
      <c r="H8" s="2"/>
    </row>
    <row r="9" spans="2:11" ht="16.8" thickBot="1" x14ac:dyDescent="0.35">
      <c r="B9" s="23" t="s">
        <v>9</v>
      </c>
      <c r="C9" s="92">
        <v>0</v>
      </c>
      <c r="D9" s="97">
        <f>($D$29/0.2)*'Aangepaste brandstoftabel'!E7</f>
        <v>2619.279667824117</v>
      </c>
      <c r="E9" s="98">
        <f t="shared" si="0"/>
        <v>0</v>
      </c>
      <c r="F9" s="127"/>
      <c r="G9" s="128"/>
      <c r="H9" s="128"/>
      <c r="I9" s="128"/>
      <c r="J9" s="128"/>
      <c r="K9" s="128"/>
    </row>
    <row r="10" spans="2:11" ht="16.2" x14ac:dyDescent="0.3">
      <c r="B10" s="23" t="s">
        <v>10</v>
      </c>
      <c r="C10" s="92">
        <v>0</v>
      </c>
      <c r="D10" s="97">
        <f>($D$29/0.2)*'Aangepaste brandstoftabel'!E8</f>
        <v>1860.9812989949751</v>
      </c>
      <c r="E10" s="98">
        <f t="shared" si="0"/>
        <v>0</v>
      </c>
      <c r="F10" s="2"/>
      <c r="G10" s="2"/>
      <c r="H10" s="2"/>
    </row>
    <row r="11" spans="2:11" ht="16.8" thickBot="1" x14ac:dyDescent="0.35">
      <c r="B11" s="23" t="s">
        <v>11</v>
      </c>
      <c r="C11" s="92">
        <v>0</v>
      </c>
      <c r="D11" s="97">
        <f>($D$29/0.2)*'Aangepaste brandstoftabel'!E9</f>
        <v>1906.3492036817008</v>
      </c>
      <c r="E11" s="98">
        <f>SUM(C11*D11)</f>
        <v>0</v>
      </c>
      <c r="F11" s="2"/>
      <c r="G11" s="2"/>
      <c r="H11" s="2"/>
    </row>
    <row r="12" spans="2:11" ht="16.8" thickBot="1" x14ac:dyDescent="0.35">
      <c r="B12" s="23" t="s">
        <v>12</v>
      </c>
      <c r="C12" s="92">
        <v>0</v>
      </c>
      <c r="D12" s="97">
        <f>($D$29/0.2)*'Aangepaste brandstoftabel'!E10</f>
        <v>1911.5558585973272</v>
      </c>
      <c r="E12" s="98">
        <f t="shared" ref="E12:E13" si="1">SUM(C12*D12)</f>
        <v>0</v>
      </c>
      <c r="F12" s="2"/>
      <c r="G12" s="2"/>
      <c r="H12" s="2"/>
    </row>
    <row r="13" spans="2:11" ht="16.8" thickBot="1" x14ac:dyDescent="0.35">
      <c r="B13" s="23" t="s">
        <v>13</v>
      </c>
      <c r="C13" s="92">
        <v>0</v>
      </c>
      <c r="D13" s="97">
        <f>($D$29/0.2)*'Aangepaste brandstoftabel'!E11</f>
        <v>1982.9388113077528</v>
      </c>
      <c r="E13" s="98">
        <f t="shared" si="1"/>
        <v>0</v>
      </c>
      <c r="F13" s="2"/>
      <c r="G13" s="2"/>
      <c r="H13" s="2"/>
    </row>
    <row r="14" spans="2:11" ht="16.8" thickBot="1" x14ac:dyDescent="0.35">
      <c r="B14" s="23" t="s">
        <v>14</v>
      </c>
      <c r="C14" s="92">
        <v>0</v>
      </c>
      <c r="D14" s="97">
        <f>($D$29/0.2)*'Aangepaste brandstoftabel'!E12</f>
        <v>1997.950752000042</v>
      </c>
      <c r="E14" s="98">
        <f t="shared" si="0"/>
        <v>0</v>
      </c>
      <c r="F14" s="2"/>
      <c r="G14" s="2"/>
      <c r="H14" s="2"/>
    </row>
    <row r="15" spans="2:11" ht="16.8" thickBot="1" x14ac:dyDescent="0.35">
      <c r="B15" s="23" t="s">
        <v>15</v>
      </c>
      <c r="C15" s="92">
        <v>0</v>
      </c>
      <c r="D15" s="99">
        <f>($D$29/0.2)*'Aangepaste brandstoftabel'!E13</f>
        <v>2013.6919117006539</v>
      </c>
      <c r="E15" s="98">
        <f t="shared" si="0"/>
        <v>0</v>
      </c>
      <c r="F15" s="2"/>
      <c r="G15" s="2"/>
      <c r="H15" s="2"/>
    </row>
    <row r="16" spans="2:11" ht="16.8" thickBot="1" x14ac:dyDescent="0.35">
      <c r="B16" s="23" t="s">
        <v>16</v>
      </c>
      <c r="C16" s="93">
        <v>0</v>
      </c>
      <c r="D16" s="100">
        <f>($D$29/0.2)*'Aangepaste brandstoftabel'!E14</f>
        <v>2027.2228046123919</v>
      </c>
      <c r="E16" s="98">
        <f t="shared" si="0"/>
        <v>0</v>
      </c>
      <c r="F16" s="2"/>
      <c r="G16" s="2"/>
      <c r="H16" s="2"/>
    </row>
    <row r="17" spans="2:17" ht="16.8" thickBot="1" x14ac:dyDescent="0.35">
      <c r="B17" s="23" t="s">
        <v>17</v>
      </c>
      <c r="C17" s="93">
        <v>0</v>
      </c>
      <c r="D17" s="100">
        <f>($D$29/0.2)*'Aangepaste brandstoftabel'!E15</f>
        <v>2324.7834019157958</v>
      </c>
      <c r="E17" s="98">
        <f t="shared" si="0"/>
        <v>0</v>
      </c>
      <c r="F17" s="2"/>
      <c r="G17" s="2"/>
      <c r="H17" s="2"/>
    </row>
    <row r="18" spans="2:17" ht="16.8" thickBot="1" x14ac:dyDescent="0.35">
      <c r="B18" s="23" t="s">
        <v>18</v>
      </c>
      <c r="C18" s="94">
        <v>0</v>
      </c>
      <c r="D18" s="100">
        <f>($D$29/0.2)*'Aangepaste brandstoftabel'!E16</f>
        <v>2444.3262299550283</v>
      </c>
      <c r="E18" s="98">
        <f t="shared" si="0"/>
        <v>0</v>
      </c>
      <c r="F18" s="2"/>
      <c r="G18" s="2"/>
      <c r="H18" s="2"/>
    </row>
    <row r="19" spans="2:17" ht="16.8" thickBot="1" x14ac:dyDescent="0.35">
      <c r="B19" s="71" t="s">
        <v>19</v>
      </c>
      <c r="C19" s="95">
        <v>0</v>
      </c>
      <c r="D19" s="99">
        <f>($D$29/0.2)*'Aangepaste brandstoftabel'!E17</f>
        <v>2466.0958979796342</v>
      </c>
      <c r="E19" s="98">
        <f t="shared" si="0"/>
        <v>0</v>
      </c>
      <c r="F19" s="2"/>
      <c r="G19" s="2"/>
      <c r="H19" s="2"/>
    </row>
    <row r="20" spans="2:17" ht="16.8" thickBot="1" x14ac:dyDescent="0.35">
      <c r="B20" s="23" t="s">
        <v>20</v>
      </c>
      <c r="C20" s="93">
        <v>0</v>
      </c>
      <c r="D20" s="100">
        <f>($D$29/0.2)*'Aangepaste brandstoftabel'!E18</f>
        <v>2653.6945387152618</v>
      </c>
      <c r="E20" s="98">
        <f t="shared" si="0"/>
        <v>0</v>
      </c>
      <c r="F20" s="2"/>
      <c r="G20" s="2"/>
      <c r="H20" s="2"/>
    </row>
    <row r="21" spans="2:17" ht="16.8" thickBot="1" x14ac:dyDescent="0.35">
      <c r="B21" s="23" t="s">
        <v>21</v>
      </c>
      <c r="C21" s="93">
        <v>0</v>
      </c>
      <c r="D21" s="100">
        <f>($D$29/0.2)*'Aangepaste brandstoftabel'!E19</f>
        <v>3465.907752748697</v>
      </c>
      <c r="E21" s="98">
        <f t="shared" si="0"/>
        <v>0</v>
      </c>
      <c r="F21" s="2"/>
      <c r="G21" s="2"/>
      <c r="H21" s="2"/>
    </row>
    <row r="22" spans="2:17" ht="16.8" thickBot="1" x14ac:dyDescent="0.35">
      <c r="B22" s="23" t="s">
        <v>22</v>
      </c>
      <c r="C22" s="93">
        <v>0</v>
      </c>
      <c r="D22" s="100">
        <f>($D$29/0.2)*'Aangepaste brandstoftabel'!E20</f>
        <v>4455.0522516789188</v>
      </c>
      <c r="E22" s="98">
        <f t="shared" si="0"/>
        <v>0</v>
      </c>
      <c r="F22" s="2"/>
      <c r="G22" s="2"/>
      <c r="H22" s="2"/>
    </row>
    <row r="23" spans="2:17" ht="16.8" thickBot="1" x14ac:dyDescent="0.35">
      <c r="B23" s="23" t="s">
        <v>23</v>
      </c>
      <c r="C23" s="93">
        <v>0</v>
      </c>
      <c r="D23" s="100">
        <f>($D$29/0.2)*'Aangepaste brandstoftabel'!E21</f>
        <v>9354.5440938844968</v>
      </c>
      <c r="E23" s="98">
        <f t="shared" si="0"/>
        <v>0</v>
      </c>
      <c r="F23" s="2"/>
      <c r="G23" s="2"/>
      <c r="H23" s="2"/>
    </row>
    <row r="24" spans="2:17" ht="16.8" thickBot="1" x14ac:dyDescent="0.35">
      <c r="B24" s="23" t="s">
        <v>24</v>
      </c>
      <c r="C24" s="93">
        <v>0</v>
      </c>
      <c r="D24" s="100">
        <f>($D$29/0.2)*'Aangepaste brandstoftabel'!E22</f>
        <v>10137.942417435646</v>
      </c>
      <c r="E24" s="98">
        <f t="shared" si="0"/>
        <v>0</v>
      </c>
      <c r="F24" s="2"/>
      <c r="G24" s="2"/>
      <c r="H24" s="2"/>
    </row>
    <row r="25" spans="2:17" ht="16.8" thickBot="1" x14ac:dyDescent="0.35">
      <c r="B25" s="23" t="s">
        <v>25</v>
      </c>
      <c r="C25" s="93">
        <v>0</v>
      </c>
      <c r="D25" s="100">
        <f>($D$29/0.2)*'Aangepaste brandstoftabel'!E23</f>
        <v>10381.253035454101</v>
      </c>
      <c r="E25" s="98">
        <f t="shared" si="0"/>
        <v>0</v>
      </c>
      <c r="F25" s="2"/>
      <c r="G25" s="2"/>
      <c r="H25" s="2"/>
    </row>
    <row r="26" spans="2:17" ht="16.8" thickBot="1" x14ac:dyDescent="0.35">
      <c r="B26" s="23" t="s">
        <v>26</v>
      </c>
      <c r="C26" s="93">
        <v>0</v>
      </c>
      <c r="D26" s="100">
        <f>($D$29/0.2)*'Aangepaste brandstoftabel'!E24</f>
        <v>20629.974115981298</v>
      </c>
      <c r="E26" s="98">
        <f t="shared" si="0"/>
        <v>0</v>
      </c>
      <c r="F26" s="2"/>
      <c r="G26" s="2"/>
      <c r="H26" s="2"/>
    </row>
    <row r="27" spans="2:17" ht="16.8" thickBot="1" x14ac:dyDescent="0.35">
      <c r="B27" s="56" t="s">
        <v>27</v>
      </c>
      <c r="C27" s="93">
        <v>0</v>
      </c>
      <c r="D27" s="100">
        <f>($D$29/0.2)*'Aangepaste brandstoftabel'!E25</f>
        <v>27397.816292568084</v>
      </c>
      <c r="E27" s="98">
        <f t="shared" si="0"/>
        <v>0</v>
      </c>
      <c r="F27" s="2"/>
      <c r="G27" s="2"/>
      <c r="H27" s="2"/>
    </row>
    <row r="28" spans="2:17" ht="16.8" thickBot="1" x14ac:dyDescent="0.35">
      <c r="B28" s="70" t="s">
        <v>28</v>
      </c>
      <c r="C28" s="93">
        <v>0</v>
      </c>
      <c r="D28" s="100">
        <f>($D$29/0.2)*'Aangepaste brandstoftabel'!E26</f>
        <v>38342.578154955132</v>
      </c>
      <c r="E28" s="98">
        <f t="shared" si="0"/>
        <v>0</v>
      </c>
      <c r="F28" s="2"/>
      <c r="G28" s="2"/>
      <c r="H28" s="2"/>
    </row>
    <row r="29" spans="2:17" ht="16.8" thickBot="1" x14ac:dyDescent="0.35">
      <c r="B29" s="70" t="s">
        <v>29</v>
      </c>
      <c r="C29" s="93">
        <v>0</v>
      </c>
      <c r="D29" s="100">
        <v>45000</v>
      </c>
      <c r="E29" s="98">
        <f t="shared" si="0"/>
        <v>0</v>
      </c>
      <c r="F29" s="2"/>
      <c r="G29" s="2"/>
      <c r="H29" s="2"/>
    </row>
    <row r="30" spans="2:17" ht="16.8" thickBot="1" x14ac:dyDescent="0.35">
      <c r="B30" s="24" t="s">
        <v>82</v>
      </c>
      <c r="C30" s="96">
        <f>SUM(C7:C29)</f>
        <v>0</v>
      </c>
      <c r="D30" s="101"/>
      <c r="E30" s="98">
        <f>SUM(E7:E29)</f>
        <v>0</v>
      </c>
      <c r="F30" s="2"/>
      <c r="G30" s="2"/>
      <c r="H30" s="2"/>
    </row>
    <row r="31" spans="2:17" ht="170.25" customHeight="1" x14ac:dyDescent="0.3">
      <c r="B31" s="129" t="s">
        <v>83</v>
      </c>
      <c r="C31" s="129"/>
      <c r="D31" s="129"/>
      <c r="E31" s="129"/>
      <c r="F31" s="102"/>
      <c r="G31" s="102"/>
      <c r="H31" s="102"/>
      <c r="I31" s="102"/>
      <c r="J31" s="102"/>
      <c r="K31" s="102"/>
      <c r="L31" s="102"/>
      <c r="M31" s="102"/>
      <c r="N31" s="102"/>
      <c r="O31" s="102"/>
      <c r="Q31" t="s">
        <v>30</v>
      </c>
    </row>
    <row r="32" spans="2:17" ht="64.95" customHeight="1" x14ac:dyDescent="0.3">
      <c r="B32" s="130" t="s">
        <v>84</v>
      </c>
      <c r="C32" s="130"/>
      <c r="D32" s="130"/>
      <c r="E32" s="130"/>
      <c r="F32" s="103"/>
      <c r="G32" s="103"/>
      <c r="H32" s="103"/>
      <c r="I32" s="103"/>
      <c r="J32" s="103"/>
      <c r="K32" s="103"/>
      <c r="L32" s="104"/>
      <c r="M32" s="104"/>
      <c r="N32" s="104"/>
      <c r="O32" s="10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C41:E43"/>
    <mergeCell ref="F41:F46"/>
    <mergeCell ref="G41:I46"/>
    <mergeCell ref="B44:B46"/>
    <mergeCell ref="C44:E46"/>
    <mergeCell ref="B38:B40"/>
    <mergeCell ref="C38:E40"/>
    <mergeCell ref="F38:F40"/>
    <mergeCell ref="B4:B5"/>
    <mergeCell ref="C4:E5"/>
    <mergeCell ref="F9:K9"/>
    <mergeCell ref="B31:E31"/>
    <mergeCell ref="B32:E32"/>
    <mergeCell ref="B36:B37"/>
    <mergeCell ref="C36:E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440F-5094-435F-B67F-1B143F2742CB}">
  <dimension ref="B1:Q48"/>
  <sheetViews>
    <sheetView topLeftCell="A15" zoomScale="90" zoomScaleNormal="90"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5" customWidth="1"/>
  </cols>
  <sheetData>
    <row r="1" spans="2:11" ht="21" x14ac:dyDescent="0.4">
      <c r="B1" s="77" t="s">
        <v>40</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2">
        <v>0</v>
      </c>
      <c r="D7" s="97">
        <f>($D$29/0.2)*'Aangepaste brandstoftabel'!E5</f>
        <v>1947.1153846153848</v>
      </c>
      <c r="E7" s="98">
        <f>SUM(C7*D7)</f>
        <v>0</v>
      </c>
      <c r="F7" s="2"/>
      <c r="G7" s="2"/>
      <c r="H7" s="2"/>
    </row>
    <row r="8" spans="2:11" ht="16.8" thickBot="1" x14ac:dyDescent="0.35">
      <c r="B8" s="23" t="s">
        <v>8</v>
      </c>
      <c r="C8" s="92">
        <v>0</v>
      </c>
      <c r="D8" s="97">
        <f>($D$29/0.2)*'Aangepaste brandstoftabel'!E6</f>
        <v>2382.3529411764703</v>
      </c>
      <c r="E8" s="98">
        <f t="shared" ref="E8:E29" si="0">SUM(C8*D8)</f>
        <v>0</v>
      </c>
      <c r="F8" s="2"/>
      <c r="G8" s="2"/>
      <c r="H8" s="2"/>
    </row>
    <row r="9" spans="2:11" ht="16.8" thickBot="1" x14ac:dyDescent="0.35">
      <c r="B9" s="23" t="s">
        <v>9</v>
      </c>
      <c r="C9" s="92">
        <v>0</v>
      </c>
      <c r="D9" s="97">
        <f>($D$29/0.2)*'Aangepaste brandstoftabel'!E7</f>
        <v>2619.279667824117</v>
      </c>
      <c r="E9" s="98">
        <f t="shared" si="0"/>
        <v>0</v>
      </c>
      <c r="F9" s="127"/>
      <c r="G9" s="128"/>
      <c r="H9" s="128"/>
      <c r="I9" s="128"/>
      <c r="J9" s="128"/>
      <c r="K9" s="128"/>
    </row>
    <row r="10" spans="2:11" ht="16.8" thickBot="1" x14ac:dyDescent="0.35">
      <c r="B10" s="23" t="s">
        <v>10</v>
      </c>
      <c r="C10" s="92">
        <v>0</v>
      </c>
      <c r="D10" s="97">
        <f>($D$29/0.2)*'Aangepaste brandstoftabel'!E8</f>
        <v>1860.9812989949751</v>
      </c>
      <c r="E10" s="98">
        <f t="shared" si="0"/>
        <v>0</v>
      </c>
      <c r="F10" s="2"/>
      <c r="G10" s="2"/>
      <c r="H10" s="2"/>
    </row>
    <row r="11" spans="2:11" ht="16.8" thickBot="1" x14ac:dyDescent="0.35">
      <c r="B11" s="23" t="s">
        <v>11</v>
      </c>
      <c r="C11" s="92">
        <v>0</v>
      </c>
      <c r="D11" s="97">
        <f>($D$29/0.2)*'Aangepaste brandstoftabel'!E9</f>
        <v>1906.3492036817008</v>
      </c>
      <c r="E11" s="98">
        <f>SUM(C11*D11)</f>
        <v>0</v>
      </c>
      <c r="F11" s="2"/>
      <c r="G11" s="2"/>
      <c r="H11" s="2"/>
    </row>
    <row r="12" spans="2:11" ht="16.8" thickBot="1" x14ac:dyDescent="0.35">
      <c r="B12" s="23" t="s">
        <v>12</v>
      </c>
      <c r="C12" s="92">
        <v>0</v>
      </c>
      <c r="D12" s="97">
        <f>($D$29/0.2)*'Aangepaste brandstoftabel'!E10</f>
        <v>1911.5558585973272</v>
      </c>
      <c r="E12" s="98">
        <f t="shared" ref="E12:E13" si="1">SUM(C12*D12)</f>
        <v>0</v>
      </c>
      <c r="F12" s="2"/>
      <c r="G12" s="2"/>
      <c r="H12" s="2"/>
    </row>
    <row r="13" spans="2:11" ht="16.8" thickBot="1" x14ac:dyDescent="0.35">
      <c r="B13" s="23" t="s">
        <v>13</v>
      </c>
      <c r="C13" s="92">
        <v>0</v>
      </c>
      <c r="D13" s="97">
        <f>($D$29/0.2)*'Aangepaste brandstoftabel'!E11</f>
        <v>1982.9388113077528</v>
      </c>
      <c r="E13" s="98">
        <f t="shared" si="1"/>
        <v>0</v>
      </c>
      <c r="F13" s="2"/>
      <c r="G13" s="2"/>
      <c r="H13" s="2"/>
    </row>
    <row r="14" spans="2:11" ht="16.8" thickBot="1" x14ac:dyDescent="0.35">
      <c r="B14" s="23" t="s">
        <v>14</v>
      </c>
      <c r="C14" s="92">
        <v>0</v>
      </c>
      <c r="D14" s="97">
        <f>($D$29/0.2)*'Aangepaste brandstoftabel'!E12</f>
        <v>1997.950752000042</v>
      </c>
      <c r="E14" s="98">
        <f t="shared" si="0"/>
        <v>0</v>
      </c>
      <c r="F14" s="2"/>
      <c r="G14" s="2"/>
      <c r="H14" s="2"/>
    </row>
    <row r="15" spans="2:11" ht="16.8" thickBot="1" x14ac:dyDescent="0.35">
      <c r="B15" s="23" t="s">
        <v>15</v>
      </c>
      <c r="C15" s="92">
        <v>0</v>
      </c>
      <c r="D15" s="99">
        <f>($D$29/0.2)*'Aangepaste brandstoftabel'!E13</f>
        <v>2013.6919117006539</v>
      </c>
      <c r="E15" s="98">
        <f t="shared" si="0"/>
        <v>0</v>
      </c>
      <c r="F15" s="2"/>
      <c r="G15" s="2"/>
      <c r="H15" s="2"/>
    </row>
    <row r="16" spans="2:11" ht="16.8" thickBot="1" x14ac:dyDescent="0.35">
      <c r="B16" s="23" t="s">
        <v>16</v>
      </c>
      <c r="C16" s="93">
        <v>0</v>
      </c>
      <c r="D16" s="100">
        <f>($D$29/0.2)*'Aangepaste brandstoftabel'!E14</f>
        <v>2027.2228046123919</v>
      </c>
      <c r="E16" s="98">
        <f t="shared" si="0"/>
        <v>0</v>
      </c>
      <c r="F16" s="2"/>
      <c r="G16" s="2"/>
      <c r="H16" s="2"/>
    </row>
    <row r="17" spans="2:17" ht="16.8" thickBot="1" x14ac:dyDescent="0.35">
      <c r="B17" s="23" t="s">
        <v>17</v>
      </c>
      <c r="C17" s="93">
        <v>0</v>
      </c>
      <c r="D17" s="100">
        <f>($D$29/0.2)*'Aangepaste brandstoftabel'!E15</f>
        <v>2324.7834019157958</v>
      </c>
      <c r="E17" s="98">
        <f t="shared" si="0"/>
        <v>0</v>
      </c>
      <c r="F17" s="2"/>
      <c r="G17" s="2"/>
      <c r="H17" s="2"/>
    </row>
    <row r="18" spans="2:17" ht="16.8" thickBot="1" x14ac:dyDescent="0.35">
      <c r="B18" s="23" t="s">
        <v>18</v>
      </c>
      <c r="C18" s="94">
        <v>0</v>
      </c>
      <c r="D18" s="100">
        <f>($D$29/0.2)*'Aangepaste brandstoftabel'!E16</f>
        <v>2444.3262299550283</v>
      </c>
      <c r="E18" s="98">
        <f t="shared" si="0"/>
        <v>0</v>
      </c>
      <c r="F18" s="2"/>
      <c r="G18" s="2"/>
      <c r="H18" s="2"/>
    </row>
    <row r="19" spans="2:17" ht="16.8" thickBot="1" x14ac:dyDescent="0.35">
      <c r="B19" s="71" t="s">
        <v>19</v>
      </c>
      <c r="C19" s="95">
        <v>0</v>
      </c>
      <c r="D19" s="99">
        <f>($D$29/0.2)*'Aangepaste brandstoftabel'!E17</f>
        <v>2466.0958979796342</v>
      </c>
      <c r="E19" s="98">
        <f t="shared" si="0"/>
        <v>0</v>
      </c>
      <c r="F19" s="2"/>
      <c r="G19" s="2"/>
      <c r="H19" s="2"/>
    </row>
    <row r="20" spans="2:17" ht="16.8" thickBot="1" x14ac:dyDescent="0.35">
      <c r="B20" s="23" t="s">
        <v>20</v>
      </c>
      <c r="C20" s="93">
        <v>0</v>
      </c>
      <c r="D20" s="100">
        <f>($D$29/0.2)*'Aangepaste brandstoftabel'!E18</f>
        <v>2653.6945387152618</v>
      </c>
      <c r="E20" s="98">
        <f t="shared" si="0"/>
        <v>0</v>
      </c>
      <c r="F20" s="2"/>
      <c r="G20" s="2"/>
      <c r="H20" s="2"/>
    </row>
    <row r="21" spans="2:17" ht="16.8" thickBot="1" x14ac:dyDescent="0.35">
      <c r="B21" s="23" t="s">
        <v>21</v>
      </c>
      <c r="C21" s="93">
        <v>0</v>
      </c>
      <c r="D21" s="100">
        <f>($D$29/0.2)*'Aangepaste brandstoftabel'!E19</f>
        <v>3465.907752748697</v>
      </c>
      <c r="E21" s="98">
        <f t="shared" si="0"/>
        <v>0</v>
      </c>
      <c r="F21" s="2"/>
      <c r="G21" s="2"/>
      <c r="H21" s="2"/>
    </row>
    <row r="22" spans="2:17" ht="16.8" thickBot="1" x14ac:dyDescent="0.35">
      <c r="B22" s="23" t="s">
        <v>22</v>
      </c>
      <c r="C22" s="93">
        <v>0</v>
      </c>
      <c r="D22" s="100">
        <f>($D$29/0.2)*'Aangepaste brandstoftabel'!E20</f>
        <v>4455.0522516789188</v>
      </c>
      <c r="E22" s="98">
        <f t="shared" si="0"/>
        <v>0</v>
      </c>
      <c r="F22" s="2"/>
      <c r="G22" s="2"/>
      <c r="H22" s="2"/>
    </row>
    <row r="23" spans="2:17" ht="16.8" thickBot="1" x14ac:dyDescent="0.35">
      <c r="B23" s="23" t="s">
        <v>23</v>
      </c>
      <c r="C23" s="93">
        <v>0</v>
      </c>
      <c r="D23" s="100">
        <f>($D$29/0.2)*'Aangepaste brandstoftabel'!E21</f>
        <v>9354.5440938844968</v>
      </c>
      <c r="E23" s="98">
        <f t="shared" si="0"/>
        <v>0</v>
      </c>
      <c r="F23" s="2"/>
      <c r="G23" s="2"/>
      <c r="H23" s="2"/>
    </row>
    <row r="24" spans="2:17" ht="16.8" thickBot="1" x14ac:dyDescent="0.35">
      <c r="B24" s="23" t="s">
        <v>24</v>
      </c>
      <c r="C24" s="93">
        <v>0</v>
      </c>
      <c r="D24" s="100">
        <f>($D$29/0.2)*'Aangepaste brandstoftabel'!E22</f>
        <v>10137.942417435646</v>
      </c>
      <c r="E24" s="98">
        <f t="shared" si="0"/>
        <v>0</v>
      </c>
      <c r="F24" s="2"/>
      <c r="G24" s="2"/>
      <c r="H24" s="2"/>
    </row>
    <row r="25" spans="2:17" ht="16.8" thickBot="1" x14ac:dyDescent="0.35">
      <c r="B25" s="23" t="s">
        <v>25</v>
      </c>
      <c r="C25" s="93">
        <v>0</v>
      </c>
      <c r="D25" s="100">
        <f>($D$29/0.2)*'Aangepaste brandstoftabel'!E23</f>
        <v>10381.253035454101</v>
      </c>
      <c r="E25" s="98">
        <f t="shared" si="0"/>
        <v>0</v>
      </c>
      <c r="F25" s="2"/>
      <c r="G25" s="2"/>
      <c r="H25" s="2"/>
    </row>
    <row r="26" spans="2:17" ht="16.8" thickBot="1" x14ac:dyDescent="0.35">
      <c r="B26" s="23" t="s">
        <v>26</v>
      </c>
      <c r="C26" s="93">
        <v>0</v>
      </c>
      <c r="D26" s="100">
        <f>($D$29/0.2)*'Aangepaste brandstoftabel'!E24</f>
        <v>20629.974115981298</v>
      </c>
      <c r="E26" s="98">
        <f t="shared" si="0"/>
        <v>0</v>
      </c>
      <c r="F26" s="2"/>
      <c r="G26" s="2"/>
      <c r="H26" s="2"/>
    </row>
    <row r="27" spans="2:17" ht="16.8" thickBot="1" x14ac:dyDescent="0.35">
      <c r="B27" s="56" t="s">
        <v>27</v>
      </c>
      <c r="C27" s="93">
        <v>0</v>
      </c>
      <c r="D27" s="100">
        <f>($D$29/0.2)*'Aangepaste brandstoftabel'!E25</f>
        <v>27397.816292568084</v>
      </c>
      <c r="E27" s="98">
        <f t="shared" si="0"/>
        <v>0</v>
      </c>
      <c r="F27" s="2"/>
      <c r="G27" s="2"/>
      <c r="H27" s="2"/>
    </row>
    <row r="28" spans="2:17" ht="16.8" thickBot="1" x14ac:dyDescent="0.35">
      <c r="B28" s="70" t="s">
        <v>28</v>
      </c>
      <c r="C28" s="93">
        <v>0</v>
      </c>
      <c r="D28" s="100">
        <f>($D$29/0.2)*'Aangepaste brandstoftabel'!E26</f>
        <v>38342.578154955132</v>
      </c>
      <c r="E28" s="98">
        <f t="shared" si="0"/>
        <v>0</v>
      </c>
      <c r="F28" s="2"/>
      <c r="G28" s="2"/>
      <c r="H28" s="2"/>
    </row>
    <row r="29" spans="2:17" ht="16.8" thickBot="1" x14ac:dyDescent="0.35">
      <c r="B29" s="70" t="s">
        <v>29</v>
      </c>
      <c r="C29" s="93">
        <v>0</v>
      </c>
      <c r="D29" s="100">
        <v>45000</v>
      </c>
      <c r="E29" s="98">
        <f t="shared" si="0"/>
        <v>0</v>
      </c>
      <c r="F29" s="2"/>
      <c r="G29" s="2"/>
      <c r="H29" s="2"/>
    </row>
    <row r="30" spans="2:17" ht="16.8" thickBot="1" x14ac:dyDescent="0.35">
      <c r="B30" s="24" t="s">
        <v>82</v>
      </c>
      <c r="C30" s="96">
        <f>SUM(C7:C29)</f>
        <v>0</v>
      </c>
      <c r="D30" s="101"/>
      <c r="E30" s="98">
        <f>SUM(E7:E29)</f>
        <v>0</v>
      </c>
      <c r="F30" s="2"/>
      <c r="G30" s="2"/>
      <c r="H30" s="2"/>
    </row>
    <row r="31" spans="2:17" ht="170.25" customHeight="1" x14ac:dyDescent="0.3">
      <c r="B31" s="129" t="s">
        <v>83</v>
      </c>
      <c r="C31" s="129"/>
      <c r="D31" s="129"/>
      <c r="E31" s="129"/>
      <c r="F31" s="102"/>
      <c r="G31" s="102"/>
      <c r="H31" s="102"/>
      <c r="I31" s="102"/>
      <c r="J31" s="102"/>
      <c r="K31" s="102"/>
      <c r="L31" s="102"/>
      <c r="M31" s="102"/>
      <c r="N31" s="102"/>
      <c r="O31" s="102"/>
      <c r="Q31" t="s">
        <v>30</v>
      </c>
    </row>
    <row r="32" spans="2:17" ht="64.95" customHeight="1" x14ac:dyDescent="0.3">
      <c r="B32" s="130" t="s">
        <v>84</v>
      </c>
      <c r="C32" s="130"/>
      <c r="D32" s="130"/>
      <c r="E32" s="130"/>
      <c r="F32" s="103"/>
      <c r="G32" s="103"/>
      <c r="H32" s="103"/>
      <c r="I32" s="103"/>
      <c r="J32" s="103"/>
      <c r="K32" s="103"/>
      <c r="L32" s="104"/>
      <c r="M32" s="104"/>
      <c r="N32" s="104"/>
      <c r="O32" s="10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C41:E43"/>
    <mergeCell ref="F41:F46"/>
    <mergeCell ref="G41:I46"/>
    <mergeCell ref="B44:B46"/>
    <mergeCell ref="C44:E46"/>
    <mergeCell ref="B38:B40"/>
    <mergeCell ref="C38:E40"/>
    <mergeCell ref="F38:F40"/>
    <mergeCell ref="B4:B5"/>
    <mergeCell ref="C4:E5"/>
    <mergeCell ref="F9:K9"/>
    <mergeCell ref="B31:E31"/>
    <mergeCell ref="B32:E32"/>
    <mergeCell ref="B36:B37"/>
    <mergeCell ref="C36:E3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B1:Q48"/>
  <sheetViews>
    <sheetView tabSelected="1" topLeftCell="A17" zoomScale="90" zoomScaleNormal="90" workbookViewId="0">
      <selection activeCell="F32" sqref="F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5" customWidth="1"/>
  </cols>
  <sheetData>
    <row r="1" spans="2:11" ht="21" x14ac:dyDescent="0.4">
      <c r="B1" s="77" t="s">
        <v>41</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2">
        <v>0</v>
      </c>
      <c r="D7" s="97">
        <f>($D$29/0.2)*'Aangepaste brandstoftabel'!E5</f>
        <v>1947.1153846153848</v>
      </c>
      <c r="E7" s="98">
        <f>SUM(C7*D7)</f>
        <v>0</v>
      </c>
      <c r="F7" s="2"/>
      <c r="G7" s="2"/>
      <c r="H7" s="2"/>
    </row>
    <row r="8" spans="2:11" ht="16.8" thickBot="1" x14ac:dyDescent="0.35">
      <c r="B8" s="23" t="s">
        <v>8</v>
      </c>
      <c r="C8" s="92">
        <v>0</v>
      </c>
      <c r="D8" s="97">
        <f>($D$29/0.2)*'Aangepaste brandstoftabel'!E6</f>
        <v>2382.3529411764703</v>
      </c>
      <c r="E8" s="98">
        <f t="shared" ref="E8:E29" si="0">SUM(C8*D8)</f>
        <v>0</v>
      </c>
      <c r="F8" s="2"/>
      <c r="G8" s="2"/>
      <c r="H8" s="2"/>
    </row>
    <row r="9" spans="2:11" ht="16.8" thickBot="1" x14ac:dyDescent="0.35">
      <c r="B9" s="23" t="s">
        <v>9</v>
      </c>
      <c r="C9" s="92">
        <v>0</v>
      </c>
      <c r="D9" s="97">
        <f>($D$29/0.2)*'Aangepaste brandstoftabel'!E7</f>
        <v>2619.279667824117</v>
      </c>
      <c r="E9" s="98">
        <f t="shared" si="0"/>
        <v>0</v>
      </c>
      <c r="F9" s="127"/>
      <c r="G9" s="128"/>
      <c r="H9" s="128"/>
      <c r="I9" s="128"/>
      <c r="J9" s="128"/>
      <c r="K9" s="128"/>
    </row>
    <row r="10" spans="2:11" ht="16.8" thickBot="1" x14ac:dyDescent="0.35">
      <c r="B10" s="23" t="s">
        <v>10</v>
      </c>
      <c r="C10" s="92">
        <v>0</v>
      </c>
      <c r="D10" s="97">
        <f>($D$29/0.2)*'Aangepaste brandstoftabel'!E8</f>
        <v>1860.9812989949751</v>
      </c>
      <c r="E10" s="98">
        <f t="shared" si="0"/>
        <v>0</v>
      </c>
      <c r="F10" s="2"/>
      <c r="G10" s="2"/>
      <c r="H10" s="2"/>
    </row>
    <row r="11" spans="2:11" ht="16.8" thickBot="1" x14ac:dyDescent="0.35">
      <c r="B11" s="23" t="s">
        <v>11</v>
      </c>
      <c r="C11" s="92">
        <v>0</v>
      </c>
      <c r="D11" s="97">
        <f>($D$29/0.2)*'Aangepaste brandstoftabel'!E9</f>
        <v>1906.3492036817008</v>
      </c>
      <c r="E11" s="98">
        <f>SUM(C11*D11)</f>
        <v>0</v>
      </c>
      <c r="F11" s="2"/>
      <c r="G11" s="2"/>
      <c r="H11" s="2"/>
    </row>
    <row r="12" spans="2:11" ht="16.8" thickBot="1" x14ac:dyDescent="0.35">
      <c r="B12" s="23" t="s">
        <v>12</v>
      </c>
      <c r="C12" s="92">
        <v>0</v>
      </c>
      <c r="D12" s="97">
        <f>($D$29/0.2)*'Aangepaste brandstoftabel'!E10</f>
        <v>1911.5558585973272</v>
      </c>
      <c r="E12" s="98">
        <f t="shared" ref="E12:E13" si="1">SUM(C12*D12)</f>
        <v>0</v>
      </c>
      <c r="F12" s="2"/>
      <c r="G12" s="2"/>
      <c r="H12" s="2"/>
    </row>
    <row r="13" spans="2:11" ht="16.8" thickBot="1" x14ac:dyDescent="0.35">
      <c r="B13" s="23" t="s">
        <v>13</v>
      </c>
      <c r="C13" s="92">
        <v>0</v>
      </c>
      <c r="D13" s="97">
        <f>($D$29/0.2)*'Aangepaste brandstoftabel'!E11</f>
        <v>1982.9388113077528</v>
      </c>
      <c r="E13" s="98">
        <f t="shared" si="1"/>
        <v>0</v>
      </c>
      <c r="F13" s="2"/>
      <c r="G13" s="2"/>
      <c r="H13" s="2"/>
    </row>
    <row r="14" spans="2:11" ht="16.8" thickBot="1" x14ac:dyDescent="0.35">
      <c r="B14" s="23" t="s">
        <v>14</v>
      </c>
      <c r="C14" s="92">
        <v>0</v>
      </c>
      <c r="D14" s="97">
        <f>($D$29/0.2)*'Aangepaste brandstoftabel'!E12</f>
        <v>1997.950752000042</v>
      </c>
      <c r="E14" s="98">
        <f t="shared" si="0"/>
        <v>0</v>
      </c>
      <c r="F14" s="2"/>
      <c r="G14" s="2"/>
      <c r="H14" s="2"/>
    </row>
    <row r="15" spans="2:11" ht="16.8" thickBot="1" x14ac:dyDescent="0.35">
      <c r="B15" s="23" t="s">
        <v>15</v>
      </c>
      <c r="C15" s="92">
        <v>0</v>
      </c>
      <c r="D15" s="99">
        <f>($D$29/0.2)*'Aangepaste brandstoftabel'!E13</f>
        <v>2013.6919117006539</v>
      </c>
      <c r="E15" s="98">
        <f t="shared" si="0"/>
        <v>0</v>
      </c>
      <c r="F15" s="2"/>
      <c r="G15" s="2"/>
      <c r="H15" s="2"/>
    </row>
    <row r="16" spans="2:11" ht="16.8" thickBot="1" x14ac:dyDescent="0.35">
      <c r="B16" s="23" t="s">
        <v>16</v>
      </c>
      <c r="C16" s="93">
        <v>0</v>
      </c>
      <c r="D16" s="100">
        <f>($D$29/0.2)*'Aangepaste brandstoftabel'!E14</f>
        <v>2027.2228046123919</v>
      </c>
      <c r="E16" s="98">
        <f t="shared" si="0"/>
        <v>0</v>
      </c>
      <c r="F16" s="2"/>
      <c r="G16" s="2"/>
      <c r="H16" s="2"/>
    </row>
    <row r="17" spans="2:17" ht="16.8" thickBot="1" x14ac:dyDescent="0.35">
      <c r="B17" s="23" t="s">
        <v>17</v>
      </c>
      <c r="C17" s="93">
        <v>0</v>
      </c>
      <c r="D17" s="100">
        <f>($D$29/0.2)*'Aangepaste brandstoftabel'!E15</f>
        <v>2324.7834019157958</v>
      </c>
      <c r="E17" s="98">
        <f t="shared" si="0"/>
        <v>0</v>
      </c>
      <c r="F17" s="2"/>
      <c r="G17" s="2"/>
      <c r="H17" s="2"/>
    </row>
    <row r="18" spans="2:17" ht="16.8" thickBot="1" x14ac:dyDescent="0.35">
      <c r="B18" s="23" t="s">
        <v>18</v>
      </c>
      <c r="C18" s="94">
        <v>0</v>
      </c>
      <c r="D18" s="100">
        <f>($D$29/0.2)*'Aangepaste brandstoftabel'!E16</f>
        <v>2444.3262299550283</v>
      </c>
      <c r="E18" s="98">
        <f t="shared" si="0"/>
        <v>0</v>
      </c>
      <c r="F18" s="2"/>
      <c r="G18" s="2"/>
      <c r="H18" s="2"/>
    </row>
    <row r="19" spans="2:17" ht="16.8" thickBot="1" x14ac:dyDescent="0.35">
      <c r="B19" s="71" t="s">
        <v>19</v>
      </c>
      <c r="C19" s="95">
        <v>0</v>
      </c>
      <c r="D19" s="99">
        <f>($D$29/0.2)*'Aangepaste brandstoftabel'!E17</f>
        <v>2466.0958979796342</v>
      </c>
      <c r="E19" s="98">
        <f t="shared" si="0"/>
        <v>0</v>
      </c>
      <c r="F19" s="2"/>
      <c r="G19" s="2"/>
      <c r="H19" s="2"/>
    </row>
    <row r="20" spans="2:17" ht="16.8" thickBot="1" x14ac:dyDescent="0.35">
      <c r="B20" s="23" t="s">
        <v>20</v>
      </c>
      <c r="C20" s="93">
        <v>0</v>
      </c>
      <c r="D20" s="100">
        <f>($D$29/0.2)*'Aangepaste brandstoftabel'!E18</f>
        <v>2653.6945387152618</v>
      </c>
      <c r="E20" s="98">
        <f t="shared" si="0"/>
        <v>0</v>
      </c>
      <c r="F20" s="2"/>
      <c r="G20" s="2"/>
      <c r="H20" s="2"/>
    </row>
    <row r="21" spans="2:17" ht="16.8" thickBot="1" x14ac:dyDescent="0.35">
      <c r="B21" s="23" t="s">
        <v>21</v>
      </c>
      <c r="C21" s="93">
        <v>0</v>
      </c>
      <c r="D21" s="100">
        <f>($D$29/0.2)*'Aangepaste brandstoftabel'!E19</f>
        <v>3465.907752748697</v>
      </c>
      <c r="E21" s="98">
        <f t="shared" si="0"/>
        <v>0</v>
      </c>
      <c r="F21" s="2"/>
      <c r="G21" s="2"/>
      <c r="H21" s="2"/>
    </row>
    <row r="22" spans="2:17" ht="16.8" thickBot="1" x14ac:dyDescent="0.35">
      <c r="B22" s="23" t="s">
        <v>22</v>
      </c>
      <c r="C22" s="93">
        <v>0</v>
      </c>
      <c r="D22" s="100">
        <f>($D$29/0.2)*'Aangepaste brandstoftabel'!E20</f>
        <v>4455.0522516789188</v>
      </c>
      <c r="E22" s="98">
        <f t="shared" si="0"/>
        <v>0</v>
      </c>
      <c r="F22" s="2"/>
      <c r="G22" s="2"/>
      <c r="H22" s="2"/>
    </row>
    <row r="23" spans="2:17" ht="16.8" thickBot="1" x14ac:dyDescent="0.35">
      <c r="B23" s="23" t="s">
        <v>23</v>
      </c>
      <c r="C23" s="93">
        <v>0</v>
      </c>
      <c r="D23" s="100">
        <f>($D$29/0.2)*'Aangepaste brandstoftabel'!E21</f>
        <v>9354.5440938844968</v>
      </c>
      <c r="E23" s="98">
        <f t="shared" si="0"/>
        <v>0</v>
      </c>
      <c r="F23" s="2"/>
      <c r="G23" s="2"/>
      <c r="H23" s="2"/>
    </row>
    <row r="24" spans="2:17" ht="16.8" thickBot="1" x14ac:dyDescent="0.35">
      <c r="B24" s="23" t="s">
        <v>24</v>
      </c>
      <c r="C24" s="93">
        <v>0</v>
      </c>
      <c r="D24" s="100">
        <f>($D$29/0.2)*'Aangepaste brandstoftabel'!E22</f>
        <v>10137.942417435646</v>
      </c>
      <c r="E24" s="98">
        <f t="shared" si="0"/>
        <v>0</v>
      </c>
      <c r="F24" s="2"/>
      <c r="G24" s="2"/>
      <c r="H24" s="2"/>
    </row>
    <row r="25" spans="2:17" ht="16.8" thickBot="1" x14ac:dyDescent="0.35">
      <c r="B25" s="23" t="s">
        <v>25</v>
      </c>
      <c r="C25" s="93">
        <v>0</v>
      </c>
      <c r="D25" s="100">
        <f>($D$29/0.2)*'Aangepaste brandstoftabel'!E23</f>
        <v>10381.253035454101</v>
      </c>
      <c r="E25" s="98">
        <f t="shared" si="0"/>
        <v>0</v>
      </c>
      <c r="F25" s="2"/>
      <c r="G25" s="2"/>
      <c r="H25" s="2"/>
    </row>
    <row r="26" spans="2:17" ht="16.8" thickBot="1" x14ac:dyDescent="0.35">
      <c r="B26" s="23" t="s">
        <v>26</v>
      </c>
      <c r="C26" s="93">
        <v>0</v>
      </c>
      <c r="D26" s="100">
        <f>($D$29/0.2)*'Aangepaste brandstoftabel'!E24</f>
        <v>20629.974115981298</v>
      </c>
      <c r="E26" s="98">
        <f t="shared" si="0"/>
        <v>0</v>
      </c>
      <c r="F26" s="2"/>
      <c r="G26" s="2"/>
      <c r="H26" s="2"/>
    </row>
    <row r="27" spans="2:17" ht="16.8" thickBot="1" x14ac:dyDescent="0.35">
      <c r="B27" s="56" t="s">
        <v>27</v>
      </c>
      <c r="C27" s="93">
        <v>0</v>
      </c>
      <c r="D27" s="100">
        <f>($D$29/0.2)*'Aangepaste brandstoftabel'!E25</f>
        <v>27397.816292568084</v>
      </c>
      <c r="E27" s="98">
        <f t="shared" si="0"/>
        <v>0</v>
      </c>
      <c r="F27" s="2"/>
      <c r="G27" s="2"/>
      <c r="H27" s="2"/>
    </row>
    <row r="28" spans="2:17" ht="16.8" thickBot="1" x14ac:dyDescent="0.35">
      <c r="B28" s="70" t="s">
        <v>28</v>
      </c>
      <c r="C28" s="93">
        <v>0</v>
      </c>
      <c r="D28" s="100">
        <f>($D$29/0.2)*'Aangepaste brandstoftabel'!E26</f>
        <v>38342.578154955132</v>
      </c>
      <c r="E28" s="98">
        <f t="shared" si="0"/>
        <v>0</v>
      </c>
      <c r="F28" s="2"/>
      <c r="G28" s="2"/>
      <c r="H28" s="2"/>
    </row>
    <row r="29" spans="2:17" ht="16.2" x14ac:dyDescent="0.3">
      <c r="B29" s="70" t="s">
        <v>29</v>
      </c>
      <c r="C29" s="93">
        <v>0</v>
      </c>
      <c r="D29" s="100">
        <v>45000</v>
      </c>
      <c r="E29" s="98">
        <f t="shared" si="0"/>
        <v>0</v>
      </c>
      <c r="F29" s="2"/>
      <c r="G29" s="2"/>
      <c r="H29" s="2"/>
    </row>
    <row r="30" spans="2:17" ht="16.8" thickBot="1" x14ac:dyDescent="0.35">
      <c r="B30" s="24" t="s">
        <v>82</v>
      </c>
      <c r="C30" s="96">
        <f>SUM(C7:C29)</f>
        <v>0</v>
      </c>
      <c r="D30" s="101"/>
      <c r="E30" s="98">
        <f>SUM(E7:E29)</f>
        <v>0</v>
      </c>
      <c r="F30" s="2"/>
      <c r="G30" s="2"/>
      <c r="H30" s="2"/>
    </row>
    <row r="31" spans="2:17" ht="170.25" customHeight="1" x14ac:dyDescent="0.3">
      <c r="B31" s="129" t="s">
        <v>83</v>
      </c>
      <c r="C31" s="129"/>
      <c r="D31" s="129"/>
      <c r="E31" s="129"/>
      <c r="F31" s="102"/>
      <c r="G31" s="102"/>
      <c r="H31" s="102"/>
      <c r="I31" s="102"/>
      <c r="J31" s="102"/>
      <c r="K31" s="102"/>
      <c r="L31" s="102"/>
      <c r="M31" s="102"/>
      <c r="N31" s="102"/>
      <c r="O31" s="102"/>
      <c r="Q31" t="s">
        <v>30</v>
      </c>
    </row>
    <row r="32" spans="2:17" ht="64.95" customHeight="1" x14ac:dyDescent="0.3">
      <c r="B32" s="130" t="s">
        <v>84</v>
      </c>
      <c r="C32" s="130"/>
      <c r="D32" s="130"/>
      <c r="E32" s="130"/>
      <c r="F32" s="103"/>
      <c r="G32" s="103"/>
      <c r="H32" s="103"/>
      <c r="I32" s="103"/>
      <c r="J32" s="103"/>
      <c r="K32" s="103"/>
      <c r="L32" s="104"/>
      <c r="M32" s="104"/>
      <c r="N32" s="104"/>
      <c r="O32" s="10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C4:E5"/>
    <mergeCell ref="F9:K9"/>
    <mergeCell ref="G41:I46"/>
    <mergeCell ref="B44:B46"/>
    <mergeCell ref="C44:E46"/>
    <mergeCell ref="B4:B5"/>
    <mergeCell ref="B36:B37"/>
    <mergeCell ref="C36:E37"/>
    <mergeCell ref="B31:E31"/>
    <mergeCell ref="B32:E32"/>
    <mergeCell ref="B38:B40"/>
    <mergeCell ref="C38:E40"/>
    <mergeCell ref="F38:F40"/>
    <mergeCell ref="C41:E43"/>
    <mergeCell ref="F41:F46"/>
  </mergeCells>
  <pageMargins left="0.7" right="0.7" top="0.75" bottom="0.75" header="0.3" footer="0.3"/>
  <pageSetup paperSize="9" orientation="portrait" r:id="rId1"/>
  <ignoredErrors>
    <ignoredError sqref="E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65B9F-A6C3-4C4C-9C69-606A66FDEF10}">
  <dimension ref="B2:U64"/>
  <sheetViews>
    <sheetView topLeftCell="B1" zoomScale="81" workbookViewId="0">
      <selection activeCell="K24" sqref="K24"/>
    </sheetView>
  </sheetViews>
  <sheetFormatPr defaultColWidth="8.6640625" defaultRowHeight="14.4" x14ac:dyDescent="0.3"/>
  <cols>
    <col min="2" max="2" width="28.44140625" customWidth="1"/>
    <col min="3" max="3" width="36.6640625" customWidth="1"/>
    <col min="4" max="4" width="26.33203125" customWidth="1"/>
    <col min="5" max="5" width="23.109375" bestFit="1" customWidth="1"/>
    <col min="6" max="6" width="35.6640625" customWidth="1"/>
    <col min="7" max="7" width="28.33203125" bestFit="1" customWidth="1"/>
    <col min="10" max="10" width="44.109375" customWidth="1"/>
    <col min="11" max="11" width="20.44140625" bestFit="1" customWidth="1"/>
    <col min="20" max="20" width="15.6640625" customWidth="1"/>
  </cols>
  <sheetData>
    <row r="2" spans="2:21" ht="15.6" x14ac:dyDescent="0.3">
      <c r="B2" s="78" t="s">
        <v>42</v>
      </c>
    </row>
    <row r="4" spans="2:21" ht="46.8" x14ac:dyDescent="0.3">
      <c r="B4" s="26" t="s">
        <v>43</v>
      </c>
      <c r="C4" s="58" t="s">
        <v>44</v>
      </c>
      <c r="D4" s="28" t="s">
        <v>45</v>
      </c>
      <c r="E4" s="28" t="s">
        <v>46</v>
      </c>
      <c r="F4" s="27" t="s">
        <v>47</v>
      </c>
      <c r="G4" s="28" t="s">
        <v>48</v>
      </c>
      <c r="J4" s="30" t="s">
        <v>49</v>
      </c>
      <c r="K4" s="79"/>
      <c r="L4" s="79"/>
      <c r="M4" s="80"/>
      <c r="N4" s="79"/>
      <c r="O4" s="79"/>
      <c r="P4" s="79"/>
    </row>
    <row r="5" spans="2:21" ht="15.6" x14ac:dyDescent="0.3">
      <c r="B5" s="65" t="s">
        <v>7</v>
      </c>
      <c r="C5" s="66">
        <v>140.30543413739139</v>
      </c>
      <c r="D5" s="29">
        <f>Brandstoftabel_1a2[[#This Row],[CO₂-emissies1 (in kg CO₂-eq./GJ) WTW2]]/Brandstoftabel_1a2[[#Totals],[CO₂-emissies1 (in kg CO₂-eq./GJ) WTW2]]</f>
        <v>9.2352308768031938E-2</v>
      </c>
      <c r="E5" s="67">
        <f>$E$27/(Brandstoftabel_1a2[[#This Row],[Relatieve
 schadelijkheid (dml)]]/$D$27)*K15</f>
        <v>8.6538461538461543E-3</v>
      </c>
      <c r="F5" s="25">
        <v>0</v>
      </c>
      <c r="G5" s="29">
        <f>Brandstoftabel_1a2[[#This Row],[Waardering per 
brandstof3 (dml)]]*Brandstoftabel_1a2[[#This Row],[Percentage van totale afstand waarop type brandstof is ingezet (in %)]]</f>
        <v>0</v>
      </c>
      <c r="J5" s="143" t="s">
        <v>50</v>
      </c>
      <c r="K5" s="143"/>
      <c r="L5" s="143"/>
      <c r="M5" s="143"/>
      <c r="N5" s="143"/>
      <c r="O5" s="143"/>
      <c r="P5" s="143"/>
      <c r="Q5" s="74"/>
    </row>
    <row r="6" spans="2:21" ht="15.6" x14ac:dyDescent="0.3">
      <c r="B6" s="65" t="s">
        <v>8</v>
      </c>
      <c r="C6" s="66">
        <v>114.67271059306029</v>
      </c>
      <c r="D6" s="29">
        <f>Brandstoftabel_1a2[[#This Row],[CO₂-emissies1 (in kg CO₂-eq./GJ) WTW2]]/Brandstoftabel_1a2[[#Totals],[CO₂-emissies1 (in kg CO₂-eq./GJ) WTW2]]</f>
        <v>7.5480252358487654E-2</v>
      </c>
      <c r="E6" s="67">
        <f>$E$27/(Brandstoftabel_1a2[[#This Row],[Relatieve
 schadelijkheid (dml)]]/$D$27)*K15</f>
        <v>1.0588235294117647E-2</v>
      </c>
      <c r="F6" s="25">
        <v>0</v>
      </c>
      <c r="G6" s="29">
        <f>Brandstoftabel_1a2[[#This Row],[Waardering per 
brandstof3 (dml)]]*Brandstoftabel_1a2[[#This Row],[Percentage van totale afstand waarop type brandstof is ingezet (in %)]]</f>
        <v>0</v>
      </c>
      <c r="J6" s="143" t="s">
        <v>51</v>
      </c>
      <c r="K6" s="143"/>
      <c r="L6" s="143"/>
      <c r="M6" s="143"/>
      <c r="N6" s="143"/>
      <c r="O6" s="143"/>
      <c r="P6" s="143"/>
      <c r="Q6" s="74"/>
    </row>
    <row r="7" spans="2:21" x14ac:dyDescent="0.3">
      <c r="B7" s="25" t="s">
        <v>9</v>
      </c>
      <c r="C7" s="66">
        <v>104.3</v>
      </c>
      <c r="D7" s="29">
        <f>Brandstoftabel_1a2[[#This Row],[CO₂-emissies1 (in kg CO₂-eq./GJ) WTW2]]/Brandstoftabel_1a2[[#Totals],[CO₂-emissies1 (in kg CO₂-eq./GJ) WTW2]]</f>
        <v>6.8652692347421426E-2</v>
      </c>
      <c r="E7" s="67">
        <f>$E$27/(Brandstoftabel_1a2[[#This Row],[Relatieve
 schadelijkheid (dml)]]/$D$27)*K15</f>
        <v>1.1641242968107188E-2</v>
      </c>
      <c r="F7" s="25">
        <v>0</v>
      </c>
      <c r="G7" s="29">
        <f>Brandstoftabel_1a2[[#This Row],[Waardering per 
brandstof3 (dml)]]*Brandstoftabel_1a2[[#This Row],[Percentage van totale afstand waarop type brandstof is ingezet (in %)]]</f>
        <v>0</v>
      </c>
      <c r="J7" s="75" t="s">
        <v>52</v>
      </c>
      <c r="K7" s="74"/>
      <c r="L7" s="74"/>
      <c r="M7" s="74"/>
      <c r="N7" s="74"/>
      <c r="O7" s="74"/>
      <c r="P7" s="74"/>
      <c r="Q7" s="74"/>
      <c r="T7" s="64"/>
      <c r="U7" s="62"/>
    </row>
    <row r="8" spans="2:21" ht="15.45" customHeight="1" x14ac:dyDescent="0.3">
      <c r="B8" s="65" t="s">
        <v>10</v>
      </c>
      <c r="C8" s="66">
        <v>97.866242038216569</v>
      </c>
      <c r="D8" s="29">
        <f>Brandstoftabel_1a2[[#This Row],[CO₂-emissies1 (in kg CO₂-eq./GJ) WTW2]]/Brandstoftabel_1a2[[#Totals],[CO₂-emissies1 (in kg CO₂-eq./GJ) WTW2]]</f>
        <v>6.4417842817334273E-2</v>
      </c>
      <c r="E8" s="67">
        <f>$E$27/(Brandstoftabel_1a2[[#This Row],[Relatieve
 schadelijkheid (dml)]]/$D$27)*K14</f>
        <v>8.2710279955332221E-3</v>
      </c>
      <c r="F8" s="25">
        <v>55</v>
      </c>
      <c r="G8" s="29">
        <f>Brandstoftabel_1a2[[#This Row],[Waardering per 
brandstof3 (dml)]]*Brandstoftabel_1a2[[#This Row],[Percentage van totale afstand waarop type brandstof is ingezet (in %)]]</f>
        <v>0.45490653975432721</v>
      </c>
      <c r="J8" s="143" t="s">
        <v>53</v>
      </c>
      <c r="K8" s="143"/>
      <c r="L8" s="143"/>
      <c r="M8" s="143"/>
      <c r="N8" s="143"/>
      <c r="O8" s="143"/>
      <c r="P8" s="143"/>
      <c r="Q8" s="74"/>
      <c r="T8" s="64"/>
      <c r="U8" s="62"/>
    </row>
    <row r="9" spans="2:21" ht="15.45" customHeight="1" x14ac:dyDescent="0.3">
      <c r="B9" s="65" t="s">
        <v>11</v>
      </c>
      <c r="C9" s="66">
        <v>95.537190082644628</v>
      </c>
      <c r="D9" s="29">
        <f>Brandstoftabel_1a2[[#This Row],[CO₂-emissies1 (in kg CO₂-eq./GJ) WTW2]]/Brandstoftabel_1a2[[#Totals],[CO₂-emissies1 (in kg CO₂-eq./GJ) WTW2]]</f>
        <v>6.288480650509036E-2</v>
      </c>
      <c r="E9" s="67">
        <f>$E$27/(Brandstoftabel_1a2[[#This Row],[Relatieve
 schadelijkheid (dml)]]/$D$27)*K14</f>
        <v>8.4726631274742257E-3</v>
      </c>
      <c r="F9" s="25">
        <v>0</v>
      </c>
      <c r="G9" s="29">
        <f>Brandstoftabel_1a2[[#This Row],[Waardering per 
brandstof3 (dml)]]*Brandstoftabel_1a2[[#This Row],[Percentage van totale afstand waarop type brandstof is ingezet (in %)]]</f>
        <v>0</v>
      </c>
      <c r="J9" s="76" t="s">
        <v>54</v>
      </c>
      <c r="K9" s="73"/>
      <c r="L9" s="73"/>
      <c r="M9" s="73"/>
      <c r="N9" s="73"/>
      <c r="O9" s="73"/>
      <c r="P9" s="73"/>
      <c r="Q9" s="74"/>
      <c r="U9" s="61"/>
    </row>
    <row r="10" spans="2:21" ht="15.6" x14ac:dyDescent="0.3">
      <c r="B10" s="65" t="s">
        <v>12</v>
      </c>
      <c r="C10" s="66">
        <v>95.276967930029159</v>
      </c>
      <c r="D10" s="29">
        <f>Brandstoftabel_1a2[[#This Row],[CO₂-emissies1 (in kg CO₂-eq./GJ) WTW2]]/Brandstoftabel_1a2[[#Totals],[CO₂-emissies1 (in kg CO₂-eq./GJ) WTW2]]</f>
        <v>6.2713522215680065E-2</v>
      </c>
      <c r="E10" s="67">
        <f>$E$27/(Brandstoftabel_1a2[[#This Row],[Relatieve
 schadelijkheid (dml)]]/$D$27)*K14</f>
        <v>8.4958038159881205E-3</v>
      </c>
      <c r="F10" s="25">
        <v>0</v>
      </c>
      <c r="G10" s="29">
        <f>Brandstoftabel_1a2[[#This Row],[Waardering per 
brandstof3 (dml)]]*Brandstoftabel_1a2[[#This Row],[Percentage van totale afstand waarop type brandstof is ingezet (in %)]]</f>
        <v>0</v>
      </c>
      <c r="L10" s="80"/>
      <c r="M10" s="79"/>
      <c r="T10" s="64"/>
      <c r="U10" s="62"/>
    </row>
    <row r="11" spans="2:21" ht="15.6" x14ac:dyDescent="0.3">
      <c r="B11" s="65" t="s">
        <v>13</v>
      </c>
      <c r="C11" s="66">
        <v>91.847133757961785</v>
      </c>
      <c r="D11" s="29">
        <f>Brandstoftabel_1a2[[#This Row],[CO₂-emissies1 (in kg CO₂-eq./GJ) WTW2]]/Brandstoftabel_1a2[[#Totals],[CO₂-emissies1 (in kg CO₂-eq./GJ) WTW2]]</f>
        <v>6.0455925377543775E-2</v>
      </c>
      <c r="E11" s="67">
        <f>$E$27/(Brandstoftabel_1a2[[#This Row],[Relatieve
 schadelijkheid (dml)]]/$D$27)*K14</f>
        <v>8.8130613835900127E-3</v>
      </c>
      <c r="F11" s="25">
        <v>0</v>
      </c>
      <c r="G11" s="29">
        <f>Brandstoftabel_1a2[[#This Row],[Waardering per 
brandstof3 (dml)]]*Brandstoftabel_1a2[[#This Row],[Percentage van totale afstand waarop type brandstof is ingezet (in %)]]</f>
        <v>0</v>
      </c>
      <c r="J11" t="s">
        <v>55</v>
      </c>
      <c r="L11" s="80"/>
      <c r="M11" s="79"/>
      <c r="T11" s="64"/>
      <c r="U11" s="62"/>
    </row>
    <row r="12" spans="2:21" ht="18" customHeight="1" x14ac:dyDescent="0.3">
      <c r="B12" s="65" t="s">
        <v>14</v>
      </c>
      <c r="C12" s="66">
        <v>91.15702479338843</v>
      </c>
      <c r="D12" s="29">
        <f>Brandstoftabel_1a2[[#This Row],[CO₂-emissies1 (in kg CO₂-eq./GJ) WTW2]]/Brandstoftabel_1a2[[#Totals],[CO₂-emissies1 (in kg CO₂-eq./GJ) WTW2]]</f>
        <v>6.0001679563247978E-2</v>
      </c>
      <c r="E12" s="67">
        <f>$E$27/(Brandstoftabel_1a2[[#This Row],[Relatieve
 schadelijkheid (dml)]]/$D$27)*K14</f>
        <v>8.8797811200001867E-3</v>
      </c>
      <c r="F12" s="25">
        <v>0</v>
      </c>
      <c r="G12" s="29">
        <f>Brandstoftabel_1a2[[#This Row],[Waardering per 
brandstof3 (dml)]]*Brandstoftabel_1a2[[#This Row],[Percentage van totale afstand waarop type brandstof is ingezet (in %)]]</f>
        <v>0</v>
      </c>
      <c r="T12" s="64"/>
      <c r="U12" s="62"/>
    </row>
    <row r="13" spans="2:21" ht="18.45" customHeight="1" x14ac:dyDescent="0.3">
      <c r="B13" s="65" t="s">
        <v>15</v>
      </c>
      <c r="C13" s="66">
        <v>90.444444444444443</v>
      </c>
      <c r="D13" s="29">
        <f>Brandstoftabel_1a2[[#This Row],[CO₂-emissies1 (in kg CO₂-eq./GJ) WTW2]]/Brandstoftabel_1a2[[#Totals],[CO₂-emissies1 (in kg CO₂-eq./GJ) WTW2]]</f>
        <v>5.953264255971135E-2</v>
      </c>
      <c r="E13" s="67">
        <f>$E$27/(Brandstoftabel_1a2[[#This Row],[Relatieve
 schadelijkheid (dml)]]/$D$27)*K14</f>
        <v>8.949741829780684E-3</v>
      </c>
      <c r="F13" s="25">
        <v>0</v>
      </c>
      <c r="G13" s="29">
        <f>Brandstoftabel_1a2[[#This Row],[Waardering per 
brandstof3 (dml)]]*Brandstoftabel_1a2[[#This Row],[Percentage van totale afstand waarop type brandstof is ingezet (in %)]]</f>
        <v>0</v>
      </c>
      <c r="J13" s="80" t="s">
        <v>56</v>
      </c>
      <c r="K13" s="80" t="s">
        <v>57</v>
      </c>
      <c r="T13" s="64"/>
      <c r="U13" s="62"/>
    </row>
    <row r="14" spans="2:21" ht="22.5" customHeight="1" x14ac:dyDescent="0.3">
      <c r="B14" s="65" t="s">
        <v>16</v>
      </c>
      <c r="C14" s="66">
        <v>89.84076433121021</v>
      </c>
      <c r="D14" s="29">
        <f>Brandstoftabel_1a2[[#This Row],[CO₂-emissies1 (in kg CO₂-eq./GJ) WTW2]]/Brandstoftabel_1a2[[#Totals],[CO₂-emissies1 (in kg CO₂-eq./GJ) WTW2]]</f>
        <v>5.9135286230946958E-2</v>
      </c>
      <c r="E14" s="67">
        <f>$E$27/(Brandstoftabel_1a2[[#This Row],[Relatieve
 schadelijkheid (dml)]]/$D$27)*K14</f>
        <v>9.0098791316106305E-3</v>
      </c>
      <c r="F14" s="25">
        <v>0</v>
      </c>
      <c r="G14" s="29">
        <f>Brandstoftabel_1a2[[#This Row],[Waardering per 
brandstof3 (dml)]]*Brandstoftabel_1a2[[#This Row],[Percentage van totale afstand waarop type brandstof is ingezet (in %)]]</f>
        <v>0</v>
      </c>
      <c r="J14" s="80" t="s">
        <v>58</v>
      </c>
      <c r="K14" s="80">
        <v>1</v>
      </c>
      <c r="T14" s="64"/>
      <c r="U14" s="62"/>
    </row>
    <row r="15" spans="2:21" ht="45" customHeight="1" x14ac:dyDescent="0.3">
      <c r="B15" s="25" t="s">
        <v>17</v>
      </c>
      <c r="C15" s="29">
        <v>78.341597796143247</v>
      </c>
      <c r="D15" s="29">
        <f>Brandstoftabel_1a2[[#This Row],[CO₂-emissies1 (in kg CO₂-eq./GJ) WTW2]]/Brandstoftabel_1a2[[#Totals],[CO₂-emissies1 (in kg CO₂-eq./GJ) WTW2]]</f>
        <v>5.1566266649128008E-2</v>
      </c>
      <c r="E15" s="67">
        <f>$E$27/(Brandstoftabel_1a2[[#This Row],[Relatieve
 schadelijkheid (dml)]]/$D$27)*K14</f>
        <v>1.0332370675181314E-2</v>
      </c>
      <c r="F15" s="25">
        <v>0</v>
      </c>
      <c r="G15" s="29">
        <f>Brandstoftabel_1a2[[#This Row],[Waardering per 
brandstof3 (dml)]]*Brandstoftabel_1a2[[#This Row],[Percentage van totale afstand waarop type brandstof is ingezet (in %)]]</f>
        <v>0</v>
      </c>
      <c r="J15" s="59" t="s">
        <v>59</v>
      </c>
      <c r="K15">
        <v>1.5</v>
      </c>
      <c r="T15" s="64"/>
      <c r="U15" s="62"/>
    </row>
    <row r="16" spans="2:21" x14ac:dyDescent="0.3">
      <c r="B16" s="65" t="s">
        <v>18</v>
      </c>
      <c r="C16" s="66">
        <v>74.510204081632651</v>
      </c>
      <c r="D16" s="29">
        <f>Brandstoftabel_1a2[[#This Row],[CO₂-emissies1 (in kg CO₂-eq./GJ) WTW2]]/Brandstoftabel_1a2[[#Totals],[CO₂-emissies1 (in kg CO₂-eq./GJ) WTW2]]</f>
        <v>4.9044353955512092E-2</v>
      </c>
      <c r="E16" s="67">
        <f>$E$27/(Brandstoftabel_1a2[[#This Row],[Relatieve
 schadelijkheid (dml)]]/$D$27)*K14</f>
        <v>1.0863672133133459E-2</v>
      </c>
      <c r="F16" s="25">
        <v>0</v>
      </c>
      <c r="G16" s="29">
        <f>Brandstoftabel_1a2[[#This Row],[Waardering per 
brandstof3 (dml)]]*Brandstoftabel_1a2[[#This Row],[Percentage van totale afstand waarop type brandstof is ingezet (in %)]]</f>
        <v>0</v>
      </c>
      <c r="J16" t="s">
        <v>60</v>
      </c>
      <c r="K16">
        <v>2</v>
      </c>
      <c r="T16" s="64"/>
      <c r="U16" s="62"/>
    </row>
    <row r="17" spans="2:21" x14ac:dyDescent="0.3">
      <c r="B17" s="65" t="s">
        <v>19</v>
      </c>
      <c r="C17" s="66">
        <v>73.852459016393453</v>
      </c>
      <c r="D17" s="29">
        <f>Brandstoftabel_1a2[[#This Row],[CO₂-emissies1 (in kg CO₂-eq./GJ) WTW2]]/Brandstoftabel_1a2[[#Totals],[CO₂-emissies1 (in kg CO₂-eq./GJ) WTW2]]</f>
        <v>4.8611410814506324E-2</v>
      </c>
      <c r="E17" s="67">
        <f>$E$27/(Brandstoftabel_1a2[[#This Row],[Relatieve
 schadelijkheid (dml)]]/$D$27)*K14</f>
        <v>1.0960426213242818E-2</v>
      </c>
      <c r="F17" s="25">
        <v>0</v>
      </c>
      <c r="G17" s="29">
        <f>Brandstoftabel_1a2[[#This Row],[Waardering per 
brandstof3 (dml)]]*Brandstoftabel_1a2[[#This Row],[Percentage van totale afstand waarop type brandstof is ingezet (in %)]]</f>
        <v>0</v>
      </c>
      <c r="U17" s="63"/>
    </row>
    <row r="18" spans="2:21" x14ac:dyDescent="0.3">
      <c r="B18" s="65" t="s">
        <v>20</v>
      </c>
      <c r="C18" s="66">
        <v>68.631578947368425</v>
      </c>
      <c r="D18" s="29">
        <f>Brandstoftabel_1a2[[#This Row],[CO₂-emissies1 (in kg CO₂-eq./GJ) WTW2]]/Brandstoftabel_1a2[[#Totals],[CO₂-emissies1 (in kg CO₂-eq./GJ) WTW2]]</f>
        <v>4.5174905798575749E-2</v>
      </c>
      <c r="E18" s="67">
        <f>$E$27/(Brandstoftabel_1a2[[#This Row],[Relatieve
 schadelijkheid (dml)]]/$D$27)*K14</f>
        <v>1.1794197949845608E-2</v>
      </c>
      <c r="F18" s="25">
        <v>0</v>
      </c>
      <c r="G18" s="29">
        <f>Brandstoftabel_1a2[[#This Row],[Waardering per 
brandstof3 (dml)]]*Brandstoftabel_1a2[[#This Row],[Percentage van totale afstand waarop type brandstof is ingezet (in %)]]</f>
        <v>0</v>
      </c>
      <c r="T18" s="64"/>
      <c r="U18" s="62"/>
    </row>
    <row r="19" spans="2:21" x14ac:dyDescent="0.3">
      <c r="B19" s="25" t="s">
        <v>21</v>
      </c>
      <c r="C19" s="29">
        <v>52.548209366391184</v>
      </c>
      <c r="D19" s="29">
        <f>Brandstoftabel_1a2[[#This Row],[CO₂-emissies1 (in kg CO₂-eq./GJ) WTW2]]/Brandstoftabel_1a2[[#Totals],[CO₂-emissies1 (in kg CO₂-eq./GJ) WTW2]]</f>
        <v>3.4588456865184497E-2</v>
      </c>
      <c r="E19" s="67">
        <f>$E$27/(Brandstoftabel_1a2[[#This Row],[Relatieve
 schadelijkheid (dml)]]/$D$27)*K14</f>
        <v>1.5404034456660876E-2</v>
      </c>
      <c r="F19" s="25">
        <v>0</v>
      </c>
      <c r="G19" s="29">
        <f>Brandstoftabel_1a2[[#This Row],[Waardering per 
brandstof3 (dml)]]*Brandstoftabel_1a2[[#This Row],[Percentage van totale afstand waarop type brandstof is ingezet (in %)]]</f>
        <v>0</v>
      </c>
      <c r="T19" s="64"/>
      <c r="U19" s="62"/>
    </row>
    <row r="20" spans="2:21" x14ac:dyDescent="0.3">
      <c r="B20" s="65" t="s">
        <v>22</v>
      </c>
      <c r="C20" s="66">
        <v>40.881057268722472</v>
      </c>
      <c r="D20" s="29">
        <f>Brandstoftabel_1a2[[#This Row],[CO₂-emissies1 (in kg CO₂-eq./GJ) WTW2]]/Brandstoftabel_1a2[[#Totals],[CO₂-emissies1 (in kg CO₂-eq./GJ) WTW2]]</f>
        <v>2.6908865268522729E-2</v>
      </c>
      <c r="E20" s="67">
        <f>$E$27/(Brandstoftabel_1a2[[#This Row],[Relatieve
 schadelijkheid (dml)]]/$D$27)*K14</f>
        <v>1.9800232229684085E-2</v>
      </c>
      <c r="F20" s="25">
        <v>0</v>
      </c>
      <c r="G20" s="29">
        <f>Brandstoftabel_1a2[[#This Row],[Waardering per 
brandstof3 (dml)]]*Brandstoftabel_1a2[[#This Row],[Percentage van totale afstand waarop type brandstof is ingezet (in %)]]</f>
        <v>0</v>
      </c>
      <c r="T20" s="64"/>
      <c r="U20" s="62"/>
    </row>
    <row r="21" spans="2:21" x14ac:dyDescent="0.3">
      <c r="B21" s="65" t="s">
        <v>23</v>
      </c>
      <c r="C21" s="66">
        <v>29.204081632653061</v>
      </c>
      <c r="D21" s="29">
        <f>Brandstoftabel_1a2[[#This Row],[CO₂-emissies1 (in kg CO₂-eq./GJ) WTW2]]/Brandstoftabel_1a2[[#Totals],[CO₂-emissies1 (in kg CO₂-eq./GJ) WTW2]]</f>
        <v>1.9222807589793976E-2</v>
      </c>
      <c r="E21" s="67">
        <f>$E$27/(Brandstoftabel_1a2[[#This Row],[Relatieve
 schadelijkheid (dml)]]/$D$27)*K15</f>
        <v>4.1575751528375539E-2</v>
      </c>
      <c r="F21" s="25">
        <v>0</v>
      </c>
      <c r="G21" s="29">
        <f>Brandstoftabel_1a2[[#This Row],[Waardering per 
brandstof3 (dml)]]*Brandstoftabel_1a2[[#This Row],[Percentage van totale afstand waarop type brandstof is ingezet (in %)]]</f>
        <v>0</v>
      </c>
      <c r="U21" s="60"/>
    </row>
    <row r="22" spans="2:21" x14ac:dyDescent="0.3">
      <c r="B22" s="65" t="s">
        <v>24</v>
      </c>
      <c r="C22" s="66">
        <v>26.947368421052634</v>
      </c>
      <c r="D22" s="29">
        <f>Brandstoftabel_1a2[[#This Row],[CO₂-emissies1 (in kg CO₂-eq./GJ) WTW2]]/Brandstoftabel_1a2[[#Totals],[CO₂-emissies1 (in kg CO₂-eq./GJ) WTW2]]</f>
        <v>1.7737386325821152E-2</v>
      </c>
      <c r="E22" s="67">
        <f>$E$27/(Brandstoftabel_1a2[[#This Row],[Relatieve
 schadelijkheid (dml)]]/$D$27)*K15</f>
        <v>4.5057521855269539E-2</v>
      </c>
      <c r="F22" s="25">
        <v>0</v>
      </c>
      <c r="G22" s="29">
        <f>Brandstoftabel_1a2[[#This Row],[Waardering per 
brandstof3 (dml)]]*Brandstoftabel_1a2[[#This Row],[Percentage van totale afstand waarop type brandstof is ingezet (in %)]]</f>
        <v>0</v>
      </c>
      <c r="T22" s="64"/>
      <c r="U22" s="62"/>
    </row>
    <row r="23" spans="2:21" x14ac:dyDescent="0.3">
      <c r="B23" s="65" t="s">
        <v>25</v>
      </c>
      <c r="C23" s="66">
        <v>26.315789473684216</v>
      </c>
      <c r="D23" s="29">
        <f>Brandstoftabel_1a2[[#This Row],[CO₂-emissies1 (in kg CO₂-eq./GJ) WTW2]]/Brandstoftabel_1a2[[#Totals],[CO₂-emissies1 (in kg CO₂-eq./GJ) WTW2]]</f>
        <v>1.7321666333809722E-2</v>
      </c>
      <c r="E23" s="67">
        <f>$E$27/(Brandstoftabel_1a2[[#This Row],[Relatieve
 schadelijkheid (dml)]]/$D$27)*K15</f>
        <v>4.613890237979601E-2</v>
      </c>
      <c r="F23" s="25">
        <v>0</v>
      </c>
      <c r="G23" s="29">
        <f>Brandstoftabel_1a2[[#This Row],[Waardering per 
brandstof3 (dml)]]*Brandstoftabel_1a2[[#This Row],[Percentage van totale afstand waarop type brandstof is ingezet (in %)]]</f>
        <v>0</v>
      </c>
      <c r="T23" s="64"/>
      <c r="U23" s="62"/>
    </row>
    <row r="24" spans="2:21" x14ac:dyDescent="0.3">
      <c r="B24" s="65" t="s">
        <v>26</v>
      </c>
      <c r="C24" s="66">
        <v>13.242424242424242</v>
      </c>
      <c r="D24" s="29">
        <f>Brandstoftabel_1a2[[#This Row],[CO₂-emissies1 (in kg CO₂-eq./GJ) WTW2]]/Brandstoftabel_1a2[[#Totals],[CO₂-emissies1 (in kg CO₂-eq./GJ) WTW2]]</f>
        <v>8.7164724587649751E-3</v>
      </c>
      <c r="E24" s="67">
        <f>$E$27/(Brandstoftabel_1a2[[#This Row],[Relatieve
 schadelijkheid (dml)]]/$D$27)*K15</f>
        <v>9.1688773848805763E-2</v>
      </c>
      <c r="F24" s="25">
        <v>0</v>
      </c>
      <c r="G24" s="29">
        <f>Brandstoftabel_1a2[[#This Row],[Waardering per 
brandstof3 (dml)]]*Brandstoftabel_1a2[[#This Row],[Percentage van totale afstand waarop type brandstof is ingezet (in %)]]</f>
        <v>0</v>
      </c>
      <c r="T24" s="64"/>
      <c r="U24" s="62"/>
    </row>
    <row r="25" spans="2:21" ht="15.6" x14ac:dyDescent="0.3">
      <c r="B25" s="65" t="s">
        <v>27</v>
      </c>
      <c r="C25" s="66">
        <v>9.9712643678160919</v>
      </c>
      <c r="D25" s="29">
        <f>Brandstoftabel_1a2[[#This Row],[CO₂-emissies1 (in kg CO₂-eq./GJ) WTW2]]/Brandstoftabel_1a2[[#Totals],[CO₂-emissies1 (in kg CO₂-eq./GJ) WTW2]]</f>
        <v>6.5633187436096247E-3</v>
      </c>
      <c r="E25" s="67">
        <f>$E$27/(Brandstoftabel_1a2[[#This Row],[Relatieve
 schadelijkheid (dml)]]/$D$27)*K15</f>
        <v>0.12176807241141371</v>
      </c>
      <c r="F25" s="25">
        <v>0</v>
      </c>
      <c r="G25" s="29">
        <f>Brandstoftabel_1a2[[#This Row],[Waardering per 
brandstof3 (dml)]]*Brandstoftabel_1a2[[#This Row],[Percentage van totale afstand waarop type brandstof is ingezet (in %)]]</f>
        <v>0</v>
      </c>
      <c r="H25" s="79"/>
      <c r="I25" s="79"/>
      <c r="J25" s="79"/>
      <c r="T25" s="64"/>
      <c r="U25" s="62"/>
    </row>
    <row r="26" spans="2:21" ht="15.6" x14ac:dyDescent="0.3">
      <c r="B26" s="65" t="s">
        <v>28</v>
      </c>
      <c r="C26" s="66">
        <v>9.5</v>
      </c>
      <c r="D26" s="29">
        <f>Brandstoftabel_1a2[[#This Row],[CO₂-emissies1 (in kg CO₂-eq./GJ) WTW2]]/Brandstoftabel_1a2[[#Totals],[CO₂-emissies1 (in kg CO₂-eq./GJ) WTW2]]</f>
        <v>6.2531215465053084E-3</v>
      </c>
      <c r="E26" s="67">
        <f>$E$27/(Brandstoftabel_1a2[[#This Row],[Relatieve
 schadelijkheid (dml)]]/$D$27)*K16</f>
        <v>0.17041145846646727</v>
      </c>
      <c r="F26" s="25">
        <v>45</v>
      </c>
      <c r="G26" s="29">
        <f>Brandstoftabel_1a2[[#This Row],[Waardering per 
brandstof3 (dml)]]*Brandstoftabel_1a2[[#This Row],[Percentage van totale afstand waarop type brandstof is ingezet (in %)]]</f>
        <v>7.6685156309910267</v>
      </c>
      <c r="H26" s="79"/>
      <c r="I26" s="79"/>
      <c r="J26" s="79"/>
      <c r="T26" s="64"/>
      <c r="U26" s="62"/>
    </row>
    <row r="27" spans="2:21" ht="15" customHeight="1" x14ac:dyDescent="0.3">
      <c r="B27" s="25" t="s">
        <v>29</v>
      </c>
      <c r="C27" s="66">
        <v>4.0472721385785979</v>
      </c>
      <c r="D27" s="29">
        <f>Brandstoftabel_1a2[[#This Row],[CO₂-emissies1 (in kg CO₂-eq./GJ) WTW2]]/Brandstoftabel_1a2[[#Totals],[CO₂-emissies1 (in kg CO₂-eq./GJ) WTW2]]</f>
        <v>2.6640089067701523E-3</v>
      </c>
      <c r="E27" s="67">
        <v>0.2</v>
      </c>
      <c r="F27" s="25">
        <v>0</v>
      </c>
      <c r="G27" s="29">
        <f>Brandstoftabel_1a2[[#This Row],[Waardering per 
brandstof3 (dml)]]*Brandstoftabel_1a2[[#This Row],[Percentage van totale afstand waarop type brandstof is ingezet (in %)]]</f>
        <v>0</v>
      </c>
      <c r="H27" s="79"/>
      <c r="I27" s="79"/>
      <c r="J27" s="79"/>
      <c r="T27" s="64"/>
      <c r="U27" s="62"/>
    </row>
    <row r="28" spans="2:21" ht="15.6" x14ac:dyDescent="0.3">
      <c r="B28" s="25" t="s">
        <v>61</v>
      </c>
      <c r="C28" s="29">
        <f>SUBTOTAL(109,Brandstoftabel_1a2[CO₂-emissies1 (in kg CO₂-eq./GJ) WTW2])</f>
        <v>1519.241218861207</v>
      </c>
      <c r="D28" s="25">
        <f>SUBTOTAL(109,Brandstoftabel_1a2[Relatieve
 schadelijkheid (dml)])</f>
        <v>1.0000000000000002</v>
      </c>
      <c r="E28" s="25"/>
      <c r="F28" s="25">
        <f>SUBTOTAL(109,Brandstoftabel_1a2[Percentage van totale afstand waarop type brandstof is ingezet (in %)])</f>
        <v>100</v>
      </c>
      <c r="G28" s="29">
        <f>SUBTOTAL(109,Brandstoftabel_1a2[Subtotaal gewogen score 
per brandstof (max. 20)])</f>
        <v>8.1234221707453536</v>
      </c>
      <c r="H28" s="79"/>
      <c r="I28" s="79"/>
      <c r="J28" s="79"/>
      <c r="T28" s="64"/>
      <c r="U28" s="62"/>
    </row>
    <row r="29" spans="2:21" ht="15.6" x14ac:dyDescent="0.3">
      <c r="B29" s="68" t="s">
        <v>62</v>
      </c>
      <c r="H29" s="79"/>
      <c r="I29" s="79"/>
      <c r="J29" s="79"/>
      <c r="U29" s="61"/>
    </row>
    <row r="30" spans="2:21" ht="17.399999999999999" x14ac:dyDescent="0.3">
      <c r="B30" s="68" t="s">
        <v>63</v>
      </c>
      <c r="H30" s="79"/>
      <c r="I30" s="79"/>
      <c r="J30" s="79"/>
    </row>
    <row r="31" spans="2:21" ht="17.399999999999999" x14ac:dyDescent="0.3">
      <c r="B31" s="68" t="s">
        <v>64</v>
      </c>
      <c r="H31" s="79"/>
      <c r="I31" s="79"/>
      <c r="J31" s="79"/>
    </row>
    <row r="32" spans="2:21" ht="18.600000000000001" x14ac:dyDescent="0.4">
      <c r="B32" s="68" t="s">
        <v>65</v>
      </c>
      <c r="H32" s="79"/>
      <c r="I32" s="79"/>
      <c r="J32" s="79"/>
    </row>
    <row r="33" spans="2:14" ht="15.6" x14ac:dyDescent="0.3">
      <c r="B33" s="68" t="s">
        <v>66</v>
      </c>
      <c r="H33" s="79"/>
      <c r="I33" s="79"/>
      <c r="J33" s="79"/>
    </row>
    <row r="34" spans="2:14" ht="17.399999999999999" x14ac:dyDescent="0.3">
      <c r="B34" s="68" t="s">
        <v>67</v>
      </c>
      <c r="H34" s="79"/>
      <c r="I34" s="79"/>
      <c r="J34" s="79"/>
    </row>
    <row r="35" spans="2:14" ht="15.6" x14ac:dyDescent="0.3">
      <c r="B35" s="69"/>
      <c r="H35" s="79"/>
      <c r="I35" s="79"/>
      <c r="J35" s="79"/>
    </row>
    <row r="36" spans="2:14" ht="15.6" x14ac:dyDescent="0.3">
      <c r="B36" s="69"/>
      <c r="H36" s="79"/>
      <c r="I36" s="79"/>
      <c r="J36" s="79"/>
    </row>
    <row r="37" spans="2:14" ht="15.6" x14ac:dyDescent="0.3">
      <c r="H37" s="79"/>
      <c r="I37" s="79"/>
      <c r="J37" s="79"/>
    </row>
    <row r="38" spans="2:14" ht="15.6" x14ac:dyDescent="0.3">
      <c r="B38" s="81" t="s">
        <v>68</v>
      </c>
      <c r="C38" s="79"/>
      <c r="D38" s="79"/>
      <c r="E38" s="79"/>
      <c r="F38" s="79"/>
      <c r="G38" s="79"/>
    </row>
    <row r="39" spans="2:14" ht="15.6" x14ac:dyDescent="0.3">
      <c r="C39" s="79"/>
      <c r="D39" s="79"/>
      <c r="E39" s="79"/>
      <c r="F39" s="79"/>
      <c r="G39" s="79"/>
      <c r="N39" t="s">
        <v>30</v>
      </c>
    </row>
    <row r="40" spans="2:14" ht="62.4" x14ac:dyDescent="0.3">
      <c r="B40" s="82" t="s">
        <v>69</v>
      </c>
      <c r="C40" s="83" t="s">
        <v>70</v>
      </c>
      <c r="D40" s="82" t="s">
        <v>71</v>
      </c>
      <c r="E40" s="82" t="s">
        <v>72</v>
      </c>
      <c r="F40" s="82"/>
      <c r="G40" s="79"/>
      <c r="J40" s="30" t="s">
        <v>73</v>
      </c>
      <c r="L40" t="s">
        <v>30</v>
      </c>
    </row>
    <row r="41" spans="2:14" ht="15.6" x14ac:dyDescent="0.3">
      <c r="B41" s="84" t="s">
        <v>74</v>
      </c>
      <c r="C41" s="85">
        <v>0</v>
      </c>
      <c r="D41" s="31">
        <v>0</v>
      </c>
      <c r="E41" s="85">
        <f>Motortabel_27[[#This Row],[Waardering (dml)]]*Motortabel_27[[#This Row],[Percentage van totale afstand waarop type motor wordt ingezet (in %)]]</f>
        <v>0</v>
      </c>
      <c r="F41" s="85"/>
      <c r="G41" s="79"/>
      <c r="J41" s="72">
        <f>Brandstoftabel_1a2[[#Totals],[Subtotaal gewogen score 
per brandstof (max. 20)]]+Motortabel_27[[#Totals],[Subtotaal gewogen score per type motor]]</f>
        <v>10.123422170745354</v>
      </c>
    </row>
    <row r="42" spans="2:14" ht="15.6" x14ac:dyDescent="0.3">
      <c r="B42" s="84" t="s">
        <v>75</v>
      </c>
      <c r="C42" s="85">
        <v>0.01</v>
      </c>
      <c r="D42" s="31">
        <v>0</v>
      </c>
      <c r="E42" s="85">
        <f>Motortabel_27[[#This Row],[Waardering (dml)]]*Motortabel_27[[#This Row],[Percentage van totale afstand waarop type motor wordt ingezet (in %)]]</f>
        <v>0</v>
      </c>
      <c r="F42" s="85"/>
      <c r="G42" s="79"/>
      <c r="H42" s="79"/>
    </row>
    <row r="43" spans="2:14" ht="15.6" x14ac:dyDescent="0.3">
      <c r="B43" s="86" t="s">
        <v>76</v>
      </c>
      <c r="C43" s="85">
        <v>0.02</v>
      </c>
      <c r="D43" s="31">
        <v>100</v>
      </c>
      <c r="E43" s="85">
        <f>Motortabel_27[[#This Row],[Waardering (dml)]]*Motortabel_27[[#This Row],[Percentage van totale afstand waarop type motor wordt ingezet (in %)]]</f>
        <v>2</v>
      </c>
      <c r="F43" s="85"/>
      <c r="G43" s="79"/>
      <c r="H43" s="79"/>
    </row>
    <row r="44" spans="2:14" ht="15.6" x14ac:dyDescent="0.3">
      <c r="B44" s="80" t="s">
        <v>61</v>
      </c>
      <c r="C44" s="80"/>
      <c r="D44" s="31">
        <f>SUBTOTAL(109,Motortabel_27[Percentage van totale afstand waarop type motor wordt ingezet (in %)])</f>
        <v>100</v>
      </c>
      <c r="E44" s="85">
        <f>SUBTOTAL(109,Motortabel_27[Subtotaal gewogen score per type motor])</f>
        <v>2</v>
      </c>
      <c r="F44" s="85"/>
      <c r="G44" s="79"/>
      <c r="H44" s="79"/>
    </row>
    <row r="45" spans="2:14" ht="15.6" x14ac:dyDescent="0.3">
      <c r="B45" s="79" t="s">
        <v>77</v>
      </c>
      <c r="C45" s="79"/>
      <c r="D45" s="79"/>
      <c r="E45" s="79"/>
      <c r="F45" s="79"/>
      <c r="G45" s="79"/>
    </row>
    <row r="46" spans="2:14" ht="15.6" x14ac:dyDescent="0.3">
      <c r="C46" s="79"/>
      <c r="D46" s="79"/>
      <c r="E46" s="79"/>
      <c r="F46" s="79"/>
      <c r="G46" s="79"/>
    </row>
    <row r="47" spans="2:14" ht="15.6" x14ac:dyDescent="0.3">
      <c r="C47" s="79"/>
      <c r="D47" s="79"/>
      <c r="E47" s="79"/>
      <c r="F47" s="79"/>
      <c r="G47" s="79"/>
    </row>
    <row r="48" spans="2:14" ht="15.6" x14ac:dyDescent="0.3">
      <c r="B48" s="81"/>
      <c r="C48" s="79"/>
      <c r="D48" s="79"/>
      <c r="E48" s="79"/>
      <c r="F48" s="79"/>
      <c r="G48" s="79"/>
    </row>
    <row r="49" spans="2:10" ht="16.2" thickBot="1" x14ac:dyDescent="0.35">
      <c r="B49" s="32" t="s">
        <v>31</v>
      </c>
      <c r="C49" s="33"/>
      <c r="D49" s="79"/>
      <c r="E49" s="79"/>
      <c r="F49" s="79"/>
      <c r="G49" s="79"/>
    </row>
    <row r="50" spans="2:10" ht="15.6" x14ac:dyDescent="0.3">
      <c r="B50" s="131" t="s">
        <v>32</v>
      </c>
      <c r="C50" s="35"/>
      <c r="D50" s="134"/>
      <c r="E50" s="135"/>
      <c r="F50" s="136"/>
      <c r="G50" s="34" t="s">
        <v>33</v>
      </c>
      <c r="H50" s="48"/>
      <c r="I50" s="49"/>
      <c r="J50" s="47"/>
    </row>
    <row r="51" spans="2:10" ht="16.2" thickBot="1" x14ac:dyDescent="0.35">
      <c r="B51" s="133"/>
      <c r="C51" s="37"/>
      <c r="D51" s="137"/>
      <c r="E51" s="138"/>
      <c r="F51" s="139"/>
      <c r="G51" s="38"/>
      <c r="H51" s="50"/>
      <c r="I51" s="51"/>
      <c r="J51" s="52"/>
    </row>
    <row r="52" spans="2:10" ht="15.6" x14ac:dyDescent="0.3">
      <c r="B52" s="131" t="s">
        <v>34</v>
      </c>
      <c r="C52" s="35"/>
      <c r="D52" s="134"/>
      <c r="E52" s="135"/>
      <c r="F52" s="136"/>
      <c r="G52" s="34" t="s">
        <v>35</v>
      </c>
      <c r="H52" s="48"/>
      <c r="I52" s="49"/>
      <c r="J52" s="47"/>
    </row>
    <row r="53" spans="2:10" ht="15.6" x14ac:dyDescent="0.3">
      <c r="B53" s="132"/>
      <c r="C53" s="37"/>
      <c r="D53" s="137"/>
      <c r="E53" s="138"/>
      <c r="F53" s="139"/>
      <c r="G53" s="38"/>
      <c r="H53" s="50"/>
      <c r="I53" s="51"/>
      <c r="J53" s="52"/>
    </row>
    <row r="54" spans="2:10" ht="16.2" thickBot="1" x14ac:dyDescent="0.35">
      <c r="B54" s="133"/>
      <c r="C54" s="39"/>
      <c r="D54" s="140"/>
      <c r="E54" s="141"/>
      <c r="F54" s="142"/>
      <c r="G54" s="36"/>
      <c r="H54" s="53"/>
      <c r="I54" s="54"/>
      <c r="J54" s="55"/>
    </row>
    <row r="55" spans="2:10" ht="15.6" x14ac:dyDescent="0.3">
      <c r="B55" s="40" t="s">
        <v>36</v>
      </c>
      <c r="C55" s="41"/>
      <c r="D55" s="137"/>
      <c r="E55" s="138"/>
      <c r="F55" s="139"/>
      <c r="G55" s="34" t="s">
        <v>37</v>
      </c>
      <c r="H55" s="48"/>
      <c r="I55" s="49"/>
      <c r="J55" s="47"/>
    </row>
    <row r="56" spans="2:10" ht="15.6" x14ac:dyDescent="0.3">
      <c r="B56" s="42"/>
      <c r="C56" s="41"/>
      <c r="D56" s="137"/>
      <c r="E56" s="138"/>
      <c r="F56" s="139"/>
      <c r="G56" s="38"/>
      <c r="H56" s="50"/>
      <c r="I56" s="51"/>
      <c r="J56" s="52"/>
    </row>
    <row r="57" spans="2:10" ht="16.2" thickBot="1" x14ac:dyDescent="0.35">
      <c r="B57" s="43"/>
      <c r="C57" s="44"/>
      <c r="D57" s="140"/>
      <c r="E57" s="141"/>
      <c r="F57" s="142"/>
      <c r="G57" s="38"/>
      <c r="H57" s="50"/>
      <c r="I57" s="51"/>
      <c r="J57" s="52"/>
    </row>
    <row r="58" spans="2:10" ht="15.6" x14ac:dyDescent="0.3">
      <c r="B58" s="131" t="s">
        <v>38</v>
      </c>
      <c r="C58" s="35"/>
      <c r="D58" s="134"/>
      <c r="E58" s="135"/>
      <c r="F58" s="136"/>
      <c r="G58" s="38"/>
      <c r="H58" s="50"/>
      <c r="I58" s="51"/>
      <c r="J58" s="52"/>
    </row>
    <row r="59" spans="2:10" ht="15.6" x14ac:dyDescent="0.3">
      <c r="B59" s="132"/>
      <c r="C59" s="37"/>
      <c r="D59" s="137"/>
      <c r="E59" s="138"/>
      <c r="F59" s="139"/>
      <c r="G59" s="38"/>
      <c r="H59" s="50"/>
      <c r="I59" s="51"/>
      <c r="J59" s="52"/>
    </row>
    <row r="60" spans="2:10" ht="15.6" x14ac:dyDescent="0.3">
      <c r="B60" s="132"/>
      <c r="C60" s="37"/>
      <c r="D60" s="137"/>
      <c r="E60" s="138"/>
      <c r="F60" s="139"/>
      <c r="G60" s="45"/>
      <c r="H60" s="50"/>
      <c r="I60" s="51"/>
      <c r="J60" s="52"/>
    </row>
    <row r="61" spans="2:10" ht="15.6" x14ac:dyDescent="0.3">
      <c r="B61" s="132"/>
      <c r="C61" s="37"/>
      <c r="D61" s="137"/>
      <c r="E61" s="138"/>
      <c r="F61" s="139"/>
      <c r="G61" s="45"/>
      <c r="H61" s="50"/>
      <c r="I61" s="51"/>
      <c r="J61" s="52"/>
    </row>
    <row r="62" spans="2:10" ht="15.6" x14ac:dyDescent="0.3">
      <c r="B62" s="132"/>
      <c r="C62" s="37"/>
      <c r="D62" s="137"/>
      <c r="E62" s="138"/>
      <c r="F62" s="139"/>
      <c r="G62" s="45"/>
      <c r="H62" s="50"/>
      <c r="I62" s="51"/>
      <c r="J62" s="52"/>
    </row>
    <row r="63" spans="2:10" ht="16.2" thickBot="1" x14ac:dyDescent="0.35">
      <c r="B63" s="133"/>
      <c r="C63" s="39"/>
      <c r="D63" s="140"/>
      <c r="E63" s="141"/>
      <c r="F63" s="142"/>
      <c r="G63" s="46"/>
      <c r="H63" s="53"/>
      <c r="I63" s="54"/>
      <c r="J63" s="55"/>
    </row>
    <row r="64" spans="2:10" ht="15.6" x14ac:dyDescent="0.3">
      <c r="B64" s="80"/>
      <c r="C64" s="80"/>
      <c r="D64" s="80"/>
      <c r="E64" s="80"/>
      <c r="F64" s="80"/>
    </row>
  </sheetData>
  <mergeCells count="10">
    <mergeCell ref="J5:P5"/>
    <mergeCell ref="J6:P6"/>
    <mergeCell ref="J8:P8"/>
    <mergeCell ref="B50:B51"/>
    <mergeCell ref="D50:F51"/>
    <mergeCell ref="B52:B54"/>
    <mergeCell ref="D52:F54"/>
    <mergeCell ref="D55:F57"/>
    <mergeCell ref="B58:B63"/>
    <mergeCell ref="D58:F63"/>
  </mergeCells>
  <phoneticPr fontId="18" type="noConversion"/>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4" ma:contentTypeDescription="Een nieuw document maken." ma:contentTypeScope="" ma:versionID="e9f2e0ac1b9e77371160c03f7e70c4a5">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12d038d04744ce11198c2d2cb495511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DAAE9849-2195-4C52-80B5-EE6283DC2578}"/>
</file>

<file path=customXml/itemProps3.xml><?xml version="1.0" encoding="utf-8"?>
<ds:datastoreItem xmlns:ds="http://schemas.openxmlformats.org/officeDocument/2006/customXml" ds:itemID="{B9AAA827-4DE5-48E2-B429-D827E5D14B56}">
  <ds:schemaRefs>
    <ds:schemaRef ds:uri="8641d731-8d82-4025-94ac-f81355cd7152"/>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746fbf30-322b-40ed-bd2b-2342a9dc1d58"/>
    <ds:schemaRef ds:uri="http://purl.org/dc/dcmitype/"/>
    <ds:schemaRef ds:uri="http://schemas.microsoft.com/office/2006/metadata/propertie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Totaal fictieve korting</vt:lpstr>
      <vt:lpstr>2025</vt:lpstr>
      <vt:lpstr>2026</vt:lpstr>
      <vt:lpstr>2027</vt:lpstr>
      <vt:lpstr>2028</vt:lpstr>
      <vt:lpstr>Aangepaste brandstoftabel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Miriam van Dalen</cp:lastModifiedBy>
  <cp:revision/>
  <dcterms:created xsi:type="dcterms:W3CDTF">2021-04-22T18:09:21Z</dcterms:created>
  <dcterms:modified xsi:type="dcterms:W3CDTF">2024-11-12T07:54:42Z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ies>
</file>