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filterPrivacy="1"/>
  <xr:revisionPtr revIDLastSave="37" documentId="13_ncr:1_{A4FA4652-C34D-F94E-9E53-F2F58AD41D78}" xr6:coauthVersionLast="47" xr6:coauthVersionMax="47" xr10:uidLastSave="{6AEB1980-D49D-7540-AC6A-7F9112DD2C86}"/>
  <workbookProtection workbookAlgorithmName="SHA-512" workbookHashValue="47ytR696ZJdK26KWgMJ1b08naC+C4dguxSYDPb8RauFDDqCD2FEyte/CIsXmBSZtphNn7kgNJbbI7m58R2CujQ==" workbookSaltValue="+koMfZGt/bBTE+s00cMx0g==" workbookSpinCount="100000" lockStructure="1"/>
  <bookViews>
    <workbookView xWindow="39700" yWindow="2040" windowWidth="35840" windowHeight="19400" xr2:uid="{00000000-000D-0000-FFFF-FFFF00000000}"/>
  </bookViews>
  <sheets>
    <sheet name="GEMWEST-PNIL9 2024" sheetId="8" r:id="rId1"/>
  </sheets>
  <definedNames>
    <definedName name="UREN">#REF!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4" i="8" l="1"/>
  <c r="F13" i="8"/>
  <c r="F21" i="8"/>
  <c r="F8" i="8"/>
  <c r="F14" i="8"/>
  <c r="F12" i="8"/>
  <c r="F15" i="8"/>
  <c r="F16" i="8"/>
  <c r="F17" i="8"/>
  <c r="F20" i="8"/>
  <c r="F18" i="8"/>
  <c r="F19" i="8"/>
  <c r="F9" i="8"/>
  <c r="F24" i="8"/>
  <c r="F25" i="8"/>
  <c r="F26" i="8"/>
  <c r="F27" i="8"/>
  <c r="F28" i="8"/>
  <c r="F29" i="8"/>
  <c r="F30" i="8"/>
  <c r="F31" i="8"/>
  <c r="F32" i="8"/>
  <c r="F33" i="8"/>
  <c r="F37" i="8"/>
  <c r="F39" i="8"/>
  <c r="F41" i="8"/>
  <c r="F45" i="8"/>
  <c r="F50" i="8"/>
  <c r="H50" i="8"/>
  <c r="H53" i="8"/>
  <c r="H57" i="8"/>
</calcChain>
</file>

<file path=xl/sharedStrings.xml><?xml version="1.0" encoding="utf-8"?>
<sst xmlns="http://schemas.openxmlformats.org/spreadsheetml/2006/main" count="53" uniqueCount="49">
  <si>
    <t>Inschrijver dient alle groene cellen in te vullen</t>
  </si>
  <si>
    <t xml:space="preserve">schaal 9 tot en met 13
</t>
  </si>
  <si>
    <t>loonsom</t>
  </si>
  <si>
    <t>Bruto loon</t>
  </si>
  <si>
    <t>Wachtdagcompensatie</t>
  </si>
  <si>
    <t>PAWW</t>
  </si>
  <si>
    <t>Reserveringen</t>
  </si>
  <si>
    <t>Vakantiedagen</t>
  </si>
  <si>
    <t>Erkende feestdagen</t>
  </si>
  <si>
    <t>Buitengewoon verlof</t>
  </si>
  <si>
    <t>Bovenwettelijk verlof</t>
  </si>
  <si>
    <t xml:space="preserve">Eindejaarsuitkering </t>
  </si>
  <si>
    <t>Levensloopbijdrage</t>
  </si>
  <si>
    <t>Vakantieuitkering</t>
  </si>
  <si>
    <t>Subtotaal loon + reserveringen</t>
  </si>
  <si>
    <t>Wettelijke inhoudingen</t>
  </si>
  <si>
    <t>WW</t>
  </si>
  <si>
    <t>WW Sectorfonds</t>
  </si>
  <si>
    <t>WAO/WIA Basispremie</t>
  </si>
  <si>
    <t>Werkhervattingskas</t>
  </si>
  <si>
    <t>Transitievergoeding</t>
  </si>
  <si>
    <t>ZVW</t>
  </si>
  <si>
    <t xml:space="preserve">Pensioen </t>
  </si>
  <si>
    <t>Opleidingen</t>
  </si>
  <si>
    <t>Aanvullende Ziektewet/Arbeidsongeschiktheid</t>
  </si>
  <si>
    <t>Sociaal Fonds  &amp; Calamitetenverlof</t>
  </si>
  <si>
    <t>Bureaumarge in %</t>
  </si>
  <si>
    <t>kosten opdrachtgever</t>
  </si>
  <si>
    <t>wegingsfactor aanbesteding</t>
  </si>
  <si>
    <t>sub bedrag</t>
  </si>
  <si>
    <t>Sectie 2 inhuur via derden (partnerpartijen)</t>
  </si>
  <si>
    <t>inkoopwaarde</t>
  </si>
  <si>
    <t>fee op de inkoopwaarde, toeslag in procenten</t>
  </si>
  <si>
    <t>waarde opdrachtnemer</t>
  </si>
  <si>
    <t>waarde opdrachtgever</t>
  </si>
  <si>
    <t xml:space="preserve"> Opdrachtnemer maakt gebruik partnerpartijen en biedt een toeslag op die inkoopfacturen, door inschrijver in te vullen toeslag).</t>
  </si>
  <si>
    <t xml:space="preserve"> </t>
  </si>
  <si>
    <t xml:space="preserve">totale inschrijfsom </t>
  </si>
  <si>
    <t>(bedrag voor de prijsbeoordeling)</t>
  </si>
  <si>
    <t>Prijzenblad gemeente Westerwolde Inhuur personeel niet in loondienst (PNIL), schaal 9 tm 13 kenmerk:  GEMWEST-PNIL13</t>
  </si>
  <si>
    <t>Gedetacheerden</t>
  </si>
  <si>
    <t>De bureaumarge mag vanaf 1-1-2026 geindexeeerd worden conform CBS prijsindex diensten (2025=100)</t>
  </si>
  <si>
    <t>(exclusief reiskosten en verblijfskosten, deze mogen alleen netto (zonder bureaumarge) worden doorbelast.</t>
  </si>
  <si>
    <t>Wettelijke percentage over het bruto loon in te vullen door inschijver</t>
  </si>
  <si>
    <t>Alle bedragen zijn EXCLUSIEF BTW</t>
  </si>
  <si>
    <t>leegloop</t>
  </si>
  <si>
    <t>Ziekte en verzuim</t>
  </si>
  <si>
    <t>mutaties staan in de blauwe cellen</t>
  </si>
  <si>
    <t>IKB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</si>
</sst>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(* #,##0_);_(* \(#,##0\);_(* &quot;-&quot;??_);_(@_)"/>
    <numFmt numFmtId="166" formatCode="0.0000%"/>
    <numFmt numFmtId="167" formatCode="_-* #,##0.00_-;_-* #,##0.00\-;_-* &quot;-&quot;??_-;_-@_-"/>
  </numFmts>
  <fonts count="20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9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sz val="10"/>
      <color rgb="FF00B050"/>
      <name val="Raleway"/>
    </font>
    <font>
      <sz val="10"/>
      <color theme="0"/>
      <name val="Raleway"/>
    </font>
    <font>
      <b/>
      <sz val="24"/>
      <color theme="0"/>
      <name val="Raleway"/>
    </font>
    <font>
      <sz val="9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sz val="10"/>
      <color rgb="FFFF0000"/>
      <name val="Raleway"/>
    </font>
    <font>
      <b/>
      <sz val="10"/>
      <color rgb="FF00B050"/>
      <name val="Raleway"/>
    </font>
    <font>
      <b/>
      <sz val="20"/>
      <color rgb="FFFF0000"/>
      <name val="Raleway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0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4" fontId="9" fillId="0" borderId="0" xfId="0" applyNumberFormat="1" applyFont="1"/>
    <xf numFmtId="44" fontId="9" fillId="6" borderId="2" xfId="0" applyNumberFormat="1" applyFont="1" applyFill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9" fillId="0" borderId="2" xfId="8" applyNumberFormat="1" applyFont="1" applyBorder="1"/>
    <xf numFmtId="44" fontId="9" fillId="0" borderId="0" xfId="0" applyNumberFormat="1" applyFont="1" applyAlignment="1">
      <alignment horizontal="center" vertical="center"/>
    </xf>
    <xf numFmtId="44" fontId="9" fillId="0" borderId="0" xfId="9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4" fontId="9" fillId="7" borderId="2" xfId="0" applyNumberFormat="1" applyFont="1" applyFill="1" applyBorder="1"/>
    <xf numFmtId="166" fontId="9" fillId="4" borderId="2" xfId="7" applyNumberFormat="1" applyFont="1" applyFill="1" applyBorder="1" applyProtection="1">
      <protection locked="0"/>
    </xf>
    <xf numFmtId="9" fontId="9" fillId="4" borderId="2" xfId="7" applyFont="1" applyFill="1" applyBorder="1" applyAlignment="1" applyProtection="1">
      <alignment horizontal="center" vertical="center"/>
      <protection locked="0"/>
    </xf>
    <xf numFmtId="0" fontId="13" fillId="0" borderId="5" xfId="10" applyFont="1" applyBorder="1"/>
    <xf numFmtId="10" fontId="14" fillId="0" borderId="6" xfId="11" applyNumberFormat="1" applyFont="1" applyBorder="1"/>
    <xf numFmtId="167" fontId="14" fillId="0" borderId="7" xfId="10" applyNumberFormat="1" applyFont="1" applyBorder="1"/>
    <xf numFmtId="0" fontId="13" fillId="0" borderId="8" xfId="10" applyFont="1" applyBorder="1"/>
    <xf numFmtId="10" fontId="14" fillId="0" borderId="9" xfId="11" applyNumberFormat="1" applyFont="1" applyBorder="1"/>
    <xf numFmtId="167" fontId="14" fillId="0" borderId="10" xfId="10" applyNumberFormat="1" applyFont="1" applyBorder="1"/>
    <xf numFmtId="0" fontId="15" fillId="0" borderId="8" xfId="10" applyFont="1" applyBorder="1"/>
    <xf numFmtId="167" fontId="16" fillId="5" borderId="10" xfId="12" applyFont="1" applyFill="1" applyBorder="1"/>
    <xf numFmtId="167" fontId="16" fillId="5" borderId="10" xfId="10" applyNumberFormat="1" applyFont="1" applyFill="1" applyBorder="1"/>
    <xf numFmtId="0" fontId="17" fillId="0" borderId="0" xfId="0" applyFont="1"/>
    <xf numFmtId="44" fontId="9" fillId="7" borderId="0" xfId="0" applyNumberFormat="1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0" fontId="14" fillId="4" borderId="9" xfId="11" applyNumberFormat="1" applyFont="1" applyFill="1" applyBorder="1" applyProtection="1">
      <protection locked="0"/>
    </xf>
    <xf numFmtId="0" fontId="11" fillId="8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4" fontId="12" fillId="8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13" fillId="9" borderId="8" xfId="10" applyFont="1" applyFill="1" applyBorder="1"/>
    <xf numFmtId="0" fontId="9" fillId="9" borderId="0" xfId="0" applyFont="1" applyFill="1"/>
    <xf numFmtId="0" fontId="9" fillId="9" borderId="0" xfId="0" applyFont="1" applyFill="1" applyAlignment="1">
      <alignment horizontal="center" vertical="center"/>
    </xf>
    <xf numFmtId="0" fontId="17" fillId="9" borderId="0" xfId="0" applyFont="1" applyFill="1"/>
  </cellXfs>
  <cellStyles count="13">
    <cellStyle name="Euro" xfId="1" xr:uid="{00000000-0005-0000-0000-000000000000}"/>
    <cellStyle name="Gevolgde hyperlink" xfId="6" builtinId="9" hidden="1"/>
    <cellStyle name="Hyperlink" xfId="5" builtinId="8" hidden="1"/>
    <cellStyle name="Komma" xfId="8" builtinId="3"/>
    <cellStyle name="Komma 2" xfId="12" xr:uid="{78345C16-770B-3C4C-A0C4-90C53E5CADAD}"/>
    <cellStyle name="Procent" xfId="7" builtinId="5"/>
    <cellStyle name="Procent 2" xfId="11" xr:uid="{E3E20703-495D-8145-959B-CAD3142233C4}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  <cellStyle name="Standaard 3" xfId="10" xr:uid="{7E25EB10-8DE1-9B4B-8286-F48EF07115E6}"/>
    <cellStyle name="Valuta" xfId="9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14</xdr:row>
      <xdr:rowOff>142874</xdr:rowOff>
    </xdr:from>
    <xdr:to>
      <xdr:col>1</xdr:col>
      <xdr:colOff>762000</xdr:colOff>
      <xdr:row>29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F16397B-CFB5-50E5-AC40-BB52A144395A}"/>
            </a:ext>
          </a:extLst>
        </xdr:cNvPr>
        <xdr:cNvSpPr txBox="1"/>
      </xdr:nvSpPr>
      <xdr:spPr>
        <a:xfrm>
          <a:off x="87313" y="4992687"/>
          <a:ext cx="1500187" cy="2460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wettelijke/</a:t>
          </a:r>
          <a:r>
            <a:rPr lang="nl-NL" sz="1100" baseline="0"/>
            <a:t> cao </a:t>
          </a:r>
          <a:r>
            <a:rPr lang="nl-NL" sz="1100"/>
            <a:t>wijzigingen</a:t>
          </a:r>
          <a:r>
            <a:rPr lang="nl-NL" sz="1100" baseline="0"/>
            <a:t> worden na wijziging in dit blad aangepast. </a:t>
          </a:r>
        </a:p>
        <a:p>
          <a:endParaRPr lang="nl-NL" sz="1100" baseline="0"/>
        </a:p>
        <a:p>
          <a:r>
            <a:rPr lang="nl-NL" sz="1100" baseline="0"/>
            <a:t>PRIJZEN MOETEN GEBASEERD ZIJN OP </a:t>
          </a:r>
          <a:r>
            <a:rPr lang="nl-NL" sz="1100" b="1" baseline="0"/>
            <a:t>PRIJSPEIL 2024 inclusief IKB.</a:t>
          </a:r>
        </a:p>
        <a:p>
          <a:endParaRPr lang="nl-NL" sz="1100" b="1" baseline="0"/>
        </a:p>
      </xdr:txBody>
    </xdr:sp>
    <xdr:clientData/>
  </xdr:twoCellAnchor>
  <xdr:twoCellAnchor editAs="oneCell">
    <xdr:from>
      <xdr:col>0</xdr:col>
      <xdr:colOff>71439</xdr:colOff>
      <xdr:row>4</xdr:row>
      <xdr:rowOff>15874</xdr:rowOff>
    </xdr:from>
    <xdr:to>
      <xdr:col>2</xdr:col>
      <xdr:colOff>1611909</xdr:colOff>
      <xdr:row>4</xdr:row>
      <xdr:rowOff>473391</xdr:rowOff>
    </xdr:to>
    <xdr:pic>
      <xdr:nvPicPr>
        <xdr:cNvPr id="3" name="Afbeelding 2" descr="Afbeelding met Lettertype, tekst, Graphics, grafische vormgeving&#10;&#10;Automatisch gegenereerde beschrijving">
          <a:extLst>
            <a:ext uri="{FF2B5EF4-FFF2-40B4-BE49-F238E27FC236}">
              <a16:creationId xmlns:a16="http://schemas.microsoft.com/office/drawing/2014/main" id="{69FA75D0-9D22-ACA8-D052-5A531B8C0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9" y="1714499"/>
          <a:ext cx="3191470" cy="457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C88F-591F-1A40-8E20-5EBD8BBF0F57}">
  <sheetPr>
    <tabColor rgb="FF92D050"/>
  </sheetPr>
  <dimension ref="A1:O59"/>
  <sheetViews>
    <sheetView tabSelected="1" zoomScale="130" zoomScaleNormal="130" workbookViewId="0">
      <selection activeCell="E35" sqref="E35"/>
    </sheetView>
  </sheetViews>
  <sheetFormatPr baseColWidth="10" defaultColWidth="10.83203125" defaultRowHeight="13" x14ac:dyDescent="0.15"/>
  <cols>
    <col min="1" max="2" width="10.83203125" style="1"/>
    <col min="3" max="3" width="34" style="1" customWidth="1"/>
    <col min="4" max="4" width="18.83203125" style="1" customWidth="1"/>
    <col min="5" max="5" width="16.33203125" style="1" customWidth="1"/>
    <col min="6" max="6" width="18.83203125" style="1" customWidth="1"/>
    <col min="7" max="7" width="10.83203125" style="1"/>
    <col min="8" max="8" width="16.33203125" style="1" customWidth="1"/>
    <col min="9" max="9" width="18.83203125" style="1" customWidth="1"/>
    <col min="10" max="10" width="10.83203125" style="1"/>
    <col min="11" max="11" width="16.33203125" style="1" customWidth="1"/>
    <col min="12" max="12" width="18.83203125" style="1" customWidth="1"/>
    <col min="13" max="13" width="10.83203125" style="1"/>
    <col min="14" max="14" width="16.33203125" style="1" customWidth="1"/>
    <col min="15" max="15" width="18.83203125" style="1" customWidth="1"/>
    <col min="16" max="16384" width="10.83203125" style="1"/>
  </cols>
  <sheetData>
    <row r="1" spans="1:15" ht="97" customHeight="1" x14ac:dyDescent="0.15">
      <c r="A1" s="29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6" x14ac:dyDescent="0.3">
      <c r="A2" s="35" t="s">
        <v>0</v>
      </c>
      <c r="B2" s="35"/>
      <c r="C2" s="35"/>
      <c r="D2" s="35"/>
      <c r="E2" s="35"/>
      <c r="F2" s="35"/>
    </row>
    <row r="4" spans="1:15" ht="14" thickBot="1" x14ac:dyDescent="0.2"/>
    <row r="5" spans="1:15" ht="99" customHeight="1" thickBot="1" x14ac:dyDescent="0.2">
      <c r="A5" s="1" t="s">
        <v>40</v>
      </c>
      <c r="E5" s="32" t="s">
        <v>1</v>
      </c>
      <c r="F5" s="33"/>
      <c r="G5" s="8"/>
      <c r="H5" s="38" t="s">
        <v>47</v>
      </c>
      <c r="I5" s="38"/>
      <c r="J5" s="38"/>
    </row>
    <row r="6" spans="1:15" ht="67" customHeight="1" thickBot="1" x14ac:dyDescent="0.2">
      <c r="C6" s="26" t="s">
        <v>36</v>
      </c>
      <c r="E6" s="2" t="s">
        <v>43</v>
      </c>
      <c r="F6" s="3" t="s">
        <v>2</v>
      </c>
    </row>
    <row r="7" spans="1:15" ht="14" thickTop="1" x14ac:dyDescent="0.15">
      <c r="C7" s="17" t="s">
        <v>3</v>
      </c>
      <c r="E7" s="18"/>
      <c r="F7" s="19">
        <v>100</v>
      </c>
    </row>
    <row r="8" spans="1:15" x14ac:dyDescent="0.15">
      <c r="C8" s="20" t="s">
        <v>4</v>
      </c>
      <c r="E8" s="30">
        <v>7.1000000000000004E-3</v>
      </c>
      <c r="F8" s="22">
        <f>E8*F7</f>
        <v>0.71000000000000008</v>
      </c>
    </row>
    <row r="9" spans="1:15" x14ac:dyDescent="0.15">
      <c r="C9" s="20" t="s">
        <v>5</v>
      </c>
      <c r="E9" s="30">
        <v>1.5E-3</v>
      </c>
      <c r="F9" s="22">
        <f>E9*F7</f>
        <v>0.15</v>
      </c>
    </row>
    <row r="10" spans="1:15" x14ac:dyDescent="0.15">
      <c r="C10" s="23"/>
      <c r="E10" s="21"/>
      <c r="F10" s="22"/>
    </row>
    <row r="11" spans="1:15" x14ac:dyDescent="0.15">
      <c r="C11" s="23" t="s">
        <v>6</v>
      </c>
      <c r="E11" s="21"/>
      <c r="F11" s="22"/>
    </row>
    <row r="12" spans="1:15" x14ac:dyDescent="0.15">
      <c r="C12" s="20" t="s">
        <v>7</v>
      </c>
      <c r="E12" s="30">
        <v>0.13392857142857142</v>
      </c>
      <c r="F12" s="22">
        <f>E12*($F$8+$F$7)</f>
        <v>13.487946428571428</v>
      </c>
    </row>
    <row r="13" spans="1:15" x14ac:dyDescent="0.15">
      <c r="C13" s="36" t="s">
        <v>46</v>
      </c>
      <c r="E13" s="30">
        <v>0</v>
      </c>
      <c r="F13" s="22">
        <f>E13*($F$8+$F$7)</f>
        <v>0</v>
      </c>
    </row>
    <row r="14" spans="1:15" x14ac:dyDescent="0.15">
      <c r="C14" s="36" t="s">
        <v>45</v>
      </c>
      <c r="E14" s="30">
        <v>0</v>
      </c>
      <c r="F14" s="22">
        <f>E14*($F$8+$F$7)</f>
        <v>0</v>
      </c>
    </row>
    <row r="15" spans="1:15" x14ac:dyDescent="0.15">
      <c r="C15" s="20" t="s">
        <v>8</v>
      </c>
      <c r="E15" s="30">
        <v>2.6785714285714284E-2</v>
      </c>
      <c r="F15" s="22">
        <f>E15*($F$8+$F$7)</f>
        <v>2.6975892857142854</v>
      </c>
    </row>
    <row r="16" spans="1:15" x14ac:dyDescent="0.15">
      <c r="C16" s="20" t="s">
        <v>9</v>
      </c>
      <c r="E16" s="30">
        <v>6.0000000000000001E-3</v>
      </c>
      <c r="F16" s="22">
        <f>E16*($F$8+$F$7)</f>
        <v>0.60426000000000002</v>
      </c>
    </row>
    <row r="17" spans="3:6" x14ac:dyDescent="0.15">
      <c r="C17" s="20" t="s">
        <v>10</v>
      </c>
      <c r="E17" s="30">
        <v>0</v>
      </c>
      <c r="F17" s="22">
        <f>E17*($F$8+$F$7)</f>
        <v>0</v>
      </c>
    </row>
    <row r="18" spans="3:6" x14ac:dyDescent="0.15">
      <c r="C18" s="20" t="s">
        <v>11</v>
      </c>
      <c r="E18" s="30">
        <v>8.3299999999999999E-2</v>
      </c>
      <c r="F18" s="22">
        <f>E18*(F7+F8+F12+F15+F16+F20)</f>
        <v>10.598858246812499</v>
      </c>
    </row>
    <row r="19" spans="3:6" x14ac:dyDescent="0.15">
      <c r="C19" s="20" t="s">
        <v>12</v>
      </c>
      <c r="E19" s="30">
        <v>0</v>
      </c>
      <c r="F19" s="22">
        <f>E19*(F7+F8+F12+F15+F16+F20)</f>
        <v>0</v>
      </c>
    </row>
    <row r="20" spans="3:6" x14ac:dyDescent="0.15">
      <c r="C20" s="20" t="s">
        <v>13</v>
      </c>
      <c r="E20" s="30">
        <v>8.3299999999999999E-2</v>
      </c>
      <c r="F20" s="22">
        <f>E20*(F7+F8+F12+F15)</f>
        <v>9.7373981250000003</v>
      </c>
    </row>
    <row r="21" spans="3:6" x14ac:dyDescent="0.15">
      <c r="C21" s="23" t="s">
        <v>14</v>
      </c>
      <c r="E21" s="21"/>
      <c r="F21" s="25">
        <f>SUM(F7:F20)</f>
        <v>137.98605208609823</v>
      </c>
    </row>
    <row r="22" spans="3:6" x14ac:dyDescent="0.15">
      <c r="C22" s="23"/>
      <c r="E22" s="21"/>
      <c r="F22" s="22"/>
    </row>
    <row r="23" spans="3:6" x14ac:dyDescent="0.15">
      <c r="C23" s="23" t="s">
        <v>15</v>
      </c>
      <c r="E23" s="21"/>
      <c r="F23" s="22"/>
    </row>
    <row r="24" spans="3:6" x14ac:dyDescent="0.15">
      <c r="C24" s="20" t="s">
        <v>16</v>
      </c>
      <c r="E24" s="30">
        <v>7.6399999999999996E-2</v>
      </c>
      <c r="F24" s="22">
        <f t="shared" ref="F24:F34" si="0">ROUND(+F$21*E24,2)</f>
        <v>10.54</v>
      </c>
    </row>
    <row r="25" spans="3:6" x14ac:dyDescent="0.15">
      <c r="C25" s="20" t="s">
        <v>17</v>
      </c>
      <c r="E25" s="30">
        <v>0</v>
      </c>
      <c r="F25" s="22">
        <f t="shared" si="0"/>
        <v>0</v>
      </c>
    </row>
    <row r="26" spans="3:6" x14ac:dyDescent="0.15">
      <c r="C26" s="20" t="s">
        <v>18</v>
      </c>
      <c r="E26" s="30">
        <v>7.6100000000000001E-2</v>
      </c>
      <c r="F26" s="22">
        <f t="shared" si="0"/>
        <v>10.5</v>
      </c>
    </row>
    <row r="27" spans="3:6" x14ac:dyDescent="0.15">
      <c r="C27" s="20" t="s">
        <v>19</v>
      </c>
      <c r="E27" s="30">
        <v>0</v>
      </c>
      <c r="F27" s="22">
        <f t="shared" si="0"/>
        <v>0</v>
      </c>
    </row>
    <row r="28" spans="3:6" x14ac:dyDescent="0.15">
      <c r="C28" s="20" t="s">
        <v>20</v>
      </c>
      <c r="E28" s="30">
        <v>0</v>
      </c>
      <c r="F28" s="22">
        <f t="shared" si="0"/>
        <v>0</v>
      </c>
    </row>
    <row r="29" spans="3:6" x14ac:dyDescent="0.15">
      <c r="C29" s="20" t="s">
        <v>21</v>
      </c>
      <c r="E29" s="30">
        <v>6.6799999999999998E-2</v>
      </c>
      <c r="F29" s="22">
        <f t="shared" si="0"/>
        <v>9.2200000000000006</v>
      </c>
    </row>
    <row r="30" spans="3:6" x14ac:dyDescent="0.15">
      <c r="C30" s="20" t="s">
        <v>22</v>
      </c>
      <c r="E30" s="30">
        <v>0</v>
      </c>
      <c r="F30" s="22">
        <f t="shared" si="0"/>
        <v>0</v>
      </c>
    </row>
    <row r="31" spans="3:6" x14ac:dyDescent="0.15">
      <c r="C31" s="20" t="s">
        <v>23</v>
      </c>
      <c r="E31" s="30">
        <v>1.0200000000000001E-2</v>
      </c>
      <c r="F31" s="22">
        <f t="shared" si="0"/>
        <v>1.41</v>
      </c>
    </row>
    <row r="32" spans="3:6" x14ac:dyDescent="0.15">
      <c r="C32" s="20" t="s">
        <v>24</v>
      </c>
      <c r="E32" s="30">
        <v>0</v>
      </c>
      <c r="F32" s="22">
        <f t="shared" si="0"/>
        <v>0</v>
      </c>
    </row>
    <row r="33" spans="1:8" x14ac:dyDescent="0.15">
      <c r="C33" s="20" t="s">
        <v>25</v>
      </c>
      <c r="E33" s="30">
        <v>2E-3</v>
      </c>
      <c r="F33" s="22">
        <f t="shared" si="0"/>
        <v>0.28000000000000003</v>
      </c>
    </row>
    <row r="34" spans="1:8" x14ac:dyDescent="0.15">
      <c r="C34" s="36" t="s">
        <v>48</v>
      </c>
      <c r="E34" s="30">
        <v>0</v>
      </c>
      <c r="F34" s="22">
        <f t="shared" ref="F34" si="1">ROUND(+F$21*E34,2)</f>
        <v>0</v>
      </c>
    </row>
    <row r="35" spans="1:8" x14ac:dyDescent="0.15">
      <c r="F35" s="22"/>
    </row>
    <row r="36" spans="1:8" x14ac:dyDescent="0.15">
      <c r="D36" s="39" t="s">
        <v>44</v>
      </c>
      <c r="E36" s="37"/>
      <c r="F36" s="22"/>
    </row>
    <row r="37" spans="1:8" x14ac:dyDescent="0.15">
      <c r="F37" s="24">
        <f>SUM(F21:F35)</f>
        <v>169.93605208609821</v>
      </c>
    </row>
    <row r="38" spans="1:8" ht="14" thickBot="1" x14ac:dyDescent="0.2"/>
    <row r="39" spans="1:8" ht="14" thickBot="1" x14ac:dyDescent="0.2">
      <c r="D39" s="1" t="s">
        <v>26</v>
      </c>
      <c r="E39" s="15">
        <v>0</v>
      </c>
      <c r="F39" s="4">
        <f>E39*F37</f>
        <v>0</v>
      </c>
      <c r="G39" s="1" t="s">
        <v>41</v>
      </c>
      <c r="H39" s="26"/>
    </row>
    <row r="40" spans="1:8" ht="14" thickBot="1" x14ac:dyDescent="0.2"/>
    <row r="41" spans="1:8" ht="14" thickBot="1" x14ac:dyDescent="0.2">
      <c r="D41" s="1" t="s">
        <v>27</v>
      </c>
      <c r="F41" s="5">
        <f>F37+F39</f>
        <v>169.93605208609821</v>
      </c>
      <c r="G41" s="1" t="s">
        <v>42</v>
      </c>
    </row>
    <row r="42" spans="1:8" ht="14" thickBot="1" x14ac:dyDescent="0.2"/>
    <row r="43" spans="1:8" ht="14" thickBot="1" x14ac:dyDescent="0.2">
      <c r="D43" s="1" t="s">
        <v>28</v>
      </c>
      <c r="F43" s="9">
        <v>20000</v>
      </c>
    </row>
    <row r="45" spans="1:8" x14ac:dyDescent="0.15">
      <c r="D45" s="1" t="s">
        <v>29</v>
      </c>
      <c r="F45" s="27">
        <f>F41*F43</f>
        <v>3398721.0417219643</v>
      </c>
    </row>
    <row r="48" spans="1:8" x14ac:dyDescent="0.15">
      <c r="A48" s="1" t="s">
        <v>30</v>
      </c>
    </row>
    <row r="49" spans="3:10" ht="57" thickBot="1" x14ac:dyDescent="0.2">
      <c r="D49" s="12" t="s">
        <v>31</v>
      </c>
      <c r="E49" s="12" t="s">
        <v>32</v>
      </c>
      <c r="F49" s="13" t="s">
        <v>33</v>
      </c>
      <c r="G49" s="13"/>
      <c r="H49" s="13" t="s">
        <v>34</v>
      </c>
    </row>
    <row r="50" spans="3:10" ht="57" thickBot="1" x14ac:dyDescent="0.2">
      <c r="C50" s="6" t="s">
        <v>35</v>
      </c>
      <c r="D50" s="11">
        <v>50000</v>
      </c>
      <c r="E50" s="16">
        <v>0</v>
      </c>
      <c r="F50" s="10">
        <f>D50*E50</f>
        <v>0</v>
      </c>
      <c r="H50" s="4">
        <f>D50+F50</f>
        <v>50000</v>
      </c>
      <c r="I50" s="39" t="s">
        <v>44</v>
      </c>
      <c r="J50" s="37"/>
    </row>
    <row r="51" spans="3:10" x14ac:dyDescent="0.15">
      <c r="E51" s="7" t="s">
        <v>36</v>
      </c>
    </row>
    <row r="52" spans="3:10" ht="14" thickBot="1" x14ac:dyDescent="0.2"/>
    <row r="53" spans="3:10" ht="14" thickBot="1" x14ac:dyDescent="0.2">
      <c r="E53" s="1" t="s">
        <v>29</v>
      </c>
      <c r="H53" s="14">
        <f>H50</f>
        <v>50000</v>
      </c>
    </row>
    <row r="57" spans="3:10" ht="49" customHeight="1" x14ac:dyDescent="0.15">
      <c r="E57" s="31" t="s">
        <v>37</v>
      </c>
      <c r="F57" s="31"/>
      <c r="G57" s="31"/>
      <c r="H57" s="34">
        <f>H53+F45</f>
        <v>3448721.0417219643</v>
      </c>
      <c r="I57" s="34"/>
      <c r="J57" s="34"/>
    </row>
    <row r="58" spans="3:10" x14ac:dyDescent="0.15">
      <c r="H58" s="1" t="s">
        <v>38</v>
      </c>
    </row>
    <row r="59" spans="3:10" x14ac:dyDescent="0.15">
      <c r="E59" s="26" t="s">
        <v>44</v>
      </c>
    </row>
  </sheetData>
  <mergeCells count="5">
    <mergeCell ref="E57:G57"/>
    <mergeCell ref="E5:F5"/>
    <mergeCell ref="H57:J57"/>
    <mergeCell ref="A2:F2"/>
    <mergeCell ref="H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F90E6D-C6D0-4B5D-8DDC-9574888F9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CE6E05-A299-4AE5-AC06-C83C27AD0E3F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d4ff2e-cf62-40b0-a5cf-f8c6524922a9"/>
    <ds:schemaRef ds:uri="cdfd6af9-2027-427e-aee7-f2f3dc2ea94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50CF0-E9DA-4592-B051-CB4C305CD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GEMWEST-PNIL9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2024-03-07T14:40:02Z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