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G:\Brand\02 Accounts NL\H\HBO\Hogeschool vd kunsten Utrecht\EA 2025\Polis + specificatie\"/>
    </mc:Choice>
  </mc:AlternateContent>
  <xr:revisionPtr revIDLastSave="0" documentId="13_ncr:1_{1B8FC162-2C5D-4279-A776-503FA1349C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ecificatie verzekerde locatie" sheetId="4" r:id="rId1"/>
  </sheets>
  <definedNames>
    <definedName name="_xlnm.Print_Area" localSheetId="0">'specificatie verzekerde locatie'!$A$1:$U$38</definedName>
    <definedName name="_xlnm.Print_Titles" localSheetId="0">'specificatie verzekerde locatie'!$1:$18</definedName>
    <definedName name="renewaldate" localSheetId="0">'specificatie verzekerde locatie'!#REF!</definedName>
    <definedName name="renewal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" l="1"/>
  <c r="B12" i="4" l="1"/>
  <c r="B11" i="4"/>
  <c r="B10" i="4"/>
  <c r="B9" i="4"/>
  <c r="B8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N28" i="4"/>
  <c r="T38" i="4"/>
  <c r="S38" i="4"/>
  <c r="R38" i="4"/>
  <c r="P22" i="4" l="1"/>
  <c r="Q22" i="4" s="1"/>
  <c r="P23" i="4"/>
  <c r="Q23" i="4" s="1"/>
  <c r="P24" i="4"/>
  <c r="Q24" i="4" s="1"/>
  <c r="P25" i="4"/>
  <c r="Q25" i="4" s="1"/>
  <c r="P26" i="4"/>
  <c r="Q26" i="4" s="1"/>
  <c r="P27" i="4"/>
  <c r="Q27" i="4" s="1"/>
  <c r="P28" i="4"/>
  <c r="P29" i="4"/>
  <c r="Q29" i="4" s="1"/>
  <c r="P30" i="4"/>
  <c r="Q30" i="4" s="1"/>
  <c r="P31" i="4"/>
  <c r="Q31" i="4" s="1"/>
  <c r="P32" i="4"/>
  <c r="Q32" i="4" s="1"/>
  <c r="P33" i="4"/>
  <c r="P34" i="4"/>
  <c r="P21" i="4"/>
  <c r="Q21" i="4" s="1"/>
  <c r="M27" i="4"/>
  <c r="N27" i="4" s="1"/>
  <c r="M29" i="4"/>
  <c r="M30" i="4"/>
  <c r="M31" i="4"/>
  <c r="N31" i="4" s="1"/>
  <c r="M32" i="4"/>
  <c r="J22" i="4"/>
  <c r="J23" i="4"/>
  <c r="K23" i="4" s="1"/>
  <c r="J24" i="4"/>
  <c r="K24" i="4" s="1"/>
  <c r="J25" i="4"/>
  <c r="K25" i="4" s="1"/>
  <c r="J26" i="4"/>
  <c r="K26" i="4" s="1"/>
  <c r="K21" i="4"/>
  <c r="U21" i="4" s="1"/>
  <c r="Q34" i="4" l="1"/>
  <c r="N29" i="4"/>
  <c r="Q28" i="4"/>
  <c r="Q38" i="4"/>
  <c r="K22" i="4"/>
  <c r="K38" i="4" s="1"/>
  <c r="B7" i="4" s="1"/>
  <c r="Q33" i="4"/>
  <c r="N32" i="4"/>
  <c r="N30" i="4"/>
  <c r="J38" i="4"/>
  <c r="M38" i="4"/>
  <c r="P38" i="4"/>
  <c r="O38" i="4"/>
  <c r="L38" i="4"/>
  <c r="I38" i="4"/>
  <c r="N38" i="4" l="1"/>
  <c r="U38" i="4"/>
  <c r="B14" i="4" l="1"/>
</calcChain>
</file>

<file path=xl/sharedStrings.xml><?xml version="1.0" encoding="utf-8"?>
<sst xmlns="http://schemas.openxmlformats.org/spreadsheetml/2006/main" count="104" uniqueCount="76">
  <si>
    <t>Verzekeringnemer</t>
  </si>
  <si>
    <t>Adres</t>
  </si>
  <si>
    <t>Gebouwen</t>
  </si>
  <si>
    <t>Totalen</t>
  </si>
  <si>
    <t>Verzekerde bedragen:</t>
  </si>
  <si>
    <t>totaal verzekerd bedrag</t>
  </si>
  <si>
    <t>Bestemming</t>
  </si>
  <si>
    <t>taxatie</t>
  </si>
  <si>
    <t>gebouwen</t>
  </si>
  <si>
    <t>inventaris</t>
  </si>
  <si>
    <t>Plaats</t>
  </si>
  <si>
    <t>Postcode</t>
  </si>
  <si>
    <t xml:space="preserve">Inventaris </t>
  </si>
  <si>
    <t>Huurdersbelang</t>
  </si>
  <si>
    <t>Stichting Hogeschool voor de Kunsten Utrecht</t>
  </si>
  <si>
    <t>Utrecht</t>
  </si>
  <si>
    <t>Mariaplaats 27</t>
  </si>
  <si>
    <t>Mariaplaats 28</t>
  </si>
  <si>
    <t>4: wonen / 4a: onderwijs</t>
  </si>
  <si>
    <t>Oudenoord 700</t>
  </si>
  <si>
    <t>Ina Boudier Bakkerlaan 50</t>
  </si>
  <si>
    <t>Grote Spui 11</t>
  </si>
  <si>
    <t>Onderwijs / huur locatie</t>
  </si>
  <si>
    <t>Jansveld 27</t>
  </si>
  <si>
    <t>Nieuwekade 1</t>
  </si>
  <si>
    <t>Onderwijs / kantoorfunctie</t>
  </si>
  <si>
    <t>Bruto vloer-</t>
  </si>
  <si>
    <t xml:space="preserve">oppervlak in </t>
  </si>
  <si>
    <t>m2</t>
  </si>
  <si>
    <t>Janskerkhof 17 en 18</t>
  </si>
  <si>
    <t>Onderwijs / huur locatie / beiaardschool</t>
  </si>
  <si>
    <t>Onderwijs / Theater</t>
  </si>
  <si>
    <t>Onderwijs / Media / Kunst en Economie</t>
  </si>
  <si>
    <t>Onderwijs/ Conservatorium</t>
  </si>
  <si>
    <t>Onderwijs / Kunst en Wetenschappen</t>
  </si>
  <si>
    <t>Amersfoort</t>
  </si>
  <si>
    <t>Belgenlaan 8-9</t>
  </si>
  <si>
    <t>Onderwijs / huur locatie / Belgenmonument</t>
  </si>
  <si>
    <t>Onderwijs / Desing</t>
  </si>
  <si>
    <t>24-7-2018 revise 14-9 en 17-10-2018</t>
  </si>
  <si>
    <t>28-6-2018 revisie 17-10-2018</t>
  </si>
  <si>
    <t>Minrebroederstraat/Janskerkhof 4 en 4a</t>
  </si>
  <si>
    <t>Algemene gegeves</t>
  </si>
  <si>
    <t>Verzekerde bedragen</t>
  </si>
  <si>
    <t xml:space="preserve">Totaal Verzekerde </t>
  </si>
  <si>
    <t>Jaarbeursplein 22, 5e verdieping</t>
  </si>
  <si>
    <t>Utrecht, per 9 november 2021</t>
  </si>
  <si>
    <t>Utrecht, per 9 juni 2022</t>
  </si>
  <si>
    <t>Onderwijs / huur locatie / Master Cross. Creat.</t>
  </si>
  <si>
    <t>Jaarbeursplein 22, 4e verdieping</t>
  </si>
  <si>
    <t>Per 1-4-2023</t>
  </si>
  <si>
    <t>per 20-6-22</t>
  </si>
  <si>
    <t>m.b.t. alle locaties</t>
  </si>
  <si>
    <t>Reconstructiekosten</t>
  </si>
  <si>
    <t>Omschrijving</t>
  </si>
  <si>
    <t>als premier risque gedurende een maximum termijn van schadevergoeding van 156 weken tot dekking van reconstructiekosten (als omschreven in clausule
Reconstructiekostendekking BM031-013/2).</t>
  </si>
  <si>
    <t>Bijzondere kosten</t>
  </si>
  <si>
    <t>Exploitaiekosten</t>
  </si>
  <si>
    <t>zijnde het maximum bedrag per gebeurtenis
als premier risque gedurende een maximum
termijn van schadevergoeding van 156 weken
tot dekking van bijzondere kosten (als
omschreven in clausule Bijzondere kosten
BM021-016).</t>
  </si>
  <si>
    <t>zijnde het maximum bedrag per gebeurtenis
als premier risque gedurende een maximum
termijn van schadevergoeding van 156 weken
tot dekking van exploitatiekosten conform
clausule B 051-028/2 verzekering van
exploitatiekosten.</t>
  </si>
  <si>
    <t>in premie verdisconteerd</t>
  </si>
  <si>
    <t>- Reconstructiekosten</t>
  </si>
  <si>
    <t>- Bijzondere kosten</t>
  </si>
  <si>
    <t>- Exploitatiekosten</t>
  </si>
  <si>
    <t>- Gebouwen</t>
  </si>
  <si>
    <t>- Huurdersbelang</t>
  </si>
  <si>
    <t>- Inventaris</t>
  </si>
  <si>
    <t>Per 1-4-2024</t>
  </si>
  <si>
    <t>Inventaris</t>
  </si>
  <si>
    <t xml:space="preserve">3: Onderwijs / huur locatie /  Beeldende kunst / 5: wonen / huur locatie </t>
  </si>
  <si>
    <t>Koningsweg 2 en 4</t>
  </si>
  <si>
    <t>Rotsoord 3 en 5</t>
  </si>
  <si>
    <t>2: Onderwijs / 4: kantoorruimten huur locatie</t>
  </si>
  <si>
    <t>7100 / 86</t>
  </si>
  <si>
    <t>945 / 160</t>
  </si>
  <si>
    <t>tijdelijk t/m 31 januari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</si>
</sst>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(* #,##0.00_);_(* \(#,##0.00\);_(* &quot;-&quot;??_);_(@_)"/>
    <numFmt numFmtId="166" formatCode="#,##0.00_-"/>
    <numFmt numFmtId="167" formatCode="#,##0.0000_-"/>
    <numFmt numFmtId="168" formatCode="#,##0.00_ ;\-#,##0.00\ "/>
    <numFmt numFmtId="169" formatCode="_ [$EUR]\ * #,##0.00_ ;_ [$EUR]\ * \-#,##0.00_ ;_ [$EUR]\ * &quot;-&quot;??_ ;_ @_ "/>
    <numFmt numFmtId="170" formatCode="&quot;€&quot;\ #,##0.00"/>
    <numFmt numFmtId="174" formatCode="_ * #,##0.00_ ;_ * \-#,##0.00_ ;_ * &quot;-&quot;??_ ;_ @_ "/>
  </numFmts>
  <fonts count="17">
    <font>
      <sz val="10"/>
      <name val="Arial"/>
    </font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58"/>
      <name val="Arial"/>
      <family val="2"/>
    </font>
    <font>
      <b/>
      <sz val="12"/>
      <color indexed="10"/>
      <name val="Arial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sz val="8"/>
      <color indexed="8"/>
      <name val="Univers (W1)"/>
      <family val="2"/>
    </font>
    <font>
      <b/>
      <sz val="14"/>
      <color indexed="8"/>
      <name val="Univers (W1)"/>
    </font>
    <font>
      <sz val="12"/>
      <color indexed="8"/>
      <name val="Arial"/>
      <family val="2"/>
    </font>
    <font>
      <b/>
      <sz val="10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</cellStyleXfs>
  <cellXfs count="120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0" applyNumberFormat="1" applyBorder="1"/>
    <xf numFmtId="0" fontId="0" fillId="0" borderId="0" xfId="0" applyBorder="1" applyAlignment="1">
      <alignment horizontal="center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ill="1" applyAlignme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3" borderId="2" xfId="0" applyNumberFormat="1" applyFont="1" applyFill="1" applyBorder="1" applyAlignment="1">
      <alignment horizontal="center"/>
    </xf>
    <xf numFmtId="166" fontId="5" fillId="0" borderId="0" xfId="0" applyNumberFormat="1" applyFont="1"/>
    <xf numFmtId="0" fontId="4" fillId="0" borderId="0" xfId="0" applyFont="1" applyBorder="1"/>
    <xf numFmtId="168" fontId="5" fillId="0" borderId="0" xfId="0" applyNumberFormat="1" applyFont="1"/>
    <xf numFmtId="164" fontId="5" fillId="0" borderId="0" xfId="0" applyNumberFormat="1" applyFont="1" applyAlignment="1">
      <alignment horizontal="left"/>
    </xf>
    <xf numFmtId="49" fontId="4" fillId="0" borderId="0" xfId="0" applyNumberFormat="1" applyFont="1" applyBorder="1"/>
    <xf numFmtId="0" fontId="5" fillId="0" borderId="0" xfId="0" applyFont="1" applyAlignment="1">
      <alignment horizontal="left"/>
    </xf>
    <xf numFmtId="3" fontId="0" fillId="0" borderId="0" xfId="0" applyNumberFormat="1" applyFill="1" applyBorder="1" applyAlignment="1">
      <alignment horizontal="center"/>
    </xf>
    <xf numFmtId="164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3" xfId="0" applyFont="1" applyBorder="1"/>
    <xf numFmtId="0" fontId="6" fillId="3" borderId="2" xfId="0" applyFont="1" applyFill="1" applyBorder="1"/>
    <xf numFmtId="0" fontId="6" fillId="3" borderId="4" xfId="0" applyFont="1" applyFill="1" applyBorder="1"/>
    <xf numFmtId="0" fontId="6" fillId="3" borderId="4" xfId="0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 applyProtection="1">
      <alignment horizontal="left" vertical="top"/>
      <protection locked="0"/>
    </xf>
    <xf numFmtId="0" fontId="9" fillId="4" borderId="0" xfId="0" applyFont="1" applyFill="1" applyBorder="1" applyAlignment="1" applyProtection="1">
      <alignment horizontal="center" vertical="top"/>
      <protection locked="0"/>
    </xf>
    <xf numFmtId="165" fontId="8" fillId="4" borderId="0" xfId="1" quotePrefix="1" applyFont="1" applyFill="1" applyBorder="1" applyAlignment="1" applyProtection="1">
      <alignment horizontal="left" vertical="top"/>
      <protection locked="0"/>
    </xf>
    <xf numFmtId="165" fontId="10" fillId="4" borderId="0" xfId="1" applyFont="1" applyFill="1" applyBorder="1" applyAlignment="1" applyProtection="1">
      <alignment horizontal="left" vertical="top" wrapText="1"/>
      <protection locked="0"/>
    </xf>
    <xf numFmtId="164" fontId="0" fillId="4" borderId="0" xfId="0" applyNumberFormat="1" applyFill="1" applyBorder="1" applyAlignment="1">
      <alignment horizontal="right"/>
    </xf>
    <xf numFmtId="0" fontId="9" fillId="4" borderId="6" xfId="0" applyFont="1" applyFill="1" applyBorder="1" applyAlignment="1" applyProtection="1">
      <alignment horizontal="left" vertical="top"/>
      <protection locked="0"/>
    </xf>
    <xf numFmtId="0" fontId="9" fillId="4" borderId="6" xfId="0" applyFont="1" applyFill="1" applyBorder="1" applyAlignment="1" applyProtection="1">
      <alignment horizontal="center" vertical="top"/>
      <protection locked="0"/>
    </xf>
    <xf numFmtId="165" fontId="11" fillId="4" borderId="6" xfId="1" quotePrefix="1" applyFont="1" applyFill="1" applyBorder="1" applyAlignment="1" applyProtection="1">
      <alignment horizontal="left" vertical="top"/>
      <protection locked="0"/>
    </xf>
    <xf numFmtId="1" fontId="12" fillId="4" borderId="6" xfId="1" quotePrefix="1" applyNumberFormat="1" applyFont="1" applyFill="1" applyBorder="1" applyAlignment="1" applyProtection="1">
      <alignment horizontal="left" vertical="top" wrapText="1"/>
      <protection locked="0"/>
    </xf>
    <xf numFmtId="164" fontId="0" fillId="4" borderId="6" xfId="0" applyNumberFormat="1" applyFill="1" applyBorder="1" applyAlignment="1">
      <alignment horizontal="right"/>
    </xf>
    <xf numFmtId="1" fontId="13" fillId="4" borderId="0" xfId="1" applyNumberFormat="1" applyFont="1" applyFill="1" applyBorder="1" applyAlignment="1" applyProtection="1">
      <alignment horizontal="left" vertical="top"/>
      <protection locked="0"/>
    </xf>
    <xf numFmtId="1" fontId="13" fillId="4" borderId="6" xfId="1" quotePrefix="1" applyNumberFormat="1" applyFont="1" applyFill="1" applyBorder="1" applyAlignment="1" applyProtection="1">
      <alignment horizontal="left" vertical="top"/>
      <protection locked="0"/>
    </xf>
    <xf numFmtId="0" fontId="5" fillId="0" borderId="1" xfId="0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center" vertical="top" wrapText="1"/>
    </xf>
    <xf numFmtId="14" fontId="6" fillId="3" borderId="5" xfId="0" applyNumberFormat="1" applyFont="1" applyFill="1" applyBorder="1" applyAlignment="1">
      <alignment horizontal="center"/>
    </xf>
    <xf numFmtId="49" fontId="5" fillId="6" borderId="7" xfId="0" applyNumberFormat="1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164" fontId="0" fillId="0" borderId="0" xfId="0" applyNumberFormat="1" applyFill="1" applyAlignment="1">
      <alignment horizontal="right"/>
    </xf>
    <xf numFmtId="0" fontId="4" fillId="6" borderId="8" xfId="0" applyFont="1" applyFill="1" applyBorder="1"/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14" fontId="5" fillId="0" borderId="13" xfId="0" applyNumberFormat="1" applyFont="1" applyFill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/>
    </xf>
    <xf numFmtId="169" fontId="14" fillId="5" borderId="15" xfId="0" applyNumberFormat="1" applyFont="1" applyFill="1" applyBorder="1" applyAlignment="1" applyProtection="1">
      <alignment horizontal="right" vertical="top" wrapText="1"/>
    </xf>
    <xf numFmtId="164" fontId="4" fillId="0" borderId="1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170" fontId="0" fillId="0" borderId="0" xfId="0" applyNumberFormat="1"/>
    <xf numFmtId="170" fontId="15" fillId="0" borderId="0" xfId="0" applyNumberFormat="1" applyFon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top" wrapText="1"/>
    </xf>
    <xf numFmtId="0" fontId="0" fillId="0" borderId="0" xfId="0"/>
    <xf numFmtId="1" fontId="8" fillId="4" borderId="0" xfId="1" applyNumberFormat="1" applyFont="1" applyFill="1" applyBorder="1" applyAlignment="1" applyProtection="1">
      <alignment horizontal="left" vertical="top" wrapText="1"/>
      <protection locked="0"/>
    </xf>
    <xf numFmtId="1" fontId="8" fillId="4" borderId="6" xfId="1" quotePrefix="1" applyNumberFormat="1" applyFont="1" applyFill="1" applyBorder="1" applyAlignment="1" applyProtection="1">
      <alignment horizontal="left" vertical="top" wrapText="1"/>
      <protection locked="0"/>
    </xf>
    <xf numFmtId="166" fontId="0" fillId="0" borderId="0" xfId="0" applyNumberFormat="1" applyBorder="1" applyAlignment="1">
      <alignment wrapText="1"/>
    </xf>
    <xf numFmtId="0" fontId="5" fillId="0" borderId="0" xfId="0" applyFont="1" applyAlignment="1">
      <alignment horizontal="left"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left" wrapText="1"/>
    </xf>
    <xf numFmtId="49" fontId="5" fillId="6" borderId="7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4" borderId="0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wrapText="1"/>
    </xf>
    <xf numFmtId="166" fontId="0" fillId="0" borderId="0" xfId="0" applyNumberFormat="1" applyAlignment="1">
      <alignment wrapText="1"/>
    </xf>
    <xf numFmtId="166" fontId="0" fillId="0" borderId="0" xfId="0" applyNumberFormat="1" applyAlignment="1">
      <alignment horizontal="center" wrapText="1"/>
    </xf>
    <xf numFmtId="167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left" wrapText="1"/>
    </xf>
    <xf numFmtId="164" fontId="7" fillId="0" borderId="0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right" vertical="top" wrapText="1"/>
    </xf>
    <xf numFmtId="14" fontId="5" fillId="0" borderId="1" xfId="0" applyNumberFormat="1" applyFont="1" applyFill="1" applyBorder="1" applyAlignment="1">
      <alignment horizontal="center" vertical="top"/>
    </xf>
    <xf numFmtId="169" fontId="14" fillId="5" borderId="1" xfId="0" applyNumberFormat="1" applyFont="1" applyFill="1" applyBorder="1" applyAlignment="1" applyProtection="1">
      <alignment horizontal="right" vertical="top" wrapText="1"/>
    </xf>
    <xf numFmtId="3" fontId="5" fillId="0" borderId="1" xfId="0" applyNumberFormat="1" applyFont="1" applyBorder="1" applyAlignment="1">
      <alignment horizontal="right" vertical="top"/>
    </xf>
    <xf numFmtId="164" fontId="5" fillId="0" borderId="15" xfId="0" applyNumberFormat="1" applyFont="1" applyFill="1" applyBorder="1" applyAlignment="1">
      <alignment horizontal="right" vertical="top"/>
    </xf>
    <xf numFmtId="0" fontId="5" fillId="0" borderId="13" xfId="0" applyFont="1" applyFill="1" applyBorder="1" applyAlignment="1">
      <alignment horizontal="left" vertical="top"/>
    </xf>
    <xf numFmtId="3" fontId="5" fillId="0" borderId="1" xfId="0" applyNumberFormat="1" applyFont="1" applyBorder="1" applyAlignment="1">
      <alignment vertical="top"/>
    </xf>
    <xf numFmtId="169" fontId="14" fillId="5" borderId="1" xfId="0" applyNumberFormat="1" applyFont="1" applyFill="1" applyBorder="1" applyAlignment="1" applyProtection="1">
      <alignment horizontal="right" vertical="top" wrapText="1" indent="1"/>
    </xf>
    <xf numFmtId="164" fontId="5" fillId="6" borderId="17" xfId="0" applyNumberFormat="1" applyFont="1" applyFill="1" applyBorder="1" applyAlignment="1">
      <alignment horizontal="right"/>
    </xf>
    <xf numFmtId="0" fontId="5" fillId="0" borderId="14" xfId="0" applyFont="1" applyBorder="1"/>
    <xf numFmtId="164" fontId="4" fillId="0" borderId="18" xfId="0" applyNumberFormat="1" applyFont="1" applyBorder="1" applyAlignment="1">
      <alignment horizontal="right"/>
    </xf>
    <xf numFmtId="0" fontId="5" fillId="0" borderId="15" xfId="0" applyFont="1" applyFill="1" applyBorder="1" applyAlignment="1">
      <alignment horizontal="left" vertical="top"/>
    </xf>
    <xf numFmtId="169" fontId="14" fillId="5" borderId="19" xfId="0" applyNumberFormat="1" applyFont="1" applyFill="1" applyBorder="1" applyAlignment="1" applyProtection="1">
      <alignment horizontal="right" vertical="top" wrapText="1"/>
    </xf>
    <xf numFmtId="0" fontId="5" fillId="0" borderId="15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164" fontId="4" fillId="2" borderId="20" xfId="0" applyNumberFormat="1" applyFont="1" applyFill="1" applyBorder="1" applyAlignment="1">
      <alignment horizontal="right"/>
    </xf>
    <xf numFmtId="164" fontId="4" fillId="2" borderId="23" xfId="0" applyNumberFormat="1" applyFont="1" applyFill="1" applyBorder="1" applyAlignment="1">
      <alignment horizontal="right"/>
    </xf>
    <xf numFmtId="164" fontId="4" fillId="2" borderId="21" xfId="0" applyNumberFormat="1" applyFont="1" applyFill="1" applyBorder="1" applyAlignment="1">
      <alignment horizontal="right"/>
    </xf>
    <xf numFmtId="164" fontId="4" fillId="2" borderId="24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 wrapText="1"/>
    </xf>
    <xf numFmtId="164" fontId="4" fillId="6" borderId="8" xfId="0" applyNumberFormat="1" applyFont="1" applyFill="1" applyBorder="1" applyAlignment="1">
      <alignment horizontal="center"/>
    </xf>
    <xf numFmtId="164" fontId="4" fillId="6" borderId="7" xfId="0" applyNumberFormat="1" applyFont="1" applyFill="1" applyBorder="1" applyAlignment="1">
      <alignment horizontal="center"/>
    </xf>
  </cellXfs>
  <cellStyles count="7">
    <cellStyle name="Comma" xfId="1" builtinId="3"/>
    <cellStyle name="Comma 2" xfId="2" xr:uid="{00000000-0005-0000-0000-000001000000}"/>
    <cellStyle name="Comma 2 2" xfId="5" xr:uid="{A6789C44-DEDE-4086-B478-E1788CD44895}"/>
    <cellStyle name="Comma 3" xfId="3" xr:uid="{34AFEE77-4411-4208-A219-028473C15DF2}"/>
    <cellStyle name="Comma 3 2" xfId="6" xr:uid="{EB5F9174-D957-4C67-BAEC-BBFF24C5BF8B}"/>
    <cellStyle name="Comma 4" xfId="4" xr:uid="{BB6209BA-4687-4B66-87D3-718551F889C6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"/>
  <sheetViews>
    <sheetView tabSelected="1" topLeftCell="A7" zoomScale="115" zoomScaleNormal="115" zoomScaleSheetLayoutView="70" workbookViewId="0">
      <selection activeCell="K22" sqref="K22"/>
    </sheetView>
  </sheetViews>
  <sheetFormatPr defaultRowHeight="12.75"/>
  <cols>
    <col min="1" max="1" width="31.85546875" customWidth="1"/>
    <col min="2" max="2" width="35" style="86" bestFit="1" customWidth="1"/>
    <col min="3" max="3" width="12.5703125" hidden="1" customWidth="1"/>
    <col min="4" max="4" width="34.140625" style="86" customWidth="1"/>
    <col min="5" max="5" width="34.140625" style="86" hidden="1" customWidth="1"/>
    <col min="6" max="6" width="18.28515625" customWidth="1"/>
    <col min="7" max="7" width="15.7109375" style="2" customWidth="1"/>
    <col min="8" max="8" width="14.42578125" style="2" customWidth="1"/>
    <col min="9" max="10" width="24.85546875" style="11" hidden="1" customWidth="1"/>
    <col min="11" max="11" width="24.85546875" style="11" customWidth="1"/>
    <col min="12" max="13" width="24.42578125" style="11" hidden="1" customWidth="1"/>
    <col min="14" max="14" width="24.42578125" style="11" customWidth="1"/>
    <col min="15" max="16" width="24.42578125" style="11" hidden="1" customWidth="1"/>
    <col min="17" max="21" width="24.42578125" style="11" customWidth="1"/>
    <col min="22" max="22" width="24.140625" style="2" bestFit="1" customWidth="1"/>
    <col min="24" max="24" width="33.42578125" style="73" customWidth="1"/>
    <col min="25" max="25" width="16.140625" bestFit="1" customWidth="1"/>
    <col min="27" max="27" width="10.85546875" bestFit="1" customWidth="1"/>
    <col min="28" max="28" width="21" customWidth="1"/>
    <col min="29" max="29" width="16.7109375" customWidth="1"/>
  </cols>
  <sheetData>
    <row r="1" spans="1:29" ht="18">
      <c r="A1" s="48" t="s">
        <v>14</v>
      </c>
      <c r="B1" s="74"/>
      <c r="C1" s="38"/>
      <c r="D1" s="87"/>
      <c r="E1" s="87"/>
      <c r="F1" s="39"/>
      <c r="G1" s="40"/>
      <c r="H1" s="41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X1"/>
    </row>
    <row r="2" spans="1:29" ht="18.75" thickBot="1">
      <c r="A2" s="49"/>
      <c r="B2" s="75"/>
      <c r="C2" s="43"/>
      <c r="D2" s="88"/>
      <c r="E2" s="88"/>
      <c r="F2" s="44"/>
      <c r="G2" s="45"/>
      <c r="H2" s="46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X2"/>
    </row>
    <row r="3" spans="1:29" s="3" customFormat="1" ht="13.5" thickTop="1">
      <c r="B3" s="76"/>
      <c r="C3" s="4"/>
      <c r="D3" s="76"/>
      <c r="E3" s="76"/>
      <c r="F3" s="4"/>
      <c r="G3" s="5"/>
      <c r="H3" s="5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5"/>
    </row>
    <row r="4" spans="1:29" ht="30.75">
      <c r="A4" s="21" t="s">
        <v>0</v>
      </c>
      <c r="B4" s="77" t="s">
        <v>14</v>
      </c>
      <c r="C4" s="25"/>
      <c r="D4" s="89"/>
      <c r="E4" s="89"/>
      <c r="F4" s="9"/>
      <c r="X4"/>
      <c r="Y4" s="66"/>
      <c r="AA4" s="66"/>
      <c r="AC4" s="67"/>
    </row>
    <row r="5" spans="1:29" ht="15.75">
      <c r="A5" s="21"/>
      <c r="B5" s="78"/>
      <c r="C5" s="20"/>
      <c r="D5" s="90"/>
      <c r="E5" s="90"/>
      <c r="F5" s="1"/>
      <c r="G5" s="10"/>
      <c r="H5" s="10"/>
      <c r="I5" s="13"/>
      <c r="J5" s="13"/>
      <c r="K5" s="13"/>
      <c r="X5"/>
      <c r="Y5" s="66"/>
      <c r="AA5" s="66"/>
      <c r="AC5" s="67"/>
    </row>
    <row r="6" spans="1:29" ht="15.75">
      <c r="A6" s="21" t="s">
        <v>4</v>
      </c>
      <c r="B6" s="117"/>
      <c r="C6" s="17"/>
      <c r="D6" s="91"/>
      <c r="E6" s="91"/>
      <c r="F6" s="8"/>
      <c r="X6"/>
      <c r="Y6" s="66"/>
      <c r="AA6" s="66"/>
      <c r="AC6" s="67"/>
    </row>
    <row r="7" spans="1:29" ht="15.75">
      <c r="A7" s="24" t="s">
        <v>64</v>
      </c>
      <c r="B7" s="117">
        <f>K38</f>
        <v>154935000</v>
      </c>
      <c r="C7" s="17"/>
      <c r="D7" s="92"/>
      <c r="E7" s="92"/>
      <c r="F7" s="7"/>
      <c r="X7"/>
      <c r="Y7" s="66"/>
      <c r="AA7" s="66"/>
      <c r="AC7" s="67"/>
    </row>
    <row r="8" spans="1:29" ht="15.75">
      <c r="A8" s="24" t="s">
        <v>65</v>
      </c>
      <c r="B8" s="117">
        <f>N38</f>
        <v>6417000</v>
      </c>
      <c r="C8" s="17"/>
      <c r="D8" s="92"/>
      <c r="E8" s="92"/>
      <c r="F8" s="7"/>
      <c r="X8"/>
      <c r="Y8" s="66"/>
      <c r="AA8" s="66"/>
      <c r="AC8" s="67"/>
    </row>
    <row r="9" spans="1:29" ht="15.75">
      <c r="A9" s="24" t="s">
        <v>66</v>
      </c>
      <c r="B9" s="117">
        <f>Q38</f>
        <v>41218000</v>
      </c>
      <c r="C9" s="18"/>
      <c r="D9" s="93"/>
      <c r="E9" s="93"/>
      <c r="F9" s="6"/>
      <c r="X9"/>
    </row>
    <row r="10" spans="1:29" s="73" customFormat="1" ht="15.75">
      <c r="A10" s="24" t="s">
        <v>61</v>
      </c>
      <c r="B10" s="117">
        <f>R38</f>
        <v>1500000</v>
      </c>
      <c r="C10" s="18"/>
      <c r="D10" s="93"/>
      <c r="E10" s="93"/>
      <c r="F10" s="6"/>
      <c r="G10" s="71"/>
      <c r="H10" s="7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71"/>
    </row>
    <row r="11" spans="1:29" s="73" customFormat="1" ht="15.75">
      <c r="A11" s="24" t="s">
        <v>62</v>
      </c>
      <c r="B11" s="117">
        <f>S38</f>
        <v>5000000</v>
      </c>
      <c r="C11" s="18"/>
      <c r="D11" s="93"/>
      <c r="E11" s="93"/>
      <c r="F11" s="6"/>
      <c r="G11" s="71"/>
      <c r="H11" s="7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71"/>
    </row>
    <row r="12" spans="1:29" ht="15.75">
      <c r="A12" s="24" t="s">
        <v>63</v>
      </c>
      <c r="B12" s="117">
        <f>T38</f>
        <v>2500000</v>
      </c>
      <c r="C12" s="22"/>
      <c r="D12" s="93"/>
      <c r="E12" s="93"/>
      <c r="F12" s="6"/>
      <c r="X12"/>
    </row>
    <row r="13" spans="1:29" s="73" customFormat="1" ht="15.75">
      <c r="A13" s="24"/>
      <c r="B13" s="117"/>
      <c r="C13" s="22"/>
      <c r="D13" s="93"/>
      <c r="E13" s="93"/>
      <c r="F13" s="6"/>
      <c r="G13" s="71"/>
      <c r="H13" s="7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71"/>
    </row>
    <row r="14" spans="1:29" ht="15.75">
      <c r="A14" s="24" t="s">
        <v>5</v>
      </c>
      <c r="B14" s="117">
        <f>SUM(B7:B12)</f>
        <v>211570000</v>
      </c>
      <c r="C14" s="23"/>
      <c r="D14" s="93"/>
      <c r="E14" s="93"/>
      <c r="F14" s="6"/>
      <c r="X14"/>
      <c r="AB14" s="68"/>
    </row>
    <row r="15" spans="1:29" ht="16.5" thickBot="1">
      <c r="A15" s="24"/>
      <c r="B15" s="79"/>
      <c r="C15" s="23"/>
      <c r="D15" s="93"/>
      <c r="E15" s="93"/>
      <c r="F15" s="6"/>
      <c r="X15"/>
    </row>
    <row r="16" spans="1:29" ht="16.5" thickBot="1">
      <c r="A16" s="56" t="s">
        <v>42</v>
      </c>
      <c r="B16" s="80"/>
      <c r="C16" s="53"/>
      <c r="D16" s="80"/>
      <c r="E16" s="80"/>
      <c r="F16" s="53"/>
      <c r="G16" s="54"/>
      <c r="H16" s="54"/>
      <c r="I16" s="118" t="s">
        <v>43</v>
      </c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03"/>
      <c r="X16"/>
    </row>
    <row r="17" spans="1:28" ht="15.75">
      <c r="A17" s="31" t="s">
        <v>10</v>
      </c>
      <c r="B17" s="81" t="s">
        <v>1</v>
      </c>
      <c r="C17" s="31" t="s">
        <v>11</v>
      </c>
      <c r="D17" s="81" t="s">
        <v>6</v>
      </c>
      <c r="E17" s="81" t="s">
        <v>54</v>
      </c>
      <c r="F17" s="31" t="s">
        <v>26</v>
      </c>
      <c r="G17" s="29" t="s">
        <v>7</v>
      </c>
      <c r="H17" s="57" t="s">
        <v>7</v>
      </c>
      <c r="I17" s="19" t="s">
        <v>2</v>
      </c>
      <c r="J17" s="19" t="s">
        <v>2</v>
      </c>
      <c r="K17" s="19" t="s">
        <v>2</v>
      </c>
      <c r="L17" s="19" t="s">
        <v>13</v>
      </c>
      <c r="M17" s="19" t="s">
        <v>13</v>
      </c>
      <c r="N17" s="19" t="s">
        <v>13</v>
      </c>
      <c r="O17" s="19" t="s">
        <v>12</v>
      </c>
      <c r="P17" s="19" t="s">
        <v>12</v>
      </c>
      <c r="Q17" s="19" t="s">
        <v>68</v>
      </c>
      <c r="R17" s="19" t="s">
        <v>53</v>
      </c>
      <c r="S17" s="19" t="s">
        <v>56</v>
      </c>
      <c r="T17" s="19" t="s">
        <v>57</v>
      </c>
      <c r="U17" s="19" t="s">
        <v>44</v>
      </c>
      <c r="V17" s="94"/>
      <c r="X17"/>
      <c r="AB17" s="66"/>
    </row>
    <row r="18" spans="1:28" ht="15.75">
      <c r="A18" s="32"/>
      <c r="B18" s="82"/>
      <c r="C18" s="32"/>
      <c r="D18" s="82"/>
      <c r="E18" s="82"/>
      <c r="F18" s="32" t="s">
        <v>27</v>
      </c>
      <c r="G18" s="33" t="s">
        <v>8</v>
      </c>
      <c r="H18" s="58" t="s">
        <v>9</v>
      </c>
      <c r="I18" s="34"/>
      <c r="J18" s="34" t="s">
        <v>50</v>
      </c>
      <c r="K18" s="34" t="s">
        <v>67</v>
      </c>
      <c r="L18" s="34"/>
      <c r="M18" s="34" t="s">
        <v>50</v>
      </c>
      <c r="N18" s="34" t="s">
        <v>67</v>
      </c>
      <c r="O18" s="34" t="s">
        <v>51</v>
      </c>
      <c r="P18" s="34" t="s">
        <v>50</v>
      </c>
      <c r="Q18" s="34" t="s">
        <v>67</v>
      </c>
      <c r="R18" s="34"/>
      <c r="S18" s="34"/>
      <c r="T18" s="34"/>
      <c r="U18" s="34" t="s">
        <v>67</v>
      </c>
      <c r="V18" s="94"/>
      <c r="X18"/>
    </row>
    <row r="19" spans="1:28" ht="16.5" thickBot="1">
      <c r="A19" s="35"/>
      <c r="B19" s="83"/>
      <c r="C19" s="35"/>
      <c r="D19" s="83"/>
      <c r="E19" s="83"/>
      <c r="F19" s="35" t="s">
        <v>28</v>
      </c>
      <c r="G19" s="36"/>
      <c r="H19" s="59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94"/>
      <c r="X19"/>
    </row>
    <row r="20" spans="1:28" ht="15.75">
      <c r="A20" s="104"/>
      <c r="B20" s="84"/>
      <c r="C20" s="30"/>
      <c r="D20" s="84"/>
      <c r="E20" s="84"/>
      <c r="F20" s="30"/>
      <c r="G20" s="28"/>
      <c r="H20" s="60"/>
      <c r="I20" s="62"/>
      <c r="J20" s="64"/>
      <c r="K20" s="65"/>
      <c r="L20" s="65"/>
      <c r="M20" s="64"/>
      <c r="N20" s="27"/>
      <c r="O20" s="27"/>
      <c r="P20" s="27"/>
      <c r="Q20" s="27"/>
      <c r="R20" s="27"/>
      <c r="S20" s="27"/>
      <c r="T20" s="27"/>
      <c r="U20" s="105"/>
      <c r="X20"/>
    </row>
    <row r="21" spans="1:28" ht="30">
      <c r="A21" s="106" t="s">
        <v>15</v>
      </c>
      <c r="B21" s="37" t="s">
        <v>16</v>
      </c>
      <c r="C21" s="50"/>
      <c r="D21" s="72" t="s">
        <v>34</v>
      </c>
      <c r="E21" s="72"/>
      <c r="F21" s="95">
        <v>4494</v>
      </c>
      <c r="G21" s="96">
        <v>43279</v>
      </c>
      <c r="H21" s="61">
        <v>43420</v>
      </c>
      <c r="I21" s="63">
        <v>22563000</v>
      </c>
      <c r="J21" s="97">
        <f>ROUNDUP(I21*124.9/114.3,-3)</f>
        <v>24656000</v>
      </c>
      <c r="K21" s="97">
        <f>ROUNDUP(J21*129.2/124.9,-3)</f>
        <v>25505000</v>
      </c>
      <c r="L21" s="97"/>
      <c r="M21" s="97"/>
      <c r="N21" s="97"/>
      <c r="O21" s="97">
        <v>4231000</v>
      </c>
      <c r="P21" s="97">
        <f>ROUNDUP(O21*122.5/109.4,-3)</f>
        <v>4738000</v>
      </c>
      <c r="Q21" s="97">
        <f>ROUNDUP(P21*127.1/122.5,-3)</f>
        <v>4916000</v>
      </c>
      <c r="R21" s="97"/>
      <c r="S21" s="97"/>
      <c r="T21" s="97"/>
      <c r="U21" s="107">
        <f>SUM(K21,N21,Q21,R21,S21,T21)</f>
        <v>30421000</v>
      </c>
    </row>
    <row r="22" spans="1:28" ht="45">
      <c r="A22" s="106" t="s">
        <v>15</v>
      </c>
      <c r="B22" s="37" t="s">
        <v>17</v>
      </c>
      <c r="C22" s="50"/>
      <c r="D22" s="72" t="s">
        <v>33</v>
      </c>
      <c r="E22" s="72"/>
      <c r="F22" s="95">
        <v>4389</v>
      </c>
      <c r="G22" s="51" t="s">
        <v>40</v>
      </c>
      <c r="H22" s="61">
        <v>43420</v>
      </c>
      <c r="I22" s="63">
        <v>16779000</v>
      </c>
      <c r="J22" s="97">
        <f t="shared" ref="J22:J26" si="0">ROUNDUP(I22*124.9/114.3,-3)</f>
        <v>18336000</v>
      </c>
      <c r="K22" s="97">
        <f t="shared" ref="K22:K26" si="1">ROUNDUP(J22*129.2/124.9,-3)</f>
        <v>18968000</v>
      </c>
      <c r="L22" s="97"/>
      <c r="M22" s="97"/>
      <c r="N22" s="97"/>
      <c r="O22" s="97">
        <v>4168000</v>
      </c>
      <c r="P22" s="97">
        <f t="shared" ref="P22:P34" si="2">ROUNDUP(O22*122.5/109.4,-3)</f>
        <v>4668000</v>
      </c>
      <c r="Q22" s="97">
        <f t="shared" ref="Q22:Q34" si="3">ROUNDUP(P22*127.1/122.5,-3)</f>
        <v>4844000</v>
      </c>
      <c r="R22" s="97"/>
      <c r="S22" s="97"/>
      <c r="T22" s="97"/>
      <c r="U22" s="107">
        <f t="shared" ref="U22:U37" si="4">SUM(K22,N22,Q22,R22,S22,T22)</f>
        <v>23812000</v>
      </c>
    </row>
    <row r="23" spans="1:28" ht="45">
      <c r="A23" s="106" t="s">
        <v>15</v>
      </c>
      <c r="B23" s="37" t="s">
        <v>41</v>
      </c>
      <c r="C23" s="50"/>
      <c r="D23" s="72" t="s">
        <v>18</v>
      </c>
      <c r="E23" s="72"/>
      <c r="F23" s="98">
        <v>1454</v>
      </c>
      <c r="G23" s="51" t="s">
        <v>39</v>
      </c>
      <c r="H23" s="61">
        <v>43420</v>
      </c>
      <c r="I23" s="63">
        <v>13164000</v>
      </c>
      <c r="J23" s="97">
        <f t="shared" si="0"/>
        <v>14385000</v>
      </c>
      <c r="K23" s="97">
        <f t="shared" si="1"/>
        <v>14881000</v>
      </c>
      <c r="L23" s="97"/>
      <c r="M23" s="97"/>
      <c r="N23" s="97"/>
      <c r="O23" s="97">
        <v>581000</v>
      </c>
      <c r="P23" s="97">
        <f t="shared" si="2"/>
        <v>651000</v>
      </c>
      <c r="Q23" s="97">
        <f t="shared" si="3"/>
        <v>676000</v>
      </c>
      <c r="R23" s="97"/>
      <c r="S23" s="97"/>
      <c r="T23" s="97"/>
      <c r="U23" s="107">
        <f t="shared" si="4"/>
        <v>15557000</v>
      </c>
    </row>
    <row r="24" spans="1:28" ht="15">
      <c r="A24" s="106" t="s">
        <v>15</v>
      </c>
      <c r="B24" s="37" t="s">
        <v>29</v>
      </c>
      <c r="C24" s="50"/>
      <c r="D24" s="72" t="s">
        <v>31</v>
      </c>
      <c r="E24" s="72"/>
      <c r="F24" s="98">
        <v>3528</v>
      </c>
      <c r="G24" s="96">
        <v>43291</v>
      </c>
      <c r="H24" s="61">
        <v>43420</v>
      </c>
      <c r="I24" s="63">
        <v>16087000</v>
      </c>
      <c r="J24" s="97">
        <f t="shared" si="0"/>
        <v>17579000</v>
      </c>
      <c r="K24" s="97">
        <f t="shared" si="1"/>
        <v>18185000</v>
      </c>
      <c r="L24" s="97"/>
      <c r="M24" s="97"/>
      <c r="N24" s="97"/>
      <c r="O24" s="97">
        <v>2879000</v>
      </c>
      <c r="P24" s="97">
        <f t="shared" si="2"/>
        <v>3224000</v>
      </c>
      <c r="Q24" s="97">
        <f t="shared" si="3"/>
        <v>3346000</v>
      </c>
      <c r="R24" s="97"/>
      <c r="S24" s="97"/>
      <c r="T24" s="97"/>
      <c r="U24" s="107">
        <f t="shared" si="4"/>
        <v>21531000</v>
      </c>
    </row>
    <row r="25" spans="1:28" ht="30">
      <c r="A25" s="106" t="s">
        <v>15</v>
      </c>
      <c r="B25" s="37" t="s">
        <v>19</v>
      </c>
      <c r="C25" s="50"/>
      <c r="D25" s="72" t="s">
        <v>32</v>
      </c>
      <c r="E25" s="72"/>
      <c r="F25" s="98">
        <v>11000</v>
      </c>
      <c r="G25" s="96">
        <v>43276</v>
      </c>
      <c r="H25" s="61">
        <v>43420</v>
      </c>
      <c r="I25" s="63">
        <v>32833000</v>
      </c>
      <c r="J25" s="97">
        <f t="shared" si="0"/>
        <v>35878000</v>
      </c>
      <c r="K25" s="97">
        <f t="shared" si="1"/>
        <v>37114000</v>
      </c>
      <c r="L25" s="97"/>
      <c r="M25" s="97"/>
      <c r="N25" s="97"/>
      <c r="O25" s="97">
        <v>8099500</v>
      </c>
      <c r="P25" s="97">
        <f t="shared" si="2"/>
        <v>9070000</v>
      </c>
      <c r="Q25" s="97">
        <f t="shared" si="3"/>
        <v>9411000</v>
      </c>
      <c r="R25" s="97"/>
      <c r="S25" s="97"/>
      <c r="T25" s="97"/>
      <c r="U25" s="107">
        <f t="shared" si="4"/>
        <v>46525000</v>
      </c>
    </row>
    <row r="26" spans="1:28" ht="15">
      <c r="A26" s="106" t="s">
        <v>15</v>
      </c>
      <c r="B26" s="37" t="s">
        <v>20</v>
      </c>
      <c r="C26" s="50"/>
      <c r="D26" s="72" t="s">
        <v>38</v>
      </c>
      <c r="E26" s="72"/>
      <c r="F26" s="98">
        <v>12839</v>
      </c>
      <c r="G26" s="96">
        <v>43276</v>
      </c>
      <c r="H26" s="61">
        <v>43420</v>
      </c>
      <c r="I26" s="63">
        <v>35636000</v>
      </c>
      <c r="J26" s="97">
        <f t="shared" si="0"/>
        <v>38941000</v>
      </c>
      <c r="K26" s="97">
        <f t="shared" si="1"/>
        <v>40282000</v>
      </c>
      <c r="L26" s="97"/>
      <c r="M26" s="97"/>
      <c r="N26" s="97"/>
      <c r="O26" s="97">
        <v>7806000</v>
      </c>
      <c r="P26" s="97">
        <f t="shared" si="2"/>
        <v>8741000</v>
      </c>
      <c r="Q26" s="97">
        <f t="shared" si="3"/>
        <v>9070000</v>
      </c>
      <c r="R26" s="97"/>
      <c r="S26" s="97"/>
      <c r="T26" s="97"/>
      <c r="U26" s="107">
        <f t="shared" si="4"/>
        <v>49352000</v>
      </c>
    </row>
    <row r="27" spans="1:28" ht="30">
      <c r="A27" s="106" t="s">
        <v>35</v>
      </c>
      <c r="B27" s="37" t="s">
        <v>21</v>
      </c>
      <c r="C27" s="50"/>
      <c r="D27" s="72" t="s">
        <v>30</v>
      </c>
      <c r="E27" s="72"/>
      <c r="F27" s="98">
        <v>550</v>
      </c>
      <c r="G27" s="96"/>
      <c r="H27" s="61">
        <v>43420</v>
      </c>
      <c r="I27" s="99"/>
      <c r="J27" s="97"/>
      <c r="K27" s="97"/>
      <c r="L27" s="97">
        <v>211000</v>
      </c>
      <c r="M27" s="97">
        <f t="shared" ref="M27:M31" si="5">ROUNDUP(L27*124.9/114.3,-3)</f>
        <v>231000</v>
      </c>
      <c r="N27" s="97">
        <f>ROUNDUP(M27*129.2/124.9,-3)</f>
        <v>239000</v>
      </c>
      <c r="O27" s="97">
        <v>670000</v>
      </c>
      <c r="P27" s="97">
        <f t="shared" si="2"/>
        <v>751000</v>
      </c>
      <c r="Q27" s="97">
        <f t="shared" si="3"/>
        <v>780000</v>
      </c>
      <c r="R27" s="97"/>
      <c r="S27" s="97"/>
      <c r="T27" s="97"/>
      <c r="U27" s="107">
        <f t="shared" si="4"/>
        <v>1019000</v>
      </c>
    </row>
    <row r="28" spans="1:28" ht="30">
      <c r="A28" s="106" t="s">
        <v>35</v>
      </c>
      <c r="B28" s="37" t="s">
        <v>36</v>
      </c>
      <c r="C28" s="50"/>
      <c r="D28" s="72" t="s">
        <v>37</v>
      </c>
      <c r="E28" s="72"/>
      <c r="F28" s="98">
        <v>25</v>
      </c>
      <c r="G28" s="96"/>
      <c r="H28" s="61">
        <v>43420</v>
      </c>
      <c r="I28" s="99"/>
      <c r="J28" s="97"/>
      <c r="K28" s="97"/>
      <c r="L28" s="97"/>
      <c r="M28" s="97"/>
      <c r="N28" s="97">
        <f t="shared" ref="N28:N32" si="6">ROUNDUP(M28*129.2/124.9,-3)</f>
        <v>0</v>
      </c>
      <c r="O28" s="97">
        <v>282000</v>
      </c>
      <c r="P28" s="97">
        <f t="shared" si="2"/>
        <v>316000</v>
      </c>
      <c r="Q28" s="97">
        <f t="shared" si="3"/>
        <v>328000</v>
      </c>
      <c r="R28" s="97"/>
      <c r="S28" s="97"/>
      <c r="T28" s="97"/>
      <c r="U28" s="107">
        <f t="shared" si="4"/>
        <v>328000</v>
      </c>
    </row>
    <row r="29" spans="1:28" ht="15">
      <c r="A29" s="106" t="s">
        <v>15</v>
      </c>
      <c r="B29" s="37" t="s">
        <v>23</v>
      </c>
      <c r="C29" s="50"/>
      <c r="D29" s="72" t="s">
        <v>22</v>
      </c>
      <c r="E29" s="72"/>
      <c r="F29" s="98">
        <v>112</v>
      </c>
      <c r="G29" s="96"/>
      <c r="H29" s="61">
        <v>43420</v>
      </c>
      <c r="I29" s="99"/>
      <c r="J29" s="97"/>
      <c r="K29" s="97"/>
      <c r="L29" s="97">
        <v>24000</v>
      </c>
      <c r="M29" s="97">
        <f t="shared" si="5"/>
        <v>27000</v>
      </c>
      <c r="N29" s="97">
        <f t="shared" si="6"/>
        <v>28000</v>
      </c>
      <c r="O29" s="97">
        <v>41000</v>
      </c>
      <c r="P29" s="97">
        <f t="shared" si="2"/>
        <v>46000</v>
      </c>
      <c r="Q29" s="97">
        <f t="shared" si="3"/>
        <v>48000</v>
      </c>
      <c r="R29" s="97"/>
      <c r="S29" s="97"/>
      <c r="T29" s="97"/>
      <c r="U29" s="107">
        <f t="shared" si="4"/>
        <v>76000</v>
      </c>
    </row>
    <row r="30" spans="1:28" ht="45">
      <c r="A30" s="108" t="s">
        <v>15</v>
      </c>
      <c r="B30" s="37" t="s">
        <v>71</v>
      </c>
      <c r="C30" s="50"/>
      <c r="D30" s="72" t="s">
        <v>69</v>
      </c>
      <c r="E30" s="72"/>
      <c r="F30" s="95" t="s">
        <v>73</v>
      </c>
      <c r="G30" s="96"/>
      <c r="H30" s="61">
        <v>43420</v>
      </c>
      <c r="I30" s="99"/>
      <c r="J30" s="97"/>
      <c r="K30" s="97"/>
      <c r="L30" s="97">
        <v>2273000</v>
      </c>
      <c r="M30" s="102">
        <f t="shared" si="5"/>
        <v>2484000</v>
      </c>
      <c r="N30" s="97">
        <f t="shared" si="6"/>
        <v>2570000</v>
      </c>
      <c r="O30" s="97">
        <v>2203000</v>
      </c>
      <c r="P30" s="97">
        <f t="shared" si="2"/>
        <v>2467000</v>
      </c>
      <c r="Q30" s="97">
        <f t="shared" si="3"/>
        <v>2560000</v>
      </c>
      <c r="R30" s="97"/>
      <c r="S30" s="97"/>
      <c r="T30" s="97"/>
      <c r="U30" s="107">
        <f t="shared" si="4"/>
        <v>5130000</v>
      </c>
    </row>
    <row r="31" spans="1:28" ht="30">
      <c r="A31" s="108" t="s">
        <v>15</v>
      </c>
      <c r="B31" s="37" t="s">
        <v>70</v>
      </c>
      <c r="C31" s="50"/>
      <c r="D31" s="72" t="s">
        <v>72</v>
      </c>
      <c r="E31" s="72"/>
      <c r="F31" s="95" t="s">
        <v>74</v>
      </c>
      <c r="G31" s="96"/>
      <c r="H31" s="61">
        <v>43420</v>
      </c>
      <c r="I31" s="99"/>
      <c r="J31" s="97"/>
      <c r="K31" s="97"/>
      <c r="L31" s="97">
        <v>381000</v>
      </c>
      <c r="M31" s="97">
        <f t="shared" si="5"/>
        <v>417000</v>
      </c>
      <c r="N31" s="97">
        <f t="shared" si="6"/>
        <v>432000</v>
      </c>
      <c r="O31" s="97">
        <v>249000</v>
      </c>
      <c r="P31" s="97">
        <f t="shared" si="2"/>
        <v>279000</v>
      </c>
      <c r="Q31" s="97">
        <f t="shared" si="3"/>
        <v>290000</v>
      </c>
      <c r="R31" s="97"/>
      <c r="S31" s="97"/>
      <c r="T31" s="97"/>
      <c r="U31" s="107">
        <f t="shared" si="4"/>
        <v>722000</v>
      </c>
    </row>
    <row r="32" spans="1:28" ht="15">
      <c r="A32" s="106" t="s">
        <v>15</v>
      </c>
      <c r="B32" s="37" t="s">
        <v>24</v>
      </c>
      <c r="C32" s="50"/>
      <c r="D32" s="72" t="s">
        <v>25</v>
      </c>
      <c r="E32" s="72"/>
      <c r="F32" s="98">
        <v>4700</v>
      </c>
      <c r="G32" s="96"/>
      <c r="H32" s="61">
        <v>43420</v>
      </c>
      <c r="I32" s="99"/>
      <c r="J32" s="97"/>
      <c r="K32" s="97"/>
      <c r="L32" s="97">
        <v>2784000</v>
      </c>
      <c r="M32" s="97">
        <f>ROUNDUP(L32*124.9/114.3,-3)</f>
        <v>3043000</v>
      </c>
      <c r="N32" s="97">
        <f t="shared" si="6"/>
        <v>3148000</v>
      </c>
      <c r="O32" s="97">
        <v>4095950</v>
      </c>
      <c r="P32" s="97">
        <f t="shared" si="2"/>
        <v>4587000</v>
      </c>
      <c r="Q32" s="97">
        <f t="shared" si="3"/>
        <v>4760000</v>
      </c>
      <c r="R32" s="97"/>
      <c r="S32" s="97"/>
      <c r="T32" s="97"/>
      <c r="U32" s="107">
        <f t="shared" si="4"/>
        <v>7908000</v>
      </c>
    </row>
    <row r="33" spans="1:24" ht="30">
      <c r="A33" s="106" t="s">
        <v>46</v>
      </c>
      <c r="B33" s="37" t="s">
        <v>45</v>
      </c>
      <c r="C33" s="50"/>
      <c r="D33" s="72" t="s">
        <v>48</v>
      </c>
      <c r="E33" s="72"/>
      <c r="F33" s="98">
        <v>939</v>
      </c>
      <c r="G33" s="96"/>
      <c r="H33" s="61"/>
      <c r="I33" s="99"/>
      <c r="J33" s="97"/>
      <c r="K33" s="97"/>
      <c r="L33" s="97"/>
      <c r="M33" s="97"/>
      <c r="N33" s="97"/>
      <c r="O33" s="97">
        <v>64000</v>
      </c>
      <c r="P33" s="97">
        <f t="shared" si="2"/>
        <v>72000</v>
      </c>
      <c r="Q33" s="97">
        <f t="shared" si="3"/>
        <v>75000</v>
      </c>
      <c r="R33" s="97"/>
      <c r="S33" s="97"/>
      <c r="T33" s="97"/>
      <c r="U33" s="107">
        <f t="shared" si="4"/>
        <v>75000</v>
      </c>
      <c r="V33" s="69" t="s">
        <v>75</v>
      </c>
    </row>
    <row r="34" spans="1:24" ht="15">
      <c r="A34" s="106" t="s">
        <v>47</v>
      </c>
      <c r="B34" s="37" t="s">
        <v>49</v>
      </c>
      <c r="C34" s="50"/>
      <c r="D34" s="72" t="s">
        <v>22</v>
      </c>
      <c r="E34" s="72"/>
      <c r="F34" s="98">
        <v>939</v>
      </c>
      <c r="G34" s="50"/>
      <c r="H34" s="100"/>
      <c r="I34" s="99"/>
      <c r="J34" s="97"/>
      <c r="K34" s="97"/>
      <c r="L34" s="97"/>
      <c r="M34" s="97"/>
      <c r="N34" s="97"/>
      <c r="O34" s="97">
        <v>97000</v>
      </c>
      <c r="P34" s="97">
        <f t="shared" si="2"/>
        <v>109000</v>
      </c>
      <c r="Q34" s="97">
        <f t="shared" si="3"/>
        <v>114000</v>
      </c>
      <c r="R34" s="97"/>
      <c r="S34" s="97"/>
      <c r="T34" s="97"/>
      <c r="U34" s="107">
        <f t="shared" si="4"/>
        <v>114000</v>
      </c>
      <c r="V34" s="69" t="s">
        <v>75</v>
      </c>
    </row>
    <row r="35" spans="1:24" s="70" customFormat="1" ht="31.5" customHeight="1">
      <c r="A35" s="106"/>
      <c r="B35" s="37" t="s">
        <v>52</v>
      </c>
      <c r="C35" s="50"/>
      <c r="D35" s="72"/>
      <c r="E35" s="72" t="s">
        <v>55</v>
      </c>
      <c r="F35" s="101"/>
      <c r="G35" s="50"/>
      <c r="H35" s="100"/>
      <c r="I35" s="99"/>
      <c r="J35" s="97"/>
      <c r="K35" s="97"/>
      <c r="L35" s="97"/>
      <c r="M35" s="97"/>
      <c r="N35" s="97"/>
      <c r="O35" s="97"/>
      <c r="P35" s="97"/>
      <c r="Q35" s="97"/>
      <c r="R35" s="97">
        <v>1500000</v>
      </c>
      <c r="S35" s="97"/>
      <c r="T35" s="97"/>
      <c r="U35" s="107">
        <f t="shared" si="4"/>
        <v>1500000</v>
      </c>
      <c r="V35" s="71" t="s">
        <v>60</v>
      </c>
      <c r="X35" s="73"/>
    </row>
    <row r="36" spans="1:24" s="70" customFormat="1" ht="31.5" customHeight="1">
      <c r="A36" s="106"/>
      <c r="B36" s="37" t="s">
        <v>52</v>
      </c>
      <c r="C36" s="50"/>
      <c r="D36" s="37"/>
      <c r="E36" s="37" t="s">
        <v>58</v>
      </c>
      <c r="F36" s="50"/>
      <c r="G36" s="50"/>
      <c r="H36" s="100"/>
      <c r="I36" s="99"/>
      <c r="J36" s="97"/>
      <c r="K36" s="97"/>
      <c r="L36" s="97"/>
      <c r="M36" s="97"/>
      <c r="N36" s="97"/>
      <c r="O36" s="97"/>
      <c r="P36" s="97"/>
      <c r="Q36" s="97"/>
      <c r="R36" s="97"/>
      <c r="S36" s="97">
        <v>5000000</v>
      </c>
      <c r="T36" s="97"/>
      <c r="U36" s="107">
        <f t="shared" si="4"/>
        <v>5000000</v>
      </c>
      <c r="V36" s="71" t="s">
        <v>60</v>
      </c>
      <c r="X36" s="73"/>
    </row>
    <row r="37" spans="1:24" s="70" customFormat="1" ht="30" customHeight="1">
      <c r="A37" s="106"/>
      <c r="B37" s="37" t="s">
        <v>52</v>
      </c>
      <c r="C37" s="50"/>
      <c r="D37" s="37"/>
      <c r="E37" s="37" t="s">
        <v>59</v>
      </c>
      <c r="F37" s="50"/>
      <c r="G37" s="50"/>
      <c r="H37" s="100"/>
      <c r="I37" s="99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>
        <v>2500000</v>
      </c>
      <c r="U37" s="107">
        <f t="shared" si="4"/>
        <v>2500000</v>
      </c>
      <c r="V37" s="71" t="s">
        <v>60</v>
      </c>
      <c r="X37" s="73"/>
    </row>
    <row r="38" spans="1:24" ht="16.5" thickBot="1">
      <c r="A38" s="109" t="s">
        <v>3</v>
      </c>
      <c r="B38" s="110"/>
      <c r="C38" s="111"/>
      <c r="D38" s="110"/>
      <c r="E38" s="110"/>
      <c r="F38" s="111"/>
      <c r="G38" s="111"/>
      <c r="H38" s="112"/>
      <c r="I38" s="113">
        <f t="shared" ref="I38:O38" si="7">SUM(I21:I34)</f>
        <v>137062000</v>
      </c>
      <c r="J38" s="113">
        <f>SUM(J21:J37)</f>
        <v>149775000</v>
      </c>
      <c r="K38" s="114">
        <f>SUM(K21:K37)</f>
        <v>154935000</v>
      </c>
      <c r="L38" s="115">
        <f t="shared" si="7"/>
        <v>5673000</v>
      </c>
      <c r="M38" s="113">
        <f>SUM(M21:M37)</f>
        <v>6202000</v>
      </c>
      <c r="N38" s="114">
        <f>SUM(N21:N37)</f>
        <v>6417000</v>
      </c>
      <c r="O38" s="115">
        <f t="shared" si="7"/>
        <v>35466450</v>
      </c>
      <c r="P38" s="113">
        <f t="shared" ref="P38:U38" si="8">SUM(P21:P37)</f>
        <v>39719000</v>
      </c>
      <c r="Q38" s="113">
        <f t="shared" si="8"/>
        <v>41218000</v>
      </c>
      <c r="R38" s="113">
        <f t="shared" si="8"/>
        <v>1500000</v>
      </c>
      <c r="S38" s="113">
        <f t="shared" si="8"/>
        <v>5000000</v>
      </c>
      <c r="T38" s="113">
        <f t="shared" si="8"/>
        <v>2500000</v>
      </c>
      <c r="U38" s="116">
        <f t="shared" si="8"/>
        <v>211570000</v>
      </c>
      <c r="V38" s="26"/>
    </row>
    <row r="39" spans="1:24" ht="15">
      <c r="A39" s="14"/>
      <c r="B39" s="85"/>
      <c r="C39" s="14"/>
      <c r="D39" s="85"/>
      <c r="E39" s="85"/>
      <c r="F39" s="14"/>
      <c r="G39" s="15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2" spans="1:24">
      <c r="I42" s="55"/>
      <c r="J42" s="55"/>
      <c r="K42" s="55"/>
    </row>
  </sheetData>
  <mergeCells count="1">
    <mergeCell ref="I16:T16"/>
  </mergeCells>
  <phoneticPr fontId="0" type="noConversion"/>
  <printOptions horizontalCentered="1"/>
  <pageMargins left="0.19685039370078741" right="0.19685039370078741" top="0.55118110236220474" bottom="0.98425196850393704" header="0.51181102362204722" footer="0.51181102362204722"/>
  <pageSetup paperSize="9" scale="68" fitToWidth="2" fitToHeight="2" orientation="landscape" r:id="rId1"/>
  <headerFooter alignWithMargins="0">
    <oddFooter>&amp;L&amp;F
Uniek nr. e-ABS XXXXXXXXXXXXXXXXXXX</oddFooter>
  </headerFooter>
  <rowBreaks count="1" manualBreakCount="1">
    <brk id="23" max="17" man="1"/>
  </rowBreaks>
  <colBreaks count="1" manualBreakCount="1">
    <brk id="8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specificatie verzekerde locatie</vt:lpstr>
      <vt:lpstr>'specificatie verzekerde locatie'!Print_Area</vt:lpstr>
      <vt:lpstr>'specificatie verzekerde locatie'!Print_Titles</vt:lpstr>
    </vt:vector>
  </TitlesOfParts>
  <Company>Aon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Sierveld</dc:creator>
  <cp:lastModifiedBy>Robin ter Hark</cp:lastModifiedBy>
  <cp:lastPrinted>2023-12-05T12:55:17Z</cp:lastPrinted>
  <dcterms:created xsi:type="dcterms:W3CDTF">2002-10-11T16:24:00Z</dcterms:created>
  <dcterms:modified xsi:type="dcterms:W3CDTF">2025-04-04T06:53:37Z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151711ee-d594-47b9-a274-8df178541fc5</vt:lpwstr>
  </property>
  <property fmtid="{D5CDD505-2E9C-101B-9397-08002B2CF9AE}" pid="3" name="AonClassification">
    <vt:lpwstr>ADC_class_200</vt:lpwstr>
  </property>
  <property fmtid="{D5CDD505-2E9C-101B-9397-08002B2CF9AE}" pid="4" name="MSIP_Label_875a5b46-6a40-4ffc-90be-3fcbddbfaaf1_ActionId">
    <vt:lpwstr>18f7ebb9-60b1-4ba1-b847-ca55fa350a1b</vt:lpwstr>
  </property>
  <property fmtid="{D5CDD505-2E9C-101B-9397-08002B2CF9AE}" pid="5" name="MSIP_Label_875a5b46-6a40-4ffc-90be-3fcbddbfaaf1_Name">
    <vt:lpwstr>CONFIDENTIAL \ CONFIDENTIAL</vt:lpwstr>
  </property>
  <property fmtid="{D5CDD505-2E9C-101B-9397-08002B2CF9AE}" pid="6" name="MSIP_Label_875a5b46-6a40-4ffc-90be-3fcbddbfaaf1_SetDate">
    <vt:lpwstr>2025-01-17T10:37:45Z</vt:lpwstr>
  </property>
  <property fmtid="{D5CDD505-2E9C-101B-9397-08002B2CF9AE}" pid="7" name="MSIP_Label_875a5b46-6a40-4ffc-90be-3fcbddbfaaf1_SiteId">
    <vt:lpwstr>94cfddbc-0627-494a-ad7a-29aea3aea832</vt:lpwstr>
  </property>
  <property fmtid="{D5CDD505-2E9C-101B-9397-08002B2CF9AE}" pid="8" name="MSIP_Label_875a5b46-6a40-4ffc-90be-3fcbddbfaaf1_Enabled">
    <vt:lpwstr>True</vt:lpwstr>
  </property>
  <property fmtid="{D5CDD505-2E9C-101B-9397-08002B2CF9AE}" pid="9" name="MSIP_Label_875a5b46-6a40-4ffc-90be-3fcbddbfaaf1_Removed">
    <vt:lpwstr>False</vt:lpwstr>
  </property>
  <property fmtid="{D5CDD505-2E9C-101B-9397-08002B2CF9AE}" pid="10" name="MSIP_Label_875a5b46-6a40-4ffc-90be-3fcbddbfaaf1_Parent">
    <vt:lpwstr>fa45f789-1f0b-4e07-bb5a-5b7474c73833</vt:lpwstr>
  </property>
  <property fmtid="{D5CDD505-2E9C-101B-9397-08002B2CF9AE}" pid="11" name="MSIP_Label_875a5b46-6a40-4ffc-90be-3fcbddbfaaf1_Extended_MSFT_Method">
    <vt:lpwstr>Standard</vt:lpwstr>
  </property>
  <property fmtid="{D5CDD505-2E9C-101B-9397-08002B2CF9AE}" pid="12" name="MSIP_Label_fa45f789-1f0b-4e07-bb5a-5b7474c73833_Enabled">
    <vt:lpwstr>True</vt:lpwstr>
  </property>
  <property fmtid="{D5CDD505-2E9C-101B-9397-08002B2CF9AE}" pid="13" name="MSIP_Label_fa45f789-1f0b-4e07-bb5a-5b7474c73833_SiteId">
    <vt:lpwstr>94cfddbc-0627-494a-ad7a-29aea3aea832</vt:lpwstr>
  </property>
  <property fmtid="{D5CDD505-2E9C-101B-9397-08002B2CF9AE}" pid="14" name="MSIP_Label_fa45f789-1f0b-4e07-bb5a-5b7474c73833_SetDate">
    <vt:lpwstr>2025-01-17T10:37:45Z</vt:lpwstr>
  </property>
  <property fmtid="{D5CDD505-2E9C-101B-9397-08002B2CF9AE}" pid="15" name="MSIP_Label_fa45f789-1f0b-4e07-bb5a-5b7474c73833_Name">
    <vt:lpwstr>CONFIDENTIAL</vt:lpwstr>
  </property>
  <property fmtid="{D5CDD505-2E9C-101B-9397-08002B2CF9AE}" pid="16" name="MSIP_Label_fa45f789-1f0b-4e07-bb5a-5b7474c73833_ActionId">
    <vt:lpwstr>8138aa20-cbc5-471b-ae59-c46f2a4d3ae3</vt:lpwstr>
  </property>
  <property fmtid="{D5CDD505-2E9C-101B-9397-08002B2CF9AE}" pid="17" name="MSIP_Label_fa45f789-1f0b-4e07-bb5a-5b7474c73833_Extended_MSFT_Method">
    <vt:lpwstr>Standard</vt:lpwstr>
  </property>
  <property fmtid="{D5CDD505-2E9C-101B-9397-08002B2CF9AE}" pid="18" name="Sensitivity">
    <vt:lpwstr>CONFIDENTIAL \ CONFIDENTIAL CONFIDENTIAL</vt:lpwstr>
  </property>
</Properties>
</file>