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IUR\EA IUR 2025\_7 BD\Concepten Tariefstelling - kopie 17-26 uur 5 sept. 2024\"/>
    </mc:Choice>
  </mc:AlternateContent>
  <workbookProtection workbookAlgorithmName="SHA-512" workbookHashValue="rwaC9tIhiFYnccqASeNg3ZssgCih93mKSkptr6ZjfJmJAOqTkEHH9z/q4u4dmk5EsVdHlTGzk4Er+p8yDIoGjA==" workbookSaltValue="qKounWxVYkfYInpzDQyC6g==" workbookSpinCount="100000" lockStructure="1"/>
  <bookViews>
    <workbookView xWindow="0" yWindow="0" windowWidth="38400" windowHeight="17400" tabRatio="703"/>
  </bookViews>
  <sheets>
    <sheet name="0 Leeswijzer" sheetId="15" r:id="rId1"/>
    <sheet name="1a cao Rijk bruto Uurloon" sheetId="2" r:id="rId2"/>
    <sheet name="1b cao RvR bruto Uurloon" sheetId="42" r:id="rId3"/>
    <sheet name="2a Fase A" sheetId="35" r:id="rId4"/>
    <sheet name="2b Fase B en C" sheetId="37" r:id="rId5"/>
    <sheet name="3. Gewogen gemiddelde ORF " sheetId="41" r:id="rId6"/>
    <sheet name="4. Kostenfactoren" sheetId="45" r:id="rId7"/>
    <sheet name="2a NVT Uitzenden fase A - Rg I " sheetId="3" state="hidden" r:id="rId8"/>
    <sheet name="2b NVT Detacheren fase A - Rg I" sheetId="16" state="hidden" r:id="rId9"/>
    <sheet name="2c NVT Detacheren fase B,C-Rg I" sheetId="10" state="hidden" r:id="rId10"/>
    <sheet name="2d NVT Uitzenden fase A - Rg II" sheetId="21" state="hidden" r:id="rId11"/>
    <sheet name="2e NVT  Detacheren fase A-Rg II" sheetId="23" state="hidden" r:id="rId12"/>
    <sheet name="2f NVT Detacheren fase B,C-RgII" sheetId="25" state="hidden" r:id="rId13"/>
    <sheet name="3 Gewogen gemiddelde ORF" sheetId="20" state="hidden" r:id="rId14"/>
  </sheets>
  <definedNames>
    <definedName name="_xlnm.Print_Area" localSheetId="7">'2a NVT Uitzenden fase A - Rg I '!$A$1:$M$50</definedName>
    <definedName name="_xlnm.Print_Area" localSheetId="6">'4. Kostenfactoren'!$A$1:$N$93</definedName>
  </definedNames>
  <calcPr calcId="162913"/>
</workbook>
</file>

<file path=xl/calcChain.xml><?xml version="1.0" encoding="utf-8"?>
<calcChain xmlns="http://schemas.openxmlformats.org/spreadsheetml/2006/main">
  <c r="D12" i="41" l="1"/>
  <c r="A3" i="45" l="1"/>
  <c r="A3" i="41"/>
  <c r="A3" i="37"/>
  <c r="A3" i="2"/>
  <c r="A3" i="35"/>
  <c r="A3" i="42"/>
  <c r="I80" i="45" l="1"/>
  <c r="I79" i="45"/>
  <c r="I78" i="45"/>
  <c r="I77" i="45"/>
  <c r="I76" i="45"/>
  <c r="I75" i="45"/>
  <c r="I70" i="45"/>
  <c r="D80" i="45"/>
  <c r="D79" i="45"/>
  <c r="D78" i="45"/>
  <c r="D77" i="45"/>
  <c r="D76" i="45"/>
  <c r="D75" i="45"/>
  <c r="D73" i="45"/>
  <c r="D71" i="45"/>
  <c r="D70" i="45"/>
  <c r="I53" i="45"/>
  <c r="I51" i="45"/>
  <c r="I50" i="45"/>
  <c r="I49" i="45"/>
  <c r="I48" i="45"/>
  <c r="I47" i="45"/>
  <c r="I46" i="45"/>
  <c r="I45" i="45"/>
  <c r="I40" i="45"/>
  <c r="I39" i="45"/>
  <c r="D53" i="45"/>
  <c r="D51" i="45"/>
  <c r="D50" i="45"/>
  <c r="D49" i="45"/>
  <c r="D48" i="45"/>
  <c r="D47" i="45"/>
  <c r="D46" i="45"/>
  <c r="D45" i="45"/>
  <c r="D43" i="45"/>
  <c r="D41" i="45"/>
  <c r="D40" i="45"/>
  <c r="D39" i="45"/>
  <c r="I23" i="45"/>
  <c r="I22" i="45"/>
  <c r="I21" i="45"/>
  <c r="I20" i="45"/>
  <c r="I19" i="45"/>
  <c r="I18" i="45"/>
  <c r="I17" i="45"/>
  <c r="I12" i="45"/>
  <c r="D23" i="45"/>
  <c r="D22" i="45"/>
  <c r="D21" i="45"/>
  <c r="D20" i="45"/>
  <c r="D19" i="45"/>
  <c r="D18" i="45"/>
  <c r="D17" i="45"/>
  <c r="D15" i="45"/>
  <c r="D13" i="45"/>
  <c r="D12" i="45"/>
  <c r="J81" i="45" l="1"/>
  <c r="E81" i="45"/>
  <c r="J80" i="45"/>
  <c r="L80" i="45" s="1"/>
  <c r="E80" i="45"/>
  <c r="G80" i="45" s="1"/>
  <c r="J79" i="45"/>
  <c r="L79" i="45"/>
  <c r="E79" i="45"/>
  <c r="G79" i="45" s="1"/>
  <c r="J78" i="45"/>
  <c r="L78" i="45" s="1"/>
  <c r="E78" i="45"/>
  <c r="G78" i="45" s="1"/>
  <c r="J77" i="45"/>
  <c r="L77" i="45" s="1"/>
  <c r="E77" i="45"/>
  <c r="G77" i="45" s="1"/>
  <c r="J76" i="45"/>
  <c r="L76" i="45" s="1"/>
  <c r="E76" i="45"/>
  <c r="G76" i="45" s="1"/>
  <c r="J75" i="45"/>
  <c r="L75" i="45" s="1"/>
  <c r="E75" i="45"/>
  <c r="J74" i="45"/>
  <c r="E74" i="45"/>
  <c r="E73" i="45"/>
  <c r="G73" i="45" s="1"/>
  <c r="J72" i="45"/>
  <c r="I72" i="45"/>
  <c r="I74" i="45" s="1"/>
  <c r="E72" i="45"/>
  <c r="D72" i="45"/>
  <c r="E71" i="45"/>
  <c r="G71" i="45" s="1"/>
  <c r="I54" i="45"/>
  <c r="D54" i="45"/>
  <c r="I42" i="45"/>
  <c r="I44" i="45" s="1"/>
  <c r="D42" i="45"/>
  <c r="D44" i="45" s="1"/>
  <c r="J40" i="45"/>
  <c r="L40" i="45" s="1"/>
  <c r="M40" i="45" s="1"/>
  <c r="E40" i="45"/>
  <c r="G40" i="45" s="1"/>
  <c r="H40" i="45" s="1"/>
  <c r="J24" i="45"/>
  <c r="E24" i="45"/>
  <c r="J23" i="45"/>
  <c r="L23" i="45"/>
  <c r="E23" i="45"/>
  <c r="G23" i="45"/>
  <c r="J22" i="45"/>
  <c r="L22" i="45" s="1"/>
  <c r="E22" i="45"/>
  <c r="G22" i="45" s="1"/>
  <c r="J21" i="45"/>
  <c r="L21" i="45" s="1"/>
  <c r="E21" i="45"/>
  <c r="J20" i="45"/>
  <c r="L20" i="45" s="1"/>
  <c r="E20" i="45"/>
  <c r="G20" i="45" s="1"/>
  <c r="J19" i="45"/>
  <c r="L19" i="45" s="1"/>
  <c r="E19" i="45"/>
  <c r="G19" i="45" s="1"/>
  <c r="J18" i="45"/>
  <c r="L18" i="45"/>
  <c r="E18" i="45"/>
  <c r="G18" i="45" s="1"/>
  <c r="J17" i="45"/>
  <c r="E17" i="45"/>
  <c r="D24" i="45"/>
  <c r="J16" i="45"/>
  <c r="I16" i="45"/>
  <c r="E16" i="45"/>
  <c r="E15" i="45"/>
  <c r="G15" i="45" s="1"/>
  <c r="J14" i="45"/>
  <c r="L14" i="45" s="1"/>
  <c r="L16" i="45" s="1"/>
  <c r="M16" i="45" s="1"/>
  <c r="E14" i="45"/>
  <c r="G14" i="45" s="1"/>
  <c r="E13" i="45"/>
  <c r="G72" i="45" l="1"/>
  <c r="G74" i="45" s="1"/>
  <c r="H74" i="45" s="1"/>
  <c r="G17" i="45"/>
  <c r="I24" i="45"/>
  <c r="G21" i="45"/>
  <c r="D16" i="45"/>
  <c r="G75" i="45"/>
  <c r="G81" i="45" s="1"/>
  <c r="E49" i="45"/>
  <c r="G49" i="45" s="1"/>
  <c r="E45" i="45"/>
  <c r="G45" i="45" s="1"/>
  <c r="E44" i="45"/>
  <c r="E51" i="45"/>
  <c r="G51" i="45" s="1"/>
  <c r="E42" i="45"/>
  <c r="G42" i="45" s="1"/>
  <c r="E50" i="45"/>
  <c r="G50" i="45" s="1"/>
  <c r="E46" i="45"/>
  <c r="G46" i="45" s="1"/>
  <c r="E47" i="45"/>
  <c r="G47" i="45" s="1"/>
  <c r="E52" i="45"/>
  <c r="E48" i="45"/>
  <c r="G48" i="45" s="1"/>
  <c r="E43" i="45"/>
  <c r="G43" i="45" s="1"/>
  <c r="E41" i="45"/>
  <c r="G41" i="45" s="1"/>
  <c r="L81" i="45"/>
  <c r="J51" i="45"/>
  <c r="L51" i="45" s="1"/>
  <c r="J47" i="45"/>
  <c r="L47" i="45" s="1"/>
  <c r="J52" i="45"/>
  <c r="J48" i="45"/>
  <c r="L48" i="45" s="1"/>
  <c r="J44" i="45"/>
  <c r="J49" i="45"/>
  <c r="L49" i="45" s="1"/>
  <c r="J45" i="45"/>
  <c r="L45" i="45" s="1"/>
  <c r="J42" i="45"/>
  <c r="L42" i="45" s="1"/>
  <c r="L44" i="45" s="1"/>
  <c r="M44" i="45" s="1"/>
  <c r="J50" i="45"/>
  <c r="L50" i="45" s="1"/>
  <c r="J46" i="45"/>
  <c r="L46" i="45" s="1"/>
  <c r="D52" i="45"/>
  <c r="G13" i="45"/>
  <c r="G16" i="45" s="1"/>
  <c r="H16" i="45" s="1"/>
  <c r="D74" i="45"/>
  <c r="I81" i="45"/>
  <c r="I52" i="45"/>
  <c r="L72" i="45"/>
  <c r="L74" i="45" s="1"/>
  <c r="M74" i="45" s="1"/>
  <c r="D81" i="45"/>
  <c r="L17" i="45"/>
  <c r="L24" i="45" s="1"/>
  <c r="M24" i="45" s="1"/>
  <c r="E14" i="37"/>
  <c r="E14" i="35"/>
  <c r="E13" i="35"/>
  <c r="E12" i="35"/>
  <c r="E11" i="35"/>
  <c r="E13" i="37"/>
  <c r="E12" i="37"/>
  <c r="E11" i="37"/>
  <c r="J25" i="45" l="1"/>
  <c r="L25" i="45" s="1"/>
  <c r="M25" i="45" s="1"/>
  <c r="M27" i="45" s="1"/>
  <c r="H30" i="45" s="1"/>
  <c r="H81" i="45"/>
  <c r="G24" i="45"/>
  <c r="H24" i="45" s="1"/>
  <c r="L52" i="45"/>
  <c r="M52" i="45" s="1"/>
  <c r="M81" i="45"/>
  <c r="G52" i="45"/>
  <c r="G44" i="45"/>
  <c r="H44" i="45" s="1"/>
  <c r="D20" i="37"/>
  <c r="J82" i="45" l="1"/>
  <c r="E82" i="45"/>
  <c r="E25" i="45"/>
  <c r="G25" i="45" s="1"/>
  <c r="H25" i="45" s="1"/>
  <c r="H27" i="45" s="1"/>
  <c r="H29" i="45" s="1"/>
  <c r="D32" i="45" s="1"/>
  <c r="H52" i="45"/>
  <c r="E54" i="45" s="1"/>
  <c r="J53" i="45"/>
  <c r="L53" i="45" s="1"/>
  <c r="L54" i="45" s="1"/>
  <c r="M54" i="45" s="1"/>
  <c r="J54" i="45"/>
  <c r="D29" i="25"/>
  <c r="D29" i="23"/>
  <c r="D28" i="23"/>
  <c r="D28" i="10"/>
  <c r="D28" i="25" s="1"/>
  <c r="D26" i="16"/>
  <c r="D27" i="10" s="1"/>
  <c r="D27" i="25" s="1"/>
  <c r="J55" i="45" l="1"/>
  <c r="L55" i="45" s="1"/>
  <c r="M55" i="45" s="1"/>
  <c r="M57" i="45" s="1"/>
  <c r="H60" i="45" s="1"/>
  <c r="G82" i="45"/>
  <c r="H82" i="45" s="1"/>
  <c r="L82" i="45"/>
  <c r="M82" i="45" s="1"/>
  <c r="E53" i="45"/>
  <c r="G53" i="45" s="1"/>
  <c r="G54" i="45" s="1"/>
  <c r="H54" i="45" s="1"/>
  <c r="D27" i="23"/>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55" i="45" l="1"/>
  <c r="G55" i="45" s="1"/>
  <c r="H55" i="45" s="1"/>
  <c r="H57" i="45" s="1"/>
  <c r="H59" i="45" s="1"/>
  <c r="D62" i="45" s="1"/>
  <c r="M84" i="45"/>
  <c r="H87" i="45" s="1"/>
  <c r="H84" i="45"/>
  <c r="E15" i="25"/>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H86" i="45" l="1"/>
  <c r="D89" i="45"/>
  <c r="G16" i="2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C27" i="20"/>
  <c r="E27" i="20" s="1"/>
  <c r="B11" i="41"/>
  <c r="D11" i="41" s="1"/>
  <c r="H41" i="37"/>
  <c r="C29" i="20"/>
  <c r="E29" i="20" s="1"/>
  <c r="B21" i="41" l="1"/>
  <c r="C22" i="41" s="1"/>
  <c r="C21" i="41" s="1"/>
  <c r="C28" i="20"/>
  <c r="E28" i="20" s="1"/>
  <c r="E30" i="20"/>
  <c r="B38" i="20" s="1"/>
  <c r="D38" i="20" s="1"/>
  <c r="D39" i="20" s="1"/>
  <c r="E39" i="20" s="1"/>
  <c r="B47" i="20" s="1"/>
  <c r="C48" i="20" s="1"/>
  <c r="C47" i="20" s="1"/>
</calcChain>
</file>

<file path=xl/sharedStrings.xml><?xml version="1.0" encoding="utf-8"?>
<sst xmlns="http://schemas.openxmlformats.org/spreadsheetml/2006/main" count="1242" uniqueCount="385">
  <si>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</si>
  <si>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</si>
  <si>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</si>
  <si>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</si>
  <si>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</si>
  <si>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</si>
  <si>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</si>
  <si>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</si>
  <si>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</si>
  <si>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</si>
  <si>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</si>
  <si>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</si>
  <si>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</si>
  <si>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</si>
  <si>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</si>
  <si>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</si>
  <si>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</si>
  <si>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</si>
  <si>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</si>
  <si>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</si>
  <si>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</si>
  <si>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</si>
  <si>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</si>
  <si>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</si>
  <si>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</si>
  <si>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</si>
  <si>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</si>
  <si>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</si>
  <si>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</si>
  <si>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</si>
  <si>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</si>
  <si>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</si>
  <si>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</si>
  <si>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</si>
  <si>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</si>
  <si>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</si>
  <si>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</si>
  <si>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</si>
  <si>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</si>
  <si>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</si>
  <si>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</si>
  <si>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</si>
  <si>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</si>
  <si>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</si>
  <si>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</si>
  <si>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</si>
  <si>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</si>
  <si>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</si>
  <si>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</si>
  <si>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</si>
  <si>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</si>
  <si>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</si>
  <si>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</si>
  <si>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</si>
  <si>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</si>
  <si>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</si>
  <si>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</si>
  <si>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</si>
  <si>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</si>
  <si>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</si>
  <si>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</si>
  <si>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</si>
  <si>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</si>
  <si>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</si>
  <si>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</si>
  <si>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</si>
  <si>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</si>
  <si>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</si>
  <si>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</si>
  <si>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</si>
  <si>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</si>
  <si>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</si>
  <si>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</si>
  <si>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</si>
  <si>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</si>
  <si>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</si>
  <si>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</si>
  <si>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</si>
  <si>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</si>
  <si>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</si>
  <si>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</si>
  <si>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</si>
  <si>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</si>
  <si>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</si>
  <si>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</si>
  <si>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</si>
  <si>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</si>
  <si>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</si>
  <si>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</si>
  <si>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</si>
  <si>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</si>
  <si>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</si>
  <si>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</si>
  <si>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</si>
  <si>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</si>
  <si>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</si>
  <si>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</si>
  <si>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</si>
  <si>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</si>
  <si>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</si>
  <si>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</si>
  <si>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</si>
  <si>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</si>
  <si>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</si>
  <si>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</si>
  <si>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</si>
  <si>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</si>
  <si>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</si>
  <si>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</si>
  <si>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</si>
  <si>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</si>
  <si>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</si>
  <si>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</si>
  <si>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</si>
  <si>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</si>
  <si>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</si>
  <si>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</si>
  <si>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</si>
  <si>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</si>
  <si>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</si>
  <si>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</si>
  <si>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</si>
  <si>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</si>
  <si>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</si>
  <si>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</si>
  <si>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</si>
  <si>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</si>
  <si>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</si>
  <si>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</si>
  <si>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</si>
  <si>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</si>
  <si>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</si>
  <si>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</si>
  <si>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</si>
  <si>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</si>
  <si>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</si>
  <si>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</si>
  <si>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</si>
  <si>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</si>
  <si>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</si>
  <si>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</si>
  <si>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</si>
  <si>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</si>
  <si>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</si>
  <si>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</si>
  <si>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</si>
  <si>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</si>
  <si>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</si>
  <si>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</si>
  <si>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</si>
  <si>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</si>
  <si>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</si>
  <si>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</si>
  <si>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</si>
  <si>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</si>
  <si>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</si>
  <si>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</si>
  <si>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</si>
  <si>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</si>
  <si>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</si>
  <si>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</si>
  <si>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</si>
  <si>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</si>
  <si>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</si>
  <si>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</si>
  <si>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</si>
  <si>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</si>
  <si>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</si>
  <si>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</si>
  <si>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</si>
  <si>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</si>
  <si>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</si>
  <si>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</si>
  <si>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</si>
  <si>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</si>
  <si>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</si>
  <si>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</si>
  <si>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</si>
  <si>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</si>
  <si>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</si>
  <si>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</si>
  <si>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</si>
  <si>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</si>
  <si>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</si>
  <si>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</si>
  <si>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</si>
  <si>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</si>
  <si>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</si>
  <si>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</si>
  <si>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</si>
  <si>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</si>
  <si>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</si>
  <si>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</si>
  <si>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</si>
  <si>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</si>
  <si>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</si>
  <si>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</si>
  <si>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</si>
  <si>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</si>
  <si>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</si>
  <si>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</si>
  <si>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</si>
  <si>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</si>
  <si>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</si>
  <si>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</si>
  <si>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</si>
  <si>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</si>
  <si>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</si>
  <si>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</si>
  <si>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</si>
  <si>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</si>
  <si>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</si>
  <si>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</si>
  <si>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</si>
  <si>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</si>
  <si>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</si>
  <si>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</si>
  <si>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</si>
  <si>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</si>
  <si>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</si>
  <si>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</si>
  <si>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</si>
  <si>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</si>
  <si>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</si>
  <si>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</si>
  <si>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</si>
  <si>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</si>
  <si>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</si>
  <si>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</si>
  <si>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</si>
  <si>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</si>
  <si>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</si>
  <si>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</si>
  <si>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</si>
  <si>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</si>
  <si>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</si>
  <si>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</si>
  <si>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</si>
  <si>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vakantiedagen 
(25 vakantiedagen/231 werkbare dagen in 2024)</t>
  </si>
  <si>
    <t xml:space="preserve">feestdagen
6 feestdagen/231 werkbare dagen in 2024)
</t>
  </si>
  <si>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</si>
  <si>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</si>
  <si>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</si>
  <si>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</si>
  <si>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</si>
  <si>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</si>
  <si>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</si>
  <si>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</si>
  <si>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</si>
  <si>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</si>
  <si>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</si>
  <si>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</si>
  <si>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</si>
  <si>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</si>
  <si>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</si>
  <si>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</si>
  <si>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</si>
  <si>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Tariefstelling bij Inschrijving gebaseerd op kostprijsvariabelen van toepassing in 2024</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</si>
  <si>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</si>
  <si>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</si>
  <si>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</si>
  <si>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</si>
  <si>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</si>
  <si>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</si>
  <si>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</si>
  <si>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</si>
  <si>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</si>
  <si>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</si>
  <si>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</si>
  <si>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</si>
  <si>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</si>
  <si>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Bruto uurlonen CAO Rijk m.i.v. 1 juli 2024</t>
  </si>
  <si>
    <t>Alle cao Rijk schalen en tredes zijn met ingang 1 juli 2024 hoger dan dit Wml bruto uurloon.</t>
  </si>
  <si>
    <t>Het Wml bruto uurloon is met ingang van 1 juli 2024 € 13,68 bij een 36-urige werkweek.</t>
  </si>
  <si>
    <t>Eindejaarsuitkering (EJU) (8,3%) + verhoging IKB per 01-07-2024 (0,2%)</t>
  </si>
  <si>
    <t>IUC DJI/INEA/NB/2024</t>
  </si>
  <si>
    <t xml:space="preserve">EA IFA IUR 2025 </t>
  </si>
  <si>
    <t>Kenmerk IUC DJI/INEA/NB/2024</t>
  </si>
  <si>
    <t>Tariefstelling 2024</t>
  </si>
  <si>
    <t xml:space="preserve">Kenmerk </t>
  </si>
  <si>
    <t>1a, 1b, 2a en 2b
Opbouw Uurtarief</t>
  </si>
  <si>
    <t>1a en 1b Uurloon</t>
  </si>
  <si>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</si>
  <si>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r>
      <rPr>
        <b/>
        <sz val="10"/>
        <rFont val="Verdana"/>
        <family val="2"/>
      </rPr>
      <t>....................................................................</t>
    </r>
  </si>
  <si>
    <t>De formule is: 1666,6667 x (2,0900 -/- Gewogen gemiddelde Omrekenfactor) = score in punten</t>
  </si>
  <si>
    <t>Gehanteerde bandbreedte Gewogen gemiddelde Omrekenfactor t.b.v. beoordeling Prijs: 2,0900 -1,9400</t>
  </si>
  <si>
    <t>Bij publicatie deze regel verbergen = het werkelijke aantal punten indien lager dan 1,9400 wordt aangeboden.</t>
  </si>
  <si>
    <t>Onderscheiden Omrekenfactoren per inhuurvorm Uitzendovereenkomst 
cao Rijk- en cao RN-salarisschaal 1 t/m 10</t>
  </si>
  <si>
    <t xml:space="preserve">Perceel 2
</t>
  </si>
  <si>
    <t>BIJLAGE 5B - Tab 3 Gewogen gemiddelde Omrekenfactor</t>
  </si>
  <si>
    <t>1. (tabblad 2a): Uitzenden (met Uitzendbeding) en/of Detacheren (zonder Uitzendbeding) in fase A  / fase 1 en 2 ABU- en NBBU-cao, cao Rijk salarisschaal 1 t/m 10 en cao Rechtsbijstand salarisschaal B t/m H</t>
  </si>
  <si>
    <t xml:space="preserve">
2. (tabblad 2b): Detacheren (zonder Uitzendbeding) ABU fase B en C / fase 3 en 4 ABU- en NBBU-cao, cao Rijk salarisschaal 1 t/m 10 en cao Rechtsbijstand salarisschaal B t/m H</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</si>
  <si>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</si>
  <si>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Perceel 2</t>
  </si>
  <si>
    <r>
      <t xml:space="preserve">BIJLAGE 5B - Tab 2b </t>
    </r>
    <r>
      <rPr>
        <b/>
        <sz val="16"/>
        <color theme="3"/>
        <rFont val="Verdana"/>
        <family val="2"/>
      </rPr>
      <t>Detacheren (=zonder uitzendbeding ) in fase B en C / fase 3 en 4 (ABU/NBBU) in cao Rijk-salarisschaal 1 tot en met 10 en cao Rechtsbijstand-salarisschaal B t/m H</t>
    </r>
  </si>
  <si>
    <t>Loonsomfactor Detacheren (= zonder Uitzendbeding) in fase B en C / fase 3 en 4 (ABU/NBBU) cao Rijk-salarissschaal 1 tot en met 10 en cao Rechtsbijstand-salarisschaal B t/m H</t>
  </si>
  <si>
    <t>Loonsomfactor Uitzenden (=met Uitzendbeding) en/of Detacheren (= zonder Uitzendbeding), in fase A of fase 1, 2 (ABU/NBBU)  cao Rijk-salarissschaal 1 tot en met 10 en cao Rechtsbijstand-salarisschaal B t/m H</t>
  </si>
  <si>
    <t>BIJLAGE 5B - Tab 4  Kostenfactoren</t>
  </si>
  <si>
    <t>BIJLAGE 5B - Tab 1b  cao Rechtsbijstand-salarisschalen en tredes/periodieken</t>
  </si>
  <si>
    <t>Raad voor Rechtsbijstand</t>
  </si>
  <si>
    <t>BIJLAGE 5B - Tab 1a  cao Rijk-salarisschalen en tredes/periodieken</t>
  </si>
  <si>
    <t>BIJLAGE 5B - Tab 0 Leeswijzer</t>
  </si>
  <si>
    <t>BIJLAGE 5B - Tab 2a Uitzenden (met Uitzendbeding) en/of Detacheren (=zonder Uitzendbeding ) in fase A of fase 1,2 (ABU/NBBU) in cao Rijk-salarisschaal 1 tot en met 10 en cao Rechtsbijstand-salarisschaal B t/m H</t>
  </si>
  <si>
    <t>schaal</t>
  </si>
  <si>
    <t>A</t>
  </si>
  <si>
    <t>B</t>
  </si>
  <si>
    <t>C</t>
  </si>
  <si>
    <t>D</t>
  </si>
  <si>
    <t>E</t>
  </si>
  <si>
    <t>F</t>
  </si>
  <si>
    <t>G</t>
  </si>
  <si>
    <t>H</t>
  </si>
  <si>
    <t>trede</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</si>
  <si>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</si>
  <si>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t>* Wanneer de toeslag niet structureel is</t>
  </si>
  <si>
    <t xml:space="preserve">(*) Uitgangspunt is de pensioenpremie van StiPP. Indien een aantoonbaar door StiPP gedispenseerd pensioenfonds een andere premie als werkgeversdeel heeft vastgesteld, dan zal de pensioenpremie in de implementatiefase worden aangepast. </t>
  </si>
  <si>
    <t>Werkhervattingskas - WGA</t>
  </si>
  <si>
    <t>Werkhervattingskas - ZW-Flex</t>
  </si>
  <si>
    <t xml:space="preserve">Transitievergoeding </t>
  </si>
  <si>
    <t>totaal kostenfactor per fase</t>
  </si>
  <si>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</si>
  <si>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</si>
  <si>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</si>
  <si>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</si>
  <si>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</si>
  <si>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</si>
  <si>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</si>
  <si>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</si>
  <si>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t>Fase A of fase 1,2 (ABU/NBBU)</t>
  </si>
  <si>
    <t>Fase B/C fase 3 en 4 (ABU/NBBU)</t>
  </si>
  <si>
    <t>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 Loonsomfactor overgenomen. De SFU-reservering voor kalenderjaar 2024 is definitief 0,15%.</t>
  </si>
  <si>
    <t>Ja (tab 1a en 1b)</t>
  </si>
  <si>
    <r>
      <rPr>
        <b/>
        <sz val="9"/>
        <color rgb="FF0070C0"/>
        <rFont val="Verdana"/>
        <family val="2"/>
      </rPr>
      <t>Zie o.a. ook eis 10.2 en/of 10.4, hoofdstuk 10, Programma van Eisen (bijlage A)</t>
    </r>
    <r>
      <rPr>
        <sz val="9"/>
        <rFont val="Verdana"/>
        <family val="2"/>
      </rPr>
      <t xml:space="preserve">
Inschrijver vindt in tabbladen 1a en 1b de actuele bruto Uurlonen, gebaseerd op de cao Rijk en cao Rechtsbijstand salarissen per schaal en periodiek. Het Uurloon voor Uitzendkrachten wordt bepaald door het bruto maandsalaris te delen door 156. In de tabbladen 0, 1 en 4 vult Inschrijver niets in.
Inschrijver dient in de overige tabbladen van deze Tariefstelling de geel gemarkeerde velden in te vullen. </t>
    </r>
  </si>
  <si>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1a of 1b Tariefstelling, bijlage 5B)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t>
    </r>
    <r>
      <rPr>
        <b/>
        <sz val="9"/>
        <rFont val="Verdana"/>
        <family val="2"/>
      </rPr>
      <t xml:space="preserve">
De loonsomfactoren, bureaumarges en Omrekenfacto</t>
    </r>
    <r>
      <rPr>
        <sz val="9"/>
        <rFont val="Verdana"/>
        <family val="2"/>
      </rPr>
      <t xml:space="preserve">ren worden elk uitgedrukt in een getal met maximaal vier decimalen achter de komma, waar van toepassing rekenkundig afgerond op deze vier decimalen. De loonsomfactoren, bureaumarges en Omrekenfactoren zijn altijd hoger dan 1,0000.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</si>
  <si>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5B)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</si>
  <si>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5B 'Tariefstelling'. In deze bijlage 5B 'Tariefstelling' mag niet worden afgeweken van de eisen zoals weergegeven in het Programma van Eisen en dienen de instructies in de andere relevante Aanbestedingsstukken, zoals ook deze bijlage 5B Tariefstelling, te worden gevolgd. </t>
  </si>
  <si>
    <t xml:space="preserve">*Voor de procentuele verhouding van de Omrekenfactoren fase A en fase B/C in het gemiddelde, houden we gedurende de looptijd van de Raamovereenkomst de verdeling zoals vastgesteld in tabblad 3 van de Tariefstelling, bijlage 5B, aan. </t>
  </si>
  <si>
    <r>
      <rPr>
        <b/>
        <sz val="16"/>
        <color indexed="9"/>
        <rFont val="Tahoma"/>
        <family val="2"/>
      </rPr>
      <t>Raad voor Rechtsbijstand - Inschaling</t>
    </r>
    <r>
      <rPr>
        <b/>
        <sz val="12"/>
        <color indexed="9"/>
        <rFont val="Tahoma"/>
        <family val="2"/>
      </rPr>
      <t xml:space="preserve">
</t>
    </r>
    <r>
      <rPr>
        <sz val="10"/>
        <color indexed="9"/>
        <rFont val="Tahoma"/>
        <family val="2"/>
      </rPr>
      <t xml:space="preserve">Naam cao: Rechtsbijstand
Gemiddelde werkweek: 36 uur
</t>
    </r>
    <r>
      <rPr>
        <b/>
        <sz val="11"/>
        <color theme="0"/>
        <rFont val="Tahoma"/>
        <family val="2"/>
      </rPr>
      <t xml:space="preserve">Uurlonen m.i.v. </t>
    </r>
    <r>
      <rPr>
        <b/>
        <strike/>
        <sz val="11"/>
        <color theme="0"/>
        <rFont val="Tahoma"/>
        <family val="2"/>
      </rPr>
      <t xml:space="preserve"> </t>
    </r>
    <r>
      <rPr>
        <b/>
        <sz val="11"/>
        <color theme="0"/>
        <rFont val="Tahoma"/>
        <family val="2"/>
      </rPr>
      <t>1 januari 2024</t>
    </r>
  </si>
  <si>
    <t>EA IFA IUR 2025             De Rechtspraak, Raad voor de Kinderbescherming, Raad voor Rechtsbijstand</t>
  </si>
  <si>
    <t>De Rechtspraak, Raad voor de Kinderbescherming</t>
  </si>
  <si>
    <t>De Rechtspraak, Raad voor de Kinderbescherming, Raad voor Rechtsbijstand</t>
  </si>
  <si>
    <t>Perceel 2   De Rechtspraak, Raad voor de Kinderbescherming, Raad voor
Rechtsbijstand.</t>
  </si>
  <si>
    <t xml:space="preserve">2a en 2b
WGA- en ZW-flex premie
</t>
  </si>
  <si>
    <r>
      <rPr>
        <sz val="9"/>
        <rFont val="Verdana"/>
        <family val="2"/>
      </rPr>
      <t>4 Kostenfactoren</t>
    </r>
    <r>
      <rPr>
        <sz val="9"/>
        <color rgb="FFFF0000"/>
        <rFont val="Verdana"/>
        <family val="2"/>
      </rPr>
      <t xml:space="preserve">
</t>
    </r>
  </si>
  <si>
    <t xml:space="preserve">Nee (tab 4)
</t>
  </si>
  <si>
    <r>
      <rPr>
        <b/>
        <sz val="9"/>
        <color rgb="FF0070C0"/>
        <rFont val="Verdana"/>
        <family val="2"/>
      </rPr>
      <t>Zie o.a. ook eis 10.21, hoofdstuk 10, Programma van Eisen (bijlage A)</t>
    </r>
    <r>
      <rPr>
        <sz val="9"/>
        <rFont val="Verdana"/>
        <family val="2"/>
      </rPr>
      <t xml:space="preserve">
Inschrijver vult in tabblad 2a en 2b van deze Tariefstelling (bijlage 5B)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5B).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de meer informatie over de scope van de bovengenoemde loonsomfactoren paragraaf 1.8.1 van het Beschrijvend Document. 
</t>
    </r>
  </si>
  <si>
    <r>
      <t xml:space="preserve">Zie o.a. ook eis 10.23 (onderaan), hoofdstuk 10, Programma van Eisen (bijlage A) en bijlage S BRI/BRO 
</t>
    </r>
    <r>
      <rPr>
        <sz val="9"/>
        <rFont val="Verdana"/>
        <family val="2"/>
      </rPr>
      <t xml:space="preserve">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
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rgb="FFFF0000"/>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</si>
  <si>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Zie o.a. ook paragraaf 5.4 van het Beschrijvend Document en hoofdstuk 10 van het Programma van Eisen </t>
  </si>
  <si>
    <t>ERD WGA?
Ja/nee (s.v.p. aangeven wat van toepassing is)
Hoogte WGA premie vóór door- belasting aan Uitzendkracht: XXX % (hier het daadwerkelijke percentage invullen, dus niet bijv. 100%)
Percentage van de WGA premie dat aan Uitzendkracht wordt doorbelast: XXX%</t>
  </si>
  <si>
    <t xml:space="preserve">ERD ZW-Flex?
Ja/nee (s.v.p. aangeven wat van toepassing is)
</t>
  </si>
  <si>
    <t>*Dit tabblad is geen onderdeel van de Inschrijving en hoeft niet te worden ingediend. In de implementatieperiode wordt door Deelnemers besloten of alle kostenfactoren van toepassing zijn of enkel nummer 2 en 3. Dat zou in het voordeel van Opdrachtnemer zijn.</t>
  </si>
  <si>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t>
    </r>
    <r>
      <rPr>
        <sz val="8"/>
        <rFont val="Verdana"/>
        <family val="2"/>
      </rPr>
      <t xml:space="preserve">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</si>
  <si>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Volgens de cao Rechtsbijstand is de eindejaarsuitkering: 8,30%. 
Zie ook de bijlage S Bri/Bro. 
Vanuit een baten- en/lasten-afweging wordt in de tabbladen 2a en 2b in deze Tariefstelling (bijlage 5B) voor alle Deelnemers een percentage van 8,5% voor de eindejaarsuitkering opgenomen. De uitbetaling door Opdrachtnemer van de eindejaarsuitkering aan de Uitzendkracht dient echter in overeenstemming te zijn met het percentage zoals genoemd in de cao van Deelnemer. Dus momenteel 8,5% conform de cao Rijk en 8,33% conform de cao Rechtsbijstand. 
Aanbestedende dienst heeft het percentage 8,5000% ingevuld in delLoonsomfactoren in de tabbladen 2a en 2b in de Tariefstelling (bijlage 5B) in een wit, beveiligd veld in kolom D. 
Zie ook de instructies en toelichtingen in deze Tariefstelling (bijlage 5B) en hoofdstuk 10 van het Programma van Eisen (Bijlage A).  
</t>
    </r>
  </si>
  <si>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Moment van inwerkingtreding gewijzigde loonsomfactoren (en dus gewijzigde Omrekenfactoren en Uurtarieven)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Voor de volledigheid: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</si>
  <si>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5B) de volgende Bureaumarges in: 
- Tabblad 2a: Bureaumarge voor Uitzenden en/of Detacheren in fase A/ 1,2;
- Tabblad 2b: Bureaumarge voor Detacheren in fase B en C/ 3,4.
Inschrijver vult hiertoe de daarvoor bestemde gele velden in de tabbladen 2a en 2b van het format Tariefstelling (bijlage 5B)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</si>
  <si>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5B)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5B), in een wit, beveiligd veld in kolom D. Inschrijver mag dit percentage niet aanpassen. Zie ook de instructies en toelichtingen in deze Tariefstelling (bijlage 5B)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5B). 
Inschrijver dient de bedrijfsspecifieke kostprijsvariabelen in de daartoe bestemde gele velden in de loonsomfactoren in tabbladen 2a en 2b van deze Tariefstelling (bijlage 5B) in te vullen. Zie ook de instructies en toelichtingen in de Tariefstelling (bijlage 5B) en hoofdstuk 5 van het Beschrijvend Document.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</si>
  <si>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5B)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5B)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</si>
  <si>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tabblad 2a en 2b van dit format Tariefstelling in.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</si>
  <si>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5B)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5B).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deze Tariefstelling (bijlage 5B) ingevuld in daartoe bestemde witte, beveiligde velden in kolom D van tabblad 2a en 2b. Inschrijver mag deze witte velden niet aanpassen.
Zie ook de instructies en toelichtingen in deze Tariefstelling (bijlage 5B) en hoofdstuk 5 van het Beschrijvend Document. 
</t>
    </r>
    <r>
      <rPr>
        <strike/>
        <u/>
        <sz val="9"/>
        <color rgb="FFFF0000"/>
        <rFont val="Verdana"/>
        <family val="2"/>
      </rPr>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</si>
  <si>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C21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5B.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5B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</si>
  <si>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5B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</si>
  <si>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t>Gemiddelde kostenfactor 1*</t>
  </si>
  <si>
    <t>Gemiddelde kostenfactor 2*</t>
  </si>
  <si>
    <t>Gemiddelde kostenfactor 3*</t>
  </si>
  <si>
    <t>totaal loonsomfactor</t>
  </si>
  <si>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</si>
  <si>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</si>
  <si>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t>De bureaumarge dient altijd hoger dan 1,0000 te zijn. Maximaal 4 decimalen achter de komma invullen.</t>
  </si>
  <si>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</si>
  <si>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</si>
  <si>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</si>
  <si>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</si>
  <si>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</si>
  <si>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Daarom zijn dze premies al door Aanbestedende dienst ingevuld.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</si>
  <si>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Daarom zijn deze premies al door Aanbestedende dienst ingevuld.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</si>
  <si>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</si>
  <si>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Eindbeoordeling (score) in punten subgunningcriterium Prijs:</t>
  </si>
  <si>
    <t xml:space="preserve">                                                                                Versie Nota van Inlichtingen 1</t>
  </si>
  <si>
    <t>Versie Nota van Inlichtingen 1</t>
  </si>
  <si>
    <r>
      <t xml:space="preserve">pensioen </t>
    </r>
    <r>
      <rPr>
        <sz val="10"/>
        <color rgb="FF7030A0"/>
        <rFont val="Verdana"/>
        <family val="2"/>
      </rPr>
      <t>(*)</t>
    </r>
  </si>
  <si>
    <t>Verhoging IKB per 01-07-2024 (0,2%)</t>
  </si>
  <si>
    <t>basis + res + soc.verz.+ IKB</t>
  </si>
  <si>
    <t>totaal kostenfactor per fase*</t>
  </si>
  <si>
    <t>basis + res + soc.verz. + handling fee</t>
  </si>
  <si>
    <t>basis + res soc.verz. + handling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</si>
</sst>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28"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strike/>
      <u/>
      <sz val="9"/>
      <color rgb="FFFF0000"/>
      <name val="Verdana"/>
      <family val="2"/>
    </font>
    <font>
      <sz val="10"/>
      <name val="Arial"/>
      <family val="2"/>
    </font>
    <font>
      <sz val="11"/>
      <color rgb="FF000000"/>
      <name val="Calibri"/>
      <family val="2"/>
    </font>
    <font>
      <sz val="8"/>
      <color rgb="FF000000"/>
      <name val="Arial"/>
      <family val="2"/>
    </font>
    <font>
      <b/>
      <sz val="11"/>
      <name val="Arial"/>
      <family val="2"/>
    </font>
    <font>
      <b/>
      <sz val="12"/>
      <color indexed="9"/>
      <name val="Tahoma"/>
      <family val="2"/>
    </font>
    <font>
      <b/>
      <sz val="16"/>
      <color indexed="9"/>
      <name val="Tahoma"/>
      <family val="2"/>
    </font>
    <font>
      <sz val="10"/>
      <color indexed="9"/>
      <name val="Tahoma"/>
      <family val="2"/>
    </font>
    <font>
      <b/>
      <sz val="12"/>
      <color theme="0"/>
      <name val="Tahoma"/>
      <family val="2"/>
    </font>
    <font>
      <b/>
      <sz val="10"/>
      <name val="Tahoma"/>
      <family val="2"/>
    </font>
    <font>
      <sz val="10"/>
      <name val="Tahoma"/>
      <family val="2"/>
    </font>
    <font>
      <sz val="10"/>
      <color rgb="FFFF0000"/>
      <name val="Tahoma"/>
      <family val="2"/>
    </font>
    <font>
      <b/>
      <i/>
      <sz val="10"/>
      <name val="Verdana"/>
      <family val="2"/>
    </font>
    <font>
      <sz val="10"/>
      <color rgb="FF7030A0"/>
      <name val="Verdana"/>
      <family val="2"/>
    </font>
    <font>
      <i/>
      <sz val="10"/>
      <name val="Verdana"/>
      <family val="2"/>
    </font>
    <font>
      <i/>
      <sz val="10"/>
      <color rgb="FF7030A0"/>
      <name val="Verdana"/>
      <family val="2"/>
    </font>
    <font>
      <b/>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i/>
      <sz val="10"/>
      <color rgb="FFFF0000"/>
      <name val="Verdana"/>
      <family val="2"/>
    </font>
    <font>
      <b/>
      <sz val="11"/>
      <color theme="0"/>
      <name val="Tahoma"/>
      <family val="2"/>
    </font>
    <font>
      <b/>
      <strike/>
      <sz val="11"/>
      <color theme="0"/>
      <name val="Tahoma"/>
      <family val="2"/>
    </font>
    <font>
      <sz val="14"/>
      <color rgb="FFFF0000"/>
      <name val="Arial"/>
      <family val="2"/>
    </font>
  </fonts>
  <fills count="2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4" tint="0.79998168889431442"/>
        <bgColor indexed="64"/>
      </patternFill>
    </fill>
    <fill>
      <patternFill patternType="solid">
        <fgColor rgb="FF2175D9"/>
        <bgColor indexed="64"/>
      </patternFill>
    </fill>
    <fill>
      <patternFill patternType="solid">
        <fgColor theme="4" tint="0.39997558519241921"/>
        <bgColor indexed="64"/>
      </patternFill>
    </fill>
    <fill>
      <patternFill patternType="solid">
        <fgColor theme="9"/>
        <bgColor indexed="64"/>
      </patternFill>
    </fill>
    <fill>
      <patternFill patternType="solid">
        <fgColor theme="6"/>
        <bgColor indexed="64"/>
      </patternFill>
    </fill>
    <fill>
      <patternFill patternType="solid">
        <fgColor theme="9" tint="0.79998168889431442"/>
        <bgColor indexed="64"/>
      </patternFill>
    </fill>
    <fill>
      <patternFill patternType="solid">
        <fgColor theme="6" tint="0.79998168889431442"/>
        <bgColor indexed="64"/>
      </patternFill>
    </fill>
    <fill>
      <patternFill patternType="lightGray">
        <bgColor theme="6" tint="0.7999816888943144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2">
    <xf numFmtId="0" fontId="0" fillId="0" borderId="0"/>
    <xf numFmtId="164" fontId="3" fillId="0" borderId="0" applyFont="0" applyFill="0" applyBorder="0" applyAlignment="0" applyProtection="0"/>
    <xf numFmtId="0" fontId="5" fillId="0" borderId="0"/>
    <xf numFmtId="44" fontId="34" fillId="0" borderId="0" applyFont="0" applyFill="0" applyBorder="0" applyAlignment="0" applyProtection="0"/>
    <xf numFmtId="9" fontId="78"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43" fontId="103" fillId="0" borderId="0" applyFont="0" applyFill="0" applyBorder="0" applyAlignment="0" applyProtection="0"/>
    <xf numFmtId="0" fontId="104" fillId="0" borderId="0"/>
    <xf numFmtId="0" fontId="1" fillId="0" borderId="0"/>
    <xf numFmtId="0" fontId="3" fillId="0" borderId="0"/>
  </cellStyleXfs>
  <cellXfs count="684">
    <xf numFmtId="0" fontId="0" fillId="0" borderId="0" xfId="0"/>
    <xf numFmtId="0" fontId="15"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6"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5" fillId="3" borderId="1" xfId="0" applyFont="1" applyFill="1" applyBorder="1" applyProtection="1">
      <protection locked="0"/>
    </xf>
    <xf numFmtId="0" fontId="3" fillId="0" borderId="0" xfId="0" applyFont="1" applyAlignment="1">
      <alignment vertical="top"/>
    </xf>
    <xf numFmtId="0" fontId="10" fillId="0" borderId="0" xfId="0" applyFont="1" applyAlignment="1">
      <alignment vertical="top"/>
    </xf>
    <xf numFmtId="0" fontId="17"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9"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7" fillId="3" borderId="10" xfId="0" applyFont="1" applyFill="1" applyBorder="1"/>
    <xf numFmtId="0" fontId="5" fillId="3" borderId="10" xfId="0" applyFont="1" applyFill="1" applyBorder="1"/>
    <xf numFmtId="0" fontId="17" fillId="3" borderId="1" xfId="0" applyFont="1" applyFill="1" applyBorder="1"/>
    <xf numFmtId="0" fontId="22"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2" fillId="4" borderId="1" xfId="0" applyNumberFormat="1" applyFont="1" applyFill="1" applyBorder="1" applyAlignment="1">
      <alignment vertical="top" wrapText="1"/>
    </xf>
    <xf numFmtId="165" fontId="23" fillId="0" borderId="1" xfId="0" applyNumberFormat="1" applyFont="1" applyBorder="1" applyAlignment="1">
      <alignment vertical="top" wrapText="1"/>
    </xf>
    <xf numFmtId="0" fontId="23" fillId="0" borderId="1" xfId="0" applyFont="1" applyBorder="1" applyAlignment="1">
      <alignment vertical="top" wrapText="1"/>
    </xf>
    <xf numFmtId="0" fontId="8" fillId="0" borderId="0" xfId="0" applyFont="1"/>
    <xf numFmtId="0" fontId="9" fillId="0" borderId="0" xfId="0" applyFont="1" applyAlignment="1">
      <alignment vertical="top"/>
    </xf>
    <xf numFmtId="0" fontId="19" fillId="0" borderId="1" xfId="0" applyFont="1" applyBorder="1" applyAlignment="1">
      <alignment vertical="top" wrapText="1"/>
    </xf>
    <xf numFmtId="0" fontId="27" fillId="0" borderId="0" xfId="0" applyFont="1" applyAlignment="1">
      <alignment vertical="top"/>
    </xf>
    <xf numFmtId="0" fontId="12" fillId="0" borderId="0" xfId="0" applyFont="1" applyAlignment="1">
      <alignment vertical="top"/>
    </xf>
    <xf numFmtId="0" fontId="28" fillId="0" borderId="0" xfId="0" applyFont="1" applyAlignment="1">
      <alignment wrapText="1"/>
    </xf>
    <xf numFmtId="0" fontId="19" fillId="0" borderId="0" xfId="0" applyFont="1"/>
    <xf numFmtId="10" fontId="5" fillId="0" borderId="0" xfId="0" applyNumberFormat="1" applyFont="1"/>
    <xf numFmtId="0" fontId="19" fillId="0" borderId="1" xfId="0" applyFont="1" applyBorder="1"/>
    <xf numFmtId="0" fontId="30" fillId="0" borderId="0" xfId="0" applyFont="1"/>
    <xf numFmtId="0" fontId="13" fillId="4" borderId="1" xfId="0" applyFont="1" applyFill="1" applyBorder="1" applyAlignment="1">
      <alignment vertical="top" wrapText="1"/>
    </xf>
    <xf numFmtId="0" fontId="35" fillId="0" borderId="1" xfId="0" applyFont="1" applyBorder="1" applyAlignment="1">
      <alignment vertical="top" wrapText="1"/>
    </xf>
    <xf numFmtId="0" fontId="35" fillId="0" borderId="0" xfId="0" applyFont="1"/>
    <xf numFmtId="0" fontId="36" fillId="0" borderId="0" xfId="0" applyFont="1" applyAlignment="1">
      <alignment vertical="top"/>
    </xf>
    <xf numFmtId="0" fontId="38" fillId="0" borderId="0" xfId="0" applyFont="1" applyAlignment="1">
      <alignment wrapText="1"/>
    </xf>
    <xf numFmtId="0" fontId="35" fillId="0" borderId="0" xfId="0" applyFont="1" applyAlignment="1">
      <alignment vertical="top"/>
    </xf>
    <xf numFmtId="0" fontId="39" fillId="0" borderId="0" xfId="0" applyFont="1" applyAlignment="1">
      <alignment vertical="top"/>
    </xf>
    <xf numFmtId="0" fontId="43" fillId="3" borderId="8" xfId="0" applyFont="1" applyFill="1" applyBorder="1"/>
    <xf numFmtId="0" fontId="35" fillId="3" borderId="8" xfId="0" applyFont="1" applyFill="1" applyBorder="1"/>
    <xf numFmtId="0" fontId="43" fillId="0" borderId="1" xfId="0" applyFont="1" applyBorder="1"/>
    <xf numFmtId="0" fontId="43" fillId="0" borderId="1" xfId="0" applyFont="1" applyBorder="1" applyAlignment="1">
      <alignment vertical="top"/>
    </xf>
    <xf numFmtId="0" fontId="43" fillId="0" borderId="1" xfId="0" applyFont="1" applyBorder="1" applyAlignment="1">
      <alignment vertical="top" wrapText="1"/>
    </xf>
    <xf numFmtId="0" fontId="35" fillId="0" borderId="1" xfId="0" applyFont="1" applyBorder="1"/>
    <xf numFmtId="166" fontId="35" fillId="0" borderId="1" xfId="0" applyNumberFormat="1" applyFont="1" applyBorder="1"/>
    <xf numFmtId="165" fontId="35" fillId="0" borderId="1" xfId="0" applyNumberFormat="1" applyFont="1" applyBorder="1"/>
    <xf numFmtId="165" fontId="44" fillId="0" borderId="1" xfId="0" applyNumberFormat="1" applyFont="1" applyBorder="1" applyAlignment="1">
      <alignment vertical="top"/>
    </xf>
    <xf numFmtId="0" fontId="35" fillId="0" borderId="1" xfId="0" applyFont="1" applyBorder="1" applyAlignment="1">
      <alignment vertical="top"/>
    </xf>
    <xf numFmtId="166" fontId="35" fillId="4" borderId="1" xfId="0" applyNumberFormat="1" applyFont="1" applyFill="1" applyBorder="1" applyAlignment="1">
      <alignment vertical="top"/>
    </xf>
    <xf numFmtId="165" fontId="35" fillId="0" borderId="1" xfId="0" applyNumberFormat="1" applyFont="1" applyBorder="1" applyAlignment="1">
      <alignment vertical="top"/>
    </xf>
    <xf numFmtId="165" fontId="44" fillId="0" borderId="1" xfId="0" applyNumberFormat="1" applyFont="1" applyBorder="1" applyAlignment="1">
      <alignment vertical="top" wrapText="1"/>
    </xf>
    <xf numFmtId="166" fontId="35" fillId="3" borderId="1" xfId="0" applyNumberFormat="1" applyFont="1" applyFill="1" applyBorder="1" applyAlignment="1" applyProtection="1">
      <alignment vertical="top"/>
      <protection locked="0"/>
    </xf>
    <xf numFmtId="166" fontId="35" fillId="6" borderId="1" xfId="0" applyNumberFormat="1" applyFont="1" applyFill="1" applyBorder="1" applyAlignment="1" applyProtection="1">
      <alignment vertical="top"/>
      <protection locked="0"/>
    </xf>
    <xf numFmtId="166" fontId="43" fillId="0" borderId="1" xfId="0" applyNumberFormat="1" applyFont="1" applyBorder="1"/>
    <xf numFmtId="165" fontId="43" fillId="0" borderId="1" xfId="0" applyNumberFormat="1" applyFont="1" applyBorder="1"/>
    <xf numFmtId="166" fontId="35" fillId="3" borderId="1" xfId="0" applyNumberFormat="1" applyFont="1" applyFill="1" applyBorder="1" applyAlignment="1" applyProtection="1">
      <alignment vertical="top" wrapText="1"/>
      <protection locked="0"/>
    </xf>
    <xf numFmtId="165" fontId="35" fillId="0" borderId="1" xfId="0" applyNumberFormat="1" applyFont="1" applyBorder="1" applyAlignment="1">
      <alignment vertical="top" wrapText="1"/>
    </xf>
    <xf numFmtId="166" fontId="35" fillId="0" borderId="1" xfId="0" applyNumberFormat="1" applyFont="1" applyBorder="1" applyAlignment="1">
      <alignment vertical="top" wrapText="1"/>
    </xf>
    <xf numFmtId="166"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10" fontId="35" fillId="0" borderId="0" xfId="0" applyNumberFormat="1" applyFont="1"/>
    <xf numFmtId="0" fontId="35" fillId="3" borderId="1" xfId="0" applyFont="1" applyFill="1" applyBorder="1" applyProtection="1">
      <protection locked="0"/>
    </xf>
    <xf numFmtId="166" fontId="35" fillId="3" borderId="1" xfId="0" applyNumberFormat="1" applyFont="1" applyFill="1" applyBorder="1" applyProtection="1">
      <protection locked="0"/>
    </xf>
    <xf numFmtId="0" fontId="43" fillId="4" borderId="1" xfId="0" applyFont="1" applyFill="1" applyBorder="1" applyAlignment="1">
      <alignment vertical="top" wrapText="1"/>
    </xf>
    <xf numFmtId="165" fontId="35" fillId="5" borderId="1" xfId="0" applyNumberFormat="1" applyFont="1" applyFill="1" applyBorder="1" applyAlignment="1">
      <alignment vertical="top" wrapText="1"/>
    </xf>
    <xf numFmtId="165" fontId="43" fillId="5" borderId="1" xfId="0" applyNumberFormat="1" applyFont="1" applyFill="1" applyBorder="1" applyAlignment="1">
      <alignment vertical="top" wrapText="1"/>
    </xf>
    <xf numFmtId="165" fontId="35" fillId="6" borderId="1" xfId="0" applyNumberFormat="1" applyFont="1" applyFill="1" applyBorder="1" applyAlignment="1" applyProtection="1">
      <alignment vertical="top" wrapText="1"/>
      <protection locked="0"/>
    </xf>
    <xf numFmtId="165" fontId="36" fillId="5" borderId="1" xfId="0" applyNumberFormat="1" applyFont="1" applyFill="1" applyBorder="1" applyAlignment="1">
      <alignment vertical="top" wrapText="1"/>
    </xf>
    <xf numFmtId="0" fontId="43" fillId="3" borderId="10" xfId="0" applyFont="1" applyFill="1" applyBorder="1"/>
    <xf numFmtId="0" fontId="35" fillId="3" borderId="10" xfId="0" applyFont="1" applyFill="1" applyBorder="1"/>
    <xf numFmtId="0" fontId="43" fillId="4" borderId="0" xfId="0" applyFont="1" applyFill="1"/>
    <xf numFmtId="0" fontId="35" fillId="4" borderId="0" xfId="0" applyFont="1" applyFill="1"/>
    <xf numFmtId="0" fontId="37" fillId="0" borderId="0" xfId="0" applyFont="1"/>
    <xf numFmtId="0" fontId="37" fillId="0" borderId="0" xfId="0" applyFont="1" applyAlignment="1">
      <alignment vertical="top"/>
    </xf>
    <xf numFmtId="0" fontId="49" fillId="0" borderId="0" xfId="0" applyFont="1"/>
    <xf numFmtId="0" fontId="43" fillId="3" borderId="1" xfId="0" applyFont="1" applyFill="1" applyBorder="1"/>
    <xf numFmtId="0" fontId="35" fillId="3" borderId="1" xfId="0" applyFont="1" applyFill="1" applyBorder="1"/>
    <xf numFmtId="166" fontId="35" fillId="6" borderId="1" xfId="0" applyNumberFormat="1" applyFont="1" applyFill="1" applyBorder="1" applyAlignment="1" applyProtection="1">
      <alignment vertical="top" wrapText="1"/>
      <protection locked="0"/>
    </xf>
    <xf numFmtId="0" fontId="50" fillId="0" borderId="1" xfId="0" applyFont="1" applyBorder="1" applyAlignment="1">
      <alignment vertical="top" wrapText="1"/>
    </xf>
    <xf numFmtId="166" fontId="50" fillId="4" borderId="1" xfId="0" applyNumberFormat="1" applyFont="1" applyFill="1" applyBorder="1" applyAlignment="1">
      <alignment vertical="top"/>
    </xf>
    <xf numFmtId="10" fontId="37" fillId="0" borderId="0" xfId="0" applyNumberFormat="1" applyFont="1"/>
    <xf numFmtId="0" fontId="51" fillId="0" borderId="1" xfId="0" applyFont="1" applyBorder="1"/>
    <xf numFmtId="0" fontId="37" fillId="0" borderId="1" xfId="0" applyFont="1" applyBorder="1"/>
    <xf numFmtId="165" fontId="43" fillId="4" borderId="1" xfId="0" applyNumberFormat="1" applyFont="1" applyFill="1" applyBorder="1" applyAlignment="1">
      <alignment vertical="top" wrapText="1"/>
    </xf>
    <xf numFmtId="0" fontId="36" fillId="0" borderId="0" xfId="0" applyFont="1"/>
    <xf numFmtId="166" fontId="35" fillId="4"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wrapText="1"/>
    </xf>
    <xf numFmtId="0" fontId="53" fillId="0" borderId="0" xfId="0" applyFont="1"/>
    <xf numFmtId="0" fontId="41" fillId="0" borderId="0" xfId="0" applyFont="1" applyAlignment="1">
      <alignment vertical="top" wrapText="1"/>
    </xf>
    <xf numFmtId="0" fontId="37" fillId="0" borderId="0" xfId="0" applyFont="1" applyAlignment="1">
      <alignment wrapText="1"/>
    </xf>
    <xf numFmtId="0" fontId="55" fillId="0" borderId="0" xfId="0" applyFont="1"/>
    <xf numFmtId="0" fontId="56" fillId="0" borderId="0" xfId="0" applyFont="1"/>
    <xf numFmtId="0" fontId="57" fillId="0" borderId="0" xfId="0" applyFont="1"/>
    <xf numFmtId="0" fontId="58" fillId="0" borderId="0" xfId="0" applyFont="1"/>
    <xf numFmtId="0" fontId="55" fillId="0" borderId="0" xfId="0" applyFont="1" applyAlignment="1">
      <alignment vertical="top"/>
    </xf>
    <xf numFmtId="0" fontId="61" fillId="0" borderId="0" xfId="0" applyFont="1" applyAlignment="1">
      <alignment wrapText="1"/>
    </xf>
    <xf numFmtId="0" fontId="56" fillId="0" borderId="0" xfId="0" applyFont="1" applyAlignment="1">
      <alignment vertical="top"/>
    </xf>
    <xf numFmtId="0" fontId="62" fillId="0" borderId="0" xfId="0" applyFont="1" applyAlignment="1">
      <alignment vertical="top"/>
    </xf>
    <xf numFmtId="0" fontId="58" fillId="0" borderId="0" xfId="0" applyFont="1" applyAlignment="1">
      <alignment horizontal="center"/>
    </xf>
    <xf numFmtId="0" fontId="64" fillId="6" borderId="0" xfId="0" applyFont="1" applyFill="1"/>
    <xf numFmtId="0" fontId="64" fillId="4" borderId="0" xfId="0" applyFont="1" applyFill="1"/>
    <xf numFmtId="0" fontId="65" fillId="0" borderId="0" xfId="0" applyFont="1"/>
    <xf numFmtId="0" fontId="65" fillId="0" borderId="0" xfId="0" applyFont="1" applyAlignment="1">
      <alignment horizontal="center"/>
    </xf>
    <xf numFmtId="0" fontId="64" fillId="6" borderId="1" xfId="0" applyFont="1" applyFill="1" applyBorder="1" applyAlignment="1">
      <alignment wrapText="1"/>
    </xf>
    <xf numFmtId="0" fontId="66" fillId="0" borderId="0" xfId="0" applyFont="1"/>
    <xf numFmtId="0" fontId="62" fillId="8" borderId="1" xfId="0" applyFont="1" applyFill="1" applyBorder="1" applyAlignment="1">
      <alignment vertical="top" wrapText="1"/>
    </xf>
    <xf numFmtId="0" fontId="64" fillId="0" borderId="1" xfId="0" applyFont="1" applyBorder="1" applyAlignment="1">
      <alignment horizontal="left" wrapText="1"/>
    </xf>
    <xf numFmtId="0" fontId="64" fillId="0" borderId="1" xfId="0" applyFont="1" applyBorder="1" applyAlignment="1">
      <alignment horizontal="center"/>
    </xf>
    <xf numFmtId="0" fontId="64" fillId="0" borderId="1" xfId="0" applyFont="1" applyBorder="1" applyAlignment="1">
      <alignment wrapText="1"/>
    </xf>
    <xf numFmtId="0" fontId="65" fillId="0" borderId="1" xfId="0" applyFont="1" applyBorder="1"/>
    <xf numFmtId="165" fontId="65" fillId="0" borderId="1" xfId="0" applyNumberFormat="1" applyFont="1" applyBorder="1" applyAlignment="1">
      <alignment horizontal="center"/>
    </xf>
    <xf numFmtId="9" fontId="64" fillId="6" borderId="1" xfId="0" applyNumberFormat="1" applyFont="1" applyFill="1" applyBorder="1" applyProtection="1">
      <protection locked="0"/>
    </xf>
    <xf numFmtId="9" fontId="65" fillId="0" borderId="1" xfId="0" applyNumberFormat="1" applyFont="1" applyBorder="1"/>
    <xf numFmtId="166" fontId="65" fillId="0" borderId="1" xfId="0" applyNumberFormat="1" applyFont="1" applyBorder="1"/>
    <xf numFmtId="165" fontId="64" fillId="0" borderId="1" xfId="0" applyNumberFormat="1" applyFont="1" applyBorder="1"/>
    <xf numFmtId="9" fontId="65" fillId="8" borderId="8" xfId="0" applyNumberFormat="1" applyFont="1" applyFill="1" applyBorder="1" applyAlignment="1">
      <alignment wrapText="1"/>
    </xf>
    <xf numFmtId="166" fontId="65" fillId="8" borderId="8" xfId="0" applyNumberFormat="1" applyFont="1" applyFill="1" applyBorder="1" applyAlignment="1">
      <alignment wrapText="1"/>
    </xf>
    <xf numFmtId="0" fontId="64" fillId="0" borderId="0" xfId="0" applyFont="1"/>
    <xf numFmtId="0" fontId="65" fillId="0" borderId="10" xfId="0" applyFont="1" applyBorder="1"/>
    <xf numFmtId="0" fontId="58" fillId="8" borderId="10" xfId="0" applyFont="1" applyFill="1" applyBorder="1" applyAlignment="1">
      <alignment wrapText="1"/>
    </xf>
    <xf numFmtId="0" fontId="64" fillId="4" borderId="1" xfId="0" applyFont="1" applyFill="1" applyBorder="1" applyAlignment="1">
      <alignment horizontal="left" vertical="top" wrapText="1"/>
    </xf>
    <xf numFmtId="9" fontId="64" fillId="0" borderId="1" xfId="0" applyNumberFormat="1" applyFont="1" applyBorder="1" applyAlignment="1">
      <alignment wrapText="1"/>
    </xf>
    <xf numFmtId="166" fontId="64" fillId="0" borderId="1" xfId="0" applyNumberFormat="1" applyFont="1" applyBorder="1"/>
    <xf numFmtId="165" fontId="62" fillId="7" borderId="1" xfId="0" applyNumberFormat="1" applyFont="1" applyFill="1" applyBorder="1"/>
    <xf numFmtId="0" fontId="67" fillId="7" borderId="15" xfId="0" applyFont="1" applyFill="1" applyBorder="1" applyAlignment="1">
      <alignment wrapText="1"/>
    </xf>
    <xf numFmtId="0" fontId="65" fillId="0" borderId="0" xfId="0" applyFont="1" applyAlignment="1">
      <alignment vertical="top"/>
    </xf>
    <xf numFmtId="0" fontId="65" fillId="0" borderId="0" xfId="0" applyFont="1" applyAlignment="1">
      <alignment vertical="top" wrapText="1"/>
    </xf>
    <xf numFmtId="0" fontId="65" fillId="0" borderId="0" xfId="0" applyFont="1" applyAlignment="1">
      <alignment horizontal="center" vertical="top"/>
    </xf>
    <xf numFmtId="0" fontId="64" fillId="0" borderId="9" xfId="0" applyFont="1" applyBorder="1"/>
    <xf numFmtId="9" fontId="65" fillId="0" borderId="0" xfId="0" applyNumberFormat="1" applyFont="1"/>
    <xf numFmtId="0" fontId="64" fillId="7" borderId="1" xfId="0" applyFont="1" applyFill="1" applyBorder="1" applyAlignment="1">
      <alignment horizontal="center" vertical="center"/>
    </xf>
    <xf numFmtId="0" fontId="68" fillId="0" borderId="1" xfId="0" applyFont="1" applyBorder="1" applyAlignment="1">
      <alignment horizontal="right" vertical="top" wrapText="1"/>
    </xf>
    <xf numFmtId="0" fontId="68" fillId="0" borderId="0" xfId="0" applyFont="1" applyAlignment="1">
      <alignment horizontal="right" vertical="top" wrapText="1"/>
    </xf>
    <xf numFmtId="0" fontId="62" fillId="8" borderId="15" xfId="0" applyFont="1" applyFill="1" applyBorder="1" applyAlignment="1">
      <alignment horizontal="left" vertical="top" wrapText="1"/>
    </xf>
    <xf numFmtId="0" fontId="68" fillId="0" borderId="0" xfId="0" applyFont="1" applyAlignment="1">
      <alignment horizontal="right" wrapText="1"/>
    </xf>
    <xf numFmtId="0" fontId="64" fillId="0" borderId="1" xfId="0" applyFont="1" applyBorder="1" applyAlignment="1">
      <alignment vertical="top" wrapText="1"/>
    </xf>
    <xf numFmtId="0" fontId="65" fillId="0" borderId="1" xfId="0" applyFont="1" applyBorder="1" applyAlignment="1">
      <alignment vertical="top" wrapText="1"/>
    </xf>
    <xf numFmtId="0" fontId="65" fillId="0" borderId="2" xfId="0" applyFont="1" applyBorder="1" applyAlignment="1">
      <alignment horizontal="center" vertical="top"/>
    </xf>
    <xf numFmtId="0" fontId="64" fillId="0" borderId="0" xfId="0" applyFont="1" applyAlignment="1">
      <alignment vertical="top" wrapText="1"/>
    </xf>
    <xf numFmtId="0" fontId="65" fillId="0" borderId="0" xfId="0" applyFont="1" applyAlignment="1">
      <alignment horizontal="left" vertical="top" wrapText="1"/>
    </xf>
    <xf numFmtId="0" fontId="58" fillId="0" borderId="0" xfId="0" applyFont="1" applyAlignment="1">
      <alignment horizontal="left" vertical="top" wrapText="1"/>
    </xf>
    <xf numFmtId="0" fontId="64" fillId="0" borderId="2" xfId="0" applyFont="1" applyBorder="1" applyAlignment="1">
      <alignment wrapText="1"/>
    </xf>
    <xf numFmtId="0" fontId="64" fillId="0" borderId="1" xfId="0" applyFont="1" applyBorder="1" applyAlignment="1">
      <alignment horizontal="center" wrapText="1"/>
    </xf>
    <xf numFmtId="0" fontId="64" fillId="0" borderId="0" xfId="0" applyFont="1" applyAlignment="1">
      <alignment wrapText="1"/>
    </xf>
    <xf numFmtId="0" fontId="65" fillId="0" borderId="1" xfId="0" applyFont="1" applyBorder="1" applyAlignment="1">
      <alignment wrapText="1"/>
    </xf>
    <xf numFmtId="9" fontId="64" fillId="0" borderId="1" xfId="0" applyNumberFormat="1" applyFont="1" applyBorder="1"/>
    <xf numFmtId="165" fontId="62" fillId="7" borderId="1" xfId="0" applyNumberFormat="1" applyFont="1" applyFill="1" applyBorder="1" applyAlignment="1">
      <alignment vertical="center"/>
    </xf>
    <xf numFmtId="0" fontId="67" fillId="7" borderId="15" xfId="0" applyFont="1" applyFill="1" applyBorder="1" applyAlignment="1">
      <alignment vertical="center" wrapText="1"/>
    </xf>
    <xf numFmtId="0" fontId="58" fillId="0" borderId="0" xfId="0" applyFont="1" applyAlignment="1">
      <alignment wrapText="1"/>
    </xf>
    <xf numFmtId="0" fontId="62" fillId="8" borderId="2" xfId="0" applyFont="1" applyFill="1" applyBorder="1" applyAlignment="1">
      <alignment horizontal="center" vertical="top" wrapText="1"/>
    </xf>
    <xf numFmtId="0" fontId="62" fillId="8" borderId="3" xfId="0" applyFont="1" applyFill="1" applyBorder="1" applyAlignment="1">
      <alignment horizontal="center"/>
    </xf>
    <xf numFmtId="0" fontId="62" fillId="8" borderId="4" xfId="0" applyFont="1" applyFill="1" applyBorder="1" applyAlignment="1">
      <alignment horizontal="center"/>
    </xf>
    <xf numFmtId="0" fontId="62" fillId="0" borderId="1"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 xfId="0" applyFont="1" applyBorder="1" applyAlignment="1">
      <alignment wrapText="1"/>
    </xf>
    <xf numFmtId="165" fontId="65" fillId="0" borderId="10" xfId="0" applyNumberFormat="1" applyFont="1" applyBorder="1"/>
    <xf numFmtId="9" fontId="64" fillId="0" borderId="1" xfId="0" applyNumberFormat="1" applyFont="1" applyBorder="1" applyAlignment="1">
      <alignment horizontal="center"/>
    </xf>
    <xf numFmtId="165" fontId="67" fillId="0" borderId="1" xfId="0" applyNumberFormat="1" applyFont="1" applyBorder="1"/>
    <xf numFmtId="0" fontId="62" fillId="0" borderId="10" xfId="0" applyFont="1" applyBorder="1" applyAlignment="1">
      <alignment wrapText="1"/>
    </xf>
    <xf numFmtId="165" fontId="65" fillId="0" borderId="1" xfId="0" applyNumberFormat="1" applyFont="1" applyBorder="1"/>
    <xf numFmtId="0" fontId="64" fillId="0" borderId="0" xfId="0" applyFont="1" applyAlignment="1">
      <alignment horizontal="center" wrapText="1"/>
    </xf>
    <xf numFmtId="165" fontId="55" fillId="0" borderId="1" xfId="0" applyNumberFormat="1" applyFont="1" applyBorder="1"/>
    <xf numFmtId="165" fontId="59" fillId="7" borderId="1" xfId="0" applyNumberFormat="1" applyFont="1" applyFill="1" applyBorder="1"/>
    <xf numFmtId="0" fontId="70" fillId="0" borderId="0" xfId="0" applyFont="1"/>
    <xf numFmtId="0" fontId="62" fillId="0" borderId="0" xfId="0" applyFont="1"/>
    <xf numFmtId="0" fontId="71" fillId="0" borderId="0" xfId="0" applyFont="1"/>
    <xf numFmtId="0" fontId="67" fillId="0" borderId="0" xfId="0" applyFont="1"/>
    <xf numFmtId="0" fontId="72" fillId="0" borderId="0" xfId="0" applyFont="1"/>
    <xf numFmtId="165" fontId="64" fillId="0" borderId="0" xfId="0" applyNumberFormat="1" applyFont="1" applyAlignment="1">
      <alignment horizontal="right"/>
    </xf>
    <xf numFmtId="165" fontId="55" fillId="7" borderId="0" xfId="0" applyNumberFormat="1" applyFont="1" applyFill="1"/>
    <xf numFmtId="0" fontId="73" fillId="0" borderId="0" xfId="0" applyFont="1"/>
    <xf numFmtId="44" fontId="58" fillId="0" borderId="0" xfId="3" applyFont="1"/>
    <xf numFmtId="44" fontId="65" fillId="0" borderId="0" xfId="3" applyFont="1" applyAlignment="1">
      <alignment horizontal="right"/>
    </xf>
    <xf numFmtId="44" fontId="55" fillId="7" borderId="0" xfId="3" applyFont="1" applyFill="1"/>
    <xf numFmtId="44" fontId="66" fillId="0" borderId="0" xfId="3" applyFont="1"/>
    <xf numFmtId="44" fontId="74" fillId="0" borderId="0" xfId="3" applyFont="1"/>
    <xf numFmtId="0" fontId="58" fillId="0" borderId="0" xfId="0" applyFont="1" applyAlignment="1">
      <alignment horizontal="center" vertical="center"/>
    </xf>
    <xf numFmtId="165" fontId="65" fillId="0" borderId="0" xfId="0" applyNumberFormat="1" applyFont="1" applyAlignment="1">
      <alignment horizontal="right"/>
    </xf>
    <xf numFmtId="167" fontId="55" fillId="4" borderId="0" xfId="0" applyNumberFormat="1" applyFont="1" applyFill="1"/>
    <xf numFmtId="0" fontId="74" fillId="0" borderId="0" xfId="0" applyFont="1"/>
    <xf numFmtId="0" fontId="64" fillId="0" borderId="5" xfId="0" applyFont="1" applyBorder="1" applyAlignment="1">
      <alignment vertical="center" wrapText="1"/>
    </xf>
    <xf numFmtId="0" fontId="58" fillId="0" borderId="0" xfId="0" applyFont="1" applyAlignment="1">
      <alignment vertical="top"/>
    </xf>
    <xf numFmtId="0" fontId="67" fillId="3" borderId="1" xfId="0" applyFont="1" applyFill="1" applyBorder="1"/>
    <xf numFmtId="0" fontId="56" fillId="3" borderId="1" xfId="0" applyFont="1" applyFill="1" applyBorder="1"/>
    <xf numFmtId="0" fontId="67" fillId="0" borderId="1" xfId="0" applyFont="1" applyBorder="1"/>
    <xf numFmtId="0" fontId="67" fillId="0" borderId="1" xfId="0" applyFont="1" applyBorder="1" applyAlignment="1">
      <alignment vertical="top"/>
    </xf>
    <xf numFmtId="0" fontId="67" fillId="0" borderId="1" xfId="0" applyFont="1" applyBorder="1" applyAlignment="1">
      <alignment vertical="top" wrapText="1"/>
    </xf>
    <xf numFmtId="0" fontId="56" fillId="0" borderId="1" xfId="0" applyFont="1" applyBorder="1"/>
    <xf numFmtId="166" fontId="56" fillId="0" borderId="1" xfId="0" applyNumberFormat="1" applyFont="1" applyBorder="1"/>
    <xf numFmtId="165" fontId="56" fillId="0" borderId="1" xfId="0" applyNumberFormat="1" applyFont="1" applyBorder="1"/>
    <xf numFmtId="165" fontId="68" fillId="0" borderId="1" xfId="0" applyNumberFormat="1" applyFont="1" applyBorder="1" applyAlignment="1">
      <alignment vertical="top"/>
    </xf>
    <xf numFmtId="0" fontId="56" fillId="0" borderId="1" xfId="0" applyFont="1" applyBorder="1" applyAlignment="1">
      <alignment vertical="top"/>
    </xf>
    <xf numFmtId="166" fontId="56" fillId="6" borderId="1" xfId="0" applyNumberFormat="1" applyFont="1" applyFill="1" applyBorder="1" applyAlignment="1" applyProtection="1">
      <alignment vertical="top" wrapText="1"/>
      <protection locked="0"/>
    </xf>
    <xf numFmtId="165" fontId="56" fillId="0" borderId="1" xfId="0" applyNumberFormat="1" applyFont="1" applyBorder="1" applyAlignment="1">
      <alignment vertical="top"/>
    </xf>
    <xf numFmtId="165" fontId="68" fillId="0" borderId="1" xfId="0" applyNumberFormat="1" applyFont="1" applyBorder="1" applyAlignment="1">
      <alignment vertical="top" wrapText="1"/>
    </xf>
    <xf numFmtId="0" fontId="56" fillId="0" borderId="1" xfId="0" applyFont="1" applyBorder="1" applyAlignment="1">
      <alignment vertical="top" wrapText="1"/>
    </xf>
    <xf numFmtId="166" fontId="56" fillId="6" borderId="1" xfId="0" applyNumberFormat="1" applyFont="1" applyFill="1" applyBorder="1" applyAlignment="1" applyProtection="1">
      <alignment vertical="top"/>
      <protection locked="0"/>
    </xf>
    <xf numFmtId="166" fontId="56" fillId="4" borderId="1" xfId="0" applyNumberFormat="1" applyFont="1" applyFill="1" applyBorder="1" applyAlignment="1">
      <alignment vertical="top"/>
    </xf>
    <xf numFmtId="166" fontId="67" fillId="0" borderId="1" xfId="0" applyNumberFormat="1" applyFont="1" applyBorder="1"/>
    <xf numFmtId="0" fontId="76" fillId="0" borderId="1" xfId="0" applyFont="1" applyBorder="1" applyAlignment="1">
      <alignment vertical="top" wrapText="1"/>
    </xf>
    <xf numFmtId="166" fontId="76" fillId="4" borderId="1" xfId="0" applyNumberFormat="1" applyFont="1" applyFill="1" applyBorder="1" applyAlignment="1">
      <alignment vertical="top"/>
    </xf>
    <xf numFmtId="165" fontId="56" fillId="0" borderId="1" xfId="0" applyNumberFormat="1" applyFont="1" applyBorder="1" applyAlignment="1">
      <alignment vertical="top" wrapText="1"/>
    </xf>
    <xf numFmtId="166" fontId="56" fillId="4" borderId="1" xfId="0" applyNumberFormat="1" applyFont="1" applyFill="1" applyBorder="1" applyAlignment="1">
      <alignment vertical="top" wrapText="1"/>
    </xf>
    <xf numFmtId="166" fontId="56" fillId="3" borderId="1" xfId="0" applyNumberFormat="1" applyFont="1" applyFill="1" applyBorder="1" applyAlignment="1" applyProtection="1">
      <alignment vertical="top" wrapText="1"/>
      <protection locked="0"/>
    </xf>
    <xf numFmtId="0" fontId="56" fillId="4" borderId="1" xfId="0" applyFont="1" applyFill="1" applyBorder="1" applyAlignment="1">
      <alignment vertical="top" wrapText="1"/>
    </xf>
    <xf numFmtId="0" fontId="56" fillId="3" borderId="1" xfId="0" applyFont="1" applyFill="1" applyBorder="1" applyProtection="1">
      <protection locked="0"/>
    </xf>
    <xf numFmtId="166" fontId="56" fillId="3" borderId="1" xfId="0" applyNumberFormat="1" applyFont="1" applyFill="1" applyBorder="1" applyProtection="1">
      <protection locked="0"/>
    </xf>
    <xf numFmtId="10" fontId="58" fillId="0" borderId="0" xfId="0" applyNumberFormat="1" applyFont="1"/>
    <xf numFmtId="0" fontId="72" fillId="0" borderId="1" xfId="0" applyFont="1" applyBorder="1"/>
    <xf numFmtId="0" fontId="67" fillId="4" borderId="1" xfId="0" applyFont="1" applyFill="1" applyBorder="1" applyAlignment="1">
      <alignment vertical="top" wrapText="1"/>
    </xf>
    <xf numFmtId="165" fontId="56" fillId="5" borderId="1" xfId="0" applyNumberFormat="1" applyFont="1" applyFill="1" applyBorder="1" applyAlignment="1">
      <alignment vertical="top" wrapText="1"/>
    </xf>
    <xf numFmtId="165" fontId="67" fillId="5" borderId="1" xfId="0" applyNumberFormat="1" applyFont="1" applyFill="1" applyBorder="1" applyAlignment="1">
      <alignment vertical="top" wrapText="1"/>
    </xf>
    <xf numFmtId="0" fontId="58" fillId="0" borderId="1" xfId="0" applyFont="1" applyBorder="1"/>
    <xf numFmtId="165" fontId="56" fillId="6" borderId="1" xfId="0" applyNumberFormat="1" applyFont="1" applyFill="1" applyBorder="1" applyAlignment="1" applyProtection="1">
      <alignment vertical="top" wrapText="1"/>
      <protection locked="0"/>
    </xf>
    <xf numFmtId="165" fontId="67" fillId="4" borderId="1" xfId="0" applyNumberFormat="1" applyFont="1" applyFill="1" applyBorder="1" applyAlignment="1">
      <alignment vertical="top" wrapText="1"/>
    </xf>
    <xf numFmtId="165" fontId="55" fillId="5" borderId="1" xfId="0" applyNumberFormat="1" applyFont="1" applyFill="1" applyBorder="1" applyAlignment="1">
      <alignment vertical="top" wrapText="1"/>
    </xf>
    <xf numFmtId="0" fontId="67" fillId="3" borderId="10" xfId="0" applyFont="1" applyFill="1" applyBorder="1"/>
    <xf numFmtId="0" fontId="56" fillId="3" borderId="10" xfId="0" applyFont="1" applyFill="1" applyBorder="1"/>
    <xf numFmtId="0" fontId="67" fillId="4" borderId="0" xfId="0" applyFont="1" applyFill="1"/>
    <xf numFmtId="0" fontId="56"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165" fontId="11" fillId="0" borderId="1" xfId="0" applyNumberFormat="1" applyFont="1" applyBorder="1" applyAlignment="1">
      <alignment vertical="top" wrapText="1"/>
    </xf>
    <xf numFmtId="2" fontId="80" fillId="4" borderId="0" xfId="0" applyNumberFormat="1" applyFont="1" applyFill="1" applyBorder="1" applyAlignment="1"/>
    <xf numFmtId="0" fontId="31" fillId="0" borderId="0" xfId="0" applyFont="1" applyAlignment="1">
      <alignment vertical="top"/>
    </xf>
    <xf numFmtId="0" fontId="84" fillId="4" borderId="0" xfId="0" applyFont="1" applyFill="1" applyBorder="1"/>
    <xf numFmtId="0" fontId="86" fillId="0" borderId="0" xfId="0" applyFont="1" applyAlignment="1">
      <alignment vertical="top"/>
    </xf>
    <xf numFmtId="0" fontId="83"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8" fillId="0" borderId="1" xfId="5" applyFont="1" applyBorder="1" applyAlignment="1">
      <alignment vertical="top"/>
    </xf>
    <xf numFmtId="166" fontId="5" fillId="9" borderId="1" xfId="5" applyNumberFormat="1" applyFont="1" applyFill="1" applyBorder="1" applyAlignment="1">
      <alignment vertical="top"/>
    </xf>
    <xf numFmtId="165" fontId="92"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5" fillId="11" borderId="20" xfId="0" applyFont="1" applyFill="1" applyBorder="1" applyAlignment="1">
      <alignment vertical="top"/>
    </xf>
    <xf numFmtId="0" fontId="95" fillId="11" borderId="21" xfId="0" applyFont="1" applyFill="1" applyBorder="1" applyAlignment="1">
      <alignment vertical="top"/>
    </xf>
    <xf numFmtId="0" fontId="95" fillId="11" borderId="21" xfId="0" applyFont="1" applyFill="1" applyBorder="1" applyAlignment="1">
      <alignment vertical="top" wrapText="1"/>
    </xf>
    <xf numFmtId="166" fontId="5" fillId="6" borderId="1" xfId="0" applyNumberFormat="1" applyFont="1" applyFill="1" applyBorder="1" applyProtection="1">
      <protection locked="0"/>
    </xf>
    <xf numFmtId="0" fontId="97" fillId="2" borderId="1" xfId="0" applyFont="1" applyFill="1" applyBorder="1" applyAlignment="1">
      <alignment vertical="top"/>
    </xf>
    <xf numFmtId="0" fontId="7" fillId="2" borderId="1" xfId="0" applyFont="1" applyFill="1" applyBorder="1" applyAlignment="1">
      <alignment vertical="top"/>
    </xf>
    <xf numFmtId="0" fontId="24"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8" fillId="0" borderId="1" xfId="0" applyNumberFormat="1" applyFont="1" applyBorder="1" applyAlignment="1">
      <alignment vertical="top" wrapText="1"/>
    </xf>
    <xf numFmtId="166" fontId="5" fillId="4" borderId="1" xfId="0" applyNumberFormat="1" applyFont="1" applyFill="1" applyBorder="1" applyAlignment="1" applyProtection="1">
      <alignment vertical="top" wrapText="1"/>
    </xf>
    <xf numFmtId="165" fontId="22" fillId="0" borderId="1" xfId="0" applyNumberFormat="1" applyFont="1" applyBorder="1" applyAlignment="1">
      <alignment vertical="top"/>
    </xf>
    <xf numFmtId="0" fontId="22"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12"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9" fillId="0" borderId="1" xfId="0" applyNumberFormat="1" applyFont="1" applyBorder="1" applyAlignment="1">
      <alignment vertical="top" wrapText="1"/>
    </xf>
    <xf numFmtId="166" fontId="22"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6" fillId="0" borderId="8" xfId="0" applyFont="1" applyBorder="1" applyAlignment="1">
      <alignment vertical="top" wrapText="1"/>
    </xf>
    <xf numFmtId="0" fontId="0" fillId="0" borderId="0" xfId="0" applyAlignment="1">
      <alignment vertical="top" wrapText="1"/>
    </xf>
    <xf numFmtId="165" fontId="11" fillId="0" borderId="1" xfId="0" applyNumberFormat="1" applyFont="1" applyBorder="1" applyAlignment="1">
      <alignment vertical="top" wrapText="1"/>
    </xf>
    <xf numFmtId="0" fontId="54" fillId="0" borderId="0" xfId="0" applyFont="1"/>
    <xf numFmtId="0" fontId="54" fillId="0" borderId="0" xfId="0" applyFont="1" applyAlignment="1">
      <alignment horizontal="center" vertical="center"/>
    </xf>
    <xf numFmtId="0" fontId="27" fillId="0" borderId="0" xfId="0" applyFont="1" applyAlignment="1" applyProtection="1">
      <alignment vertical="top" wrapText="1"/>
    </xf>
    <xf numFmtId="0" fontId="7" fillId="0" borderId="1" xfId="5" applyFont="1" applyBorder="1" applyAlignment="1">
      <alignment vertical="top" wrapText="1"/>
    </xf>
    <xf numFmtId="0" fontId="0" fillId="0" borderId="0" xfId="0" applyAlignment="1">
      <alignment wrapText="1"/>
    </xf>
    <xf numFmtId="0" fontId="5" fillId="0" borderId="1" xfId="0" applyFont="1" applyBorder="1"/>
    <xf numFmtId="0" fontId="0" fillId="4" borderId="0" xfId="0" applyFill="1" applyProtection="1"/>
    <xf numFmtId="0" fontId="15" fillId="4" borderId="0" xfId="0" applyFont="1" applyFill="1"/>
    <xf numFmtId="0" fontId="30" fillId="4" borderId="0" xfId="0" applyFont="1" applyFill="1"/>
    <xf numFmtId="0" fontId="5" fillId="4" borderId="0" xfId="0" applyFont="1" applyFill="1"/>
    <xf numFmtId="0" fontId="54" fillId="4" borderId="0" xfId="0" applyFont="1" applyFill="1" applyAlignment="1">
      <alignment vertical="top"/>
    </xf>
    <xf numFmtId="0" fontId="31" fillId="4" borderId="0" xfId="0" applyFont="1" applyFill="1" applyAlignment="1">
      <alignment vertical="top"/>
    </xf>
    <xf numFmtId="0" fontId="28" fillId="4" borderId="0" xfId="0" applyFont="1" applyFill="1" applyAlignment="1">
      <alignment wrapText="1"/>
    </xf>
    <xf numFmtId="0" fontId="3" fillId="4" borderId="0" xfId="0" applyFont="1" applyFill="1" applyAlignment="1">
      <alignment vertical="top"/>
    </xf>
    <xf numFmtId="0" fontId="27" fillId="4" borderId="0" xfId="0" applyFont="1" applyFill="1" applyAlignment="1" applyProtection="1">
      <alignment vertical="top"/>
      <protection locked="0"/>
    </xf>
    <xf numFmtId="0" fontId="5" fillId="4" borderId="0" xfId="0" applyFont="1" applyFill="1" applyAlignment="1">
      <alignment vertical="top"/>
    </xf>
    <xf numFmtId="0" fontId="86" fillId="4" borderId="0" xfId="0" applyFont="1" applyFill="1" applyAlignment="1">
      <alignment vertical="top"/>
    </xf>
    <xf numFmtId="0" fontId="8" fillId="4" borderId="0" xfId="0" applyFont="1" applyFill="1" applyProtection="1"/>
    <xf numFmtId="0" fontId="18" fillId="4" borderId="0" xfId="0" applyFont="1" applyFill="1" applyAlignment="1" applyProtection="1">
      <alignment vertical="top" wrapText="1"/>
    </xf>
    <xf numFmtId="0" fontId="0" fillId="4" borderId="0" xfId="0" applyFill="1" applyAlignment="1">
      <alignment wrapText="1"/>
    </xf>
    <xf numFmtId="0" fontId="9" fillId="4" borderId="0" xfId="0" applyFont="1" applyFill="1" applyAlignment="1">
      <alignment wrapText="1"/>
    </xf>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7" fillId="4" borderId="0" xfId="0" applyFont="1" applyFill="1" applyAlignment="1" applyProtection="1">
      <alignment wrapText="1"/>
    </xf>
    <xf numFmtId="0" fontId="17" fillId="4" borderId="0" xfId="0" applyFont="1" applyFill="1" applyProtection="1"/>
    <xf numFmtId="0" fontId="3" fillId="4" borderId="0" xfId="0" applyFont="1" applyFill="1" applyProtection="1"/>
    <xf numFmtId="0" fontId="87" fillId="4" borderId="0" xfId="0" applyFont="1" applyFill="1" applyAlignment="1" applyProtection="1">
      <alignment wrapText="1"/>
    </xf>
    <xf numFmtId="0" fontId="88" fillId="4" borderId="15" xfId="0" applyFont="1" applyFill="1" applyBorder="1" applyAlignment="1" applyProtection="1">
      <alignment vertical="center" wrapText="1"/>
    </xf>
    <xf numFmtId="0" fontId="80" fillId="4" borderId="0" xfId="0" applyFont="1" applyFill="1" applyProtection="1"/>
    <xf numFmtId="0" fontId="0" fillId="4" borderId="0" xfId="0" applyFill="1"/>
    <xf numFmtId="0" fontId="26"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8" fillId="4" borderId="0" xfId="0" applyFont="1" applyFill="1" applyProtection="1"/>
    <xf numFmtId="0" fontId="8" fillId="4" borderId="0" xfId="0" applyFont="1" applyFill="1" applyAlignment="1" applyProtection="1">
      <alignment horizontal="center"/>
    </xf>
    <xf numFmtId="0" fontId="25" fillId="4" borderId="0" xfId="0" applyFont="1" applyFill="1" applyProtection="1"/>
    <xf numFmtId="165" fontId="13" fillId="4" borderId="0" xfId="0" applyNumberFormat="1" applyFont="1" applyFill="1" applyAlignment="1" applyProtection="1">
      <alignment horizontal="right"/>
    </xf>
    <xf numFmtId="0" fontId="20" fillId="4" borderId="0" xfId="0" applyFont="1" applyFill="1" applyProtection="1"/>
    <xf numFmtId="0" fontId="24" fillId="4" borderId="0" xfId="0" applyFont="1" applyFill="1" applyProtection="1"/>
    <xf numFmtId="44" fontId="0" fillId="4" borderId="0" xfId="6" applyFont="1" applyFill="1" applyProtection="1"/>
    <xf numFmtId="44" fontId="24" fillId="4" borderId="0" xfId="6" applyFont="1" applyFill="1" applyAlignment="1" applyProtection="1">
      <alignment horizontal="right"/>
    </xf>
    <xf numFmtId="44" fontId="90" fillId="4" borderId="0" xfId="6" applyFont="1" applyFill="1" applyProtection="1"/>
    <xf numFmtId="44" fontId="91" fillId="4" borderId="0" xfId="6" applyFont="1" applyFill="1" applyProtection="1"/>
    <xf numFmtId="44" fontId="10" fillId="4" borderId="0" xfId="6" applyFont="1" applyFill="1" applyProtection="1"/>
    <xf numFmtId="0" fontId="33" fillId="4" borderId="0" xfId="0" applyFont="1" applyFill="1" applyAlignment="1"/>
    <xf numFmtId="0" fontId="5" fillId="4" borderId="0" xfId="0" applyFont="1" applyFill="1" applyAlignment="1">
      <alignment wrapText="1"/>
    </xf>
    <xf numFmtId="0" fontId="80" fillId="4" borderId="0" xfId="0" applyFont="1" applyFill="1" applyBorder="1" applyAlignment="1">
      <alignment wrapText="1"/>
    </xf>
    <xf numFmtId="0" fontId="16"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0" fontId="104" fillId="0" borderId="0" xfId="9"/>
    <xf numFmtId="1" fontId="105" fillId="0" borderId="0" xfId="9" applyNumberFormat="1" applyFont="1" applyBorder="1" applyAlignment="1">
      <alignment horizontal="right" vertical="center" wrapText="1"/>
    </xf>
    <xf numFmtId="0" fontId="105" fillId="0" borderId="0" xfId="9" applyFont="1" applyBorder="1" applyAlignment="1">
      <alignment horizontal="center" vertical="center" wrapText="1"/>
    </xf>
    <xf numFmtId="0" fontId="105" fillId="0" borderId="0" xfId="9" applyFont="1" applyBorder="1" applyAlignment="1">
      <alignment horizontal="left" vertical="center" wrapText="1" indent="1"/>
    </xf>
    <xf numFmtId="0" fontId="104" fillId="0" borderId="0" xfId="9" applyBorder="1" applyAlignment="1">
      <alignment horizontal="left" vertical="top" wrapText="1"/>
    </xf>
    <xf numFmtId="1" fontId="105" fillId="0" borderId="0" xfId="9" applyNumberFormat="1" applyFont="1" applyBorder="1" applyAlignment="1">
      <alignment horizontal="center" vertical="center" wrapText="1"/>
    </xf>
    <xf numFmtId="0" fontId="58" fillId="0" borderId="0" xfId="9" applyFont="1" applyFill="1" applyBorder="1"/>
    <xf numFmtId="2" fontId="106" fillId="0" borderId="0" xfId="9" applyNumberFormat="1" applyFont="1" applyFill="1" applyBorder="1"/>
    <xf numFmtId="0" fontId="105" fillId="0" borderId="0" xfId="9" applyFont="1" applyFill="1" applyBorder="1" applyAlignment="1">
      <alignment horizontal="center" vertical="center" wrapText="1"/>
    </xf>
    <xf numFmtId="165" fontId="88" fillId="7" borderId="1" xfId="0" applyNumberFormat="1" applyFont="1" applyFill="1" applyBorder="1" applyAlignment="1" applyProtection="1">
      <alignment vertical="center"/>
    </xf>
    <xf numFmtId="0" fontId="7" fillId="12" borderId="2" xfId="0" applyFont="1" applyFill="1" applyBorder="1" applyAlignment="1" applyProtection="1">
      <alignment vertical="center" wrapText="1"/>
    </xf>
    <xf numFmtId="0" fontId="7" fillId="12" borderId="1" xfId="0" applyFont="1" applyFill="1" applyBorder="1" applyAlignment="1" applyProtection="1">
      <alignment horizontal="center" vertical="center" wrapText="1"/>
    </xf>
    <xf numFmtId="0" fontId="7" fillId="12" borderId="1" xfId="0" applyFont="1" applyFill="1" applyBorder="1" applyAlignment="1" applyProtection="1">
      <alignment vertical="center" wrapText="1"/>
    </xf>
    <xf numFmtId="165" fontId="89" fillId="7" borderId="0" xfId="0" applyNumberFormat="1" applyFont="1" applyFill="1" applyProtection="1"/>
    <xf numFmtId="168" fontId="27" fillId="7" borderId="0" xfId="6" applyNumberFormat="1" applyFont="1" applyFill="1" applyProtection="1"/>
    <xf numFmtId="0" fontId="96" fillId="0" borderId="1" xfId="0" applyFont="1" applyBorder="1" applyAlignment="1">
      <alignment vertical="top" wrapText="1"/>
    </xf>
    <xf numFmtId="0" fontId="31" fillId="4" borderId="0" xfId="0" applyFont="1" applyFill="1" applyAlignment="1">
      <alignment vertical="top" wrapText="1"/>
    </xf>
    <xf numFmtId="0" fontId="111" fillId="12" borderId="1" xfId="11" applyFont="1" applyFill="1" applyBorder="1" applyAlignment="1">
      <alignment horizontal="right" vertical="top"/>
    </xf>
    <xf numFmtId="0" fontId="111" fillId="12" borderId="1" xfId="11" applyFont="1" applyFill="1" applyBorder="1" applyAlignment="1">
      <alignment horizontal="center" vertical="top"/>
    </xf>
    <xf numFmtId="0" fontId="111" fillId="12" borderId="1" xfId="11" applyFont="1" applyFill="1" applyBorder="1" applyAlignment="1">
      <alignment vertical="top"/>
    </xf>
    <xf numFmtId="0" fontId="112" fillId="12" borderId="2" xfId="11" applyFont="1" applyFill="1" applyBorder="1"/>
    <xf numFmtId="0" fontId="112" fillId="12" borderId="3" xfId="11" applyFont="1" applyFill="1" applyBorder="1"/>
    <xf numFmtId="0" fontId="112" fillId="12" borderId="4" xfId="11" applyFont="1" applyFill="1" applyBorder="1"/>
    <xf numFmtId="0" fontId="111" fillId="12" borderId="1" xfId="11" applyFont="1" applyFill="1" applyBorder="1" applyAlignment="1">
      <alignment horizontal="left" vertical="center"/>
    </xf>
    <xf numFmtId="0" fontId="112" fillId="12" borderId="0" xfId="11" applyFont="1" applyFill="1" applyAlignment="1">
      <alignment horizontal="center"/>
    </xf>
    <xf numFmtId="0" fontId="112" fillId="12" borderId="13" xfId="11" applyFont="1" applyFill="1" applyBorder="1" applyAlignment="1">
      <alignment horizontal="center"/>
    </xf>
    <xf numFmtId="0" fontId="112" fillId="12" borderId="6" xfId="11" applyFont="1" applyFill="1" applyBorder="1" applyAlignment="1">
      <alignment horizontal="center"/>
    </xf>
    <xf numFmtId="0" fontId="112" fillId="12" borderId="11" xfId="11" applyFont="1" applyFill="1" applyBorder="1" applyAlignment="1">
      <alignment horizontal="center"/>
    </xf>
    <xf numFmtId="0" fontId="113" fillId="12" borderId="0" xfId="11" applyFont="1" applyFill="1" applyAlignment="1">
      <alignment horizontal="center"/>
    </xf>
    <xf numFmtId="0" fontId="12"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114" fillId="0" borderId="0" xfId="0" applyFont="1" applyAlignment="1">
      <alignment vertical="top" wrapText="1"/>
    </xf>
    <xf numFmtId="0" fontId="115" fillId="0" borderId="0" xfId="0" applyFont="1" applyAlignment="1">
      <alignment wrapText="1"/>
    </xf>
    <xf numFmtId="0" fontId="115" fillId="4" borderId="0" xfId="0" quotePrefix="1" applyFont="1" applyFill="1" applyAlignment="1">
      <alignment wrapText="1"/>
    </xf>
    <xf numFmtId="0" fontId="3" fillId="4" borderId="0" xfId="0" applyFont="1" applyFill="1" applyAlignment="1">
      <alignment wrapText="1"/>
    </xf>
    <xf numFmtId="0" fontId="7" fillId="14" borderId="0" xfId="0" applyFont="1" applyFill="1" applyBorder="1" applyAlignment="1">
      <alignment horizontal="left" vertical="center" wrapText="1"/>
    </xf>
    <xf numFmtId="0" fontId="115" fillId="4" borderId="0" xfId="0" applyFont="1" applyFill="1" applyAlignment="1">
      <alignment vertical="top" wrapText="1"/>
    </xf>
    <xf numFmtId="0" fontId="7" fillId="14" borderId="2" xfId="0" applyFont="1" applyFill="1" applyBorder="1" applyAlignment="1">
      <alignment vertical="center" wrapText="1"/>
    </xf>
    <xf numFmtId="0" fontId="7" fillId="14" borderId="3" xfId="0" applyFont="1" applyFill="1" applyBorder="1" applyAlignment="1">
      <alignment vertical="center" wrapText="1"/>
    </xf>
    <xf numFmtId="0" fontId="118" fillId="0" borderId="0" xfId="0" applyFont="1" applyAlignment="1">
      <alignment wrapText="1"/>
    </xf>
    <xf numFmtId="0" fontId="3" fillId="0" borderId="0" xfId="0" applyFont="1" applyAlignment="1">
      <alignment wrapText="1"/>
    </xf>
    <xf numFmtId="0" fontId="97" fillId="0" borderId="1" xfId="0" applyFont="1" applyBorder="1" applyAlignment="1">
      <alignment vertical="center"/>
    </xf>
    <xf numFmtId="0" fontId="97" fillId="17" borderId="1" xfId="0" applyFont="1" applyFill="1" applyBorder="1" applyAlignment="1">
      <alignment vertical="center"/>
    </xf>
    <xf numFmtId="0" fontId="97" fillId="18" borderId="1" xfId="0" applyFont="1" applyFill="1" applyBorder="1" applyAlignment="1">
      <alignment vertical="center"/>
    </xf>
    <xf numFmtId="166" fontId="5" fillId="17" borderId="1" xfId="0" applyNumberFormat="1" applyFont="1" applyFill="1" applyBorder="1" applyAlignment="1">
      <alignment vertical="top"/>
    </xf>
    <xf numFmtId="165" fontId="5" fillId="17" borderId="1" xfId="0" applyNumberFormat="1" applyFont="1" applyFill="1" applyBorder="1" applyAlignment="1">
      <alignment vertical="top"/>
    </xf>
    <xf numFmtId="0" fontId="5" fillId="17" borderId="1" xfId="0" applyFont="1" applyFill="1" applyBorder="1" applyAlignment="1">
      <alignment vertical="top"/>
    </xf>
    <xf numFmtId="166" fontId="5" fillId="18" borderId="1" xfId="0" applyNumberFormat="1" applyFont="1" applyFill="1" applyBorder="1" applyAlignment="1">
      <alignment vertical="top"/>
    </xf>
    <xf numFmtId="165" fontId="5" fillId="18" borderId="1" xfId="0" applyNumberFormat="1" applyFont="1" applyFill="1" applyBorder="1" applyAlignment="1">
      <alignment vertical="top"/>
    </xf>
    <xf numFmtId="0" fontId="5" fillId="18" borderId="1" xfId="0" applyFont="1" applyFill="1" applyBorder="1" applyAlignment="1">
      <alignment vertical="top"/>
    </xf>
    <xf numFmtId="0" fontId="115" fillId="0" borderId="0" xfId="0" applyFont="1"/>
    <xf numFmtId="166" fontId="5" fillId="0" borderId="1" xfId="0" applyNumberFormat="1" applyFont="1" applyFill="1" applyBorder="1" applyAlignment="1">
      <alignment vertical="top" wrapText="1"/>
    </xf>
    <xf numFmtId="165" fontId="5" fillId="17" borderId="1" xfId="0" applyNumberFormat="1" applyFont="1" applyFill="1" applyBorder="1"/>
    <xf numFmtId="166" fontId="5" fillId="19" borderId="1" xfId="0" applyNumberFormat="1" applyFont="1" applyFill="1" applyBorder="1" applyAlignment="1" applyProtection="1">
      <alignment vertical="top"/>
    </xf>
    <xf numFmtId="165" fontId="5" fillId="18" borderId="1" xfId="0" applyNumberFormat="1" applyFont="1" applyFill="1" applyBorder="1"/>
    <xf numFmtId="0" fontId="119" fillId="0" borderId="0" xfId="0" applyFont="1" applyAlignment="1">
      <alignment wrapText="1"/>
    </xf>
    <xf numFmtId="0" fontId="5" fillId="0" borderId="1" xfId="0" applyFont="1" applyFill="1" applyBorder="1" applyAlignment="1">
      <alignment vertical="top" wrapText="1"/>
    </xf>
    <xf numFmtId="165" fontId="5" fillId="17" borderId="1" xfId="0" applyNumberFormat="1" applyFont="1" applyFill="1" applyBorder="1" applyAlignment="1">
      <alignment vertical="top" wrapText="1"/>
    </xf>
    <xf numFmtId="0" fontId="5" fillId="17" borderId="1" xfId="0" applyFont="1" applyFill="1" applyBorder="1" applyAlignment="1">
      <alignment vertical="top" wrapText="1"/>
    </xf>
    <xf numFmtId="165" fontId="5" fillId="18" borderId="1" xfId="0" applyNumberFormat="1" applyFont="1" applyFill="1" applyBorder="1" applyAlignment="1">
      <alignment vertical="top" wrapText="1"/>
    </xf>
    <xf numFmtId="0" fontId="5" fillId="18" borderId="1" xfId="0" applyFont="1" applyFill="1" applyBorder="1" applyAlignment="1">
      <alignment vertical="top" wrapText="1"/>
    </xf>
    <xf numFmtId="166" fontId="5" fillId="17" borderId="1" xfId="0" applyNumberFormat="1" applyFont="1" applyFill="1" applyBorder="1" applyAlignment="1" applyProtection="1">
      <alignment vertical="top" wrapText="1"/>
    </xf>
    <xf numFmtId="166" fontId="7" fillId="17" borderId="1" xfId="0" applyNumberFormat="1" applyFont="1" applyFill="1" applyBorder="1"/>
    <xf numFmtId="165" fontId="7" fillId="17" borderId="1" xfId="0" applyNumberFormat="1" applyFont="1" applyFill="1" applyBorder="1"/>
    <xf numFmtId="0" fontId="7" fillId="17" borderId="1" xfId="0" applyFont="1" applyFill="1" applyBorder="1"/>
    <xf numFmtId="166" fontId="7" fillId="18" borderId="1" xfId="0" applyNumberFormat="1" applyFont="1" applyFill="1" applyBorder="1"/>
    <xf numFmtId="165" fontId="7" fillId="18" borderId="1" xfId="0" applyNumberFormat="1" applyFont="1" applyFill="1" applyBorder="1"/>
    <xf numFmtId="0" fontId="7" fillId="18" borderId="1" xfId="0" applyFont="1" applyFill="1" applyBorder="1"/>
    <xf numFmtId="166" fontId="5" fillId="18" borderId="1" xfId="0" applyNumberFormat="1" applyFont="1" applyFill="1" applyBorder="1" applyAlignment="1" applyProtection="1">
      <alignment vertical="top" wrapText="1"/>
    </xf>
    <xf numFmtId="166" fontId="5" fillId="17" borderId="1" xfId="5" applyNumberFormat="1" applyFont="1" applyFill="1" applyBorder="1" applyAlignment="1">
      <alignment vertical="top"/>
    </xf>
    <xf numFmtId="165" fontId="7" fillId="17" borderId="1" xfId="5" applyNumberFormat="1" applyFont="1" applyFill="1" applyBorder="1" applyAlignment="1">
      <alignment vertical="top"/>
    </xf>
    <xf numFmtId="0" fontId="5" fillId="17" borderId="1" xfId="5" applyFont="1" applyFill="1" applyBorder="1" applyAlignment="1">
      <alignment vertical="top" wrapText="1"/>
    </xf>
    <xf numFmtId="166" fontId="5" fillId="18" borderId="1" xfId="5" applyNumberFormat="1" applyFont="1" applyFill="1" applyBorder="1" applyAlignment="1">
      <alignment vertical="top"/>
    </xf>
    <xf numFmtId="165" fontId="7" fillId="18" borderId="1" xfId="5" applyNumberFormat="1" applyFont="1" applyFill="1" applyBorder="1" applyAlignment="1">
      <alignment vertical="top"/>
    </xf>
    <xf numFmtId="0" fontId="5" fillId="18" borderId="1" xfId="5" applyFont="1" applyFill="1" applyBorder="1" applyAlignment="1">
      <alignment vertical="top" wrapText="1"/>
    </xf>
    <xf numFmtId="165" fontId="5" fillId="0" borderId="0" xfId="0" applyNumberFormat="1" applyFont="1"/>
    <xf numFmtId="165" fontId="7" fillId="14" borderId="4" xfId="0" applyNumberFormat="1" applyFont="1" applyFill="1" applyBorder="1" applyAlignment="1">
      <alignment vertical="center" wrapText="1"/>
    </xf>
    <xf numFmtId="0" fontId="115" fillId="0" borderId="0" xfId="0" applyFont="1" applyAlignment="1">
      <alignment wrapText="1"/>
    </xf>
    <xf numFmtId="166" fontId="5" fillId="17" borderId="1" xfId="0" applyNumberFormat="1" applyFont="1" applyFill="1" applyBorder="1" applyAlignment="1" applyProtection="1">
      <alignment vertical="top"/>
    </xf>
    <xf numFmtId="166" fontId="5" fillId="18" borderId="1" xfId="0" applyNumberFormat="1" applyFont="1" applyFill="1" applyBorder="1" applyAlignment="1" applyProtection="1">
      <alignment vertical="top"/>
    </xf>
    <xf numFmtId="0" fontId="115" fillId="0" borderId="0" xfId="0" applyFont="1" applyAlignment="1">
      <alignment vertical="top" wrapText="1"/>
    </xf>
    <xf numFmtId="0" fontId="19" fillId="0" borderId="0" xfId="0" applyFont="1" applyFill="1" applyBorder="1" applyAlignment="1">
      <alignment vertical="top"/>
    </xf>
    <xf numFmtId="0" fontId="7" fillId="18" borderId="1" xfId="0" applyFont="1" applyFill="1" applyBorder="1" applyAlignment="1"/>
    <xf numFmtId="0" fontId="5" fillId="0" borderId="1" xfId="0" applyFont="1" applyBorder="1" applyAlignment="1">
      <alignment wrapText="1"/>
    </xf>
    <xf numFmtId="166" fontId="5" fillId="17" borderId="1" xfId="0" applyNumberFormat="1" applyFont="1" applyFill="1" applyBorder="1"/>
    <xf numFmtId="0" fontId="5" fillId="17" borderId="1" xfId="0" applyFont="1" applyFill="1" applyBorder="1" applyAlignment="1">
      <alignment wrapText="1"/>
    </xf>
    <xf numFmtId="166" fontId="5" fillId="18" borderId="1" xfId="0" applyNumberFormat="1" applyFont="1" applyFill="1" applyBorder="1"/>
    <xf numFmtId="0" fontId="5" fillId="18" borderId="1" xfId="0" applyFont="1" applyFill="1" applyBorder="1" applyAlignment="1">
      <alignment wrapText="1"/>
    </xf>
    <xf numFmtId="0" fontId="123" fillId="0" borderId="0" xfId="0" applyFont="1" applyAlignment="1">
      <alignment vertical="center"/>
    </xf>
    <xf numFmtId="0" fontId="12" fillId="0" borderId="0" xfId="0" applyFont="1" applyAlignment="1">
      <alignment horizontal="left" vertical="top"/>
    </xf>
    <xf numFmtId="0" fontId="0" fillId="0" borderId="0" xfId="0" applyAlignment="1">
      <alignment horizontal="left"/>
    </xf>
    <xf numFmtId="0" fontId="27" fillId="0" borderId="0" xfId="0" applyFont="1" applyAlignment="1">
      <alignment horizontal="left" vertical="top" wrapText="1"/>
    </xf>
    <xf numFmtId="0" fontId="0" fillId="0" borderId="0" xfId="0" applyAlignment="1">
      <alignment horizontal="left" wrapText="1"/>
    </xf>
    <xf numFmtId="0" fontId="124" fillId="0" borderId="0" xfId="0" applyFont="1" applyAlignment="1">
      <alignment horizontal="left" vertical="top" wrapText="1"/>
    </xf>
    <xf numFmtId="7" fontId="3" fillId="0" borderId="1" xfId="8" applyNumberFormat="1" applyFont="1" applyBorder="1"/>
    <xf numFmtId="0" fontId="7" fillId="0" borderId="1" xfId="0" applyFont="1" applyFill="1" applyBorder="1" applyAlignment="1" applyProtection="1">
      <alignment horizontal="left" vertical="top" wrapText="1"/>
    </xf>
    <xf numFmtId="0" fontId="54" fillId="0" borderId="0" xfId="0" applyFont="1" applyAlignment="1">
      <alignment vertical="top"/>
    </xf>
    <xf numFmtId="0" fontId="115" fillId="0" borderId="15" xfId="0" applyFont="1" applyFill="1" applyBorder="1" applyAlignment="1">
      <alignment vertical="top"/>
    </xf>
    <xf numFmtId="0" fontId="17" fillId="0" borderId="1" xfId="0" applyFont="1" applyBorder="1" applyAlignment="1">
      <alignment vertical="top"/>
    </xf>
    <xf numFmtId="0" fontId="17" fillId="0" borderId="1" xfId="0" applyFont="1" applyBorder="1" applyAlignment="1">
      <alignment vertical="top" wrapText="1"/>
    </xf>
    <xf numFmtId="166" fontId="19" fillId="17" borderId="1" xfId="0" applyNumberFormat="1" applyFont="1" applyFill="1" applyBorder="1" applyAlignment="1">
      <alignment vertical="top"/>
    </xf>
    <xf numFmtId="165" fontId="19" fillId="17" borderId="1" xfId="0" applyNumberFormat="1" applyFont="1" applyFill="1" applyBorder="1" applyAlignment="1">
      <alignment vertical="top" wrapText="1"/>
    </xf>
    <xf numFmtId="0" fontId="19" fillId="17" borderId="1" xfId="0" applyFont="1" applyFill="1" applyBorder="1" applyAlignment="1">
      <alignment vertical="top" wrapText="1"/>
    </xf>
    <xf numFmtId="166" fontId="19" fillId="18" borderId="1" xfId="0" applyNumberFormat="1" applyFont="1" applyFill="1" applyBorder="1" applyAlignment="1">
      <alignment vertical="top"/>
    </xf>
    <xf numFmtId="165" fontId="19" fillId="18" borderId="1" xfId="0" applyNumberFormat="1" applyFont="1" applyFill="1" applyBorder="1" applyAlignment="1">
      <alignment vertical="top" wrapText="1"/>
    </xf>
    <xf numFmtId="0" fontId="19" fillId="18" borderId="1" xfId="0" applyFont="1" applyFill="1" applyBorder="1" applyAlignment="1">
      <alignment vertical="top" wrapText="1"/>
    </xf>
    <xf numFmtId="165" fontId="17" fillId="17" borderId="1" xfId="5" applyNumberFormat="1" applyFont="1" applyFill="1" applyBorder="1" applyAlignment="1">
      <alignment vertical="top"/>
    </xf>
    <xf numFmtId="165" fontId="17" fillId="18" borderId="1" xfId="5" applyNumberFormat="1" applyFont="1" applyFill="1" applyBorder="1" applyAlignment="1">
      <alignment vertical="top"/>
    </xf>
    <xf numFmtId="165" fontId="17" fillId="17" borderId="1" xfId="0" applyNumberFormat="1" applyFont="1" applyFill="1" applyBorder="1"/>
    <xf numFmtId="165" fontId="17" fillId="18" borderId="1" xfId="0" applyNumberFormat="1" applyFont="1" applyFill="1" applyBorder="1"/>
    <xf numFmtId="0" fontId="7" fillId="17" borderId="1" xfId="0" applyFont="1" applyFill="1" applyBorder="1" applyAlignment="1">
      <alignment horizontal="left" wrapText="1"/>
    </xf>
    <xf numFmtId="0" fontId="12" fillId="0" borderId="0" xfId="0" applyFont="1" applyAlignment="1">
      <alignment vertical="top" wrapText="1"/>
    </xf>
    <xf numFmtId="0" fontId="14" fillId="0" borderId="0" xfId="0" applyFont="1" applyAlignment="1">
      <alignment vertical="top" wrapText="1"/>
    </xf>
    <xf numFmtId="0" fontId="27"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81" fillId="0" borderId="0" xfId="0" applyFont="1" applyAlignment="1">
      <alignment vertical="top" wrapText="1"/>
    </xf>
    <xf numFmtId="0" fontId="82" fillId="0" borderId="0" xfId="0" applyFont="1" applyAlignment="1">
      <alignment vertical="top" wrapText="1"/>
    </xf>
    <xf numFmtId="0" fontId="107" fillId="13" borderId="9" xfId="0" applyFont="1" applyFill="1" applyBorder="1" applyAlignment="1">
      <alignment horizontal="left" vertical="center" wrapText="1" indent="13"/>
    </xf>
    <xf numFmtId="0" fontId="110" fillId="13" borderId="9" xfId="0" applyFont="1" applyFill="1" applyBorder="1" applyAlignment="1">
      <alignment horizontal="left" vertical="center" wrapText="1" indent="13"/>
    </xf>
    <xf numFmtId="0" fontId="110" fillId="13" borderId="12" xfId="0" applyFont="1" applyFill="1" applyBorder="1" applyAlignment="1">
      <alignment horizontal="left" vertical="center" wrapText="1" indent="13"/>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7" fillId="0" borderId="1" xfId="0" applyFont="1" applyBorder="1" applyAlignment="1">
      <alignment vertical="center"/>
    </xf>
    <xf numFmtId="0" fontId="5" fillId="0" borderId="1" xfId="0" applyFont="1" applyBorder="1" applyAlignment="1">
      <alignment vertical="center"/>
    </xf>
    <xf numFmtId="0" fontId="17" fillId="0" borderId="1" xfId="0" applyFont="1" applyBorder="1"/>
    <xf numFmtId="167" fontId="7" fillId="6" borderId="1" xfId="0" applyNumberFormat="1" applyFont="1" applyFill="1" applyBorder="1" applyAlignment="1" applyProtection="1">
      <alignment vertical="top" wrapText="1"/>
      <protection locked="0"/>
    </xf>
    <xf numFmtId="0" fontId="18" fillId="5" borderId="2" xfId="0" applyFont="1" applyFill="1" applyBorder="1" applyAlignment="1">
      <alignment vertical="center" wrapText="1"/>
    </xf>
    <xf numFmtId="0" fontId="18" fillId="5" borderId="3" xfId="0" applyFont="1" applyFill="1" applyBorder="1" applyAlignment="1">
      <alignment vertical="center" wrapText="1"/>
    </xf>
    <xf numFmtId="0" fontId="18" fillId="5" borderId="4" xfId="0" applyFont="1" applyFill="1" applyBorder="1" applyAlignment="1">
      <alignment vertical="center" wrapText="1"/>
    </xf>
    <xf numFmtId="0" fontId="32" fillId="0" borderId="0" xfId="0" applyFont="1" applyAlignment="1">
      <alignment vertical="top" wrapText="1"/>
    </xf>
    <xf numFmtId="0" fontId="25" fillId="6" borderId="2" xfId="0" applyFont="1" applyFill="1" applyBorder="1" applyAlignment="1">
      <alignment wrapText="1"/>
    </xf>
    <xf numFmtId="0" fontId="101" fillId="6" borderId="3" xfId="0" applyFont="1" applyFill="1" applyBorder="1" applyAlignment="1">
      <alignment wrapText="1"/>
    </xf>
    <xf numFmtId="0" fontId="101" fillId="6" borderId="4" xfId="0" applyFont="1" applyFill="1" applyBorder="1" applyAlignment="1">
      <alignment wrapText="1"/>
    </xf>
    <xf numFmtId="0" fontId="0" fillId="0" borderId="0" xfId="0" applyAlignment="1">
      <alignment vertical="top" wrapText="1"/>
    </xf>
    <xf numFmtId="0" fontId="54" fillId="0" borderId="0" xfId="0" applyFont="1" applyAlignment="1">
      <alignment vertical="top" wrapText="1"/>
    </xf>
    <xf numFmtId="0" fontId="33"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7" fillId="0" borderId="3" xfId="5" applyNumberFormat="1" applyFont="1" applyBorder="1" applyAlignment="1">
      <alignment horizontal="left" vertical="top" wrapText="1"/>
    </xf>
    <xf numFmtId="0" fontId="0" fillId="0" borderId="4" xfId="0" applyBorder="1" applyAlignment="1">
      <alignment horizontal="left" vertical="top" wrapText="1"/>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17" fillId="0" borderId="2" xfId="0" applyFont="1" applyBorder="1" applyAlignment="1">
      <alignment wrapText="1"/>
    </xf>
    <xf numFmtId="0" fontId="0" fillId="0" borderId="4" xfId="0" applyBorder="1" applyAlignment="1">
      <alignment wrapText="1"/>
    </xf>
    <xf numFmtId="0" fontId="18" fillId="5" borderId="1" xfId="0" applyFont="1" applyFill="1" applyBorder="1" applyAlignment="1">
      <alignment horizontal="left" vertical="center"/>
    </xf>
    <xf numFmtId="0" fontId="28" fillId="0" borderId="1" xfId="0" applyFont="1" applyBorder="1" applyAlignment="1">
      <alignment horizontal="left" vertical="center"/>
    </xf>
    <xf numFmtId="0" fontId="7" fillId="4" borderId="17"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7" fillId="4" borderId="19"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1" fillId="4" borderId="0" xfId="0" applyFont="1" applyFill="1" applyAlignment="1">
      <alignment vertical="top" wrapText="1"/>
    </xf>
    <xf numFmtId="0" fontId="27" fillId="4" borderId="0" xfId="0" applyFont="1" applyFill="1" applyAlignment="1">
      <alignment vertical="top" wrapText="1"/>
    </xf>
    <xf numFmtId="0" fontId="0" fillId="4" borderId="0" xfId="0" applyFill="1" applyAlignment="1">
      <alignment wrapText="1"/>
    </xf>
    <xf numFmtId="0" fontId="54" fillId="4" borderId="0" xfId="0" applyFont="1" applyFill="1" applyAlignment="1">
      <alignment vertical="top" wrapText="1"/>
    </xf>
    <xf numFmtId="0" fontId="33" fillId="4" borderId="0" xfId="0" applyFont="1" applyFill="1" applyAlignment="1">
      <alignment wrapText="1"/>
    </xf>
    <xf numFmtId="0" fontId="17" fillId="4" borderId="0" xfId="0" applyFont="1" applyFill="1" applyAlignment="1" applyProtection="1">
      <alignment horizontal="left" wrapText="1"/>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119" fillId="0" borderId="0" xfId="0" applyFont="1" applyAlignment="1">
      <alignment wrapText="1"/>
    </xf>
    <xf numFmtId="0" fontId="3" fillId="0" borderId="0" xfId="0" applyFont="1" applyAlignment="1">
      <alignment wrapText="1"/>
    </xf>
    <xf numFmtId="0" fontId="120" fillId="0" borderId="0" xfId="0" applyFont="1" applyBorder="1" applyAlignment="1">
      <alignment wrapText="1"/>
    </xf>
    <xf numFmtId="0" fontId="121" fillId="0" borderId="0" xfId="0" applyFont="1" applyBorder="1" applyAlignment="1">
      <alignment wrapText="1"/>
    </xf>
    <xf numFmtId="0" fontId="122" fillId="0" borderId="0" xfId="0" applyFont="1" applyAlignment="1">
      <alignment wrapText="1"/>
    </xf>
    <xf numFmtId="0" fontId="115" fillId="0" borderId="0" xfId="0" applyFont="1" applyAlignment="1">
      <alignment wrapText="1"/>
    </xf>
    <xf numFmtId="0" fontId="127" fillId="0" borderId="0" xfId="0" applyFont="1" applyAlignment="1">
      <alignment vertical="top" wrapText="1"/>
    </xf>
    <xf numFmtId="0" fontId="127" fillId="0" borderId="0" xfId="0" applyFont="1" applyAlignment="1">
      <alignment wrapText="1"/>
    </xf>
    <xf numFmtId="0" fontId="26" fillId="14" borderId="15" xfId="0" applyFont="1" applyFill="1" applyBorder="1" applyAlignment="1">
      <alignment horizontal="left" vertical="center" wrapText="1"/>
    </xf>
    <xf numFmtId="0" fontId="26" fillId="14" borderId="0" xfId="0" applyFont="1" applyFill="1" applyBorder="1" applyAlignment="1">
      <alignment horizontal="left" vertical="center" wrapText="1"/>
    </xf>
    <xf numFmtId="0" fontId="18" fillId="15" borderId="3" xfId="0" applyFont="1" applyFill="1" applyBorder="1" applyAlignment="1">
      <alignment horizontal="left" vertical="center" wrapText="1"/>
    </xf>
    <xf numFmtId="0" fontId="7" fillId="16" borderId="3" xfId="0" applyFont="1" applyFill="1" applyBorder="1" applyAlignment="1">
      <alignment horizontal="left" vertical="center" wrapText="1"/>
    </xf>
    <xf numFmtId="0" fontId="7" fillId="16" borderId="4" xfId="0" applyFont="1" applyFill="1" applyBorder="1" applyAlignment="1">
      <alignment horizontal="left" vertical="center" wrapText="1"/>
    </xf>
    <xf numFmtId="0" fontId="7" fillId="14" borderId="0" xfId="0" applyFont="1" applyFill="1" applyBorder="1" applyAlignment="1">
      <alignment horizontal="left" vertical="center" wrapText="1"/>
    </xf>
    <xf numFmtId="0" fontId="11" fillId="14" borderId="15" xfId="0" applyFont="1" applyFill="1" applyBorder="1" applyAlignment="1">
      <alignment horizontal="left" vertical="center" wrapText="1"/>
    </xf>
    <xf numFmtId="0" fontId="11" fillId="14" borderId="0" xfId="0" applyFont="1" applyFill="1" applyBorder="1" applyAlignment="1">
      <alignment horizontal="left" vertical="center" wrapText="1"/>
    </xf>
    <xf numFmtId="0" fontId="117" fillId="0" borderId="0" xfId="0" applyFont="1" applyAlignment="1">
      <alignment horizontal="left" vertical="top" wrapText="1"/>
    </xf>
    <xf numFmtId="0" fontId="43" fillId="5" borderId="2" xfId="0" applyFont="1" applyFill="1" applyBorder="1" applyAlignment="1">
      <alignment vertical="top" wrapText="1"/>
    </xf>
    <xf numFmtId="0" fontId="35" fillId="0" borderId="3" xfId="0" applyFont="1" applyBorder="1" applyAlignment="1">
      <alignment wrapText="1"/>
    </xf>
    <xf numFmtId="0" fontId="35" fillId="0" borderId="4" xfId="0" applyFont="1" applyBorder="1" applyAlignment="1">
      <alignment wrapText="1"/>
    </xf>
    <xf numFmtId="0" fontId="36" fillId="0" borderId="0" xfId="0" applyFont="1" applyAlignment="1">
      <alignment vertical="top" wrapText="1"/>
    </xf>
    <xf numFmtId="0" fontId="35" fillId="0" borderId="0" xfId="0" applyFont="1" applyAlignment="1">
      <alignment vertical="top" wrapText="1"/>
    </xf>
    <xf numFmtId="0" fontId="37" fillId="0" borderId="0" xfId="0" applyFont="1" applyAlignment="1">
      <alignment wrapText="1"/>
    </xf>
    <xf numFmtId="0" fontId="41" fillId="0" borderId="0" xfId="0" applyFont="1" applyAlignment="1">
      <alignment vertical="top" wrapText="1"/>
    </xf>
    <xf numFmtId="0" fontId="42" fillId="0" borderId="0" xfId="0" applyFont="1" applyAlignment="1">
      <alignment wrapText="1"/>
    </xf>
    <xf numFmtId="0" fontId="39" fillId="0" borderId="0" xfId="0" applyFont="1" applyAlignment="1">
      <alignment vertical="top" wrapText="1"/>
    </xf>
    <xf numFmtId="0" fontId="35" fillId="0" borderId="0" xfId="0" applyFont="1" applyAlignment="1">
      <alignment wrapText="1"/>
    </xf>
    <xf numFmtId="0" fontId="43" fillId="6" borderId="2" xfId="0" applyFont="1" applyFill="1" applyBorder="1" applyAlignment="1">
      <alignment wrapText="1"/>
    </xf>
    <xf numFmtId="0" fontId="37" fillId="0" borderId="3" xfId="0" applyFont="1" applyBorder="1" applyAlignment="1">
      <alignment wrapText="1"/>
    </xf>
    <xf numFmtId="0" fontId="37" fillId="0" borderId="4" xfId="0" applyFont="1" applyBorder="1" applyAlignment="1">
      <alignment wrapText="1"/>
    </xf>
    <xf numFmtId="165" fontId="35" fillId="6" borderId="14" xfId="0" applyNumberFormat="1" applyFont="1" applyFill="1" applyBorder="1" applyAlignment="1" applyProtection="1">
      <alignment vertical="top" wrapText="1"/>
      <protection locked="0"/>
    </xf>
    <xf numFmtId="0" fontId="35" fillId="0" borderId="9" xfId="0" applyFont="1" applyBorder="1" applyAlignment="1">
      <alignment vertical="top" wrapText="1"/>
    </xf>
    <xf numFmtId="0" fontId="35" fillId="0" borderId="12" xfId="0" applyFont="1" applyBorder="1" applyAlignment="1">
      <alignment vertical="top" wrapText="1"/>
    </xf>
    <xf numFmtId="0" fontId="35" fillId="0" borderId="15" xfId="0" applyFont="1" applyBorder="1" applyAlignment="1">
      <alignment vertical="top" wrapText="1"/>
    </xf>
    <xf numFmtId="0" fontId="35" fillId="0" borderId="13" xfId="0" applyFont="1" applyBorder="1" applyAlignment="1">
      <alignment vertical="top" wrapText="1"/>
    </xf>
    <xf numFmtId="0" fontId="35" fillId="0" borderId="16" xfId="0" applyFont="1" applyBorder="1" applyAlignment="1">
      <alignment vertical="top" wrapText="1"/>
    </xf>
    <xf numFmtId="0" fontId="35" fillId="0" borderId="6" xfId="0" applyFont="1" applyBorder="1" applyAlignment="1">
      <alignment vertical="top" wrapText="1"/>
    </xf>
    <xf numFmtId="0" fontId="35" fillId="0" borderId="11" xfId="0" applyFont="1" applyBorder="1" applyAlignment="1">
      <alignment vertical="top" wrapText="1"/>
    </xf>
    <xf numFmtId="0" fontId="43" fillId="0" borderId="1" xfId="0" applyFont="1" applyBorder="1"/>
    <xf numFmtId="0" fontId="35" fillId="0" borderId="1" xfId="0" applyFont="1" applyBorder="1"/>
    <xf numFmtId="165" fontId="35" fillId="0" borderId="1" xfId="0" applyNumberFormat="1" applyFont="1" applyBorder="1"/>
    <xf numFmtId="0" fontId="43" fillId="0" borderId="8" xfId="0" applyFont="1" applyBorder="1" applyAlignment="1">
      <alignment horizontal="left" vertical="top" wrapText="1"/>
    </xf>
    <xf numFmtId="0" fontId="43" fillId="0" borderId="7" xfId="0" applyFont="1" applyBorder="1" applyAlignment="1">
      <alignment horizontal="left" vertical="top"/>
    </xf>
    <xf numFmtId="0" fontId="43" fillId="0" borderId="10" xfId="0" applyFont="1" applyBorder="1" applyAlignment="1">
      <alignment horizontal="left" vertical="top"/>
    </xf>
    <xf numFmtId="0" fontId="43" fillId="0" borderId="8" xfId="0" applyFont="1" applyBorder="1" applyAlignment="1">
      <alignment horizontal="left" vertical="top"/>
    </xf>
    <xf numFmtId="165" fontId="44" fillId="0" borderId="1" xfId="0" applyNumberFormat="1" applyFont="1" applyBorder="1" applyAlignment="1">
      <alignment vertical="top" wrapText="1"/>
    </xf>
    <xf numFmtId="165" fontId="47" fillId="0" borderId="1" xfId="0" applyNumberFormat="1" applyFont="1" applyBorder="1" applyAlignment="1">
      <alignment vertical="top" wrapText="1"/>
    </xf>
    <xf numFmtId="167" fontId="43" fillId="6" borderId="2" xfId="0" applyNumberFormat="1" applyFont="1" applyFill="1" applyBorder="1" applyAlignment="1" applyProtection="1">
      <alignment vertical="top" wrapText="1"/>
      <protection locked="0"/>
    </xf>
    <xf numFmtId="167" fontId="43" fillId="6" borderId="4" xfId="0" applyNumberFormat="1" applyFont="1" applyFill="1" applyBorder="1" applyAlignment="1" applyProtection="1">
      <alignment vertical="top" wrapText="1"/>
      <protection locked="0"/>
    </xf>
    <xf numFmtId="167" fontId="43" fillId="6" borderId="1" xfId="0" applyNumberFormat="1" applyFont="1" applyFill="1" applyBorder="1" applyAlignment="1" applyProtection="1">
      <alignment vertical="top" wrapText="1"/>
      <protection locked="0"/>
    </xf>
    <xf numFmtId="165" fontId="56" fillId="6" borderId="14" xfId="0" applyNumberFormat="1" applyFont="1" applyFill="1" applyBorder="1" applyAlignment="1" applyProtection="1">
      <alignment vertical="top" wrapText="1"/>
      <protection locked="0"/>
    </xf>
    <xf numFmtId="0" fontId="58" fillId="0" borderId="9" xfId="0" applyFont="1" applyBorder="1" applyAlignment="1" applyProtection="1">
      <alignment vertical="top" wrapText="1"/>
      <protection locked="0"/>
    </xf>
    <xf numFmtId="0" fontId="58" fillId="0" borderId="9" xfId="0" applyFont="1" applyBorder="1" applyAlignment="1" applyProtection="1">
      <alignment wrapText="1"/>
      <protection locked="0"/>
    </xf>
    <xf numFmtId="0" fontId="58" fillId="0" borderId="12" xfId="0" applyFont="1" applyBorder="1" applyAlignment="1" applyProtection="1">
      <alignment wrapText="1"/>
      <protection locked="0"/>
    </xf>
    <xf numFmtId="0" fontId="58" fillId="0" borderId="15" xfId="0" applyFont="1" applyBorder="1" applyAlignment="1" applyProtection="1">
      <alignment wrapText="1"/>
      <protection locked="0"/>
    </xf>
    <xf numFmtId="0" fontId="58" fillId="0" borderId="0" xfId="0" applyFont="1" applyAlignment="1" applyProtection="1">
      <alignment wrapText="1"/>
      <protection locked="0"/>
    </xf>
    <xf numFmtId="0" fontId="58" fillId="0" borderId="13" xfId="0" applyFont="1" applyBorder="1" applyAlignment="1" applyProtection="1">
      <alignment wrapText="1"/>
      <protection locked="0"/>
    </xf>
    <xf numFmtId="0" fontId="58" fillId="0" borderId="16" xfId="0" applyFont="1" applyBorder="1" applyAlignment="1" applyProtection="1">
      <alignment wrapText="1"/>
      <protection locked="0"/>
    </xf>
    <xf numFmtId="0" fontId="58" fillId="0" borderId="6" xfId="0" applyFont="1" applyBorder="1" applyAlignment="1" applyProtection="1">
      <alignment wrapText="1"/>
      <protection locked="0"/>
    </xf>
    <xf numFmtId="0" fontId="58" fillId="0" borderId="11" xfId="0" applyFont="1" applyBorder="1" applyAlignment="1" applyProtection="1">
      <alignment wrapText="1"/>
      <protection locked="0"/>
    </xf>
    <xf numFmtId="165" fontId="68" fillId="0" borderId="1" xfId="0" applyNumberFormat="1" applyFont="1" applyBorder="1" applyAlignment="1">
      <alignment vertical="top" wrapText="1"/>
    </xf>
    <xf numFmtId="0" fontId="67" fillId="0" borderId="1" xfId="0" applyFont="1" applyBorder="1"/>
    <xf numFmtId="0" fontId="56" fillId="0" borderId="1" xfId="0" applyFont="1" applyBorder="1"/>
    <xf numFmtId="0" fontId="58" fillId="0" borderId="1" xfId="0" applyFont="1" applyBorder="1"/>
    <xf numFmtId="165" fontId="56" fillId="0" borderId="1" xfId="0" applyNumberFormat="1" applyFont="1" applyBorder="1"/>
    <xf numFmtId="0" fontId="55" fillId="0" borderId="0" xfId="0" applyFont="1" applyAlignment="1">
      <alignment vertical="top" wrapText="1"/>
    </xf>
    <xf numFmtId="0" fontId="58" fillId="0" borderId="0" xfId="0" applyFont="1" applyAlignment="1">
      <alignment vertical="top" wrapText="1"/>
    </xf>
    <xf numFmtId="167" fontId="67" fillId="6" borderId="1" xfId="0" applyNumberFormat="1" applyFont="1" applyFill="1" applyBorder="1" applyAlignment="1" applyProtection="1">
      <alignment vertical="top" wrapText="1"/>
      <protection locked="0"/>
    </xf>
    <xf numFmtId="0" fontId="67" fillId="5" borderId="1" xfId="0" applyFont="1" applyFill="1" applyBorder="1" applyAlignment="1">
      <alignment vertical="top"/>
    </xf>
    <xf numFmtId="0" fontId="58" fillId="0" borderId="1" xfId="0" applyFont="1" applyBorder="1" applyAlignment="1">
      <alignment vertical="top"/>
    </xf>
    <xf numFmtId="0" fontId="67" fillId="0" borderId="8" xfId="0" applyFont="1" applyBorder="1" applyAlignment="1">
      <alignment horizontal="left" vertical="top" wrapText="1"/>
    </xf>
    <xf numFmtId="0" fontId="67" fillId="0" borderId="7" xfId="0" applyFont="1" applyBorder="1" applyAlignment="1">
      <alignment horizontal="left" vertical="top" wrapText="1"/>
    </xf>
    <xf numFmtId="0" fontId="67" fillId="0" borderId="10" xfId="0" applyFont="1" applyBorder="1" applyAlignment="1">
      <alignment horizontal="left" vertical="top" wrapText="1"/>
    </xf>
    <xf numFmtId="0" fontId="67" fillId="0" borderId="8" xfId="0" applyFont="1" applyBorder="1" applyAlignment="1">
      <alignment horizontal="left" vertical="top"/>
    </xf>
    <xf numFmtId="0" fontId="67" fillId="0" borderId="7" xfId="0" applyFont="1" applyBorder="1" applyAlignment="1">
      <alignment horizontal="left" vertical="top"/>
    </xf>
    <xf numFmtId="0" fontId="67" fillId="0" borderId="10" xfId="0" applyFont="1" applyBorder="1" applyAlignment="1">
      <alignment horizontal="left" vertical="top"/>
    </xf>
    <xf numFmtId="0" fontId="62" fillId="0" borderId="0" xfId="0" applyFont="1" applyAlignment="1">
      <alignment vertical="top" wrapText="1"/>
    </xf>
    <xf numFmtId="0" fontId="56" fillId="0" borderId="0" xfId="0" applyFont="1" applyAlignment="1">
      <alignment wrapText="1"/>
    </xf>
    <xf numFmtId="0" fontId="59" fillId="0" borderId="0" xfId="0" applyFont="1" applyAlignment="1">
      <alignment vertical="top" wrapText="1"/>
    </xf>
    <xf numFmtId="0" fontId="60" fillId="0" borderId="0" xfId="0" applyFont="1" applyAlignment="1">
      <alignment wrapText="1"/>
    </xf>
    <xf numFmtId="0" fontId="67" fillId="6" borderId="2" xfId="0" applyFont="1" applyFill="1" applyBorder="1" applyAlignment="1">
      <alignment wrapText="1"/>
    </xf>
    <xf numFmtId="0" fontId="58" fillId="0" borderId="3" xfId="0" applyFont="1" applyBorder="1" applyAlignment="1">
      <alignment wrapText="1"/>
    </xf>
    <xf numFmtId="0" fontId="58" fillId="0" borderId="4" xfId="0" applyFont="1" applyBorder="1" applyAlignment="1">
      <alignment wrapText="1"/>
    </xf>
    <xf numFmtId="0" fontId="58" fillId="0" borderId="0" xfId="0" applyFont="1" applyAlignment="1">
      <alignment wrapText="1"/>
    </xf>
    <xf numFmtId="0" fontId="43" fillId="5" borderId="1" xfId="0" applyFont="1" applyFill="1" applyBorder="1" applyAlignment="1">
      <alignment vertical="top"/>
    </xf>
    <xf numFmtId="0" fontId="35" fillId="0" borderId="1" xfId="0" applyFont="1" applyBorder="1" applyAlignment="1">
      <alignment vertical="top"/>
    </xf>
    <xf numFmtId="0" fontId="35" fillId="0" borderId="9" xfId="0" applyFont="1" applyBorder="1" applyAlignment="1" applyProtection="1">
      <alignment vertical="top" wrapText="1"/>
      <protection locked="0"/>
    </xf>
    <xf numFmtId="0" fontId="35" fillId="0" borderId="9" xfId="0" applyFont="1" applyBorder="1" applyAlignment="1" applyProtection="1">
      <alignment wrapText="1"/>
      <protection locked="0"/>
    </xf>
    <xf numFmtId="0" fontId="35" fillId="0" borderId="12" xfId="0" applyFont="1" applyBorder="1" applyAlignment="1" applyProtection="1">
      <alignment wrapText="1"/>
      <protection locked="0"/>
    </xf>
    <xf numFmtId="0" fontId="35" fillId="0" borderId="15" xfId="0" applyFont="1" applyBorder="1" applyAlignment="1" applyProtection="1">
      <alignment wrapText="1"/>
      <protection locked="0"/>
    </xf>
    <xf numFmtId="0" fontId="35" fillId="0" borderId="0" xfId="0" applyFont="1" applyAlignment="1" applyProtection="1">
      <alignment wrapText="1"/>
      <protection locked="0"/>
    </xf>
    <xf numFmtId="0" fontId="35" fillId="0" borderId="13" xfId="0" applyFont="1" applyBorder="1" applyAlignment="1" applyProtection="1">
      <alignment wrapText="1"/>
      <protection locked="0"/>
    </xf>
    <xf numFmtId="0" fontId="35" fillId="0" borderId="16" xfId="0" applyFont="1" applyBorder="1" applyAlignment="1" applyProtection="1">
      <alignment wrapText="1"/>
      <protection locked="0"/>
    </xf>
    <xf numFmtId="0" fontId="35" fillId="0" borderId="6" xfId="0" applyFont="1" applyBorder="1" applyAlignment="1" applyProtection="1">
      <alignment wrapText="1"/>
      <protection locked="0"/>
    </xf>
    <xf numFmtId="0" fontId="35" fillId="0" borderId="11" xfId="0" applyFont="1" applyBorder="1" applyAlignment="1" applyProtection="1">
      <alignment wrapText="1"/>
      <protection locked="0"/>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0" fontId="43" fillId="5" borderId="3" xfId="0" applyFont="1" applyFill="1" applyBorder="1" applyAlignment="1">
      <alignment vertical="top" wrapText="1"/>
    </xf>
    <xf numFmtId="0" fontId="43" fillId="5" borderId="4" xfId="0" applyFont="1" applyFill="1" applyBorder="1" applyAlignment="1">
      <alignment vertical="top" wrapText="1"/>
    </xf>
    <xf numFmtId="0" fontId="37" fillId="0" borderId="1" xfId="0" applyFont="1" applyBorder="1" applyAlignment="1">
      <alignment vertical="top"/>
    </xf>
    <xf numFmtId="0" fontId="37" fillId="0" borderId="1" xfId="0" applyFont="1" applyBorder="1"/>
    <xf numFmtId="0" fontId="37" fillId="0" borderId="0" xfId="0" applyFont="1" applyAlignment="1">
      <alignment vertical="top" wrapText="1"/>
    </xf>
    <xf numFmtId="0" fontId="37" fillId="0" borderId="9" xfId="0" applyFont="1" applyBorder="1" applyAlignment="1" applyProtection="1">
      <alignment vertical="top" wrapText="1"/>
      <protection locked="0"/>
    </xf>
    <xf numFmtId="0" fontId="37" fillId="0" borderId="9" xfId="0" applyFont="1" applyBorder="1" applyAlignment="1" applyProtection="1">
      <alignment wrapText="1"/>
      <protection locked="0"/>
    </xf>
    <xf numFmtId="0" fontId="37" fillId="0" borderId="12" xfId="0" applyFont="1" applyBorder="1" applyAlignment="1" applyProtection="1">
      <alignment wrapText="1"/>
      <protection locked="0"/>
    </xf>
    <xf numFmtId="0" fontId="37" fillId="0" borderId="15" xfId="0" applyFont="1" applyBorder="1" applyAlignment="1" applyProtection="1">
      <alignment wrapText="1"/>
      <protection locked="0"/>
    </xf>
    <xf numFmtId="0" fontId="37" fillId="0" borderId="0" xfId="0" applyFont="1" applyAlignment="1" applyProtection="1">
      <alignment wrapText="1"/>
      <protection locked="0"/>
    </xf>
    <xf numFmtId="0" fontId="37" fillId="0" borderId="13" xfId="0" applyFont="1" applyBorder="1" applyAlignment="1" applyProtection="1">
      <alignment wrapText="1"/>
      <protection locked="0"/>
    </xf>
    <xf numFmtId="0" fontId="37" fillId="0" borderId="16"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11" xfId="0" applyFont="1" applyBorder="1" applyAlignment="1" applyProtection="1">
      <alignment wrapText="1"/>
      <protection locked="0"/>
    </xf>
    <xf numFmtId="0" fontId="65" fillId="4" borderId="1" xfId="0" applyFont="1" applyFill="1" applyBorder="1" applyAlignment="1">
      <alignment horizontal="left" vertical="top" wrapText="1"/>
    </xf>
    <xf numFmtId="0" fontId="58" fillId="0" borderId="1" xfId="0" applyFont="1" applyBorder="1" applyAlignment="1">
      <alignment horizontal="left" vertical="top" wrapText="1"/>
    </xf>
    <xf numFmtId="0" fontId="65" fillId="0" borderId="2" xfId="0" applyFont="1" applyBorder="1" applyAlignment="1">
      <alignment horizontal="left" vertical="top" wrapText="1"/>
    </xf>
    <xf numFmtId="0" fontId="58" fillId="0" borderId="4" xfId="0" applyFont="1" applyBorder="1" applyAlignment="1">
      <alignment horizontal="left" vertical="top" wrapText="1"/>
    </xf>
    <xf numFmtId="0" fontId="64" fillId="0" borderId="2" xfId="0" applyFont="1" applyBorder="1" applyAlignment="1">
      <alignment horizontal="left" vertical="center" wrapText="1"/>
    </xf>
    <xf numFmtId="0" fontId="58" fillId="0" borderId="4" xfId="0" applyFont="1" applyBorder="1" applyAlignment="1">
      <alignment horizontal="left" vertical="center"/>
    </xf>
    <xf numFmtId="0" fontId="66" fillId="0" borderId="6" xfId="0" applyFont="1" applyBorder="1" applyAlignment="1">
      <alignment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58" fillId="0" borderId="1" xfId="0" applyFont="1" applyBorder="1" applyAlignment="1">
      <alignment wrapText="1"/>
    </xf>
    <xf numFmtId="0" fontId="65" fillId="6" borderId="2" xfId="0" applyFont="1" applyFill="1" applyBorder="1" applyAlignment="1" applyProtection="1">
      <alignment vertical="center" wrapText="1"/>
      <protection locked="0"/>
    </xf>
    <xf numFmtId="0" fontId="58" fillId="6" borderId="4" xfId="0" applyFont="1" applyFill="1" applyBorder="1" applyAlignment="1" applyProtection="1">
      <alignment wrapText="1"/>
      <protection locked="0"/>
    </xf>
    <xf numFmtId="0" fontId="65" fillId="6" borderId="15" xfId="0" applyFont="1" applyFill="1" applyBorder="1" applyAlignment="1" applyProtection="1">
      <alignment vertical="center" wrapText="1"/>
      <protection locked="0"/>
    </xf>
    <xf numFmtId="0" fontId="58" fillId="6" borderId="13" xfId="0" applyFont="1" applyFill="1" applyBorder="1" applyAlignment="1" applyProtection="1">
      <alignment wrapText="1"/>
      <protection locked="0"/>
    </xf>
    <xf numFmtId="0" fontId="65" fillId="6" borderId="16" xfId="0" applyFont="1" applyFill="1" applyBorder="1" applyAlignment="1" applyProtection="1">
      <alignment vertical="center" wrapText="1"/>
      <protection locked="0"/>
    </xf>
    <xf numFmtId="0" fontId="58" fillId="6" borderId="11" xfId="0" applyFont="1" applyFill="1" applyBorder="1" applyAlignment="1" applyProtection="1">
      <alignment wrapText="1"/>
      <protection locked="0"/>
    </xf>
    <xf numFmtId="0" fontId="65" fillId="6" borderId="14" xfId="0" applyFont="1" applyFill="1" applyBorder="1" applyAlignment="1" applyProtection="1">
      <alignment vertical="center" wrapText="1"/>
      <protection locked="0"/>
    </xf>
    <xf numFmtId="0" fontId="58" fillId="6" borderId="12" xfId="0" applyFont="1" applyFill="1" applyBorder="1" applyAlignment="1" applyProtection="1">
      <alignment wrapText="1"/>
      <protection locked="0"/>
    </xf>
    <xf numFmtId="0" fontId="72" fillId="6" borderId="2" xfId="0" applyFont="1" applyFill="1" applyBorder="1" applyAlignment="1">
      <alignment wrapText="1"/>
    </xf>
    <xf numFmtId="0" fontId="72" fillId="0" borderId="3" xfId="0" applyFont="1" applyBorder="1" applyAlignment="1">
      <alignment wrapText="1"/>
    </xf>
    <xf numFmtId="0" fontId="72" fillId="0" borderId="4" xfId="0" applyFont="1" applyBorder="1" applyAlignment="1">
      <alignment wrapText="1"/>
    </xf>
  </cellXfs>
  <cellStyles count="12">
    <cellStyle name="Euro" xfId="1"/>
    <cellStyle name="Komma" xfId="8" builtinId="3"/>
    <cellStyle name="Procent" xfId="4" builtinId="5"/>
    <cellStyle name="Standaard" xfId="0" builtinId="0"/>
    <cellStyle name="Standaard 2" xfId="2"/>
    <cellStyle name="Standaard 2_Prijsmodel Uitzendkrachten" xfId="11"/>
    <cellStyle name="Standaard 3" xfId="7"/>
    <cellStyle name="Standaard 4" xfId="9"/>
    <cellStyle name="Standaard 5" xfId="10"/>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FF0000"/>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Normal="100" workbookViewId="0">
      <selection activeCell="B7" sqref="B7"/>
    </sheetView>
  </sheetViews>
  <sheetFormatPr defaultColWidth="9.140625" defaultRowHeight="12.75" x14ac:dyDescent="0.2"/>
  <cols>
    <col min="1" max="1" width="26.85546875" style="10" customWidth="1"/>
    <col min="2" max="2" width="144.42578125" style="10" customWidth="1"/>
    <col min="3" max="3" width="32.5703125" style="10" customWidth="1"/>
    <col min="4" max="16384" width="9.140625" style="10"/>
  </cols>
  <sheetData>
    <row r="1" spans="1:17" s="35" customFormat="1" ht="22.5" customHeight="1" x14ac:dyDescent="0.2">
      <c r="A1" s="468" t="s">
        <v>301</v>
      </c>
      <c r="B1" s="469"/>
      <c r="C1" s="469"/>
      <c r="D1" s="469"/>
      <c r="E1" s="469"/>
      <c r="F1" s="469"/>
      <c r="G1" s="54"/>
    </row>
    <row r="2" spans="1:17" s="35" customFormat="1" ht="18" x14ac:dyDescent="0.2">
      <c r="A2" s="1"/>
      <c r="B2" s="453" t="s">
        <v>377</v>
      </c>
      <c r="C2" s="54"/>
      <c r="D2" s="54"/>
      <c r="E2" s="54"/>
      <c r="F2" s="54"/>
      <c r="G2" s="54"/>
    </row>
    <row r="3" spans="1:17" s="41" customFormat="1" ht="19.5" customHeight="1" x14ac:dyDescent="0.2">
      <c r="A3" s="48" t="s">
        <v>278</v>
      </c>
      <c r="B3" s="49" t="s">
        <v>338</v>
      </c>
      <c r="C3" s="50"/>
      <c r="D3" s="50"/>
      <c r="E3" s="50"/>
      <c r="F3" s="50"/>
      <c r="G3" s="470"/>
      <c r="H3" s="471"/>
      <c r="I3" s="471"/>
      <c r="J3" s="471"/>
      <c r="K3" s="471"/>
    </row>
    <row r="4" spans="1:17" s="41" customFormat="1" ht="36" customHeight="1" x14ac:dyDescent="0.2">
      <c r="A4" s="283" t="s">
        <v>288</v>
      </c>
      <c r="B4" s="49" t="s">
        <v>277</v>
      </c>
      <c r="C4" s="50"/>
      <c r="D4" s="50"/>
      <c r="E4" s="50"/>
      <c r="F4" s="35"/>
      <c r="G4" s="35"/>
      <c r="H4" s="35"/>
      <c r="I4" s="35"/>
      <c r="J4" s="35"/>
      <c r="K4" s="35"/>
      <c r="L4" s="35"/>
      <c r="M4" s="35"/>
      <c r="N4" s="35"/>
      <c r="O4" s="35"/>
    </row>
    <row r="5" spans="1:17" s="35" customFormat="1" ht="36" customHeight="1" x14ac:dyDescent="0.2">
      <c r="A5" s="268" t="s">
        <v>217</v>
      </c>
      <c r="B5" s="269" t="s">
        <v>218</v>
      </c>
      <c r="C5" s="270" t="s">
        <v>219</v>
      </c>
      <c r="D5" s="54"/>
      <c r="E5" s="54"/>
      <c r="F5" s="54"/>
      <c r="G5" s="54"/>
    </row>
    <row r="6" spans="1:17" ht="62.25" customHeight="1" x14ac:dyDescent="0.2">
      <c r="A6" s="2" t="s">
        <v>281</v>
      </c>
      <c r="B6" s="2" t="s">
        <v>332</v>
      </c>
      <c r="C6" s="2" t="s">
        <v>331</v>
      </c>
    </row>
    <row r="7" spans="1:17" ht="247.5" customHeight="1" x14ac:dyDescent="0.2">
      <c r="A7" s="2" t="s">
        <v>280</v>
      </c>
      <c r="B7" s="2" t="s">
        <v>333</v>
      </c>
      <c r="C7" s="2" t="s">
        <v>224</v>
      </c>
    </row>
    <row r="8" spans="1:17" ht="151.5" customHeight="1" x14ac:dyDescent="0.2">
      <c r="A8" s="2" t="s">
        <v>262</v>
      </c>
      <c r="B8" s="2" t="s">
        <v>345</v>
      </c>
      <c r="C8" s="284" t="s">
        <v>235</v>
      </c>
    </row>
    <row r="9" spans="1:17" ht="409.6" customHeight="1" x14ac:dyDescent="0.2">
      <c r="A9" s="285" t="s">
        <v>261</v>
      </c>
      <c r="B9" s="285" t="s">
        <v>355</v>
      </c>
      <c r="C9" s="5" t="s">
        <v>235</v>
      </c>
    </row>
    <row r="10" spans="1:17" ht="331.5" customHeight="1" x14ac:dyDescent="0.2">
      <c r="A10" s="3"/>
      <c r="B10" s="3" t="s">
        <v>358</v>
      </c>
      <c r="C10" s="472"/>
    </row>
    <row r="11" spans="1:17" ht="198" customHeight="1" x14ac:dyDescent="0.2">
      <c r="A11" s="3"/>
      <c r="B11" s="3" t="s">
        <v>352</v>
      </c>
      <c r="C11" s="473"/>
    </row>
    <row r="12" spans="1:17" ht="404.25" customHeight="1" x14ac:dyDescent="0.2">
      <c r="A12" s="284" t="s">
        <v>259</v>
      </c>
      <c r="B12" s="295" t="s">
        <v>356</v>
      </c>
      <c r="C12" s="472" t="s">
        <v>235</v>
      </c>
    </row>
    <row r="13" spans="1:17" ht="255.75" customHeight="1" x14ac:dyDescent="0.2">
      <c r="A13" s="3"/>
      <c r="B13" s="3" t="s">
        <v>353</v>
      </c>
      <c r="C13" s="473"/>
    </row>
    <row r="14" spans="1:17" ht="188.25" customHeight="1" x14ac:dyDescent="0.2">
      <c r="A14" s="472" t="s">
        <v>264</v>
      </c>
      <c r="B14" s="472" t="s">
        <v>354</v>
      </c>
      <c r="C14" s="472" t="s">
        <v>235</v>
      </c>
    </row>
    <row r="15" spans="1:17" ht="19.5" hidden="1" customHeight="1" x14ac:dyDescent="0.2">
      <c r="A15" s="473"/>
      <c r="B15" s="473"/>
      <c r="C15" s="473"/>
    </row>
    <row r="16" spans="1:17" ht="91.5" customHeight="1" x14ac:dyDescent="0.2">
      <c r="A16" s="5" t="s">
        <v>260</v>
      </c>
      <c r="B16" s="5" t="s">
        <v>334</v>
      </c>
      <c r="C16" s="5" t="s">
        <v>235</v>
      </c>
      <c r="F16" s="296"/>
      <c r="G16" s="296"/>
      <c r="H16" s="296"/>
      <c r="I16" s="296"/>
      <c r="J16" s="296"/>
      <c r="K16" s="296"/>
      <c r="L16" s="296"/>
      <c r="M16" s="296"/>
      <c r="N16" s="296"/>
      <c r="O16" s="296"/>
      <c r="P16" s="296"/>
      <c r="Q16" s="296"/>
    </row>
    <row r="17" spans="1:3" ht="227.25" customHeight="1" x14ac:dyDescent="0.2">
      <c r="A17" s="4" t="s">
        <v>342</v>
      </c>
      <c r="B17" s="5" t="s">
        <v>357</v>
      </c>
      <c r="C17" s="5" t="s">
        <v>263</v>
      </c>
    </row>
    <row r="18" spans="1:3" ht="225.75" customHeight="1" x14ac:dyDescent="0.2">
      <c r="A18" s="5" t="s">
        <v>1</v>
      </c>
      <c r="B18" s="274" t="s">
        <v>359</v>
      </c>
      <c r="C18" s="5" t="s">
        <v>2</v>
      </c>
    </row>
    <row r="19" spans="1:3" ht="201" customHeight="1" x14ac:dyDescent="0.2">
      <c r="A19" s="274" t="s">
        <v>343</v>
      </c>
      <c r="B19" s="371" t="s">
        <v>346</v>
      </c>
      <c r="C19" s="5" t="s">
        <v>344</v>
      </c>
    </row>
    <row r="20" spans="1:3" ht="27.75" customHeight="1" x14ac:dyDescent="0.2">
      <c r="A20" s="6"/>
      <c r="B20" s="6"/>
      <c r="C20" s="6"/>
    </row>
    <row r="21" spans="1:3" ht="47.25" customHeight="1" x14ac:dyDescent="0.2">
      <c r="A21" s="273" t="s">
        <v>3</v>
      </c>
      <c r="B21" s="272" t="s">
        <v>347</v>
      </c>
      <c r="C21" s="6"/>
    </row>
    <row r="22" spans="1:3" ht="75.75" customHeight="1" x14ac:dyDescent="0.2">
      <c r="A22" s="5" t="s">
        <v>4</v>
      </c>
      <c r="B22" s="5" t="s">
        <v>242</v>
      </c>
      <c r="C22" s="6"/>
    </row>
    <row r="23" spans="1:3" ht="36" customHeight="1" x14ac:dyDescent="0.2">
      <c r="A23" s="5" t="s">
        <v>5</v>
      </c>
      <c r="B23" s="5" t="s">
        <v>234</v>
      </c>
      <c r="C23" s="6"/>
    </row>
    <row r="24" spans="1:3" ht="67.5" x14ac:dyDescent="0.2">
      <c r="A24" s="5" t="s">
        <v>6</v>
      </c>
      <c r="B24" s="5" t="s">
        <v>360</v>
      </c>
    </row>
    <row r="25" spans="1:3" ht="53.25" customHeight="1" x14ac:dyDescent="0.2">
      <c r="A25" s="5" t="s">
        <v>7</v>
      </c>
      <c r="B25" s="5" t="s">
        <v>335</v>
      </c>
    </row>
    <row r="27" spans="1:3" x14ac:dyDescent="0.2">
      <c r="A27" s="46"/>
      <c r="B27" s="11"/>
    </row>
    <row r="28" spans="1:3" x14ac:dyDescent="0.2">
      <c r="A28" s="46"/>
    </row>
    <row r="31" spans="1:3" ht="101.25" customHeight="1" x14ac:dyDescent="0.2"/>
  </sheetData>
  <sheetProtection algorithmName="SHA-512" hashValue="iPkIxvT67s3YqJsKjs4/ocjNSrHvik8G/CZYpP18DXdYd2Qyi+hRgmpQoWvaF5+KufDXXgucCag9Rm4jBiMTXA==" saltValue="BFnT1ldT5DqzV/qyYhSDkg=="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7" customWidth="1"/>
    <col min="2" max="2" width="30.5703125" style="57" customWidth="1"/>
    <col min="3" max="3" width="38.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571" t="s">
        <v>116</v>
      </c>
      <c r="B1" s="572"/>
      <c r="C1" s="572"/>
      <c r="D1" s="572"/>
      <c r="E1" s="572"/>
      <c r="F1" s="572"/>
      <c r="G1" s="577"/>
    </row>
    <row r="2" spans="1:11" s="60" customFormat="1" ht="19.5" customHeight="1" x14ac:dyDescent="0.2">
      <c r="A2" s="58" t="s">
        <v>71</v>
      </c>
      <c r="B2" s="58" t="s">
        <v>8</v>
      </c>
      <c r="C2" s="59"/>
      <c r="D2" s="59"/>
      <c r="E2" s="59"/>
      <c r="F2" s="59"/>
    </row>
    <row r="3" spans="1:11" s="60" customFormat="1" ht="24" customHeight="1" x14ac:dyDescent="0.2">
      <c r="B3" s="576" t="s">
        <v>0</v>
      </c>
      <c r="C3" s="577"/>
      <c r="D3" s="577"/>
      <c r="E3" s="577"/>
      <c r="F3" s="577"/>
      <c r="G3" s="577"/>
      <c r="H3" s="577"/>
    </row>
    <row r="4" spans="1:11" ht="21" customHeight="1" x14ac:dyDescent="0.2">
      <c r="A4" s="61" t="s">
        <v>72</v>
      </c>
      <c r="B4" s="60"/>
      <c r="C4" s="60"/>
      <c r="D4" s="571" t="s">
        <v>73</v>
      </c>
      <c r="E4" s="573"/>
      <c r="F4" s="573"/>
    </row>
    <row r="5" spans="1:11" ht="15.75" customHeight="1" x14ac:dyDescent="0.2">
      <c r="A5" s="61"/>
      <c r="B5" s="60"/>
      <c r="C5" s="60"/>
      <c r="D5" s="108"/>
      <c r="E5" s="108"/>
    </row>
    <row r="6" spans="1:11" ht="63" customHeight="1" x14ac:dyDescent="0.2">
      <c r="A6" s="576" t="s">
        <v>117</v>
      </c>
      <c r="B6" s="573"/>
      <c r="C6" s="573"/>
      <c r="D6" s="573"/>
      <c r="E6" s="573"/>
      <c r="F6" s="573"/>
      <c r="G6" s="573"/>
      <c r="H6" s="573"/>
      <c r="I6" s="573"/>
      <c r="J6" s="573"/>
    </row>
    <row r="7" spans="1:11" ht="21" customHeight="1" x14ac:dyDescent="0.25">
      <c r="A7" s="574"/>
      <c r="B7" s="575"/>
      <c r="C7" s="575"/>
      <c r="D7" s="575"/>
      <c r="E7" s="575"/>
      <c r="F7" s="575"/>
      <c r="G7" s="575"/>
      <c r="H7" s="575"/>
      <c r="I7" s="575"/>
    </row>
    <row r="8" spans="1:11" ht="30.75" customHeight="1" x14ac:dyDescent="0.2">
      <c r="B8" s="99" t="s">
        <v>10</v>
      </c>
      <c r="C8" s="100"/>
      <c r="I8" s="578" t="s">
        <v>11</v>
      </c>
      <c r="J8" s="579"/>
      <c r="K8" s="580"/>
    </row>
    <row r="9" spans="1:11" ht="18.75" customHeight="1" x14ac:dyDescent="0.2">
      <c r="A9" s="635" t="s">
        <v>118</v>
      </c>
      <c r="B9" s="636"/>
      <c r="C9" s="636"/>
      <c r="D9" s="636"/>
      <c r="E9" s="636"/>
      <c r="F9" s="636"/>
      <c r="G9" s="636"/>
      <c r="H9" s="636"/>
      <c r="I9" s="590"/>
      <c r="J9" s="590"/>
      <c r="K9" s="590"/>
    </row>
    <row r="10" spans="1:11" x14ac:dyDescent="0.2">
      <c r="A10" s="64" t="s">
        <v>12</v>
      </c>
      <c r="B10" s="64" t="s">
        <v>13</v>
      </c>
      <c r="C10" s="64"/>
      <c r="D10" s="64" t="s">
        <v>14</v>
      </c>
      <c r="E10" s="64"/>
      <c r="F10" s="64" t="s">
        <v>15</v>
      </c>
      <c r="G10" s="64" t="s">
        <v>16</v>
      </c>
      <c r="H10" s="64" t="s">
        <v>17</v>
      </c>
      <c r="I10" s="64" t="s">
        <v>18</v>
      </c>
      <c r="J10" s="64"/>
      <c r="K10" s="67"/>
    </row>
    <row r="11" spans="1:11" ht="33" customHeight="1" x14ac:dyDescent="0.2">
      <c r="A11" s="65" t="s">
        <v>19</v>
      </c>
      <c r="B11" s="66" t="s">
        <v>20</v>
      </c>
      <c r="C11" s="67"/>
      <c r="D11" s="68">
        <v>1</v>
      </c>
      <c r="E11" s="69">
        <v>100</v>
      </c>
      <c r="F11" s="67" t="s">
        <v>21</v>
      </c>
      <c r="G11" s="69">
        <v>100</v>
      </c>
      <c r="H11" s="69">
        <v>100</v>
      </c>
      <c r="I11" s="70" t="s">
        <v>22</v>
      </c>
      <c r="J11" s="589" t="s">
        <v>23</v>
      </c>
      <c r="K11" s="590"/>
    </row>
    <row r="12" spans="1:11" ht="95.25" customHeight="1" x14ac:dyDescent="0.2">
      <c r="A12" s="67"/>
      <c r="B12" s="65" t="s">
        <v>24</v>
      </c>
      <c r="C12" s="71"/>
      <c r="D12" s="76">
        <v>0</v>
      </c>
      <c r="E12" s="73">
        <v>100</v>
      </c>
      <c r="F12" s="71" t="s">
        <v>25</v>
      </c>
      <c r="G12" s="73">
        <f>D12*E12</f>
        <v>0</v>
      </c>
      <c r="H12" s="73">
        <f>H11+G12</f>
        <v>100</v>
      </c>
      <c r="I12" s="74" t="s">
        <v>60</v>
      </c>
      <c r="J12" s="590"/>
      <c r="K12" s="590"/>
    </row>
    <row r="13" spans="1:11" ht="71.25" customHeight="1" x14ac:dyDescent="0.2">
      <c r="A13" s="65" t="s">
        <v>27</v>
      </c>
      <c r="B13" s="65" t="s">
        <v>28</v>
      </c>
      <c r="C13" s="71" t="s">
        <v>61</v>
      </c>
      <c r="D13" s="76">
        <v>0.1087</v>
      </c>
      <c r="E13" s="73">
        <f>H12</f>
        <v>100</v>
      </c>
      <c r="F13" s="71" t="s">
        <v>25</v>
      </c>
      <c r="G13" s="73">
        <f>D13*E13</f>
        <v>10.870000000000001</v>
      </c>
      <c r="H13" s="73"/>
      <c r="I13" s="596" t="s">
        <v>119</v>
      </c>
      <c r="J13" s="590"/>
      <c r="K13" s="590"/>
    </row>
    <row r="14" spans="1:11" ht="83.25" customHeight="1" x14ac:dyDescent="0.2">
      <c r="A14" s="67"/>
      <c r="B14" s="67"/>
      <c r="C14" s="56" t="s">
        <v>120</v>
      </c>
      <c r="D14" s="76">
        <v>2.6100000000000002E-2</v>
      </c>
      <c r="E14" s="73">
        <f>H12</f>
        <v>100</v>
      </c>
      <c r="F14" s="71" t="s">
        <v>25</v>
      </c>
      <c r="G14" s="73">
        <f>D14*E14</f>
        <v>2.6100000000000003</v>
      </c>
      <c r="H14" s="73"/>
      <c r="I14" s="596"/>
      <c r="J14" s="590"/>
      <c r="K14" s="590"/>
    </row>
    <row r="15" spans="1:11" ht="408.75" customHeight="1" x14ac:dyDescent="0.2">
      <c r="A15" s="67"/>
      <c r="B15" s="67"/>
      <c r="C15" s="71" t="s">
        <v>29</v>
      </c>
      <c r="D15" s="109">
        <v>6.0000000000000001E-3</v>
      </c>
      <c r="E15" s="73">
        <f>H12</f>
        <v>100</v>
      </c>
      <c r="F15" s="71" t="s">
        <v>25</v>
      </c>
      <c r="G15" s="73">
        <f>D15*E15</f>
        <v>0.6</v>
      </c>
      <c r="H15" s="73"/>
      <c r="I15" s="596"/>
      <c r="J15" s="590"/>
      <c r="K15" s="590"/>
    </row>
    <row r="16" spans="1:11" ht="29.25" customHeight="1" x14ac:dyDescent="0.2">
      <c r="A16" s="67"/>
      <c r="B16" s="67"/>
      <c r="C16" s="64" t="s">
        <v>30</v>
      </c>
      <c r="D16" s="77">
        <f>SUM(D13:D15)</f>
        <v>0.14080000000000001</v>
      </c>
      <c r="E16" s="78">
        <f>H12</f>
        <v>100</v>
      </c>
      <c r="F16" s="64" t="s">
        <v>25</v>
      </c>
      <c r="G16" s="78">
        <f>SUM(G13:G15)</f>
        <v>14.08</v>
      </c>
      <c r="H16" s="78">
        <f>H12+G16</f>
        <v>114.08</v>
      </c>
      <c r="I16" s="69"/>
      <c r="J16" s="590"/>
      <c r="K16" s="590"/>
    </row>
    <row r="17" spans="1:12" ht="31.5" x14ac:dyDescent="0.2">
      <c r="A17" s="65" t="s">
        <v>31</v>
      </c>
      <c r="B17" s="65" t="s">
        <v>32</v>
      </c>
      <c r="C17" s="71"/>
      <c r="D17" s="72">
        <v>0.08</v>
      </c>
      <c r="E17" s="73">
        <f>H12+G13+G14</f>
        <v>113.48</v>
      </c>
      <c r="F17" s="71" t="s">
        <v>33</v>
      </c>
      <c r="G17" s="73">
        <f t="shared" ref="G17:G21" si="0">D17*E17</f>
        <v>9.0784000000000002</v>
      </c>
      <c r="H17" s="73">
        <f>H16+G17</f>
        <v>123.1584</v>
      </c>
      <c r="I17" s="74" t="s">
        <v>34</v>
      </c>
      <c r="J17" s="590"/>
      <c r="K17" s="590"/>
    </row>
    <row r="18" spans="1:12" ht="39.75" customHeight="1" x14ac:dyDescent="0.2">
      <c r="A18" s="65" t="s">
        <v>35</v>
      </c>
      <c r="B18" s="66" t="s">
        <v>62</v>
      </c>
      <c r="C18" s="102" t="s">
        <v>63</v>
      </c>
      <c r="D18" s="103">
        <v>0</v>
      </c>
      <c r="E18" s="73">
        <f>H17</f>
        <v>123.1584</v>
      </c>
      <c r="F18" s="71" t="s">
        <v>37</v>
      </c>
      <c r="G18" s="73">
        <f t="shared" si="0"/>
        <v>0</v>
      </c>
      <c r="H18" s="73"/>
      <c r="I18" s="74" t="s">
        <v>64</v>
      </c>
      <c r="J18" s="590"/>
      <c r="K18" s="590"/>
    </row>
    <row r="19" spans="1:12" ht="136.5" customHeight="1" x14ac:dyDescent="0.2">
      <c r="A19" s="67"/>
      <c r="B19" s="67"/>
      <c r="C19" s="56" t="s">
        <v>65</v>
      </c>
      <c r="D19" s="79">
        <v>5.8999999999999997E-2</v>
      </c>
      <c r="E19" s="80">
        <f>H17</f>
        <v>123.1584</v>
      </c>
      <c r="F19" s="56" t="s">
        <v>37</v>
      </c>
      <c r="G19" s="80">
        <f t="shared" si="0"/>
        <v>7.2663455999999993</v>
      </c>
      <c r="H19" s="80"/>
      <c r="I19" s="74" t="s">
        <v>66</v>
      </c>
      <c r="J19" s="590"/>
      <c r="K19" s="590"/>
    </row>
    <row r="20" spans="1:12" ht="28.5" customHeight="1" x14ac:dyDescent="0.2">
      <c r="A20" s="67"/>
      <c r="B20" s="67"/>
      <c r="C20" s="102" t="s">
        <v>67</v>
      </c>
      <c r="D20" s="110">
        <v>0</v>
      </c>
      <c r="E20" s="80">
        <f>H17</f>
        <v>123.1584</v>
      </c>
      <c r="F20" s="56" t="s">
        <v>37</v>
      </c>
      <c r="G20" s="80">
        <f t="shared" si="0"/>
        <v>0</v>
      </c>
      <c r="H20" s="80"/>
      <c r="I20" s="74" t="s">
        <v>121</v>
      </c>
      <c r="J20" s="590"/>
      <c r="K20" s="590"/>
    </row>
    <row r="21" spans="1:12" ht="28.5" customHeight="1" x14ac:dyDescent="0.2">
      <c r="A21" s="67"/>
      <c r="B21" s="67"/>
      <c r="C21" s="102" t="s">
        <v>68</v>
      </c>
      <c r="D21" s="110">
        <v>0</v>
      </c>
      <c r="E21" s="80">
        <f>H17</f>
        <v>123.1584</v>
      </c>
      <c r="F21" s="56" t="s">
        <v>37</v>
      </c>
      <c r="G21" s="80">
        <f t="shared" si="0"/>
        <v>0</v>
      </c>
      <c r="H21" s="80"/>
      <c r="I21" s="74" t="s">
        <v>121</v>
      </c>
      <c r="J21" s="590"/>
      <c r="K21" s="590"/>
    </row>
    <row r="22" spans="1:12" x14ac:dyDescent="0.2">
      <c r="A22" s="67"/>
      <c r="B22" s="67"/>
      <c r="C22" s="64" t="s">
        <v>30</v>
      </c>
      <c r="D22" s="77">
        <f>SUM(D18:D21)</f>
        <v>5.8999999999999997E-2</v>
      </c>
      <c r="E22" s="78">
        <f>H17</f>
        <v>123.1584</v>
      </c>
      <c r="F22" s="64" t="s">
        <v>37</v>
      </c>
      <c r="G22" s="78">
        <f>SUM(G18:G21)</f>
        <v>7.2663455999999993</v>
      </c>
      <c r="H22" s="78">
        <f>H17+G22</f>
        <v>130.42474559999999</v>
      </c>
      <c r="I22" s="69"/>
      <c r="J22" s="590"/>
      <c r="K22" s="590"/>
    </row>
    <row r="23" spans="1:12" ht="235.5" customHeight="1" x14ac:dyDescent="0.2">
      <c r="A23" s="67"/>
      <c r="B23" s="66" t="s">
        <v>39</v>
      </c>
      <c r="C23" s="56" t="s">
        <v>105</v>
      </c>
      <c r="D23" s="79">
        <v>1.09E-2</v>
      </c>
      <c r="E23" s="80">
        <f>H17</f>
        <v>123.1584</v>
      </c>
      <c r="F23" s="56" t="s">
        <v>37</v>
      </c>
      <c r="G23" s="80">
        <f t="shared" ref="G23:G29" si="1">D23*E23</f>
        <v>1.34242656</v>
      </c>
      <c r="H23" s="80"/>
      <c r="I23" s="74" t="s">
        <v>122</v>
      </c>
      <c r="J23" s="590"/>
      <c r="K23" s="590"/>
    </row>
    <row r="24" spans="1:12" ht="12.75" customHeight="1" x14ac:dyDescent="0.2">
      <c r="A24" s="67"/>
      <c r="B24" s="56"/>
      <c r="C24" s="56" t="s">
        <v>41</v>
      </c>
      <c r="D24" s="82">
        <v>6.9599999999999995E-2</v>
      </c>
      <c r="E24" s="80">
        <f>H17</f>
        <v>123.1584</v>
      </c>
      <c r="F24" s="56" t="s">
        <v>37</v>
      </c>
      <c r="G24" s="80">
        <f t="shared" si="1"/>
        <v>8.5718246399999991</v>
      </c>
      <c r="H24" s="80"/>
      <c r="I24" s="596" t="s">
        <v>42</v>
      </c>
      <c r="J24" s="590"/>
      <c r="K24" s="590"/>
    </row>
    <row r="25" spans="1:12" x14ac:dyDescent="0.2">
      <c r="A25" s="67"/>
      <c r="B25" s="56"/>
      <c r="C25" s="56" t="s">
        <v>43</v>
      </c>
      <c r="D25" s="82">
        <v>6.9500000000000006E-2</v>
      </c>
      <c r="E25" s="80">
        <f>H17</f>
        <v>123.1584</v>
      </c>
      <c r="F25" s="56" t="s">
        <v>37</v>
      </c>
      <c r="G25" s="80">
        <f t="shared" si="1"/>
        <v>8.5595088000000015</v>
      </c>
      <c r="H25" s="80"/>
      <c r="I25" s="596"/>
      <c r="J25" s="590"/>
      <c r="K25" s="590"/>
    </row>
    <row r="26" spans="1:12" ht="42.75" customHeight="1" x14ac:dyDescent="0.2">
      <c r="A26" s="67"/>
      <c r="B26" s="56"/>
      <c r="C26" s="56" t="s">
        <v>44</v>
      </c>
      <c r="D26" s="82">
        <v>3.5999999999999997E-2</v>
      </c>
      <c r="E26" s="80">
        <f>H17</f>
        <v>123.1584</v>
      </c>
      <c r="F26" s="56" t="s">
        <v>37</v>
      </c>
      <c r="G26" s="80">
        <f t="shared" si="1"/>
        <v>4.4337023999999996</v>
      </c>
      <c r="H26" s="80"/>
      <c r="I26" s="596"/>
      <c r="J26" s="590"/>
      <c r="K26" s="590"/>
    </row>
    <row r="27" spans="1:12" ht="155.25" customHeight="1" x14ac:dyDescent="0.2">
      <c r="A27" s="67"/>
      <c r="B27" s="56"/>
      <c r="C27" s="83" t="s">
        <v>45</v>
      </c>
      <c r="D27" s="76">
        <f>'2b NVT Detacheren fase A - Rg I'!D26</f>
        <v>1.125E-2</v>
      </c>
      <c r="E27" s="80">
        <f>H17</f>
        <v>123.1584</v>
      </c>
      <c r="F27" s="56" t="s">
        <v>37</v>
      </c>
      <c r="G27" s="80">
        <f t="shared" si="1"/>
        <v>1.385532</v>
      </c>
      <c r="H27" s="80"/>
      <c r="I27" s="596" t="s">
        <v>85</v>
      </c>
      <c r="J27" s="600" t="s">
        <v>108</v>
      </c>
      <c r="K27" s="600"/>
    </row>
    <row r="28" spans="1:12" ht="231" customHeight="1" x14ac:dyDescent="0.2">
      <c r="A28" s="67"/>
      <c r="B28" s="56"/>
      <c r="C28" s="56" t="s">
        <v>46</v>
      </c>
      <c r="D28" s="76">
        <f>'2b NVT Detacheren fase A - Rg I'!D27</f>
        <v>1.72E-2</v>
      </c>
      <c r="E28" s="80">
        <f>H17</f>
        <v>123.1584</v>
      </c>
      <c r="F28" s="56" t="s">
        <v>37</v>
      </c>
      <c r="G28" s="80">
        <f t="shared" si="1"/>
        <v>2.1183244800000001</v>
      </c>
      <c r="H28" s="80"/>
      <c r="I28" s="596"/>
      <c r="J28" s="600" t="s">
        <v>47</v>
      </c>
      <c r="K28" s="600"/>
    </row>
    <row r="29" spans="1:12" ht="144" customHeight="1" x14ac:dyDescent="0.2">
      <c r="A29" s="67"/>
      <c r="B29" s="56"/>
      <c r="C29" s="83" t="s">
        <v>88</v>
      </c>
      <c r="D29" s="79">
        <v>8.2000000000000007E-3</v>
      </c>
      <c r="E29" s="80">
        <f>H17</f>
        <v>123.1584</v>
      </c>
      <c r="F29" s="56" t="s">
        <v>37</v>
      </c>
      <c r="G29" s="80">
        <f t="shared" si="1"/>
        <v>1.0098988800000002</v>
      </c>
      <c r="H29" s="80"/>
      <c r="I29" s="74" t="s">
        <v>123</v>
      </c>
      <c r="J29" s="591"/>
      <c r="K29" s="590"/>
    </row>
    <row r="30" spans="1:12" x14ac:dyDescent="0.2">
      <c r="A30" s="67"/>
      <c r="B30" s="67"/>
      <c r="C30" s="64" t="s">
        <v>30</v>
      </c>
      <c r="D30" s="77">
        <f>SUM(D23:D29)</f>
        <v>0.22265000000000001</v>
      </c>
      <c r="E30" s="78">
        <f>H17</f>
        <v>123.1584</v>
      </c>
      <c r="F30" s="64" t="s">
        <v>37</v>
      </c>
      <c r="G30" s="78">
        <f>SUM(G23:G29)</f>
        <v>27.421217760000005</v>
      </c>
      <c r="H30" s="78">
        <f>H22+G30</f>
        <v>157.84596335999998</v>
      </c>
      <c r="I30" s="69"/>
      <c r="J30" s="590"/>
      <c r="K30" s="590"/>
    </row>
    <row r="31" spans="1:12" ht="25.5" customHeight="1" x14ac:dyDescent="0.2">
      <c r="A31" s="595" t="s">
        <v>48</v>
      </c>
      <c r="B31" s="592" t="s">
        <v>49</v>
      </c>
      <c r="C31" s="85" t="s">
        <v>50</v>
      </c>
      <c r="D31" s="86">
        <v>4.02E-2</v>
      </c>
      <c r="E31" s="69">
        <f>H30</f>
        <v>157.84596335999998</v>
      </c>
      <c r="F31" s="67" t="s">
        <v>51</v>
      </c>
      <c r="G31" s="69">
        <f t="shared" ref="G31:G37" si="2">D31*E31</f>
        <v>6.3454077270719997</v>
      </c>
      <c r="H31" s="69"/>
      <c r="I31" s="596" t="s">
        <v>90</v>
      </c>
      <c r="J31" s="590"/>
      <c r="K31" s="590"/>
      <c r="L31" s="84"/>
    </row>
    <row r="32" spans="1:12" ht="12.75" customHeight="1" x14ac:dyDescent="0.2">
      <c r="A32" s="593"/>
      <c r="B32" s="646"/>
      <c r="C32" s="85" t="s">
        <v>52</v>
      </c>
      <c r="D32" s="86">
        <v>1.18E-2</v>
      </c>
      <c r="E32" s="69">
        <f>H30</f>
        <v>157.84596335999998</v>
      </c>
      <c r="F32" s="67" t="s">
        <v>51</v>
      </c>
      <c r="G32" s="69">
        <f t="shared" si="2"/>
        <v>1.8625823676479998</v>
      </c>
      <c r="H32" s="69"/>
      <c r="I32" s="596"/>
      <c r="J32" s="590"/>
      <c r="K32" s="590"/>
    </row>
    <row r="33" spans="1:11" ht="12.75" customHeight="1" x14ac:dyDescent="0.2">
      <c r="A33" s="593"/>
      <c r="B33" s="646"/>
      <c r="C33" s="85" t="s">
        <v>53</v>
      </c>
      <c r="D33" s="86">
        <v>3.0000000000000001E-3</v>
      </c>
      <c r="E33" s="69">
        <f>H30</f>
        <v>157.84596335999998</v>
      </c>
      <c r="F33" s="67" t="s">
        <v>51</v>
      </c>
      <c r="G33" s="69">
        <f t="shared" si="2"/>
        <v>0.47353789007999997</v>
      </c>
      <c r="H33" s="69"/>
      <c r="I33" s="596"/>
      <c r="J33" s="590"/>
      <c r="K33" s="590"/>
    </row>
    <row r="34" spans="1:11" x14ac:dyDescent="0.2">
      <c r="A34" s="593"/>
      <c r="B34" s="646"/>
      <c r="C34" s="85" t="s">
        <v>54</v>
      </c>
      <c r="D34" s="86">
        <v>0</v>
      </c>
      <c r="E34" s="69">
        <f>H30</f>
        <v>157.84596335999998</v>
      </c>
      <c r="F34" s="67" t="s">
        <v>51</v>
      </c>
      <c r="G34" s="69">
        <f t="shared" si="2"/>
        <v>0</v>
      </c>
      <c r="H34" s="69"/>
      <c r="I34" s="596"/>
      <c r="J34" s="590"/>
      <c r="K34" s="590"/>
    </row>
    <row r="35" spans="1:11" x14ac:dyDescent="0.2">
      <c r="A35" s="593"/>
      <c r="B35" s="646"/>
      <c r="C35" s="85" t="s">
        <v>55</v>
      </c>
      <c r="D35" s="86">
        <v>0</v>
      </c>
      <c r="E35" s="69">
        <f>H30</f>
        <v>157.84596335999998</v>
      </c>
      <c r="F35" s="67" t="s">
        <v>51</v>
      </c>
      <c r="G35" s="69">
        <f t="shared" si="2"/>
        <v>0</v>
      </c>
      <c r="H35" s="69"/>
      <c r="I35" s="596"/>
      <c r="J35" s="590"/>
      <c r="K35" s="590"/>
    </row>
    <row r="36" spans="1:11" x14ac:dyDescent="0.2">
      <c r="A36" s="593"/>
      <c r="B36" s="646"/>
      <c r="C36" s="85" t="s">
        <v>55</v>
      </c>
      <c r="D36" s="86">
        <v>0</v>
      </c>
      <c r="E36" s="69">
        <f>H30</f>
        <v>157.84596335999998</v>
      </c>
      <c r="F36" s="67" t="s">
        <v>51</v>
      </c>
      <c r="G36" s="69">
        <f t="shared" si="2"/>
        <v>0</v>
      </c>
      <c r="H36" s="69"/>
      <c r="I36" s="596"/>
      <c r="J36" s="590"/>
      <c r="K36" s="590"/>
    </row>
    <row r="37" spans="1:11" ht="44.25" customHeight="1" x14ac:dyDescent="0.2">
      <c r="A37" s="593"/>
      <c r="B37" s="646"/>
      <c r="C37" s="85" t="s">
        <v>55</v>
      </c>
      <c r="D37" s="86">
        <v>0</v>
      </c>
      <c r="E37" s="69">
        <f>H30</f>
        <v>157.84596335999998</v>
      </c>
      <c r="F37" s="67" t="s">
        <v>51</v>
      </c>
      <c r="G37" s="69">
        <f t="shared" si="2"/>
        <v>0</v>
      </c>
      <c r="H37" s="69"/>
      <c r="I37" s="596"/>
      <c r="J37" s="590"/>
      <c r="K37" s="590"/>
    </row>
    <row r="38" spans="1:11" x14ac:dyDescent="0.2">
      <c r="A38" s="594"/>
      <c r="B38" s="647"/>
      <c r="C38" s="64" t="s">
        <v>56</v>
      </c>
      <c r="D38" s="77">
        <f>SUM(D31:D37)</f>
        <v>5.5E-2</v>
      </c>
      <c r="E38" s="78">
        <f>H30</f>
        <v>157.84596335999998</v>
      </c>
      <c r="F38" s="64" t="s">
        <v>51</v>
      </c>
      <c r="G38" s="78">
        <f>SUM(G31:G37)</f>
        <v>8.6815279847999989</v>
      </c>
      <c r="H38" s="78">
        <f>H30+G38</f>
        <v>166.52749134479998</v>
      </c>
      <c r="I38" s="69"/>
      <c r="J38" s="69"/>
      <c r="K38" s="64"/>
    </row>
    <row r="39" spans="1:11" ht="117" customHeight="1" x14ac:dyDescent="0.2">
      <c r="A39" s="87"/>
      <c r="B39" s="87"/>
      <c r="C39" s="87"/>
      <c r="D39" s="87"/>
      <c r="E39" s="87"/>
      <c r="F39" s="87" t="s">
        <v>124</v>
      </c>
      <c r="G39" s="87"/>
      <c r="H39" s="88">
        <f>H38</f>
        <v>166.52749134479998</v>
      </c>
      <c r="I39" s="88" t="s">
        <v>57</v>
      </c>
      <c r="J39" s="89">
        <f>ROUND(H39/100,4)</f>
        <v>1.6653</v>
      </c>
      <c r="K39" s="67"/>
    </row>
    <row r="40" spans="1:11" ht="72.75" customHeight="1" x14ac:dyDescent="0.2">
      <c r="A40" s="87"/>
      <c r="B40" s="83" t="s">
        <v>125</v>
      </c>
      <c r="C40" s="87"/>
      <c r="D40" s="87"/>
      <c r="E40" s="87"/>
      <c r="F40" s="87" t="s">
        <v>126</v>
      </c>
      <c r="G40" s="87"/>
      <c r="H40" s="90">
        <v>1.0809</v>
      </c>
      <c r="I40" s="88" t="s">
        <v>58</v>
      </c>
      <c r="J40" s="107"/>
      <c r="K40" s="67"/>
    </row>
    <row r="41" spans="1:11" ht="114.75" customHeight="1" x14ac:dyDescent="0.2">
      <c r="A41" s="87"/>
      <c r="B41" s="87"/>
      <c r="C41" s="87"/>
      <c r="D41" s="87"/>
      <c r="E41" s="87"/>
      <c r="F41" s="87" t="s">
        <v>127</v>
      </c>
      <c r="G41" s="87"/>
      <c r="H41" s="88">
        <f>J39*H40</f>
        <v>1.80002277</v>
      </c>
      <c r="I41" s="88" t="s">
        <v>95</v>
      </c>
      <c r="J41" s="91">
        <f>ROUND(J39*H40,4)</f>
        <v>1.8</v>
      </c>
      <c r="K41" s="67"/>
    </row>
    <row r="42" spans="1:11" x14ac:dyDescent="0.2">
      <c r="B42" s="92" t="s">
        <v>10</v>
      </c>
      <c r="C42" s="93"/>
    </row>
    <row r="43" spans="1:11" x14ac:dyDescent="0.2">
      <c r="B43" s="94"/>
      <c r="C43" s="95"/>
    </row>
    <row r="44" spans="1:11" ht="12.75" customHeight="1" x14ac:dyDescent="0.2"/>
    <row r="45" spans="1:11" ht="93" customHeight="1" x14ac:dyDescent="0.2">
      <c r="A45" s="581" t="s">
        <v>128</v>
      </c>
      <c r="B45" s="637"/>
      <c r="C45" s="637"/>
      <c r="D45" s="637"/>
      <c r="E45" s="638"/>
      <c r="F45" s="638"/>
      <c r="G45" s="638"/>
      <c r="H45" s="638"/>
      <c r="I45" s="639"/>
    </row>
    <row r="46" spans="1:11" ht="33" customHeight="1" x14ac:dyDescent="0.2">
      <c r="A46" s="640"/>
      <c r="B46" s="641"/>
      <c r="C46" s="641"/>
      <c r="D46" s="641"/>
      <c r="E46" s="641"/>
      <c r="F46" s="641"/>
      <c r="G46" s="641"/>
      <c r="H46" s="641"/>
      <c r="I46" s="642"/>
    </row>
    <row r="47" spans="1:11" ht="11.25" customHeight="1" x14ac:dyDescent="0.2">
      <c r="A47" s="640"/>
      <c r="B47" s="641"/>
      <c r="C47" s="641"/>
      <c r="D47" s="641"/>
      <c r="E47" s="641"/>
      <c r="F47" s="641"/>
      <c r="G47" s="641"/>
      <c r="H47" s="641"/>
      <c r="I47" s="642"/>
    </row>
    <row r="48" spans="1:11" ht="23.25" hidden="1" customHeight="1" x14ac:dyDescent="0.2">
      <c r="A48" s="643"/>
      <c r="B48" s="644"/>
      <c r="C48" s="644"/>
      <c r="D48" s="644"/>
      <c r="E48" s="644"/>
      <c r="F48" s="644"/>
      <c r="G48" s="644"/>
      <c r="H48" s="644"/>
      <c r="I48" s="645"/>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7" customWidth="1"/>
    <col min="2" max="2" width="32.140625" style="57" customWidth="1"/>
    <col min="3" max="3" width="37.5703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27" customHeight="1" x14ac:dyDescent="0.2">
      <c r="A1" s="571" t="s">
        <v>129</v>
      </c>
      <c r="B1" s="572"/>
      <c r="C1" s="572"/>
      <c r="D1" s="572"/>
      <c r="E1" s="572"/>
      <c r="F1" s="572"/>
      <c r="G1" s="573"/>
      <c r="H1" s="573"/>
      <c r="I1" s="573"/>
    </row>
    <row r="2" spans="1:11" s="60" customFormat="1" ht="19.5" customHeight="1" x14ac:dyDescent="0.2">
      <c r="A2" s="58" t="s">
        <v>71</v>
      </c>
      <c r="B2" s="58" t="s">
        <v>8</v>
      </c>
      <c r="C2" s="59"/>
      <c r="D2" s="59"/>
      <c r="E2" s="59"/>
      <c r="F2" s="59"/>
    </row>
    <row r="3" spans="1:11" s="60" customFormat="1" ht="23.25" customHeight="1" x14ac:dyDescent="0.2">
      <c r="A3" s="111"/>
      <c r="B3" s="576" t="s">
        <v>0</v>
      </c>
      <c r="C3" s="577"/>
      <c r="D3" s="577"/>
      <c r="E3" s="577"/>
      <c r="F3" s="577"/>
      <c r="G3" s="577"/>
      <c r="H3" s="577"/>
    </row>
    <row r="4" spans="1:11" ht="21" customHeight="1" x14ac:dyDescent="0.2">
      <c r="A4" s="61" t="s">
        <v>72</v>
      </c>
      <c r="B4" s="60"/>
      <c r="C4" s="60"/>
      <c r="D4" s="571" t="s">
        <v>73</v>
      </c>
      <c r="E4" s="573"/>
      <c r="F4" s="573"/>
    </row>
    <row r="5" spans="1:11" ht="12" customHeight="1" x14ac:dyDescent="0.2">
      <c r="A5" s="61"/>
      <c r="B5" s="60"/>
      <c r="C5" s="60"/>
      <c r="D5" s="108"/>
      <c r="E5" s="108"/>
    </row>
    <row r="6" spans="1:11" ht="73.5" customHeight="1" x14ac:dyDescent="0.2">
      <c r="A6" s="576" t="s">
        <v>74</v>
      </c>
      <c r="B6" s="573"/>
      <c r="C6" s="573"/>
      <c r="D6" s="573"/>
      <c r="E6" s="573"/>
      <c r="F6" s="573"/>
      <c r="G6" s="573"/>
      <c r="H6" s="573"/>
      <c r="I6" s="573"/>
      <c r="J6" s="573"/>
    </row>
    <row r="7" spans="1:11" ht="21.75" customHeight="1" x14ac:dyDescent="0.2">
      <c r="A7" s="574"/>
      <c r="B7" s="574"/>
      <c r="C7" s="574"/>
      <c r="D7" s="574"/>
      <c r="E7" s="574"/>
      <c r="F7" s="574"/>
      <c r="G7" s="574"/>
      <c r="H7" s="574"/>
      <c r="I7" s="574"/>
    </row>
    <row r="8" spans="1:11" ht="24.75" customHeight="1" x14ac:dyDescent="0.2">
      <c r="B8" s="62" t="s">
        <v>10</v>
      </c>
      <c r="C8" s="63"/>
      <c r="I8" s="578" t="s">
        <v>11</v>
      </c>
      <c r="J8" s="579"/>
      <c r="K8" s="580"/>
    </row>
    <row r="9" spans="1:11" ht="32.25" customHeight="1" x14ac:dyDescent="0.2">
      <c r="A9" s="568" t="s">
        <v>130</v>
      </c>
      <c r="B9" s="648"/>
      <c r="C9" s="648"/>
      <c r="D9" s="648"/>
      <c r="E9" s="648"/>
      <c r="F9" s="648"/>
      <c r="G9" s="648"/>
      <c r="H9" s="648"/>
      <c r="I9" s="648"/>
      <c r="J9" s="648"/>
      <c r="K9" s="649"/>
    </row>
    <row r="10" spans="1:11" ht="42" customHeight="1" x14ac:dyDescent="0.2">
      <c r="A10" s="64" t="s">
        <v>12</v>
      </c>
      <c r="B10" s="64" t="s">
        <v>13</v>
      </c>
      <c r="C10" s="64"/>
      <c r="D10" s="64" t="s">
        <v>14</v>
      </c>
      <c r="E10" s="64"/>
      <c r="F10" s="64" t="s">
        <v>15</v>
      </c>
      <c r="G10" s="64" t="s">
        <v>16</v>
      </c>
      <c r="H10" s="64" t="s">
        <v>17</v>
      </c>
      <c r="I10" s="64" t="s">
        <v>18</v>
      </c>
      <c r="J10" s="589"/>
      <c r="K10" s="590"/>
    </row>
    <row r="11" spans="1:11" ht="25.5" x14ac:dyDescent="0.2">
      <c r="A11" s="65" t="s">
        <v>19</v>
      </c>
      <c r="B11" s="66" t="s">
        <v>20</v>
      </c>
      <c r="C11" s="67"/>
      <c r="D11" s="68">
        <v>1</v>
      </c>
      <c r="E11" s="69">
        <v>100</v>
      </c>
      <c r="F11" s="67" t="s">
        <v>21</v>
      </c>
      <c r="G11" s="69">
        <v>100</v>
      </c>
      <c r="H11" s="69">
        <v>100</v>
      </c>
      <c r="I11" s="70" t="s">
        <v>22</v>
      </c>
      <c r="J11" s="589" t="s">
        <v>23</v>
      </c>
      <c r="K11" s="590"/>
    </row>
    <row r="12" spans="1:11" ht="42" x14ac:dyDescent="0.2">
      <c r="A12" s="67"/>
      <c r="B12" s="65" t="s">
        <v>24</v>
      </c>
      <c r="C12" s="71"/>
      <c r="D12" s="72">
        <v>1.1599999999999999E-2</v>
      </c>
      <c r="E12" s="73">
        <v>100</v>
      </c>
      <c r="F12" s="71" t="s">
        <v>25</v>
      </c>
      <c r="G12" s="73">
        <f>D12*E12</f>
        <v>1.1599999999999999</v>
      </c>
      <c r="H12" s="73">
        <f>H11+G12</f>
        <v>101.16</v>
      </c>
      <c r="I12" s="74" t="s">
        <v>26</v>
      </c>
      <c r="J12" s="590"/>
      <c r="K12" s="590"/>
    </row>
    <row r="13" spans="1:11" ht="85.5" customHeight="1" x14ac:dyDescent="0.2">
      <c r="A13" s="65" t="s">
        <v>27</v>
      </c>
      <c r="B13" s="65" t="s">
        <v>28</v>
      </c>
      <c r="C13" s="56" t="s">
        <v>76</v>
      </c>
      <c r="D13" s="75">
        <v>0</v>
      </c>
      <c r="E13" s="73">
        <f>H12</f>
        <v>101.16</v>
      </c>
      <c r="F13" s="71" t="s">
        <v>25</v>
      </c>
      <c r="G13" s="73">
        <f>D13*E13</f>
        <v>0</v>
      </c>
      <c r="H13" s="73"/>
      <c r="I13" s="596" t="s">
        <v>77</v>
      </c>
      <c r="J13" s="590"/>
      <c r="K13" s="590"/>
    </row>
    <row r="14" spans="1:11" ht="204.75" customHeight="1" x14ac:dyDescent="0.2">
      <c r="A14" s="67"/>
      <c r="B14" s="67"/>
      <c r="C14" s="56" t="s">
        <v>131</v>
      </c>
      <c r="D14" s="76">
        <v>0</v>
      </c>
      <c r="E14" s="73">
        <f>H12</f>
        <v>101.16</v>
      </c>
      <c r="F14" s="71" t="s">
        <v>25</v>
      </c>
      <c r="G14" s="73">
        <f>D14*E14</f>
        <v>0</v>
      </c>
      <c r="H14" s="73"/>
      <c r="I14" s="596"/>
      <c r="J14" s="590"/>
      <c r="K14" s="590"/>
    </row>
    <row r="15" spans="1:11" ht="230.25" customHeight="1" x14ac:dyDescent="0.2">
      <c r="A15" s="67"/>
      <c r="B15" s="67"/>
      <c r="C15" s="71" t="s">
        <v>29</v>
      </c>
      <c r="D15" s="72">
        <v>6.0000000000000001E-3</v>
      </c>
      <c r="E15" s="73">
        <f>H12</f>
        <v>101.16</v>
      </c>
      <c r="F15" s="71" t="s">
        <v>25</v>
      </c>
      <c r="G15" s="73">
        <f>D15*E15</f>
        <v>0.60695999999999994</v>
      </c>
      <c r="H15" s="73"/>
      <c r="I15" s="596"/>
      <c r="J15" s="590"/>
      <c r="K15" s="590"/>
    </row>
    <row r="16" spans="1:11" ht="24.75" customHeight="1" x14ac:dyDescent="0.2">
      <c r="A16" s="67"/>
      <c r="B16" s="67"/>
      <c r="C16" s="64" t="s">
        <v>30</v>
      </c>
      <c r="D16" s="77">
        <f>SUM(D13:D15)</f>
        <v>6.0000000000000001E-3</v>
      </c>
      <c r="E16" s="78">
        <f>H12</f>
        <v>101.16</v>
      </c>
      <c r="F16" s="64" t="s">
        <v>25</v>
      </c>
      <c r="G16" s="78">
        <f>SUM(G13:G15)</f>
        <v>0.60695999999999994</v>
      </c>
      <c r="H16" s="78">
        <f>H12+G16</f>
        <v>101.76696</v>
      </c>
      <c r="I16" s="69"/>
      <c r="J16" s="590"/>
      <c r="K16" s="590"/>
    </row>
    <row r="17" spans="1:13" ht="37.5" customHeight="1" x14ac:dyDescent="0.2">
      <c r="A17" s="64" t="s">
        <v>31</v>
      </c>
      <c r="B17" s="65" t="s">
        <v>32</v>
      </c>
      <c r="C17" s="71"/>
      <c r="D17" s="72">
        <v>0.08</v>
      </c>
      <c r="E17" s="73">
        <f>H12+G13+G14</f>
        <v>101.16</v>
      </c>
      <c r="F17" s="71" t="s">
        <v>33</v>
      </c>
      <c r="G17" s="73">
        <f t="shared" ref="G17:G21" si="0">D17*E17</f>
        <v>8.0928000000000004</v>
      </c>
      <c r="H17" s="73">
        <f>H16+G17</f>
        <v>109.85975999999999</v>
      </c>
      <c r="I17" s="74" t="s">
        <v>34</v>
      </c>
      <c r="J17" s="590"/>
      <c r="K17" s="590"/>
    </row>
    <row r="18" spans="1:13" ht="193.5" customHeight="1" x14ac:dyDescent="0.2">
      <c r="A18" s="65" t="s">
        <v>35</v>
      </c>
      <c r="B18" s="66" t="s">
        <v>36</v>
      </c>
      <c r="C18" s="56" t="s">
        <v>132</v>
      </c>
      <c r="D18" s="75">
        <v>0</v>
      </c>
      <c r="E18" s="73">
        <f>H17</f>
        <v>109.85975999999999</v>
      </c>
      <c r="F18" s="71" t="s">
        <v>37</v>
      </c>
      <c r="G18" s="73">
        <f t="shared" si="0"/>
        <v>0</v>
      </c>
      <c r="H18" s="69"/>
      <c r="I18" s="74" t="s">
        <v>133</v>
      </c>
      <c r="J18" s="590"/>
      <c r="K18" s="590"/>
    </row>
    <row r="19" spans="1:13" ht="241.5" x14ac:dyDescent="0.2">
      <c r="A19" s="67"/>
      <c r="B19" s="67"/>
      <c r="C19" s="56" t="s">
        <v>65</v>
      </c>
      <c r="D19" s="79">
        <v>0</v>
      </c>
      <c r="E19" s="80">
        <f>H17</f>
        <v>109.85975999999999</v>
      </c>
      <c r="F19" s="56" t="s">
        <v>37</v>
      </c>
      <c r="G19" s="80">
        <f t="shared" si="0"/>
        <v>0</v>
      </c>
      <c r="H19" s="80"/>
      <c r="I19" s="74" t="s">
        <v>80</v>
      </c>
      <c r="J19" s="590"/>
      <c r="K19" s="590"/>
    </row>
    <row r="20" spans="1:13" ht="63" x14ac:dyDescent="0.2">
      <c r="A20" s="67"/>
      <c r="B20" s="67"/>
      <c r="C20" s="56" t="s">
        <v>81</v>
      </c>
      <c r="D20" s="82">
        <v>1E-3</v>
      </c>
      <c r="E20" s="80">
        <f>H17</f>
        <v>109.85975999999999</v>
      </c>
      <c r="F20" s="56" t="s">
        <v>37</v>
      </c>
      <c r="G20" s="80">
        <f t="shared" si="0"/>
        <v>0.10985976</v>
      </c>
      <c r="H20" s="80"/>
      <c r="I20" s="74" t="s">
        <v>82</v>
      </c>
      <c r="J20" s="590"/>
      <c r="K20" s="590"/>
    </row>
    <row r="21" spans="1:13" ht="52.5" x14ac:dyDescent="0.2">
      <c r="A21" s="67"/>
      <c r="B21" s="67"/>
      <c r="C21" s="56" t="s">
        <v>68</v>
      </c>
      <c r="D21" s="82">
        <v>1.0200000000000001E-2</v>
      </c>
      <c r="E21" s="80">
        <f>H17</f>
        <v>109.85975999999999</v>
      </c>
      <c r="F21" s="56" t="s">
        <v>37</v>
      </c>
      <c r="G21" s="80">
        <f t="shared" si="0"/>
        <v>1.1205695520000001</v>
      </c>
      <c r="H21" s="80"/>
      <c r="I21" s="74" t="s">
        <v>38</v>
      </c>
      <c r="J21" s="590"/>
      <c r="K21" s="590"/>
    </row>
    <row r="22" spans="1:13" ht="15" customHeight="1" x14ac:dyDescent="0.2">
      <c r="A22" s="67"/>
      <c r="B22" s="67"/>
      <c r="C22" s="64" t="s">
        <v>30</v>
      </c>
      <c r="D22" s="77">
        <f>SUM(D18:D21)</f>
        <v>1.1200000000000002E-2</v>
      </c>
      <c r="E22" s="78">
        <f>H17</f>
        <v>109.85975999999999</v>
      </c>
      <c r="F22" s="64" t="s">
        <v>37</v>
      </c>
      <c r="G22" s="78">
        <f>SUM(G18:G21)</f>
        <v>1.2304293120000001</v>
      </c>
      <c r="H22" s="78">
        <f>H17+G22</f>
        <v>111.09018931199999</v>
      </c>
      <c r="I22" s="69"/>
      <c r="J22" s="590"/>
      <c r="K22" s="590"/>
    </row>
    <row r="23" spans="1:13" ht="231" x14ac:dyDescent="0.2">
      <c r="A23" s="67"/>
      <c r="B23" s="66" t="s">
        <v>39</v>
      </c>
      <c r="C23" s="56" t="s">
        <v>134</v>
      </c>
      <c r="D23" s="82">
        <v>2.69E-2</v>
      </c>
      <c r="E23" s="80">
        <f>H17</f>
        <v>109.85975999999999</v>
      </c>
      <c r="F23" s="56" t="s">
        <v>37</v>
      </c>
      <c r="G23" s="80">
        <f t="shared" ref="G23:G29" si="1">D23*E23</f>
        <v>2.955227544</v>
      </c>
      <c r="H23" s="80"/>
      <c r="I23" s="74" t="s">
        <v>84</v>
      </c>
      <c r="J23" s="590"/>
      <c r="K23" s="590"/>
    </row>
    <row r="24" spans="1:13" x14ac:dyDescent="0.2">
      <c r="A24" s="67"/>
      <c r="B24" s="56"/>
      <c r="C24" s="56" t="s">
        <v>41</v>
      </c>
      <c r="D24" s="82">
        <v>6.9599999999999995E-2</v>
      </c>
      <c r="E24" s="80">
        <f>H17</f>
        <v>109.85975999999999</v>
      </c>
      <c r="F24" s="56" t="s">
        <v>37</v>
      </c>
      <c r="G24" s="80">
        <f t="shared" si="1"/>
        <v>7.6462392959999992</v>
      </c>
      <c r="H24" s="80"/>
      <c r="I24" s="596" t="s">
        <v>42</v>
      </c>
      <c r="J24" s="590"/>
      <c r="K24" s="590"/>
    </row>
    <row r="25" spans="1:13" x14ac:dyDescent="0.2">
      <c r="A25" s="67"/>
      <c r="B25" s="56"/>
      <c r="C25" s="56" t="s">
        <v>43</v>
      </c>
      <c r="D25" s="82">
        <v>6.9500000000000006E-2</v>
      </c>
      <c r="E25" s="80">
        <f>H17</f>
        <v>109.85975999999999</v>
      </c>
      <c r="F25" s="56" t="s">
        <v>37</v>
      </c>
      <c r="G25" s="80">
        <f t="shared" si="1"/>
        <v>7.6352533200000003</v>
      </c>
      <c r="H25" s="80"/>
      <c r="I25" s="596"/>
      <c r="J25" s="590"/>
      <c r="K25" s="590"/>
    </row>
    <row r="26" spans="1:13" ht="39.75" customHeight="1" x14ac:dyDescent="0.2">
      <c r="A26" s="67"/>
      <c r="B26" s="56"/>
      <c r="C26" s="56" t="s">
        <v>44</v>
      </c>
      <c r="D26" s="82">
        <v>3.5999999999999997E-2</v>
      </c>
      <c r="E26" s="80">
        <f>H17</f>
        <v>109.85975999999999</v>
      </c>
      <c r="F26" s="56" t="s">
        <v>37</v>
      </c>
      <c r="G26" s="80">
        <f t="shared" si="1"/>
        <v>3.9549513599999995</v>
      </c>
      <c r="H26" s="80"/>
      <c r="I26" s="596"/>
      <c r="J26" s="590"/>
      <c r="K26" s="590"/>
    </row>
    <row r="27" spans="1:13" ht="184.5" customHeight="1" x14ac:dyDescent="0.2">
      <c r="A27" s="67"/>
      <c r="B27" s="56"/>
      <c r="C27" s="83" t="s">
        <v>45</v>
      </c>
      <c r="D27" s="79">
        <v>0</v>
      </c>
      <c r="E27" s="80">
        <f>H17</f>
        <v>109.85975999999999</v>
      </c>
      <c r="F27" s="56" t="s">
        <v>37</v>
      </c>
      <c r="G27" s="80">
        <f t="shared" si="1"/>
        <v>0</v>
      </c>
      <c r="H27" s="80"/>
      <c r="I27" s="596" t="s">
        <v>85</v>
      </c>
      <c r="J27" s="598" t="s">
        <v>86</v>
      </c>
      <c r="K27" s="599"/>
    </row>
    <row r="28" spans="1:13" ht="197.25" customHeight="1" x14ac:dyDescent="0.2">
      <c r="A28" s="67"/>
      <c r="B28" s="56"/>
      <c r="C28" s="56" t="s">
        <v>46</v>
      </c>
      <c r="D28" s="79">
        <v>0</v>
      </c>
      <c r="E28" s="80">
        <f>H17</f>
        <v>109.85975999999999</v>
      </c>
      <c r="F28" s="56" t="s">
        <v>37</v>
      </c>
      <c r="G28" s="80">
        <f t="shared" si="1"/>
        <v>0</v>
      </c>
      <c r="H28" s="80"/>
      <c r="I28" s="596"/>
      <c r="J28" s="600" t="s">
        <v>87</v>
      </c>
      <c r="K28" s="600"/>
    </row>
    <row r="29" spans="1:13" ht="142.5" customHeight="1" x14ac:dyDescent="0.2">
      <c r="A29" s="67"/>
      <c r="B29" s="56"/>
      <c r="C29" s="83" t="s">
        <v>88</v>
      </c>
      <c r="D29" s="79">
        <v>0</v>
      </c>
      <c r="E29" s="80">
        <f>H17</f>
        <v>109.85975999999999</v>
      </c>
      <c r="F29" s="56" t="s">
        <v>37</v>
      </c>
      <c r="G29" s="80">
        <f t="shared" si="1"/>
        <v>0</v>
      </c>
      <c r="H29" s="80"/>
      <c r="I29" s="74" t="s">
        <v>123</v>
      </c>
      <c r="J29" s="591"/>
      <c r="K29" s="590"/>
      <c r="L29" s="84"/>
      <c r="M29" s="84"/>
    </row>
    <row r="30" spans="1:13" x14ac:dyDescent="0.2">
      <c r="A30" s="67"/>
      <c r="B30" s="67"/>
      <c r="C30" s="64" t="s">
        <v>30</v>
      </c>
      <c r="D30" s="77">
        <f>SUM(D23:D29)</f>
        <v>0.20200000000000001</v>
      </c>
      <c r="E30" s="78">
        <f>H17</f>
        <v>109.85975999999999</v>
      </c>
      <c r="F30" s="64" t="s">
        <v>37</v>
      </c>
      <c r="G30" s="78">
        <f>SUM(G23:G29)</f>
        <v>22.191671519999996</v>
      </c>
      <c r="H30" s="78">
        <f>H22+G30</f>
        <v>133.28186083199998</v>
      </c>
      <c r="I30" s="69"/>
      <c r="J30" s="590"/>
      <c r="K30" s="590"/>
      <c r="L30" s="84"/>
    </row>
    <row r="31" spans="1:13" ht="18" customHeight="1" x14ac:dyDescent="0.2">
      <c r="A31" s="595" t="s">
        <v>48</v>
      </c>
      <c r="B31" s="592" t="s">
        <v>49</v>
      </c>
      <c r="C31" s="85"/>
      <c r="D31" s="86">
        <v>0</v>
      </c>
      <c r="E31" s="69">
        <f>H30</f>
        <v>133.28186083199998</v>
      </c>
      <c r="F31" s="67" t="s">
        <v>51</v>
      </c>
      <c r="G31" s="69">
        <f t="shared" ref="G31:G37" si="2">D31*E31</f>
        <v>0</v>
      </c>
      <c r="H31" s="69"/>
      <c r="I31" s="596" t="s">
        <v>90</v>
      </c>
      <c r="J31" s="590"/>
      <c r="K31" s="590"/>
    </row>
    <row r="32" spans="1:13" x14ac:dyDescent="0.2">
      <c r="A32" s="593"/>
      <c r="B32" s="593"/>
      <c r="C32" s="85" t="s">
        <v>55</v>
      </c>
      <c r="D32" s="86">
        <v>0</v>
      </c>
      <c r="E32" s="69">
        <f>H30</f>
        <v>133.28186083199998</v>
      </c>
      <c r="F32" s="67" t="s">
        <v>51</v>
      </c>
      <c r="G32" s="69">
        <f t="shared" si="2"/>
        <v>0</v>
      </c>
      <c r="H32" s="69"/>
      <c r="I32" s="596"/>
      <c r="J32" s="590"/>
      <c r="K32" s="590"/>
    </row>
    <row r="33" spans="1:11" x14ac:dyDescent="0.2">
      <c r="A33" s="593"/>
      <c r="B33" s="593"/>
      <c r="C33" s="85" t="s">
        <v>55</v>
      </c>
      <c r="D33" s="86">
        <v>0</v>
      </c>
      <c r="E33" s="69">
        <f>H30</f>
        <v>133.28186083199998</v>
      </c>
      <c r="F33" s="67" t="s">
        <v>51</v>
      </c>
      <c r="G33" s="69">
        <f t="shared" si="2"/>
        <v>0</v>
      </c>
      <c r="H33" s="69"/>
      <c r="I33" s="596"/>
      <c r="J33" s="590"/>
      <c r="K33" s="590"/>
    </row>
    <row r="34" spans="1:11" x14ac:dyDescent="0.2">
      <c r="A34" s="593"/>
      <c r="B34" s="593"/>
      <c r="C34" s="85" t="s">
        <v>55</v>
      </c>
      <c r="D34" s="86">
        <v>0</v>
      </c>
      <c r="E34" s="69">
        <f>H30</f>
        <v>133.28186083199998</v>
      </c>
      <c r="F34" s="67" t="s">
        <v>51</v>
      </c>
      <c r="G34" s="69">
        <f t="shared" si="2"/>
        <v>0</v>
      </c>
      <c r="H34" s="69"/>
      <c r="I34" s="596"/>
      <c r="J34" s="590"/>
      <c r="K34" s="590"/>
    </row>
    <row r="35" spans="1:11" x14ac:dyDescent="0.2">
      <c r="A35" s="593"/>
      <c r="B35" s="593"/>
      <c r="C35" s="85" t="s">
        <v>55</v>
      </c>
      <c r="D35" s="86">
        <v>0</v>
      </c>
      <c r="E35" s="69">
        <f>H30</f>
        <v>133.28186083199998</v>
      </c>
      <c r="F35" s="67" t="s">
        <v>51</v>
      </c>
      <c r="G35" s="69">
        <f t="shared" si="2"/>
        <v>0</v>
      </c>
      <c r="H35" s="69"/>
      <c r="I35" s="596"/>
      <c r="J35" s="590"/>
      <c r="K35" s="590"/>
    </row>
    <row r="36" spans="1:11" x14ac:dyDescent="0.2">
      <c r="A36" s="593"/>
      <c r="B36" s="593"/>
      <c r="C36" s="85" t="s">
        <v>55</v>
      </c>
      <c r="D36" s="86">
        <v>0</v>
      </c>
      <c r="E36" s="69">
        <f>H30</f>
        <v>133.28186083199998</v>
      </c>
      <c r="F36" s="67" t="s">
        <v>51</v>
      </c>
      <c r="G36" s="69">
        <f t="shared" si="2"/>
        <v>0</v>
      </c>
      <c r="H36" s="69"/>
      <c r="I36" s="596"/>
      <c r="J36" s="590"/>
      <c r="K36" s="590"/>
    </row>
    <row r="37" spans="1:11" ht="57.75" customHeight="1" x14ac:dyDescent="0.2">
      <c r="A37" s="593"/>
      <c r="B37" s="593"/>
      <c r="C37" s="85" t="s">
        <v>55</v>
      </c>
      <c r="D37" s="86">
        <v>0</v>
      </c>
      <c r="E37" s="69">
        <f>H30</f>
        <v>133.28186083199998</v>
      </c>
      <c r="F37" s="67" t="s">
        <v>51</v>
      </c>
      <c r="G37" s="69">
        <f t="shared" si="2"/>
        <v>0</v>
      </c>
      <c r="H37" s="69"/>
      <c r="I37" s="596"/>
      <c r="J37" s="590"/>
      <c r="K37" s="590"/>
    </row>
    <row r="38" spans="1:11" ht="23.25" customHeight="1" x14ac:dyDescent="0.2">
      <c r="A38" s="594"/>
      <c r="B38" s="594"/>
      <c r="C38" s="64" t="s">
        <v>56</v>
      </c>
      <c r="D38" s="77">
        <f>SUM(D31:D37)</f>
        <v>0</v>
      </c>
      <c r="E38" s="78">
        <f>H30</f>
        <v>133.28186083199998</v>
      </c>
      <c r="F38" s="64" t="s">
        <v>51</v>
      </c>
      <c r="G38" s="78">
        <f>SUM(G31:G37)</f>
        <v>0</v>
      </c>
      <c r="H38" s="78">
        <f>H30+G38</f>
        <v>133.28186083199998</v>
      </c>
      <c r="I38" s="69"/>
      <c r="J38" s="69"/>
      <c r="K38" s="64"/>
    </row>
    <row r="39" spans="1:11" ht="114.75" x14ac:dyDescent="0.2">
      <c r="A39" s="87"/>
      <c r="B39" s="87"/>
      <c r="C39" s="87"/>
      <c r="D39" s="87"/>
      <c r="E39" s="87"/>
      <c r="F39" s="87" t="s">
        <v>135</v>
      </c>
      <c r="G39" s="87"/>
      <c r="H39" s="88">
        <f>H38</f>
        <v>133.28186083199998</v>
      </c>
      <c r="I39" s="88" t="s">
        <v>57</v>
      </c>
      <c r="J39" s="89">
        <f>ROUND(H39/100,4)</f>
        <v>1.3328</v>
      </c>
      <c r="K39" s="67"/>
    </row>
    <row r="40" spans="1:11" ht="76.5" x14ac:dyDescent="0.2">
      <c r="A40" s="87"/>
      <c r="B40" s="83" t="s">
        <v>92</v>
      </c>
      <c r="C40" s="87"/>
      <c r="D40" s="87"/>
      <c r="E40" s="87"/>
      <c r="F40" s="87" t="s">
        <v>136</v>
      </c>
      <c r="G40" s="87"/>
      <c r="H40" s="90">
        <v>1</v>
      </c>
      <c r="I40" s="88" t="s">
        <v>58</v>
      </c>
      <c r="J40" s="67"/>
      <c r="K40" s="67"/>
    </row>
    <row r="41" spans="1:11" ht="127.5" x14ac:dyDescent="0.2">
      <c r="A41" s="87"/>
      <c r="B41" s="87"/>
      <c r="C41" s="87"/>
      <c r="D41" s="87"/>
      <c r="E41" s="87"/>
      <c r="F41" s="87" t="s">
        <v>137</v>
      </c>
      <c r="G41" s="87"/>
      <c r="H41" s="88">
        <f>J39*H40</f>
        <v>1.3328</v>
      </c>
      <c r="I41" s="88" t="s">
        <v>95</v>
      </c>
      <c r="J41" s="91">
        <f>ROUND(J39*H40,4)</f>
        <v>1.3328</v>
      </c>
      <c r="K41" s="67"/>
    </row>
    <row r="42" spans="1:11" x14ac:dyDescent="0.2">
      <c r="B42" s="92" t="s">
        <v>10</v>
      </c>
      <c r="C42" s="93"/>
    </row>
    <row r="43" spans="1:11" ht="12.75" customHeight="1" x14ac:dyDescent="0.2">
      <c r="B43" s="94"/>
      <c r="C43" s="95"/>
    </row>
    <row r="45" spans="1:11" ht="25.5" customHeight="1" x14ac:dyDescent="0.2">
      <c r="A45" s="581" t="s">
        <v>138</v>
      </c>
      <c r="B45" s="582"/>
      <c r="C45" s="582"/>
      <c r="D45" s="582"/>
      <c r="E45" s="582"/>
      <c r="F45" s="582"/>
      <c r="G45" s="582"/>
      <c r="H45" s="582"/>
      <c r="I45" s="582"/>
      <c r="J45" s="583"/>
    </row>
    <row r="46" spans="1:11" ht="91.5" customHeight="1" x14ac:dyDescent="0.2">
      <c r="A46" s="584"/>
      <c r="B46" s="572"/>
      <c r="C46" s="572"/>
      <c r="D46" s="572"/>
      <c r="E46" s="572"/>
      <c r="F46" s="572"/>
      <c r="G46" s="572"/>
      <c r="H46" s="572"/>
      <c r="I46" s="572"/>
      <c r="J46" s="585"/>
    </row>
    <row r="47" spans="1:11" x14ac:dyDescent="0.2">
      <c r="A47" s="584"/>
      <c r="B47" s="572"/>
      <c r="C47" s="572"/>
      <c r="D47" s="572"/>
      <c r="E47" s="572"/>
      <c r="F47" s="572"/>
      <c r="G47" s="572"/>
      <c r="H47" s="572"/>
      <c r="I47" s="572"/>
      <c r="J47" s="585"/>
    </row>
    <row r="48" spans="1:11" ht="7.5" customHeight="1" x14ac:dyDescent="0.2">
      <c r="A48" s="586"/>
      <c r="B48" s="587"/>
      <c r="C48" s="587"/>
      <c r="D48" s="587"/>
      <c r="E48" s="587"/>
      <c r="F48" s="587"/>
      <c r="G48" s="587"/>
      <c r="H48" s="587"/>
      <c r="I48" s="587"/>
      <c r="J48" s="588"/>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6" customWidth="1"/>
    <col min="2" max="2" width="30.5703125" style="96" customWidth="1"/>
    <col min="3" max="3" width="37.5703125" style="96" customWidth="1"/>
    <col min="4" max="4" width="15" style="96" customWidth="1"/>
    <col min="5" max="5" width="14.42578125" style="96" customWidth="1"/>
    <col min="6" max="6" width="32.28515625" style="96" customWidth="1"/>
    <col min="7" max="7" width="10.5703125" style="96" customWidth="1"/>
    <col min="8" max="8" width="12.140625" style="96" customWidth="1"/>
    <col min="9" max="9" width="58.28515625" style="97" customWidth="1"/>
    <col min="10" max="10" width="24" style="96" bestFit="1" customWidth="1"/>
    <col min="11" max="11" width="13.140625" style="96" bestFit="1" customWidth="1"/>
    <col min="12" max="12" width="9.140625" style="96"/>
    <col min="13" max="13" width="27" style="96" customWidth="1"/>
    <col min="14" max="14" width="6.85546875" style="96" customWidth="1"/>
    <col min="15" max="15" width="11.7109375" style="96" customWidth="1"/>
    <col min="16" max="16" width="22.140625" style="96" customWidth="1"/>
    <col min="17" max="17" width="21.28515625" style="96" customWidth="1"/>
    <col min="18" max="16384" width="9.140625" style="96"/>
  </cols>
  <sheetData>
    <row r="1" spans="1:11" ht="30" customHeight="1" x14ac:dyDescent="0.2">
      <c r="A1" s="571" t="s">
        <v>139</v>
      </c>
      <c r="B1" s="652"/>
      <c r="C1" s="652"/>
      <c r="D1" s="652"/>
      <c r="E1" s="652"/>
      <c r="F1" s="652"/>
    </row>
    <row r="2" spans="1:11" s="60" customFormat="1" ht="19.5" customHeight="1" x14ac:dyDescent="0.2">
      <c r="A2" s="58" t="s">
        <v>71</v>
      </c>
      <c r="B2" s="58" t="s">
        <v>8</v>
      </c>
      <c r="C2" s="59"/>
      <c r="D2" s="59"/>
      <c r="E2" s="59"/>
      <c r="F2" s="59"/>
    </row>
    <row r="3" spans="1:11" s="60" customFormat="1" ht="31.5" customHeight="1" x14ac:dyDescent="0.2">
      <c r="B3" s="576" t="s">
        <v>0</v>
      </c>
      <c r="C3" s="577"/>
      <c r="D3" s="577"/>
      <c r="E3" s="577"/>
      <c r="F3" s="577"/>
      <c r="G3" s="577"/>
      <c r="H3" s="577"/>
    </row>
    <row r="4" spans="1:11" s="57" customFormat="1" ht="21" customHeight="1" x14ac:dyDescent="0.2">
      <c r="A4" s="61" t="s">
        <v>72</v>
      </c>
      <c r="B4" s="60"/>
      <c r="C4" s="60"/>
      <c r="D4" s="571" t="s">
        <v>73</v>
      </c>
      <c r="E4" s="573"/>
      <c r="F4" s="573"/>
    </row>
    <row r="5" spans="1:11" s="57" customFormat="1" ht="21" customHeight="1" x14ac:dyDescent="0.2">
      <c r="A5" s="61"/>
      <c r="B5" s="60"/>
      <c r="C5" s="60"/>
      <c r="D5" s="108"/>
      <c r="E5" s="108"/>
    </row>
    <row r="6" spans="1:11" s="57" customFormat="1" ht="61.5" customHeight="1" x14ac:dyDescent="0.2">
      <c r="A6" s="576" t="s">
        <v>74</v>
      </c>
      <c r="B6" s="573"/>
      <c r="C6" s="573"/>
      <c r="D6" s="573"/>
      <c r="E6" s="573"/>
      <c r="F6" s="573"/>
      <c r="G6" s="573"/>
      <c r="H6" s="573"/>
      <c r="I6" s="573"/>
      <c r="J6" s="573"/>
    </row>
    <row r="7" spans="1:11" s="57" customFormat="1" ht="27" customHeight="1" x14ac:dyDescent="0.2">
      <c r="A7" s="61"/>
      <c r="B7" s="60"/>
      <c r="C7" s="60"/>
      <c r="D7" s="108"/>
      <c r="E7" s="108"/>
    </row>
    <row r="8" spans="1:11" ht="34.5" customHeight="1" x14ac:dyDescent="0.25">
      <c r="A8" s="98"/>
      <c r="B8" s="99" t="s">
        <v>10</v>
      </c>
      <c r="C8" s="100"/>
      <c r="I8" s="578" t="s">
        <v>11</v>
      </c>
      <c r="J8" s="579"/>
      <c r="K8" s="580"/>
    </row>
    <row r="9" spans="1:11" ht="24.75" customHeight="1" x14ac:dyDescent="0.2">
      <c r="A9" s="635" t="s">
        <v>140</v>
      </c>
      <c r="B9" s="650"/>
      <c r="C9" s="650"/>
      <c r="D9" s="650"/>
      <c r="E9" s="650"/>
      <c r="F9" s="650"/>
      <c r="G9" s="650"/>
      <c r="H9" s="650"/>
      <c r="I9" s="650"/>
      <c r="J9" s="650"/>
      <c r="K9" s="651"/>
    </row>
    <row r="10" spans="1:11" x14ac:dyDescent="0.2">
      <c r="A10" s="64" t="s">
        <v>12</v>
      </c>
      <c r="B10" s="64" t="s">
        <v>13</v>
      </c>
      <c r="C10" s="64"/>
      <c r="D10" s="64" t="s">
        <v>14</v>
      </c>
      <c r="E10" s="64"/>
      <c r="F10" s="64" t="s">
        <v>15</v>
      </c>
      <c r="G10" s="64" t="s">
        <v>16</v>
      </c>
      <c r="H10" s="64" t="s">
        <v>17</v>
      </c>
      <c r="I10" s="65" t="s">
        <v>18</v>
      </c>
      <c r="J10" s="589"/>
      <c r="K10" s="651"/>
    </row>
    <row r="11" spans="1:11" ht="26.25" customHeight="1" x14ac:dyDescent="0.2">
      <c r="A11" s="65" t="s">
        <v>19</v>
      </c>
      <c r="B11" s="66" t="s">
        <v>20</v>
      </c>
      <c r="C11" s="67"/>
      <c r="D11" s="68">
        <v>1</v>
      </c>
      <c r="E11" s="69">
        <v>100</v>
      </c>
      <c r="F11" s="67" t="s">
        <v>21</v>
      </c>
      <c r="G11" s="69">
        <v>100</v>
      </c>
      <c r="H11" s="69">
        <v>100</v>
      </c>
      <c r="I11" s="70" t="s">
        <v>22</v>
      </c>
      <c r="J11" s="589" t="s">
        <v>23</v>
      </c>
      <c r="K11" s="590"/>
    </row>
    <row r="12" spans="1:11" ht="86.25" customHeight="1" x14ac:dyDescent="0.2">
      <c r="A12" s="67"/>
      <c r="B12" s="65" t="s">
        <v>24</v>
      </c>
      <c r="C12" s="71"/>
      <c r="D12" s="101">
        <v>0</v>
      </c>
      <c r="E12" s="73">
        <v>100</v>
      </c>
      <c r="F12" s="71" t="s">
        <v>25</v>
      </c>
      <c r="G12" s="73">
        <f>D12*E12</f>
        <v>0</v>
      </c>
      <c r="H12" s="73">
        <f>H11+G12</f>
        <v>100</v>
      </c>
      <c r="I12" s="74" t="s">
        <v>60</v>
      </c>
      <c r="J12" s="590"/>
      <c r="K12" s="590"/>
    </row>
    <row r="13" spans="1:11" ht="76.5" customHeight="1" x14ac:dyDescent="0.2">
      <c r="A13" s="65" t="s">
        <v>27</v>
      </c>
      <c r="B13" s="65" t="s">
        <v>28</v>
      </c>
      <c r="C13" s="56" t="s">
        <v>76</v>
      </c>
      <c r="D13" s="101">
        <v>0.1087</v>
      </c>
      <c r="E13" s="73">
        <f>H12</f>
        <v>100</v>
      </c>
      <c r="F13" s="71" t="s">
        <v>25</v>
      </c>
      <c r="G13" s="73">
        <f>D13*E13</f>
        <v>10.870000000000001</v>
      </c>
      <c r="H13" s="73"/>
      <c r="I13" s="596" t="s">
        <v>141</v>
      </c>
      <c r="J13" s="590"/>
      <c r="K13" s="590"/>
    </row>
    <row r="14" spans="1:11" ht="65.25" customHeight="1" x14ac:dyDescent="0.2">
      <c r="A14" s="67"/>
      <c r="B14" s="67"/>
      <c r="C14" s="56" t="s">
        <v>78</v>
      </c>
      <c r="D14" s="76">
        <v>2.6100000000000002E-2</v>
      </c>
      <c r="E14" s="73">
        <f>H12</f>
        <v>100</v>
      </c>
      <c r="F14" s="71" t="s">
        <v>25</v>
      </c>
      <c r="G14" s="73">
        <f>D14*E14</f>
        <v>2.6100000000000003</v>
      </c>
      <c r="H14" s="73"/>
      <c r="I14" s="596"/>
      <c r="J14" s="590"/>
      <c r="K14" s="590"/>
    </row>
    <row r="15" spans="1:11" ht="358.5" customHeight="1" x14ac:dyDescent="0.2">
      <c r="A15" s="67"/>
      <c r="B15" s="67"/>
      <c r="C15" s="71" t="s">
        <v>29</v>
      </c>
      <c r="D15" s="72">
        <v>6.0000000000000001E-3</v>
      </c>
      <c r="E15" s="73">
        <f>H12</f>
        <v>100</v>
      </c>
      <c r="F15" s="71" t="s">
        <v>25</v>
      </c>
      <c r="G15" s="73">
        <f>D15*E15</f>
        <v>0.6</v>
      </c>
      <c r="H15" s="73"/>
      <c r="I15" s="596"/>
      <c r="J15" s="590"/>
      <c r="K15" s="590"/>
    </row>
    <row r="16" spans="1:11" x14ac:dyDescent="0.2">
      <c r="A16" s="67"/>
      <c r="B16" s="67"/>
      <c r="C16" s="64" t="s">
        <v>30</v>
      </c>
      <c r="D16" s="77">
        <f>SUM(D13:D15)</f>
        <v>0.14080000000000001</v>
      </c>
      <c r="E16" s="78">
        <f>H12</f>
        <v>100</v>
      </c>
      <c r="F16" s="64" t="s">
        <v>25</v>
      </c>
      <c r="G16" s="78">
        <f>SUM(G13:G15)</f>
        <v>14.08</v>
      </c>
      <c r="H16" s="78">
        <f>H12+G16</f>
        <v>114.08</v>
      </c>
      <c r="I16" s="73"/>
      <c r="J16" s="590"/>
      <c r="K16" s="590"/>
    </row>
    <row r="17" spans="1:13" ht="48.75" customHeight="1" x14ac:dyDescent="0.2">
      <c r="A17" s="65" t="s">
        <v>31</v>
      </c>
      <c r="B17" s="65" t="s">
        <v>32</v>
      </c>
      <c r="C17" s="71"/>
      <c r="D17" s="72">
        <v>0.08</v>
      </c>
      <c r="E17" s="73">
        <f>H12+G13+G14</f>
        <v>113.48</v>
      </c>
      <c r="F17" s="71" t="s">
        <v>33</v>
      </c>
      <c r="G17" s="73">
        <f t="shared" ref="G17:G21" si="0">D17*E17</f>
        <v>9.0784000000000002</v>
      </c>
      <c r="H17" s="73">
        <f>H16+G17</f>
        <v>123.1584</v>
      </c>
      <c r="I17" s="74" t="s">
        <v>34</v>
      </c>
      <c r="J17" s="590"/>
      <c r="K17" s="590"/>
    </row>
    <row r="18" spans="1:13" ht="52.5" customHeight="1" x14ac:dyDescent="0.2">
      <c r="A18" s="65" t="s">
        <v>35</v>
      </c>
      <c r="B18" s="66" t="s">
        <v>36</v>
      </c>
      <c r="C18" s="102" t="s">
        <v>63</v>
      </c>
      <c r="D18" s="103">
        <v>0</v>
      </c>
      <c r="E18" s="73">
        <f>H17</f>
        <v>123.1584</v>
      </c>
      <c r="F18" s="71" t="s">
        <v>37</v>
      </c>
      <c r="G18" s="73">
        <f t="shared" si="0"/>
        <v>0</v>
      </c>
      <c r="H18" s="69"/>
      <c r="I18" s="74" t="s">
        <v>101</v>
      </c>
      <c r="J18" s="590"/>
      <c r="K18" s="590"/>
    </row>
    <row r="19" spans="1:13" ht="237.75" customHeight="1" x14ac:dyDescent="0.2">
      <c r="A19" s="67"/>
      <c r="B19" s="67"/>
      <c r="C19" s="56" t="s">
        <v>65</v>
      </c>
      <c r="D19" s="101">
        <v>1.9199999999999998E-2</v>
      </c>
      <c r="E19" s="80">
        <f>H17</f>
        <v>123.1584</v>
      </c>
      <c r="F19" s="56" t="s">
        <v>37</v>
      </c>
      <c r="G19" s="80">
        <f t="shared" si="0"/>
        <v>2.3646412799999998</v>
      </c>
      <c r="H19" s="80"/>
      <c r="I19" s="74" t="s">
        <v>102</v>
      </c>
      <c r="J19" s="590"/>
      <c r="K19" s="590"/>
    </row>
    <row r="20" spans="1:13" ht="63" x14ac:dyDescent="0.2">
      <c r="A20" s="67"/>
      <c r="B20" s="67"/>
      <c r="C20" s="56" t="s">
        <v>81</v>
      </c>
      <c r="D20" s="82">
        <v>1E-3</v>
      </c>
      <c r="E20" s="80">
        <f>H17</f>
        <v>123.1584</v>
      </c>
      <c r="F20" s="56" t="s">
        <v>37</v>
      </c>
      <c r="G20" s="80">
        <f t="shared" si="0"/>
        <v>0.1231584</v>
      </c>
      <c r="H20" s="80"/>
      <c r="I20" s="74" t="s">
        <v>82</v>
      </c>
      <c r="J20" s="590"/>
      <c r="K20" s="590"/>
    </row>
    <row r="21" spans="1:13" ht="56.25" customHeight="1" x14ac:dyDescent="0.2">
      <c r="A21" s="67"/>
      <c r="B21" s="67"/>
      <c r="C21" s="56" t="s">
        <v>68</v>
      </c>
      <c r="D21" s="82">
        <v>1.0200000000000001E-2</v>
      </c>
      <c r="E21" s="80">
        <f>H17</f>
        <v>123.1584</v>
      </c>
      <c r="F21" s="56" t="s">
        <v>37</v>
      </c>
      <c r="G21" s="80">
        <f t="shared" si="0"/>
        <v>1.2562156800000002</v>
      </c>
      <c r="H21" s="80"/>
      <c r="I21" s="74" t="s">
        <v>38</v>
      </c>
      <c r="J21" s="590"/>
      <c r="K21" s="590"/>
    </row>
    <row r="22" spans="1:13" ht="21" customHeight="1" x14ac:dyDescent="0.2">
      <c r="A22" s="67"/>
      <c r="B22" s="67"/>
      <c r="C22" s="64" t="s">
        <v>30</v>
      </c>
      <c r="D22" s="77">
        <f>SUM(D18:D21)</f>
        <v>3.04E-2</v>
      </c>
      <c r="E22" s="78">
        <f>H17</f>
        <v>123.1584</v>
      </c>
      <c r="F22" s="64" t="s">
        <v>37</v>
      </c>
      <c r="G22" s="78">
        <f>SUM(G18:G21)</f>
        <v>3.7440153599999997</v>
      </c>
      <c r="H22" s="78">
        <f>H17+G22</f>
        <v>126.90241536000001</v>
      </c>
      <c r="I22" s="73"/>
      <c r="J22" s="590"/>
      <c r="K22" s="590"/>
    </row>
    <row r="23" spans="1:13" ht="229.5" customHeight="1" x14ac:dyDescent="0.2">
      <c r="A23" s="67"/>
      <c r="B23" s="66" t="s">
        <v>39</v>
      </c>
      <c r="C23" s="56" t="s">
        <v>105</v>
      </c>
      <c r="D23" s="79">
        <v>1.09E-2</v>
      </c>
      <c r="E23" s="80">
        <f>H17</f>
        <v>123.1584</v>
      </c>
      <c r="F23" s="56" t="s">
        <v>37</v>
      </c>
      <c r="G23" s="80">
        <f t="shared" ref="G23:G29" si="1">D23*E23</f>
        <v>1.34242656</v>
      </c>
      <c r="H23" s="80"/>
      <c r="I23" s="74" t="s">
        <v>142</v>
      </c>
      <c r="J23" s="590"/>
      <c r="K23" s="590"/>
    </row>
    <row r="24" spans="1:13" ht="12.75" customHeight="1" x14ac:dyDescent="0.2">
      <c r="A24" s="67"/>
      <c r="B24" s="56"/>
      <c r="C24" s="56" t="s">
        <v>41</v>
      </c>
      <c r="D24" s="82">
        <v>6.9599999999999995E-2</v>
      </c>
      <c r="E24" s="80">
        <f>H17</f>
        <v>123.1584</v>
      </c>
      <c r="F24" s="56" t="s">
        <v>37</v>
      </c>
      <c r="G24" s="80">
        <f t="shared" si="1"/>
        <v>8.5718246399999991</v>
      </c>
      <c r="H24" s="80"/>
      <c r="I24" s="596" t="s">
        <v>42</v>
      </c>
      <c r="J24" s="590"/>
      <c r="K24" s="590"/>
    </row>
    <row r="25" spans="1:13" x14ac:dyDescent="0.2">
      <c r="A25" s="67"/>
      <c r="B25" s="56"/>
      <c r="C25" s="56" t="s">
        <v>43</v>
      </c>
      <c r="D25" s="82">
        <v>6.9500000000000006E-2</v>
      </c>
      <c r="E25" s="80">
        <f>H17</f>
        <v>123.1584</v>
      </c>
      <c r="F25" s="56" t="s">
        <v>37</v>
      </c>
      <c r="G25" s="80">
        <f t="shared" si="1"/>
        <v>8.5595088000000015</v>
      </c>
      <c r="H25" s="80"/>
      <c r="I25" s="596"/>
      <c r="J25" s="590"/>
      <c r="K25" s="590"/>
    </row>
    <row r="26" spans="1:13" ht="47.25" customHeight="1" x14ac:dyDescent="0.2">
      <c r="A26" s="67"/>
      <c r="B26" s="56"/>
      <c r="C26" s="56" t="s">
        <v>44</v>
      </c>
      <c r="D26" s="82">
        <v>3.5999999999999997E-2</v>
      </c>
      <c r="E26" s="80">
        <f>H17</f>
        <v>123.1584</v>
      </c>
      <c r="F26" s="56" t="s">
        <v>37</v>
      </c>
      <c r="G26" s="80">
        <f t="shared" si="1"/>
        <v>4.4337023999999996</v>
      </c>
      <c r="H26" s="80"/>
      <c r="I26" s="596"/>
      <c r="J26" s="590"/>
      <c r="K26" s="590"/>
    </row>
    <row r="27" spans="1:13" ht="153" customHeight="1" x14ac:dyDescent="0.2">
      <c r="A27" s="67"/>
      <c r="B27" s="56"/>
      <c r="C27" s="83" t="s">
        <v>45</v>
      </c>
      <c r="D27" s="79">
        <f>'2b NVT Detacheren fase A - Rg I'!D26</f>
        <v>1.125E-2</v>
      </c>
      <c r="E27" s="80">
        <f>H17</f>
        <v>123.1584</v>
      </c>
      <c r="F27" s="56" t="s">
        <v>37</v>
      </c>
      <c r="G27" s="80">
        <f t="shared" si="1"/>
        <v>1.385532</v>
      </c>
      <c r="H27" s="80"/>
      <c r="I27" s="596" t="s">
        <v>85</v>
      </c>
      <c r="J27" s="600" t="s">
        <v>108</v>
      </c>
      <c r="K27" s="600"/>
    </row>
    <row r="28" spans="1:13" ht="228.75" customHeight="1" x14ac:dyDescent="0.2">
      <c r="A28" s="67"/>
      <c r="B28" s="56"/>
      <c r="C28" s="56" t="s">
        <v>46</v>
      </c>
      <c r="D28" s="79">
        <f>'2b NVT Detacheren fase A - Rg I'!D27</f>
        <v>1.72E-2</v>
      </c>
      <c r="E28" s="80">
        <f>H17</f>
        <v>123.1584</v>
      </c>
      <c r="F28" s="56" t="s">
        <v>37</v>
      </c>
      <c r="G28" s="80">
        <f t="shared" si="1"/>
        <v>2.1183244800000001</v>
      </c>
      <c r="H28" s="80"/>
      <c r="I28" s="596"/>
      <c r="J28" s="600" t="s">
        <v>47</v>
      </c>
      <c r="K28" s="600"/>
    </row>
    <row r="29" spans="1:13" ht="134.25" customHeight="1" x14ac:dyDescent="0.2">
      <c r="A29" s="67"/>
      <c r="B29" s="56"/>
      <c r="C29" s="83" t="s">
        <v>88</v>
      </c>
      <c r="D29" s="79">
        <f>'2b NVT Detacheren fase A - Rg I'!D28</f>
        <v>8.0000000000000002E-3</v>
      </c>
      <c r="E29" s="80">
        <f>H17</f>
        <v>123.1584</v>
      </c>
      <c r="F29" s="56" t="s">
        <v>37</v>
      </c>
      <c r="G29" s="80">
        <f t="shared" si="1"/>
        <v>0.98526720000000001</v>
      </c>
      <c r="H29" s="80"/>
      <c r="I29" s="74" t="s">
        <v>123</v>
      </c>
      <c r="J29" s="591"/>
      <c r="K29" s="651"/>
    </row>
    <row r="30" spans="1:13" x14ac:dyDescent="0.2">
      <c r="A30" s="67"/>
      <c r="B30" s="67"/>
      <c r="C30" s="64" t="s">
        <v>30</v>
      </c>
      <c r="D30" s="77">
        <f>SUM(D23:D29)</f>
        <v>0.22245000000000001</v>
      </c>
      <c r="E30" s="78">
        <f>H17</f>
        <v>123.1584</v>
      </c>
      <c r="F30" s="64" t="s">
        <v>37</v>
      </c>
      <c r="G30" s="78">
        <f>SUM(G23:G29)</f>
        <v>27.396586080000002</v>
      </c>
      <c r="H30" s="78">
        <f>H22+G30</f>
        <v>154.29900144000001</v>
      </c>
      <c r="I30" s="73"/>
      <c r="J30" s="651"/>
      <c r="K30" s="651"/>
    </row>
    <row r="31" spans="1:13" ht="25.5" customHeight="1" x14ac:dyDescent="0.2">
      <c r="A31" s="595" t="s">
        <v>48</v>
      </c>
      <c r="B31" s="592" t="s">
        <v>49</v>
      </c>
      <c r="C31" s="85" t="s">
        <v>50</v>
      </c>
      <c r="D31" s="86">
        <v>4.02E-2</v>
      </c>
      <c r="E31" s="69">
        <f>H30</f>
        <v>154.29900144000001</v>
      </c>
      <c r="F31" s="67" t="s">
        <v>51</v>
      </c>
      <c r="G31" s="69">
        <f t="shared" ref="G31:G37" si="2">D31*E31</f>
        <v>6.2028198578880005</v>
      </c>
      <c r="H31" s="69"/>
      <c r="I31" s="596" t="s">
        <v>90</v>
      </c>
      <c r="J31" s="651"/>
      <c r="K31" s="651"/>
      <c r="L31" s="104"/>
      <c r="M31" s="104"/>
    </row>
    <row r="32" spans="1:13" ht="12.75" customHeight="1" x14ac:dyDescent="0.2">
      <c r="A32" s="593"/>
      <c r="B32" s="646"/>
      <c r="C32" s="85" t="s">
        <v>52</v>
      </c>
      <c r="D32" s="86">
        <v>0</v>
      </c>
      <c r="E32" s="69">
        <f>H30</f>
        <v>154.29900144000001</v>
      </c>
      <c r="F32" s="67" t="s">
        <v>51</v>
      </c>
      <c r="G32" s="69">
        <f t="shared" si="2"/>
        <v>0</v>
      </c>
      <c r="H32" s="69"/>
      <c r="I32" s="596"/>
      <c r="J32" s="651"/>
      <c r="K32" s="651"/>
      <c r="L32" s="104"/>
    </row>
    <row r="33" spans="1:11" ht="12.75" customHeight="1" x14ac:dyDescent="0.2">
      <c r="A33" s="593"/>
      <c r="B33" s="646"/>
      <c r="C33" s="85" t="s">
        <v>53</v>
      </c>
      <c r="D33" s="86">
        <v>3.0000000000000001E-3</v>
      </c>
      <c r="E33" s="69">
        <f>H30</f>
        <v>154.29900144000001</v>
      </c>
      <c r="F33" s="67" t="s">
        <v>51</v>
      </c>
      <c r="G33" s="69">
        <f t="shared" si="2"/>
        <v>0.46289700432000003</v>
      </c>
      <c r="H33" s="69"/>
      <c r="I33" s="596"/>
      <c r="J33" s="651"/>
      <c r="K33" s="651"/>
    </row>
    <row r="34" spans="1:11" x14ac:dyDescent="0.2">
      <c r="A34" s="593"/>
      <c r="B34" s="646"/>
      <c r="C34" s="85" t="s">
        <v>54</v>
      </c>
      <c r="D34" s="86">
        <v>0</v>
      </c>
      <c r="E34" s="69">
        <f>H30</f>
        <v>154.29900144000001</v>
      </c>
      <c r="F34" s="67" t="s">
        <v>51</v>
      </c>
      <c r="G34" s="69">
        <f t="shared" si="2"/>
        <v>0</v>
      </c>
      <c r="H34" s="69"/>
      <c r="I34" s="596"/>
      <c r="J34" s="651"/>
      <c r="K34" s="651"/>
    </row>
    <row r="35" spans="1:11" x14ac:dyDescent="0.2">
      <c r="A35" s="593"/>
      <c r="B35" s="646"/>
      <c r="C35" s="85" t="s">
        <v>55</v>
      </c>
      <c r="D35" s="86">
        <v>0</v>
      </c>
      <c r="E35" s="69">
        <f>H30</f>
        <v>154.29900144000001</v>
      </c>
      <c r="F35" s="67" t="s">
        <v>51</v>
      </c>
      <c r="G35" s="69">
        <f t="shared" si="2"/>
        <v>0</v>
      </c>
      <c r="H35" s="69"/>
      <c r="I35" s="596"/>
      <c r="J35" s="651"/>
      <c r="K35" s="651"/>
    </row>
    <row r="36" spans="1:11" x14ac:dyDescent="0.2">
      <c r="A36" s="593"/>
      <c r="B36" s="646"/>
      <c r="C36" s="85" t="s">
        <v>55</v>
      </c>
      <c r="D36" s="86">
        <v>0</v>
      </c>
      <c r="E36" s="69">
        <f>H30</f>
        <v>154.29900144000001</v>
      </c>
      <c r="F36" s="67" t="s">
        <v>51</v>
      </c>
      <c r="G36" s="69">
        <f t="shared" si="2"/>
        <v>0</v>
      </c>
      <c r="H36" s="69"/>
      <c r="I36" s="596"/>
      <c r="J36" s="651"/>
      <c r="K36" s="651"/>
    </row>
    <row r="37" spans="1:11" ht="61.5" customHeight="1" x14ac:dyDescent="0.2">
      <c r="A37" s="593"/>
      <c r="B37" s="646"/>
      <c r="C37" s="85" t="s">
        <v>55</v>
      </c>
      <c r="D37" s="86">
        <v>0</v>
      </c>
      <c r="E37" s="69">
        <f>H30</f>
        <v>154.29900144000001</v>
      </c>
      <c r="F37" s="67" t="s">
        <v>51</v>
      </c>
      <c r="G37" s="69">
        <f t="shared" si="2"/>
        <v>0</v>
      </c>
      <c r="H37" s="69"/>
      <c r="I37" s="596"/>
      <c r="J37" s="651"/>
      <c r="K37" s="651"/>
    </row>
    <row r="38" spans="1:11" x14ac:dyDescent="0.2">
      <c r="A38" s="594"/>
      <c r="B38" s="647"/>
      <c r="C38" s="64" t="s">
        <v>56</v>
      </c>
      <c r="D38" s="77">
        <f>SUM(D31:D37)</f>
        <v>4.3200000000000002E-2</v>
      </c>
      <c r="E38" s="78">
        <f>H30</f>
        <v>154.29900144000001</v>
      </c>
      <c r="F38" s="64" t="s">
        <v>51</v>
      </c>
      <c r="G38" s="78">
        <f>SUM(G31:G37)</f>
        <v>6.6657168622080007</v>
      </c>
      <c r="H38" s="78">
        <f>H30+G38</f>
        <v>160.96471830220801</v>
      </c>
      <c r="I38" s="73"/>
      <c r="J38" s="69"/>
      <c r="K38" s="105"/>
    </row>
    <row r="39" spans="1:11" ht="105.75" customHeight="1" x14ac:dyDescent="0.2">
      <c r="A39" s="87"/>
      <c r="B39" s="87"/>
      <c r="C39" s="87"/>
      <c r="D39" s="87"/>
      <c r="E39" s="87"/>
      <c r="F39" s="87" t="s">
        <v>143</v>
      </c>
      <c r="G39" s="87"/>
      <c r="H39" s="88">
        <f>H38</f>
        <v>160.96471830220801</v>
      </c>
      <c r="I39" s="88" t="s">
        <v>57</v>
      </c>
      <c r="J39" s="89">
        <f>ROUND(H39/100,4)</f>
        <v>1.6095999999999999</v>
      </c>
      <c r="K39" s="106"/>
    </row>
    <row r="40" spans="1:11" ht="80.25" customHeight="1" x14ac:dyDescent="0.2">
      <c r="A40" s="87"/>
      <c r="B40" s="83" t="s">
        <v>125</v>
      </c>
      <c r="C40" s="87"/>
      <c r="D40" s="87"/>
      <c r="E40" s="87"/>
      <c r="F40" s="87" t="s">
        <v>144</v>
      </c>
      <c r="G40" s="87"/>
      <c r="H40" s="90">
        <v>1.1183000000000001</v>
      </c>
      <c r="I40" s="88" t="s">
        <v>58</v>
      </c>
      <c r="J40" s="107"/>
      <c r="K40" s="106"/>
    </row>
    <row r="41" spans="1:11" ht="99.75" customHeight="1" x14ac:dyDescent="0.2">
      <c r="A41" s="87"/>
      <c r="B41" s="87"/>
      <c r="C41" s="87"/>
      <c r="D41" s="87"/>
      <c r="E41" s="87"/>
      <c r="F41" s="87" t="s">
        <v>145</v>
      </c>
      <c r="G41" s="87"/>
      <c r="H41" s="88">
        <f>J39*H40</f>
        <v>1.80001568</v>
      </c>
      <c r="I41" s="88" t="s">
        <v>95</v>
      </c>
      <c r="J41" s="91">
        <f>ROUND(J39*H40,4)</f>
        <v>1.8</v>
      </c>
      <c r="K41" s="106"/>
    </row>
    <row r="42" spans="1:11" x14ac:dyDescent="0.2">
      <c r="A42" s="57"/>
      <c r="B42" s="92" t="s">
        <v>10</v>
      </c>
      <c r="C42" s="93"/>
      <c r="D42" s="57"/>
      <c r="E42" s="57"/>
      <c r="F42" s="57"/>
      <c r="G42" s="57"/>
      <c r="H42" s="57"/>
      <c r="I42" s="60"/>
      <c r="J42" s="57"/>
    </row>
    <row r="43" spans="1:11" x14ac:dyDescent="0.2">
      <c r="A43" s="57"/>
      <c r="B43" s="94"/>
      <c r="C43" s="95"/>
      <c r="D43" s="57"/>
      <c r="E43" s="57"/>
      <c r="F43" s="57"/>
      <c r="G43" s="57"/>
      <c r="H43" s="57"/>
      <c r="I43" s="60"/>
      <c r="J43" s="57"/>
    </row>
    <row r="44" spans="1:11" ht="12.75" customHeight="1" x14ac:dyDescent="0.2">
      <c r="A44" s="57"/>
      <c r="B44" s="57"/>
      <c r="C44" s="57"/>
      <c r="D44" s="57"/>
      <c r="E44" s="57"/>
      <c r="F44" s="57"/>
      <c r="G44" s="57"/>
      <c r="H44" s="57"/>
      <c r="I44" s="60"/>
      <c r="J44" s="57"/>
    </row>
    <row r="45" spans="1:11" ht="89.25" customHeight="1" x14ac:dyDescent="0.2">
      <c r="A45" s="581" t="s">
        <v>146</v>
      </c>
      <c r="B45" s="653"/>
      <c r="C45" s="653"/>
      <c r="D45" s="653"/>
      <c r="E45" s="654"/>
      <c r="F45" s="654"/>
      <c r="G45" s="654"/>
      <c r="H45" s="654"/>
      <c r="I45" s="654"/>
      <c r="J45" s="655"/>
    </row>
    <row r="46" spans="1:11" ht="29.25" customHeight="1" x14ac:dyDescent="0.2">
      <c r="A46" s="656"/>
      <c r="B46" s="657"/>
      <c r="C46" s="657"/>
      <c r="D46" s="657"/>
      <c r="E46" s="657"/>
      <c r="F46" s="657"/>
      <c r="G46" s="657"/>
      <c r="H46" s="657"/>
      <c r="I46" s="657"/>
      <c r="J46" s="658"/>
    </row>
    <row r="47" spans="1:11" ht="13.5" customHeight="1" x14ac:dyDescent="0.2">
      <c r="A47" s="656"/>
      <c r="B47" s="657"/>
      <c r="C47" s="657"/>
      <c r="D47" s="657"/>
      <c r="E47" s="657"/>
      <c r="F47" s="657"/>
      <c r="G47" s="657"/>
      <c r="H47" s="657"/>
      <c r="I47" s="657"/>
      <c r="J47" s="658"/>
    </row>
    <row r="48" spans="1:11" ht="21" customHeight="1" x14ac:dyDescent="0.2">
      <c r="A48" s="659"/>
      <c r="B48" s="660"/>
      <c r="C48" s="660"/>
      <c r="D48" s="660"/>
      <c r="E48" s="660"/>
      <c r="F48" s="660"/>
      <c r="G48" s="660"/>
      <c r="H48" s="660"/>
      <c r="I48" s="660"/>
      <c r="J48" s="661"/>
    </row>
    <row r="49" spans="1:10" x14ac:dyDescent="0.2">
      <c r="A49" s="57"/>
      <c r="B49" s="57"/>
      <c r="C49" s="57"/>
      <c r="D49" s="57"/>
      <c r="E49" s="57"/>
      <c r="F49" s="57"/>
      <c r="G49" s="57"/>
      <c r="H49" s="57"/>
      <c r="I49" s="60"/>
      <c r="J49" s="57"/>
    </row>
    <row r="50" spans="1:10" ht="19.5" customHeight="1" x14ac:dyDescent="0.2">
      <c r="A50" s="57"/>
      <c r="B50" s="57"/>
      <c r="C50" s="57"/>
      <c r="D50" s="57"/>
      <c r="E50" s="57"/>
      <c r="F50" s="57"/>
      <c r="G50" s="57"/>
      <c r="H50" s="57"/>
      <c r="I50" s="60"/>
      <c r="J50" s="57"/>
    </row>
    <row r="51" spans="1:10" x14ac:dyDescent="0.2">
      <c r="A51" s="57"/>
      <c r="B51" s="57"/>
      <c r="C51" s="57"/>
      <c r="D51" s="57"/>
      <c r="E51" s="57"/>
      <c r="F51" s="57"/>
      <c r="G51" s="57"/>
      <c r="H51" s="57"/>
      <c r="I51" s="60"/>
      <c r="J51" s="57"/>
    </row>
    <row r="52" spans="1:10" x14ac:dyDescent="0.2">
      <c r="A52" s="57"/>
      <c r="B52" s="57"/>
      <c r="C52" s="57"/>
      <c r="D52" s="57"/>
      <c r="E52" s="57"/>
      <c r="F52" s="57"/>
      <c r="G52" s="57"/>
      <c r="H52" s="57"/>
      <c r="I52" s="60"/>
      <c r="J52" s="5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7" customWidth="1"/>
    <col min="2" max="2" width="30.5703125" style="57" customWidth="1"/>
    <col min="3" max="3" width="37.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571" t="s">
        <v>147</v>
      </c>
      <c r="B1" s="572"/>
      <c r="C1" s="572"/>
      <c r="D1" s="572"/>
      <c r="E1" s="572"/>
      <c r="F1" s="572"/>
      <c r="G1" s="577"/>
    </row>
    <row r="2" spans="1:11" s="60" customFormat="1" ht="19.5" customHeight="1" x14ac:dyDescent="0.2">
      <c r="A2" s="58" t="s">
        <v>71</v>
      </c>
      <c r="B2" s="58" t="s">
        <v>8</v>
      </c>
      <c r="C2" s="59"/>
      <c r="D2" s="571" t="s">
        <v>73</v>
      </c>
      <c r="E2" s="573"/>
      <c r="F2" s="573"/>
    </row>
    <row r="3" spans="1:11" s="60" customFormat="1" ht="31.5" customHeight="1" x14ac:dyDescent="0.2">
      <c r="B3" s="576" t="s">
        <v>0</v>
      </c>
      <c r="C3" s="577"/>
      <c r="D3" s="577"/>
      <c r="E3" s="577"/>
      <c r="F3" s="577"/>
      <c r="G3" s="577"/>
      <c r="H3" s="577"/>
    </row>
    <row r="4" spans="1:11" ht="21" customHeight="1" x14ac:dyDescent="0.2">
      <c r="A4" s="61" t="s">
        <v>72</v>
      </c>
      <c r="B4" s="60"/>
      <c r="C4" s="60"/>
      <c r="D4" s="108"/>
      <c r="E4" s="108"/>
    </row>
    <row r="5" spans="1:11" ht="15.75" customHeight="1" x14ac:dyDescent="0.2">
      <c r="A5" s="58"/>
      <c r="B5" s="61"/>
      <c r="C5" s="60"/>
      <c r="D5" s="60"/>
      <c r="E5" s="108"/>
      <c r="F5" s="108"/>
    </row>
    <row r="6" spans="1:11" ht="61.5" customHeight="1" x14ac:dyDescent="0.2">
      <c r="A6" s="576" t="s">
        <v>74</v>
      </c>
      <c r="B6" s="573"/>
      <c r="C6" s="573"/>
      <c r="D6" s="573"/>
      <c r="E6" s="573"/>
      <c r="F6" s="573"/>
      <c r="G6" s="573"/>
      <c r="H6" s="573"/>
      <c r="I6" s="573"/>
      <c r="J6" s="573"/>
    </row>
    <row r="7" spans="1:11" ht="18" x14ac:dyDescent="0.2">
      <c r="A7" s="112"/>
      <c r="B7" s="112"/>
      <c r="C7" s="112"/>
      <c r="D7" s="112"/>
      <c r="E7" s="112"/>
      <c r="F7" s="112"/>
      <c r="G7" s="112"/>
      <c r="H7" s="112"/>
      <c r="I7" s="112"/>
      <c r="J7" s="113"/>
    </row>
    <row r="8" spans="1:11" ht="21.75" customHeight="1" x14ac:dyDescent="0.2">
      <c r="B8" s="99" t="s">
        <v>10</v>
      </c>
      <c r="C8" s="100"/>
      <c r="I8" s="578" t="s">
        <v>11</v>
      </c>
      <c r="J8" s="579"/>
      <c r="K8" s="580"/>
    </row>
    <row r="9" spans="1:11" ht="18.75" customHeight="1" x14ac:dyDescent="0.2">
      <c r="A9" s="635" t="s">
        <v>148</v>
      </c>
      <c r="B9" s="636"/>
      <c r="C9" s="636"/>
      <c r="D9" s="636"/>
      <c r="E9" s="636"/>
      <c r="F9" s="636"/>
      <c r="G9" s="636"/>
      <c r="H9" s="636"/>
      <c r="I9" s="590"/>
      <c r="J9" s="590"/>
      <c r="K9" s="590"/>
    </row>
    <row r="10" spans="1:11" x14ac:dyDescent="0.2">
      <c r="A10" s="64" t="s">
        <v>12</v>
      </c>
      <c r="B10" s="64" t="s">
        <v>13</v>
      </c>
      <c r="C10" s="64"/>
      <c r="D10" s="64" t="s">
        <v>14</v>
      </c>
      <c r="E10" s="64"/>
      <c r="F10" s="64" t="s">
        <v>15</v>
      </c>
      <c r="G10" s="64" t="s">
        <v>16</v>
      </c>
      <c r="H10" s="64" t="s">
        <v>17</v>
      </c>
      <c r="I10" s="64" t="s">
        <v>18</v>
      </c>
      <c r="J10" s="64"/>
      <c r="K10" s="67"/>
    </row>
    <row r="11" spans="1:11" ht="33" customHeight="1" x14ac:dyDescent="0.2">
      <c r="A11" s="65" t="s">
        <v>19</v>
      </c>
      <c r="B11" s="66" t="s">
        <v>20</v>
      </c>
      <c r="C11" s="67"/>
      <c r="D11" s="68">
        <v>1</v>
      </c>
      <c r="E11" s="69">
        <v>100</v>
      </c>
      <c r="F11" s="67" t="s">
        <v>21</v>
      </c>
      <c r="G11" s="69">
        <v>100</v>
      </c>
      <c r="H11" s="69">
        <v>100</v>
      </c>
      <c r="I11" s="70" t="s">
        <v>22</v>
      </c>
      <c r="J11" s="589" t="s">
        <v>23</v>
      </c>
      <c r="K11" s="590"/>
    </row>
    <row r="12" spans="1:11" ht="95.25" customHeight="1" x14ac:dyDescent="0.2">
      <c r="A12" s="67"/>
      <c r="B12" s="65" t="s">
        <v>24</v>
      </c>
      <c r="C12" s="71"/>
      <c r="D12" s="76">
        <v>0</v>
      </c>
      <c r="E12" s="73">
        <v>100</v>
      </c>
      <c r="F12" s="71" t="s">
        <v>25</v>
      </c>
      <c r="G12" s="73">
        <f>D12*E12</f>
        <v>0</v>
      </c>
      <c r="H12" s="73">
        <f>H11+G12</f>
        <v>100</v>
      </c>
      <c r="I12" s="74" t="s">
        <v>60</v>
      </c>
      <c r="J12" s="590"/>
      <c r="K12" s="590"/>
    </row>
    <row r="13" spans="1:11" ht="72.75" customHeight="1" x14ac:dyDescent="0.2">
      <c r="A13" s="65" t="s">
        <v>27</v>
      </c>
      <c r="B13" s="65" t="s">
        <v>28</v>
      </c>
      <c r="C13" s="71" t="s">
        <v>61</v>
      </c>
      <c r="D13" s="76">
        <v>0.1087</v>
      </c>
      <c r="E13" s="73">
        <f>H12</f>
        <v>100</v>
      </c>
      <c r="F13" s="71" t="s">
        <v>25</v>
      </c>
      <c r="G13" s="73">
        <f>D13*E13</f>
        <v>10.870000000000001</v>
      </c>
      <c r="H13" s="73"/>
      <c r="I13" s="596" t="s">
        <v>149</v>
      </c>
      <c r="J13" s="590"/>
      <c r="K13" s="590"/>
    </row>
    <row r="14" spans="1:11" ht="81" customHeight="1" x14ac:dyDescent="0.2">
      <c r="A14" s="67"/>
      <c r="B14" s="67"/>
      <c r="C14" s="56" t="s">
        <v>120</v>
      </c>
      <c r="D14" s="76">
        <v>2.6100000000000002E-2</v>
      </c>
      <c r="E14" s="73">
        <f>H12</f>
        <v>100</v>
      </c>
      <c r="F14" s="71" t="s">
        <v>25</v>
      </c>
      <c r="G14" s="73">
        <f>D14*E14</f>
        <v>2.6100000000000003</v>
      </c>
      <c r="H14" s="73"/>
      <c r="I14" s="596"/>
      <c r="J14" s="590"/>
      <c r="K14" s="590"/>
    </row>
    <row r="15" spans="1:11" ht="409.5" customHeight="1" x14ac:dyDescent="0.2">
      <c r="A15" s="67"/>
      <c r="B15" s="67"/>
      <c r="C15" s="71" t="s">
        <v>29</v>
      </c>
      <c r="D15" s="109">
        <v>6.0000000000000001E-3</v>
      </c>
      <c r="E15" s="73">
        <f>H12</f>
        <v>100</v>
      </c>
      <c r="F15" s="71" t="s">
        <v>25</v>
      </c>
      <c r="G15" s="73">
        <f>D15*E15</f>
        <v>0.6</v>
      </c>
      <c r="H15" s="73"/>
      <c r="I15" s="596"/>
      <c r="J15" s="590"/>
      <c r="K15" s="590"/>
    </row>
    <row r="16" spans="1:11" ht="29.25" customHeight="1" x14ac:dyDescent="0.2">
      <c r="A16" s="67"/>
      <c r="B16" s="67"/>
      <c r="C16" s="64" t="s">
        <v>30</v>
      </c>
      <c r="D16" s="77">
        <f>SUM(D13:D15)</f>
        <v>0.14080000000000001</v>
      </c>
      <c r="E16" s="78">
        <f>H12</f>
        <v>100</v>
      </c>
      <c r="F16" s="64" t="s">
        <v>25</v>
      </c>
      <c r="G16" s="78">
        <f>SUM(G13:G15)</f>
        <v>14.08</v>
      </c>
      <c r="H16" s="78">
        <f>H12+G16</f>
        <v>114.08</v>
      </c>
      <c r="I16" s="69"/>
      <c r="J16" s="590"/>
      <c r="K16" s="590"/>
    </row>
    <row r="17" spans="1:12" ht="31.5" x14ac:dyDescent="0.2">
      <c r="A17" s="65" t="s">
        <v>31</v>
      </c>
      <c r="B17" s="65" t="s">
        <v>32</v>
      </c>
      <c r="C17" s="71"/>
      <c r="D17" s="72">
        <v>0.08</v>
      </c>
      <c r="E17" s="73">
        <f>H12+G13+G14</f>
        <v>113.48</v>
      </c>
      <c r="F17" s="71" t="s">
        <v>33</v>
      </c>
      <c r="G17" s="73">
        <f t="shared" ref="G17:G21" si="0">D17*E17</f>
        <v>9.0784000000000002</v>
      </c>
      <c r="H17" s="73">
        <f>H16+G17</f>
        <v>123.1584</v>
      </c>
      <c r="I17" s="74" t="s">
        <v>34</v>
      </c>
      <c r="J17" s="590"/>
      <c r="K17" s="590"/>
    </row>
    <row r="18" spans="1:12" ht="39.75" customHeight="1" x14ac:dyDescent="0.2">
      <c r="A18" s="65" t="s">
        <v>35</v>
      </c>
      <c r="B18" s="66" t="s">
        <v>62</v>
      </c>
      <c r="C18" s="102" t="s">
        <v>63</v>
      </c>
      <c r="D18" s="103">
        <v>0</v>
      </c>
      <c r="E18" s="73">
        <f>H17</f>
        <v>123.1584</v>
      </c>
      <c r="F18" s="71" t="s">
        <v>37</v>
      </c>
      <c r="G18" s="73">
        <f t="shared" si="0"/>
        <v>0</v>
      </c>
      <c r="H18" s="73"/>
      <c r="I18" s="74" t="s">
        <v>64</v>
      </c>
      <c r="J18" s="590"/>
      <c r="K18" s="590"/>
    </row>
    <row r="19" spans="1:12" ht="136.5" customHeight="1" x14ac:dyDescent="0.2">
      <c r="A19" s="67"/>
      <c r="B19" s="67"/>
      <c r="C19" s="56" t="s">
        <v>65</v>
      </c>
      <c r="D19" s="79">
        <v>5.8999999999999997E-2</v>
      </c>
      <c r="E19" s="80">
        <f>H17</f>
        <v>123.1584</v>
      </c>
      <c r="F19" s="56" t="s">
        <v>37</v>
      </c>
      <c r="G19" s="80">
        <f t="shared" si="0"/>
        <v>7.2663455999999993</v>
      </c>
      <c r="H19" s="80"/>
      <c r="I19" s="74" t="s">
        <v>66</v>
      </c>
      <c r="J19" s="590"/>
      <c r="K19" s="590"/>
    </row>
    <row r="20" spans="1:12" ht="28.5" customHeight="1" x14ac:dyDescent="0.2">
      <c r="A20" s="67"/>
      <c r="B20" s="67"/>
      <c r="C20" s="102" t="s">
        <v>67</v>
      </c>
      <c r="D20" s="110">
        <v>0</v>
      </c>
      <c r="E20" s="80">
        <f>H17</f>
        <v>123.1584</v>
      </c>
      <c r="F20" s="56" t="s">
        <v>37</v>
      </c>
      <c r="G20" s="80">
        <f t="shared" si="0"/>
        <v>0</v>
      </c>
      <c r="H20" s="80"/>
      <c r="I20" s="74" t="s">
        <v>121</v>
      </c>
      <c r="J20" s="590"/>
      <c r="K20" s="590"/>
    </row>
    <row r="21" spans="1:12" ht="28.5" customHeight="1" x14ac:dyDescent="0.2">
      <c r="A21" s="67"/>
      <c r="B21" s="67"/>
      <c r="C21" s="102" t="s">
        <v>68</v>
      </c>
      <c r="D21" s="110">
        <v>0</v>
      </c>
      <c r="E21" s="80">
        <f>H17</f>
        <v>123.1584</v>
      </c>
      <c r="F21" s="56" t="s">
        <v>37</v>
      </c>
      <c r="G21" s="80">
        <f t="shared" si="0"/>
        <v>0</v>
      </c>
      <c r="H21" s="80"/>
      <c r="I21" s="74" t="s">
        <v>121</v>
      </c>
      <c r="J21" s="590"/>
      <c r="K21" s="590"/>
    </row>
    <row r="22" spans="1:12" x14ac:dyDescent="0.2">
      <c r="A22" s="67"/>
      <c r="B22" s="67"/>
      <c r="C22" s="64" t="s">
        <v>30</v>
      </c>
      <c r="D22" s="77">
        <f>SUM(D18:D21)</f>
        <v>5.8999999999999997E-2</v>
      </c>
      <c r="E22" s="78">
        <f>H17</f>
        <v>123.1584</v>
      </c>
      <c r="F22" s="64" t="s">
        <v>37</v>
      </c>
      <c r="G22" s="78">
        <f>SUM(G18:G21)</f>
        <v>7.2663455999999993</v>
      </c>
      <c r="H22" s="78">
        <f>H17+G22</f>
        <v>130.42474559999999</v>
      </c>
      <c r="I22" s="69"/>
      <c r="J22" s="590"/>
      <c r="K22" s="590"/>
    </row>
    <row r="23" spans="1:12" ht="235.5" customHeight="1" x14ac:dyDescent="0.2">
      <c r="A23" s="67"/>
      <c r="B23" s="66" t="s">
        <v>39</v>
      </c>
      <c r="C23" s="56" t="s">
        <v>105</v>
      </c>
      <c r="D23" s="79">
        <v>1.09E-2</v>
      </c>
      <c r="E23" s="80">
        <f>H17</f>
        <v>123.1584</v>
      </c>
      <c r="F23" s="56" t="s">
        <v>37</v>
      </c>
      <c r="G23" s="80">
        <f t="shared" ref="G23:G29" si="1">D23*E23</f>
        <v>1.34242656</v>
      </c>
      <c r="H23" s="80"/>
      <c r="I23" s="74" t="s">
        <v>122</v>
      </c>
      <c r="J23" s="590"/>
      <c r="K23" s="590"/>
    </row>
    <row r="24" spans="1:12" ht="12.75" customHeight="1" x14ac:dyDescent="0.2">
      <c r="A24" s="67"/>
      <c r="B24" s="56"/>
      <c r="C24" s="56" t="s">
        <v>41</v>
      </c>
      <c r="D24" s="82">
        <v>6.9599999999999995E-2</v>
      </c>
      <c r="E24" s="80">
        <f>H17</f>
        <v>123.1584</v>
      </c>
      <c r="F24" s="56" t="s">
        <v>37</v>
      </c>
      <c r="G24" s="80">
        <f t="shared" si="1"/>
        <v>8.5718246399999991</v>
      </c>
      <c r="H24" s="80"/>
      <c r="I24" s="596" t="s">
        <v>42</v>
      </c>
      <c r="J24" s="590"/>
      <c r="K24" s="590"/>
    </row>
    <row r="25" spans="1:12" x14ac:dyDescent="0.2">
      <c r="A25" s="67"/>
      <c r="B25" s="56"/>
      <c r="C25" s="56" t="s">
        <v>43</v>
      </c>
      <c r="D25" s="82">
        <v>6.9500000000000006E-2</v>
      </c>
      <c r="E25" s="80">
        <f>H17</f>
        <v>123.1584</v>
      </c>
      <c r="F25" s="56" t="s">
        <v>37</v>
      </c>
      <c r="G25" s="80">
        <f t="shared" si="1"/>
        <v>8.5595088000000015</v>
      </c>
      <c r="H25" s="80"/>
      <c r="I25" s="596"/>
      <c r="J25" s="590"/>
      <c r="K25" s="590"/>
    </row>
    <row r="26" spans="1:12" ht="42.75" customHeight="1" x14ac:dyDescent="0.2">
      <c r="A26" s="67"/>
      <c r="B26" s="56"/>
      <c r="C26" s="56" t="s">
        <v>44</v>
      </c>
      <c r="D26" s="82">
        <v>3.5999999999999997E-2</v>
      </c>
      <c r="E26" s="80">
        <f>H17</f>
        <v>123.1584</v>
      </c>
      <c r="F26" s="56" t="s">
        <v>37</v>
      </c>
      <c r="G26" s="80">
        <f t="shared" si="1"/>
        <v>4.4337023999999996</v>
      </c>
      <c r="H26" s="80"/>
      <c r="I26" s="596"/>
      <c r="J26" s="590"/>
      <c r="K26" s="590"/>
    </row>
    <row r="27" spans="1:12" ht="155.25" customHeight="1" x14ac:dyDescent="0.2">
      <c r="A27" s="67"/>
      <c r="B27" s="56"/>
      <c r="C27" s="83" t="s">
        <v>45</v>
      </c>
      <c r="D27" s="79">
        <f>'2c NVT Detacheren fase B,C-Rg I'!D27</f>
        <v>1.125E-2</v>
      </c>
      <c r="E27" s="80">
        <f>H17</f>
        <v>123.1584</v>
      </c>
      <c r="F27" s="56" t="s">
        <v>37</v>
      </c>
      <c r="G27" s="80">
        <f t="shared" si="1"/>
        <v>1.385532</v>
      </c>
      <c r="H27" s="80"/>
      <c r="I27" s="596" t="s">
        <v>85</v>
      </c>
      <c r="J27" s="600" t="s">
        <v>108</v>
      </c>
      <c r="K27" s="600"/>
    </row>
    <row r="28" spans="1:12" ht="231" customHeight="1" x14ac:dyDescent="0.2">
      <c r="A28" s="67"/>
      <c r="B28" s="56"/>
      <c r="C28" s="56" t="s">
        <v>46</v>
      </c>
      <c r="D28" s="79">
        <f>'2c NVT Detacheren fase B,C-Rg I'!D28</f>
        <v>1.72E-2</v>
      </c>
      <c r="E28" s="80">
        <f>H17</f>
        <v>123.1584</v>
      </c>
      <c r="F28" s="56" t="s">
        <v>37</v>
      </c>
      <c r="G28" s="80">
        <f t="shared" si="1"/>
        <v>2.1183244800000001</v>
      </c>
      <c r="H28" s="80"/>
      <c r="I28" s="596"/>
      <c r="J28" s="600" t="s">
        <v>47</v>
      </c>
      <c r="K28" s="600"/>
    </row>
    <row r="29" spans="1:12" ht="116.25" customHeight="1" x14ac:dyDescent="0.2">
      <c r="A29" s="67"/>
      <c r="B29" s="56"/>
      <c r="C29" s="83" t="s">
        <v>88</v>
      </c>
      <c r="D29" s="79">
        <f>'2c NVT Detacheren fase B,C-Rg I'!D29</f>
        <v>8.2000000000000007E-3</v>
      </c>
      <c r="E29" s="80">
        <f>H17</f>
        <v>123.1584</v>
      </c>
      <c r="F29" s="56" t="s">
        <v>37</v>
      </c>
      <c r="G29" s="80">
        <f t="shared" si="1"/>
        <v>1.0098988800000002</v>
      </c>
      <c r="H29" s="80"/>
      <c r="I29" s="74" t="s">
        <v>123</v>
      </c>
      <c r="J29" s="591"/>
      <c r="K29" s="590"/>
    </row>
    <row r="30" spans="1:12" x14ac:dyDescent="0.2">
      <c r="A30" s="67"/>
      <c r="B30" s="67"/>
      <c r="C30" s="64" t="s">
        <v>30</v>
      </c>
      <c r="D30" s="77">
        <f>SUM(D23:D29)</f>
        <v>0.22265000000000001</v>
      </c>
      <c r="E30" s="78">
        <f>H17</f>
        <v>123.1584</v>
      </c>
      <c r="F30" s="64" t="s">
        <v>37</v>
      </c>
      <c r="G30" s="78">
        <f>SUM(G23:G29)</f>
        <v>27.421217760000005</v>
      </c>
      <c r="H30" s="78">
        <f>H22+G30</f>
        <v>157.84596335999998</v>
      </c>
      <c r="I30" s="69"/>
      <c r="J30" s="590"/>
      <c r="K30" s="590"/>
    </row>
    <row r="31" spans="1:12" ht="25.5" customHeight="1" x14ac:dyDescent="0.2">
      <c r="A31" s="595" t="s">
        <v>48</v>
      </c>
      <c r="B31" s="592" t="s">
        <v>49</v>
      </c>
      <c r="C31" s="85" t="s">
        <v>50</v>
      </c>
      <c r="D31" s="86">
        <v>4.02E-2</v>
      </c>
      <c r="E31" s="69">
        <f>H30</f>
        <v>157.84596335999998</v>
      </c>
      <c r="F31" s="67" t="s">
        <v>51</v>
      </c>
      <c r="G31" s="69">
        <f t="shared" ref="G31:G37" si="2">D31*E31</f>
        <v>6.3454077270719997</v>
      </c>
      <c r="H31" s="69"/>
      <c r="I31" s="596" t="s">
        <v>90</v>
      </c>
      <c r="J31" s="590"/>
      <c r="K31" s="590"/>
      <c r="L31" s="84"/>
    </row>
    <row r="32" spans="1:12" ht="12.75" customHeight="1" x14ac:dyDescent="0.2">
      <c r="A32" s="593"/>
      <c r="B32" s="646"/>
      <c r="C32" s="85" t="s">
        <v>52</v>
      </c>
      <c r="D32" s="86">
        <v>1.18E-2</v>
      </c>
      <c r="E32" s="69">
        <f>H30</f>
        <v>157.84596335999998</v>
      </c>
      <c r="F32" s="67" t="s">
        <v>51</v>
      </c>
      <c r="G32" s="69">
        <f t="shared" si="2"/>
        <v>1.8625823676479998</v>
      </c>
      <c r="H32" s="69"/>
      <c r="I32" s="596"/>
      <c r="J32" s="590"/>
      <c r="K32" s="590"/>
    </row>
    <row r="33" spans="1:11" ht="12.75" customHeight="1" x14ac:dyDescent="0.2">
      <c r="A33" s="593"/>
      <c r="B33" s="646"/>
      <c r="C33" s="85" t="s">
        <v>53</v>
      </c>
      <c r="D33" s="86">
        <v>3.0000000000000001E-3</v>
      </c>
      <c r="E33" s="69">
        <f>H30</f>
        <v>157.84596335999998</v>
      </c>
      <c r="F33" s="67" t="s">
        <v>51</v>
      </c>
      <c r="G33" s="69">
        <f t="shared" si="2"/>
        <v>0.47353789007999997</v>
      </c>
      <c r="H33" s="69"/>
      <c r="I33" s="596"/>
      <c r="J33" s="590"/>
      <c r="K33" s="590"/>
    </row>
    <row r="34" spans="1:11" x14ac:dyDescent="0.2">
      <c r="A34" s="593"/>
      <c r="B34" s="646"/>
      <c r="C34" s="85" t="s">
        <v>54</v>
      </c>
      <c r="D34" s="86">
        <v>0</v>
      </c>
      <c r="E34" s="69">
        <f>H30</f>
        <v>157.84596335999998</v>
      </c>
      <c r="F34" s="67" t="s">
        <v>51</v>
      </c>
      <c r="G34" s="69">
        <f t="shared" si="2"/>
        <v>0</v>
      </c>
      <c r="H34" s="69"/>
      <c r="I34" s="596"/>
      <c r="J34" s="590"/>
      <c r="K34" s="590"/>
    </row>
    <row r="35" spans="1:11" x14ac:dyDescent="0.2">
      <c r="A35" s="593"/>
      <c r="B35" s="646"/>
      <c r="C35" s="85" t="s">
        <v>55</v>
      </c>
      <c r="D35" s="86">
        <v>0</v>
      </c>
      <c r="E35" s="69">
        <f>H30</f>
        <v>157.84596335999998</v>
      </c>
      <c r="F35" s="67" t="s">
        <v>51</v>
      </c>
      <c r="G35" s="69">
        <f t="shared" si="2"/>
        <v>0</v>
      </c>
      <c r="H35" s="69"/>
      <c r="I35" s="596"/>
      <c r="J35" s="590"/>
      <c r="K35" s="590"/>
    </row>
    <row r="36" spans="1:11" x14ac:dyDescent="0.2">
      <c r="A36" s="593"/>
      <c r="B36" s="646"/>
      <c r="C36" s="85" t="s">
        <v>55</v>
      </c>
      <c r="D36" s="86">
        <v>0</v>
      </c>
      <c r="E36" s="69">
        <f>H30</f>
        <v>157.84596335999998</v>
      </c>
      <c r="F36" s="67" t="s">
        <v>51</v>
      </c>
      <c r="G36" s="69">
        <f t="shared" si="2"/>
        <v>0</v>
      </c>
      <c r="H36" s="69"/>
      <c r="I36" s="596"/>
      <c r="J36" s="590"/>
      <c r="K36" s="590"/>
    </row>
    <row r="37" spans="1:11" ht="44.25" customHeight="1" x14ac:dyDescent="0.2">
      <c r="A37" s="593"/>
      <c r="B37" s="646"/>
      <c r="C37" s="85" t="s">
        <v>55</v>
      </c>
      <c r="D37" s="86">
        <v>0</v>
      </c>
      <c r="E37" s="69">
        <f>H30</f>
        <v>157.84596335999998</v>
      </c>
      <c r="F37" s="67" t="s">
        <v>51</v>
      </c>
      <c r="G37" s="69">
        <f t="shared" si="2"/>
        <v>0</v>
      </c>
      <c r="H37" s="69"/>
      <c r="I37" s="596"/>
      <c r="J37" s="590"/>
      <c r="K37" s="590"/>
    </row>
    <row r="38" spans="1:11" x14ac:dyDescent="0.2">
      <c r="A38" s="594"/>
      <c r="B38" s="647"/>
      <c r="C38" s="64" t="s">
        <v>56</v>
      </c>
      <c r="D38" s="77">
        <f>SUM(D31:D37)</f>
        <v>5.5E-2</v>
      </c>
      <c r="E38" s="78">
        <f>H30</f>
        <v>157.84596335999998</v>
      </c>
      <c r="F38" s="64" t="s">
        <v>51</v>
      </c>
      <c r="G38" s="78">
        <f>SUM(G31:G37)</f>
        <v>8.6815279847999989</v>
      </c>
      <c r="H38" s="78">
        <f>H30+G38</f>
        <v>166.52749134479998</v>
      </c>
      <c r="I38" s="69"/>
      <c r="J38" s="69"/>
      <c r="K38" s="64"/>
    </row>
    <row r="39" spans="1:11" ht="114.75" x14ac:dyDescent="0.2">
      <c r="A39" s="87"/>
      <c r="B39" s="87"/>
      <c r="C39" s="87"/>
      <c r="D39" s="87"/>
      <c r="E39" s="87"/>
      <c r="F39" s="87" t="s">
        <v>150</v>
      </c>
      <c r="G39" s="87"/>
      <c r="H39" s="88">
        <f>H38</f>
        <v>166.52749134479998</v>
      </c>
      <c r="I39" s="88" t="s">
        <v>57</v>
      </c>
      <c r="J39" s="89">
        <f>ROUND(H39/100,4)</f>
        <v>1.6653</v>
      </c>
      <c r="K39" s="67"/>
    </row>
    <row r="40" spans="1:11" ht="72.75" customHeight="1" x14ac:dyDescent="0.2">
      <c r="A40" s="87"/>
      <c r="B40" s="83" t="s">
        <v>125</v>
      </c>
      <c r="C40" s="87"/>
      <c r="D40" s="87"/>
      <c r="E40" s="87"/>
      <c r="F40" s="87" t="s">
        <v>151</v>
      </c>
      <c r="G40" s="87"/>
      <c r="H40" s="90">
        <v>1.0809</v>
      </c>
      <c r="I40" s="88" t="s">
        <v>58</v>
      </c>
      <c r="J40" s="107"/>
      <c r="K40" s="67"/>
    </row>
    <row r="41" spans="1:11" ht="110.25" customHeight="1" x14ac:dyDescent="0.2">
      <c r="A41" s="87"/>
      <c r="B41" s="87"/>
      <c r="C41" s="87"/>
      <c r="D41" s="87"/>
      <c r="E41" s="87"/>
      <c r="F41" s="87" t="s">
        <v>152</v>
      </c>
      <c r="G41" s="87"/>
      <c r="H41" s="88">
        <f>J39*H40</f>
        <v>1.80002277</v>
      </c>
      <c r="I41" s="88" t="s">
        <v>95</v>
      </c>
      <c r="J41" s="91">
        <f>ROUND(J39*H40,4)</f>
        <v>1.8</v>
      </c>
      <c r="K41" s="67"/>
    </row>
    <row r="42" spans="1:11" x14ac:dyDescent="0.2">
      <c r="B42" s="92" t="s">
        <v>10</v>
      </c>
      <c r="C42" s="93"/>
    </row>
    <row r="43" spans="1:11" x14ac:dyDescent="0.2">
      <c r="B43" s="94"/>
      <c r="C43" s="95"/>
    </row>
    <row r="44" spans="1:11" ht="12.75" customHeight="1" x14ac:dyDescent="0.2"/>
    <row r="45" spans="1:11" ht="93" customHeight="1" x14ac:dyDescent="0.2">
      <c r="A45" s="581" t="s">
        <v>128</v>
      </c>
      <c r="B45" s="637"/>
      <c r="C45" s="637"/>
      <c r="D45" s="637"/>
      <c r="E45" s="638"/>
      <c r="F45" s="638"/>
      <c r="G45" s="638"/>
      <c r="H45" s="638"/>
      <c r="I45" s="639"/>
    </row>
    <row r="46" spans="1:11" ht="33" customHeight="1" x14ac:dyDescent="0.2">
      <c r="A46" s="640"/>
      <c r="B46" s="641"/>
      <c r="C46" s="641"/>
      <c r="D46" s="641"/>
      <c r="E46" s="641"/>
      <c r="F46" s="641"/>
      <c r="G46" s="641"/>
      <c r="H46" s="641"/>
      <c r="I46" s="642"/>
    </row>
    <row r="47" spans="1:11" ht="11.25" customHeight="1" x14ac:dyDescent="0.2">
      <c r="A47" s="640"/>
      <c r="B47" s="641"/>
      <c r="C47" s="641"/>
      <c r="D47" s="641"/>
      <c r="E47" s="641"/>
      <c r="F47" s="641"/>
      <c r="G47" s="641"/>
      <c r="H47" s="641"/>
      <c r="I47" s="642"/>
    </row>
    <row r="48" spans="1:11" ht="23.25" hidden="1" customHeight="1" x14ac:dyDescent="0.2">
      <c r="A48" s="643"/>
      <c r="B48" s="644"/>
      <c r="C48" s="644"/>
      <c r="D48" s="644"/>
      <c r="E48" s="644"/>
      <c r="F48" s="644"/>
      <c r="G48" s="644"/>
      <c r="H48" s="644"/>
      <c r="I48" s="645"/>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7" customWidth="1"/>
    <col min="2" max="2" width="70" style="117" customWidth="1"/>
    <col min="3" max="3" width="28.5703125" style="122" customWidth="1"/>
    <col min="4" max="4" width="25.7109375" style="117" customWidth="1"/>
    <col min="5" max="5" width="23.42578125" style="117" customWidth="1"/>
    <col min="6" max="6" width="25.42578125" style="117" customWidth="1"/>
    <col min="7" max="7" width="23.85546875" style="117" customWidth="1"/>
    <col min="8" max="8" width="25.85546875" style="117" customWidth="1"/>
    <col min="9" max="10" width="9.140625" style="117"/>
    <col min="11" max="11" width="5.5703125" style="117" customWidth="1"/>
    <col min="12" max="16384" width="9.140625" style="117"/>
  </cols>
  <sheetData>
    <row r="1" spans="1:15" ht="15.75" x14ac:dyDescent="0.25">
      <c r="A1" s="114" t="s">
        <v>153</v>
      </c>
      <c r="B1" s="115"/>
      <c r="C1" s="116" t="s">
        <v>154</v>
      </c>
    </row>
    <row r="2" spans="1:15" ht="15" x14ac:dyDescent="0.2">
      <c r="A2" s="114"/>
      <c r="B2" s="115"/>
      <c r="C2" s="117"/>
    </row>
    <row r="3" spans="1:15" s="120" customFormat="1" ht="19.5" customHeight="1" x14ac:dyDescent="0.25">
      <c r="A3" s="118" t="s">
        <v>71</v>
      </c>
      <c r="B3" s="118" t="s">
        <v>8</v>
      </c>
      <c r="C3" s="629" t="s">
        <v>9</v>
      </c>
      <c r="D3" s="630"/>
      <c r="E3" s="630"/>
      <c r="F3" s="119"/>
    </row>
    <row r="4" spans="1:15" s="120" customFormat="1" ht="31.5" customHeight="1" x14ac:dyDescent="0.2">
      <c r="B4" s="627" t="s">
        <v>0</v>
      </c>
      <c r="C4" s="628"/>
      <c r="D4" s="628"/>
      <c r="E4" s="628"/>
      <c r="F4" s="628"/>
      <c r="G4" s="628"/>
      <c r="H4" s="628"/>
    </row>
    <row r="5" spans="1:15" s="115" customFormat="1" ht="21" customHeight="1" x14ac:dyDescent="0.2">
      <c r="A5" s="121" t="s">
        <v>98</v>
      </c>
      <c r="B5" s="120"/>
      <c r="C5" s="120"/>
      <c r="D5" s="114"/>
      <c r="E5" s="114"/>
    </row>
    <row r="7" spans="1:15" x14ac:dyDescent="0.2">
      <c r="A7" s="123" t="s">
        <v>155</v>
      </c>
      <c r="B7" s="123"/>
      <c r="C7" s="123"/>
      <c r="D7" s="124"/>
    </row>
    <row r="8" spans="1:15" ht="14.25" x14ac:dyDescent="0.2">
      <c r="A8" s="121"/>
      <c r="B8" s="125"/>
      <c r="C8" s="126"/>
      <c r="D8" s="125"/>
      <c r="E8" s="125"/>
      <c r="F8" s="125"/>
      <c r="G8" s="125"/>
      <c r="H8" s="125"/>
      <c r="I8" s="125"/>
      <c r="J8" s="125"/>
      <c r="K8" s="125"/>
      <c r="L8" s="125"/>
      <c r="M8" s="125"/>
      <c r="N8" s="125"/>
      <c r="O8" s="125"/>
    </row>
    <row r="9" spans="1:15" ht="29.25" customHeight="1" x14ac:dyDescent="0.2">
      <c r="A9" s="125"/>
      <c r="B9" s="125"/>
      <c r="C9" s="126"/>
      <c r="D9" s="127" t="s">
        <v>156</v>
      </c>
      <c r="E9" s="128"/>
      <c r="F9" s="125"/>
      <c r="G9" s="125"/>
      <c r="H9" s="125"/>
      <c r="I9" s="125"/>
      <c r="J9" s="125"/>
      <c r="K9" s="125"/>
      <c r="L9" s="125"/>
      <c r="M9" s="125"/>
      <c r="N9" s="125"/>
      <c r="O9" s="125"/>
    </row>
    <row r="10" spans="1:15" ht="63.75" customHeight="1" x14ac:dyDescent="0.2">
      <c r="A10" s="129" t="s">
        <v>157</v>
      </c>
      <c r="B10" s="130" t="s">
        <v>158</v>
      </c>
      <c r="C10" s="131" t="s">
        <v>159</v>
      </c>
      <c r="D10" s="132" t="s">
        <v>160</v>
      </c>
      <c r="E10" s="132" t="s">
        <v>161</v>
      </c>
      <c r="F10" s="132" t="s">
        <v>162</v>
      </c>
      <c r="G10" s="132" t="s">
        <v>163</v>
      </c>
      <c r="H10" s="125"/>
      <c r="I10" s="125"/>
      <c r="J10" s="125"/>
      <c r="K10" s="125"/>
      <c r="L10" s="125"/>
      <c r="M10" s="125"/>
      <c r="N10" s="125"/>
    </row>
    <row r="11" spans="1:15" ht="60" customHeight="1" x14ac:dyDescent="0.2">
      <c r="A11" s="662" t="s">
        <v>164</v>
      </c>
      <c r="B11" s="133" t="s">
        <v>165</v>
      </c>
      <c r="C11" s="134">
        <f>'2a NVT Uitzenden fase A - Rg I '!J40</f>
        <v>1.3254999999999999</v>
      </c>
      <c r="D11" s="135">
        <v>0</v>
      </c>
      <c r="E11" s="136">
        <v>0.3</v>
      </c>
      <c r="F11" s="137">
        <f>D11</f>
        <v>0</v>
      </c>
      <c r="G11" s="138">
        <f>+C11*D11*E11</f>
        <v>0</v>
      </c>
      <c r="H11" s="125"/>
      <c r="I11" s="125"/>
      <c r="J11" s="125"/>
      <c r="K11" s="125"/>
      <c r="L11" s="125"/>
      <c r="M11" s="125"/>
      <c r="N11" s="125"/>
    </row>
    <row r="12" spans="1:15" ht="49.5" customHeight="1" x14ac:dyDescent="0.2">
      <c r="A12" s="663"/>
      <c r="B12" s="133" t="s">
        <v>166</v>
      </c>
      <c r="C12" s="134">
        <f>'2b NVT Detacheren fase A - Rg I'!J40</f>
        <v>1.8</v>
      </c>
      <c r="D12" s="135">
        <v>1</v>
      </c>
      <c r="E12" s="136">
        <v>0.3</v>
      </c>
      <c r="F12" s="137">
        <f>D12</f>
        <v>1</v>
      </c>
      <c r="G12" s="138">
        <f>+C12*D12*E12</f>
        <v>0.54</v>
      </c>
      <c r="H12" s="125"/>
      <c r="I12" s="125"/>
      <c r="J12" s="125"/>
      <c r="K12" s="125"/>
      <c r="L12" s="125"/>
      <c r="M12" s="125"/>
      <c r="N12" s="125"/>
    </row>
    <row r="13" spans="1:15" ht="48.75" customHeight="1" x14ac:dyDescent="0.2">
      <c r="A13" s="663"/>
      <c r="B13" s="133" t="s">
        <v>167</v>
      </c>
      <c r="C13" s="134">
        <f>'2c NVT Detacheren fase B,C-Rg I'!J41</f>
        <v>1.8</v>
      </c>
      <c r="D13" s="139"/>
      <c r="E13" s="136">
        <v>0.2</v>
      </c>
      <c r="F13" s="140"/>
      <c r="G13" s="138">
        <f>+C13*E13</f>
        <v>0.36000000000000004</v>
      </c>
      <c r="H13" s="125"/>
      <c r="I13" s="125"/>
      <c r="J13" s="125"/>
      <c r="K13" s="125"/>
      <c r="L13" s="125"/>
      <c r="M13" s="125"/>
      <c r="N13" s="125"/>
    </row>
    <row r="14" spans="1:15" ht="45" customHeight="1" x14ac:dyDescent="0.2">
      <c r="A14" s="663"/>
      <c r="B14" s="133" t="s">
        <v>168</v>
      </c>
      <c r="C14" s="134">
        <f>'2d NVT Uitzenden fase A - Rg II'!J41</f>
        <v>1.3328</v>
      </c>
      <c r="D14" s="135">
        <v>0</v>
      </c>
      <c r="E14" s="136">
        <v>0.3</v>
      </c>
      <c r="F14" s="137">
        <f>D14</f>
        <v>0</v>
      </c>
      <c r="G14" s="138">
        <f>+C14*D14*E14</f>
        <v>0</v>
      </c>
      <c r="H14" s="141"/>
      <c r="I14" s="125"/>
      <c r="J14" s="125"/>
      <c r="K14" s="125"/>
      <c r="L14" s="125"/>
      <c r="M14" s="125"/>
      <c r="N14" s="125"/>
    </row>
    <row r="15" spans="1:15" ht="45.75" customHeight="1" x14ac:dyDescent="0.2">
      <c r="A15" s="663"/>
      <c r="B15" s="133" t="s">
        <v>169</v>
      </c>
      <c r="C15" s="134">
        <f>'2e NVT  Detacheren fase A-Rg II'!J41</f>
        <v>1.8</v>
      </c>
      <c r="D15" s="135">
        <v>1</v>
      </c>
      <c r="E15" s="136">
        <v>0.3</v>
      </c>
      <c r="F15" s="137">
        <f>D15</f>
        <v>1</v>
      </c>
      <c r="G15" s="138">
        <f>+C15*D15*E15</f>
        <v>0.54</v>
      </c>
      <c r="H15" s="125"/>
      <c r="I15" s="125"/>
      <c r="J15" s="125"/>
      <c r="K15" s="125"/>
      <c r="L15" s="125"/>
      <c r="M15" s="125"/>
      <c r="N15" s="125"/>
    </row>
    <row r="16" spans="1:15" ht="45" customHeight="1" x14ac:dyDescent="0.2">
      <c r="A16" s="663"/>
      <c r="B16" s="142" t="s">
        <v>170</v>
      </c>
      <c r="C16" s="134">
        <f>'2f NVT Detacheren fase B,C-RgII'!J41</f>
        <v>1.8</v>
      </c>
      <c r="D16" s="143"/>
      <c r="E16" s="136">
        <v>0.2</v>
      </c>
      <c r="F16" s="143"/>
      <c r="G16" s="138">
        <f t="shared" ref="G16" si="0">+C16*E16</f>
        <v>0.36000000000000004</v>
      </c>
      <c r="H16" s="125"/>
      <c r="I16" s="125"/>
      <c r="J16" s="125"/>
      <c r="K16" s="125"/>
      <c r="L16" s="125"/>
      <c r="M16" s="125"/>
      <c r="N16" s="125"/>
    </row>
    <row r="17" spans="1:15" ht="111" customHeight="1" x14ac:dyDescent="0.2">
      <c r="A17" s="125"/>
      <c r="B17" s="125"/>
      <c r="C17" s="126"/>
      <c r="D17" s="144" t="s">
        <v>171</v>
      </c>
      <c r="E17" s="145" t="s">
        <v>172</v>
      </c>
      <c r="F17" s="146">
        <f>SUM(F11:F13)</f>
        <v>1</v>
      </c>
      <c r="G17" s="147">
        <f>ROUND(G11+G12+G13+G14+G15+G16,4)</f>
        <v>1.8</v>
      </c>
      <c r="H17" s="148" t="s">
        <v>173</v>
      </c>
      <c r="J17" s="125"/>
      <c r="K17" s="125"/>
      <c r="L17" s="125"/>
      <c r="M17" s="125"/>
    </row>
    <row r="18" spans="1:15" ht="69" customHeight="1" x14ac:dyDescent="0.2">
      <c r="A18" s="149"/>
      <c r="B18" s="150"/>
      <c r="C18" s="151"/>
      <c r="D18" s="152"/>
      <c r="E18" s="153"/>
      <c r="F18" s="154" t="str">
        <f>IF(F17&lt;&gt;100%,"totaal moet 100% zijn!","Okay")</f>
        <v>Okay</v>
      </c>
      <c r="G18" s="155" t="s">
        <v>174</v>
      </c>
      <c r="I18" s="125"/>
      <c r="J18" s="125"/>
      <c r="K18" s="125"/>
      <c r="L18" s="125"/>
      <c r="M18" s="125"/>
      <c r="N18" s="125"/>
      <c r="O18" s="125"/>
    </row>
    <row r="19" spans="1:15" ht="69" customHeight="1" x14ac:dyDescent="0.2">
      <c r="A19" s="149"/>
      <c r="B19" s="150"/>
      <c r="C19" s="151"/>
      <c r="D19" s="141"/>
      <c r="E19" s="145" t="s">
        <v>175</v>
      </c>
      <c r="F19" s="146">
        <f>SUM(F14:F15)</f>
        <v>1</v>
      </c>
      <c r="G19" s="156"/>
      <c r="I19" s="125"/>
      <c r="J19" s="125"/>
      <c r="K19" s="125"/>
      <c r="L19" s="125"/>
      <c r="M19" s="125"/>
      <c r="N19" s="125"/>
      <c r="O19" s="125"/>
    </row>
    <row r="20" spans="1:15" ht="69" customHeight="1" x14ac:dyDescent="0.2">
      <c r="A20" s="149"/>
      <c r="B20" s="150"/>
      <c r="C20" s="151"/>
      <c r="D20" s="141"/>
      <c r="E20" s="125"/>
      <c r="F20" s="154" t="str">
        <f>IF(F19&lt;&gt;100%,"totaal moet 100% zijn!","Okay")</f>
        <v>Okay</v>
      </c>
      <c r="G20" s="156"/>
      <c r="I20" s="125"/>
      <c r="J20" s="125"/>
      <c r="K20" s="125"/>
      <c r="L20" s="125"/>
      <c r="M20" s="125"/>
      <c r="N20" s="125"/>
      <c r="O20" s="125"/>
    </row>
    <row r="21" spans="1:15" ht="28.5" customHeight="1" x14ac:dyDescent="0.2">
      <c r="A21" s="149"/>
      <c r="B21" s="150"/>
      <c r="C21" s="151"/>
      <c r="D21" s="141"/>
      <c r="E21" s="125"/>
      <c r="F21" s="141"/>
      <c r="G21" s="156"/>
      <c r="I21" s="125"/>
      <c r="J21" s="125"/>
      <c r="K21" s="125"/>
      <c r="L21" s="125"/>
      <c r="M21" s="125"/>
      <c r="N21" s="125"/>
      <c r="O21" s="125"/>
    </row>
    <row r="22" spans="1:15" ht="57" x14ac:dyDescent="0.2">
      <c r="A22" s="157" t="s">
        <v>176</v>
      </c>
      <c r="B22" s="666" t="s">
        <v>177</v>
      </c>
      <c r="C22" s="667"/>
      <c r="D22" s="141"/>
      <c r="F22" s="158"/>
      <c r="J22" s="125"/>
      <c r="K22" s="125"/>
      <c r="L22" s="125"/>
      <c r="M22" s="125"/>
    </row>
    <row r="23" spans="1:15" ht="72.75" customHeight="1" x14ac:dyDescent="0.2">
      <c r="A23" s="159" t="s">
        <v>178</v>
      </c>
      <c r="B23" s="160" t="s">
        <v>179</v>
      </c>
      <c r="C23" s="161" t="e">
        <f>#REF!</f>
        <v>#REF!</v>
      </c>
      <c r="D23" s="664" t="s">
        <v>180</v>
      </c>
      <c r="E23" s="665"/>
      <c r="F23" s="158"/>
      <c r="J23" s="125"/>
      <c r="K23" s="125"/>
      <c r="L23" s="125"/>
      <c r="M23" s="125"/>
    </row>
    <row r="24" spans="1:15" ht="65.25" customHeight="1" x14ac:dyDescent="0.2">
      <c r="A24" s="162"/>
      <c r="B24" s="150"/>
      <c r="C24" s="151"/>
      <c r="D24" s="163"/>
      <c r="E24" s="164"/>
      <c r="F24" s="158"/>
      <c r="J24" s="125"/>
      <c r="K24" s="125"/>
      <c r="L24" s="125"/>
      <c r="M24" s="125"/>
    </row>
    <row r="25" spans="1:15" ht="69" customHeight="1" x14ac:dyDescent="0.2">
      <c r="A25" s="129" t="s">
        <v>181</v>
      </c>
      <c r="B25" s="165" t="s">
        <v>182</v>
      </c>
      <c r="C25" s="166" t="s">
        <v>183</v>
      </c>
      <c r="D25" s="166" t="s">
        <v>184</v>
      </c>
      <c r="E25" s="132" t="s">
        <v>163</v>
      </c>
      <c r="F25" s="167"/>
      <c r="H25" s="125"/>
      <c r="I25" s="125"/>
      <c r="J25" s="125"/>
      <c r="K25" s="125"/>
      <c r="L25" s="125"/>
      <c r="M25" s="125"/>
    </row>
    <row r="26" spans="1:15" ht="91.5" customHeight="1" x14ac:dyDescent="0.2">
      <c r="A26" s="662" t="s">
        <v>185</v>
      </c>
      <c r="B26" s="168" t="s">
        <v>186</v>
      </c>
      <c r="C26" s="134">
        <f>'2a Fase A'!J41</f>
        <v>1.6435</v>
      </c>
      <c r="D26" s="169">
        <v>0.4</v>
      </c>
      <c r="E26" s="138">
        <f>C26*D26</f>
        <v>0.65739999999999998</v>
      </c>
      <c r="F26" s="167"/>
      <c r="G26" s="125"/>
      <c r="H26" s="125"/>
      <c r="I26" s="125"/>
    </row>
    <row r="27" spans="1:15" ht="58.5" customHeight="1" x14ac:dyDescent="0.2">
      <c r="A27" s="672"/>
      <c r="B27" s="168" t="s">
        <v>187</v>
      </c>
      <c r="C27" s="134">
        <f>'2b Fase B en C'!J41</f>
        <v>1.6289</v>
      </c>
      <c r="D27" s="169">
        <v>0.1</v>
      </c>
      <c r="E27" s="138">
        <f>C27*D27</f>
        <v>0.16289000000000001</v>
      </c>
      <c r="F27" s="125"/>
      <c r="G27" s="125"/>
      <c r="H27" s="125"/>
      <c r="I27" s="125"/>
    </row>
    <row r="28" spans="1:15" ht="84.75" customHeight="1" x14ac:dyDescent="0.2">
      <c r="A28" s="672"/>
      <c r="B28" s="168" t="s">
        <v>188</v>
      </c>
      <c r="C28" s="134" t="e">
        <f>#REF!</f>
        <v>#REF!</v>
      </c>
      <c r="D28" s="169">
        <v>0.4</v>
      </c>
      <c r="E28" s="138" t="e">
        <f t="shared" ref="E28:E29" si="1">C28*D28</f>
        <v>#REF!</v>
      </c>
      <c r="F28" s="125"/>
      <c r="G28" s="125"/>
      <c r="H28" s="125"/>
      <c r="I28" s="125"/>
      <c r="J28" s="125"/>
      <c r="K28" s="125"/>
    </row>
    <row r="29" spans="1:15" ht="66.75" customHeight="1" x14ac:dyDescent="0.2">
      <c r="A29" s="672"/>
      <c r="B29" s="168" t="s">
        <v>189</v>
      </c>
      <c r="C29" s="134" t="e">
        <f>#REF!</f>
        <v>#REF!</v>
      </c>
      <c r="D29" s="169">
        <v>0.1</v>
      </c>
      <c r="E29" s="138" t="e">
        <f t="shared" si="1"/>
        <v>#REF!</v>
      </c>
      <c r="F29" s="158"/>
      <c r="J29" s="125"/>
      <c r="K29" s="125"/>
      <c r="L29" s="125"/>
      <c r="M29" s="125"/>
    </row>
    <row r="30" spans="1:15" ht="55.5" customHeight="1" x14ac:dyDescent="0.2">
      <c r="A30" s="672"/>
      <c r="C30" s="117"/>
      <c r="E30" s="170" t="e">
        <f>ROUND(E26+E27+E28+E29,4)</f>
        <v>#REF!</v>
      </c>
      <c r="F30" s="171" t="s">
        <v>190</v>
      </c>
      <c r="G30" s="125"/>
      <c r="H30" s="125"/>
      <c r="I30" s="125"/>
    </row>
    <row r="31" spans="1:15" ht="57" customHeight="1" x14ac:dyDescent="0.2">
      <c r="A31" s="672"/>
      <c r="B31" s="125"/>
      <c r="C31" s="126"/>
      <c r="D31" s="153"/>
      <c r="E31" s="156" t="s">
        <v>174</v>
      </c>
      <c r="F31" s="158"/>
      <c r="G31" s="125"/>
      <c r="H31" s="125"/>
      <c r="I31" s="125"/>
    </row>
    <row r="32" spans="1:15" ht="3" customHeight="1" x14ac:dyDescent="0.2">
      <c r="A32" s="672"/>
      <c r="B32" s="125"/>
      <c r="C32" s="126"/>
      <c r="D32" s="153"/>
      <c r="E32" s="156"/>
      <c r="F32" s="158"/>
      <c r="J32" s="125"/>
      <c r="K32" s="125"/>
      <c r="L32" s="125"/>
      <c r="M32" s="125"/>
    </row>
    <row r="33" spans="1:15" ht="24.75" customHeight="1" x14ac:dyDescent="0.2">
      <c r="A33" s="172"/>
      <c r="B33" s="125"/>
      <c r="C33" s="126"/>
      <c r="D33" s="153"/>
      <c r="E33" s="156"/>
      <c r="F33" s="158"/>
      <c r="J33" s="125"/>
      <c r="K33" s="125"/>
      <c r="L33" s="125"/>
      <c r="M33" s="125"/>
    </row>
    <row r="34" spans="1:15" ht="31.5" customHeight="1" x14ac:dyDescent="0.2">
      <c r="A34" s="172"/>
      <c r="B34" s="125"/>
      <c r="C34" s="126"/>
      <c r="D34" s="141"/>
      <c r="E34" s="125"/>
      <c r="F34" s="125"/>
      <c r="G34" s="125"/>
      <c r="H34" s="125"/>
      <c r="I34" s="125"/>
      <c r="J34" s="125"/>
      <c r="K34" s="125"/>
      <c r="L34" s="125"/>
      <c r="M34" s="125"/>
      <c r="N34" s="125"/>
      <c r="O34" s="125"/>
    </row>
    <row r="35" spans="1:15" ht="71.25" x14ac:dyDescent="0.2">
      <c r="A35" s="173" t="s">
        <v>191</v>
      </c>
      <c r="B35" s="174"/>
      <c r="C35" s="174"/>
      <c r="D35" s="175"/>
      <c r="E35" s="125"/>
      <c r="G35" s="125"/>
      <c r="H35" s="125"/>
      <c r="I35" s="125"/>
      <c r="J35" s="125"/>
      <c r="K35" s="125"/>
      <c r="L35" s="125"/>
      <c r="M35" s="125"/>
      <c r="N35" s="125"/>
      <c r="O35" s="125"/>
    </row>
    <row r="36" spans="1:15" ht="45.75" customHeight="1" x14ac:dyDescent="0.2">
      <c r="B36" s="176" t="s">
        <v>192</v>
      </c>
      <c r="C36" s="177" t="s">
        <v>193</v>
      </c>
      <c r="D36" s="178" t="s">
        <v>194</v>
      </c>
      <c r="G36" s="125"/>
      <c r="H36" s="125"/>
      <c r="I36" s="125"/>
      <c r="J36" s="125"/>
      <c r="K36" s="125"/>
      <c r="L36" s="125"/>
      <c r="M36" s="125"/>
      <c r="N36" s="125"/>
      <c r="O36" s="125"/>
    </row>
    <row r="37" spans="1:15" ht="43.5" customHeight="1" x14ac:dyDescent="0.2">
      <c r="A37" s="179" t="s">
        <v>195</v>
      </c>
      <c r="B37" s="180">
        <f>G17</f>
        <v>1.8</v>
      </c>
      <c r="C37" s="181">
        <v>0.5</v>
      </c>
      <c r="D37" s="182">
        <f>B37*C37</f>
        <v>0.9</v>
      </c>
      <c r="G37" s="125"/>
      <c r="H37" s="125"/>
      <c r="I37" s="125"/>
      <c r="J37" s="125"/>
      <c r="K37" s="125"/>
      <c r="L37" s="125"/>
      <c r="M37" s="125"/>
      <c r="N37" s="125"/>
      <c r="O37" s="125"/>
    </row>
    <row r="38" spans="1:15" ht="120.75" customHeight="1" x14ac:dyDescent="0.2">
      <c r="A38" s="183" t="s">
        <v>196</v>
      </c>
      <c r="B38" s="184" t="e">
        <f>E30</f>
        <v>#REF!</v>
      </c>
      <c r="C38" s="181">
        <v>0.5</v>
      </c>
      <c r="D38" s="182" t="e">
        <f>B38*C38</f>
        <v>#REF!</v>
      </c>
      <c r="G38" s="125"/>
      <c r="H38" s="125"/>
      <c r="I38" s="125"/>
      <c r="J38" s="125"/>
      <c r="K38" s="125"/>
      <c r="L38" s="125"/>
      <c r="M38" s="125"/>
      <c r="N38" s="125"/>
      <c r="O38" s="125"/>
    </row>
    <row r="39" spans="1:15" ht="104.25" customHeight="1" x14ac:dyDescent="0.25">
      <c r="A39" s="125"/>
      <c r="B39" s="125"/>
      <c r="C39" s="185"/>
      <c r="D39" s="186" t="e">
        <f>D37+D38</f>
        <v>#REF!</v>
      </c>
      <c r="E39" s="187" t="e">
        <f>ROUND(D39,4)</f>
        <v>#REF!</v>
      </c>
      <c r="F39" s="148" t="s">
        <v>197</v>
      </c>
      <c r="G39" s="125"/>
      <c r="H39" s="125"/>
      <c r="I39" s="125"/>
      <c r="J39" s="125"/>
      <c r="K39" s="125"/>
      <c r="L39" s="125"/>
      <c r="M39" s="125"/>
      <c r="N39" s="125"/>
      <c r="O39" s="125"/>
    </row>
    <row r="40" spans="1:15" ht="31.5" customHeight="1" x14ac:dyDescent="0.25">
      <c r="A40" s="125"/>
      <c r="B40" s="125"/>
      <c r="C40" s="126"/>
      <c r="E40" s="158" t="s">
        <v>174</v>
      </c>
      <c r="I40" s="188"/>
    </row>
    <row r="41" spans="1:15" ht="14.25" x14ac:dyDescent="0.2">
      <c r="A41" s="125"/>
      <c r="B41" s="189"/>
      <c r="C41" s="126"/>
      <c r="E41" s="125"/>
    </row>
    <row r="42" spans="1:15" x14ac:dyDescent="0.2">
      <c r="A42" s="125"/>
      <c r="B42" s="190" t="s">
        <v>198</v>
      </c>
      <c r="C42" s="126"/>
      <c r="D42" s="125"/>
    </row>
    <row r="43" spans="1:15" ht="33" customHeight="1" x14ac:dyDescent="0.2">
      <c r="B43" s="191" t="s">
        <v>199</v>
      </c>
      <c r="C43" s="191"/>
      <c r="D43" s="191"/>
      <c r="G43" s="192"/>
    </row>
    <row r="44" spans="1:15" ht="18" customHeight="1" x14ac:dyDescent="0.2">
      <c r="B44" s="141" t="s">
        <v>200</v>
      </c>
      <c r="C44" s="126"/>
      <c r="D44" s="125"/>
      <c r="G44" s="192"/>
    </row>
    <row r="45" spans="1:15" ht="52.5" customHeight="1" x14ac:dyDescent="0.2">
      <c r="B45" s="125"/>
      <c r="C45" s="126"/>
      <c r="D45" s="125"/>
      <c r="E45" s="192"/>
      <c r="G45" s="192"/>
    </row>
    <row r="46" spans="1:15" ht="45" customHeight="1" x14ac:dyDescent="0.2">
      <c r="B46" s="193" t="s">
        <v>201</v>
      </c>
      <c r="C46" s="167" t="s">
        <v>202</v>
      </c>
      <c r="D46" s="125"/>
      <c r="E46" s="125"/>
    </row>
    <row r="47" spans="1:15" ht="39.75" customHeight="1" x14ac:dyDescent="0.2">
      <c r="B47" s="193" t="e">
        <f>2.15-E39</f>
        <v>#REF!</v>
      </c>
      <c r="C47" s="194" t="e">
        <f>IF(C48&lt;0,"knock out",IF(C48&gt;=300,300,C48))</f>
        <v>#REF!</v>
      </c>
      <c r="D47" s="195" t="s">
        <v>203</v>
      </c>
      <c r="E47" s="125"/>
    </row>
    <row r="48" spans="1:15" s="196" customFormat="1" ht="23.25" hidden="1" customHeight="1" x14ac:dyDescent="0.2">
      <c r="B48" s="197"/>
      <c r="C48" s="198" t="e">
        <f>B47*545.4545</f>
        <v>#REF!</v>
      </c>
      <c r="D48" s="199" t="s">
        <v>204</v>
      </c>
      <c r="E48" s="200"/>
    </row>
    <row r="49" spans="1:5" ht="29.25" customHeight="1" x14ac:dyDescent="0.2">
      <c r="A49" s="201"/>
      <c r="B49" s="202"/>
      <c r="C49" s="203"/>
      <c r="D49" s="128"/>
      <c r="E49" s="204"/>
    </row>
    <row r="50" spans="1:5" ht="31.5" customHeight="1" x14ac:dyDescent="0.2">
      <c r="B50" s="125"/>
      <c r="C50" s="668"/>
      <c r="D50" s="668"/>
    </row>
    <row r="51" spans="1:5" ht="38.25" customHeight="1" x14ac:dyDescent="0.2">
      <c r="A51" s="681" t="s">
        <v>205</v>
      </c>
      <c r="B51" s="682"/>
      <c r="C51" s="682"/>
      <c r="D51" s="682"/>
      <c r="E51" s="683"/>
    </row>
    <row r="52" spans="1:5" ht="30" customHeight="1" x14ac:dyDescent="0.2">
      <c r="A52" s="671" t="s">
        <v>206</v>
      </c>
      <c r="B52" s="675" t="s">
        <v>207</v>
      </c>
      <c r="C52" s="676"/>
      <c r="D52" s="125"/>
    </row>
    <row r="53" spans="1:5" ht="33" customHeight="1" thickBot="1" x14ac:dyDescent="0.25">
      <c r="A53" s="670"/>
      <c r="B53" s="677"/>
      <c r="C53" s="678"/>
      <c r="D53" s="204"/>
    </row>
    <row r="54" spans="1:5" ht="20.25" customHeight="1" x14ac:dyDescent="0.2">
      <c r="A54" s="669" t="s">
        <v>208</v>
      </c>
      <c r="B54" s="679" t="s">
        <v>209</v>
      </c>
      <c r="C54" s="680"/>
    </row>
    <row r="55" spans="1:5" ht="66" customHeight="1" thickBot="1" x14ac:dyDescent="0.25">
      <c r="A55" s="670"/>
      <c r="B55" s="677"/>
      <c r="C55" s="678"/>
    </row>
    <row r="56" spans="1:5" ht="69.75" customHeight="1" x14ac:dyDescent="0.2">
      <c r="A56" s="669" t="s">
        <v>210</v>
      </c>
      <c r="B56" s="679" t="s">
        <v>211</v>
      </c>
      <c r="C56" s="680"/>
    </row>
    <row r="57" spans="1:5" ht="72" customHeight="1" thickBot="1" x14ac:dyDescent="0.25">
      <c r="A57" s="670"/>
      <c r="B57" s="677"/>
      <c r="C57" s="678"/>
    </row>
    <row r="58" spans="1:5" ht="91.5" customHeight="1" thickBot="1" x14ac:dyDescent="0.25">
      <c r="A58" s="205" t="s">
        <v>212</v>
      </c>
      <c r="B58" s="673"/>
      <c r="C58" s="674"/>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E2" sqref="E2"/>
    </sheetView>
  </sheetViews>
  <sheetFormatPr defaultColWidth="9.140625" defaultRowHeight="12.75" x14ac:dyDescent="0.2"/>
  <cols>
    <col min="1" max="1" width="26.140625" style="35" customWidth="1"/>
    <col min="2" max="2" width="12.5703125" style="35" customWidth="1"/>
    <col min="3" max="6" width="10.28515625" style="35" bestFit="1" customWidth="1"/>
    <col min="7" max="7" width="10.85546875" style="35" customWidth="1"/>
    <col min="8" max="11" width="10.28515625" style="35" bestFit="1" customWidth="1"/>
    <col min="12" max="14" width="9.85546875" style="35" bestFit="1" customWidth="1"/>
    <col min="15" max="16384" width="9.140625" style="35"/>
  </cols>
  <sheetData>
    <row r="1" spans="1:15" ht="21.75" customHeight="1" x14ac:dyDescent="0.2">
      <c r="A1" s="474" t="s">
        <v>300</v>
      </c>
      <c r="B1" s="475"/>
      <c r="C1" s="475"/>
      <c r="D1" s="475"/>
      <c r="E1" s="475"/>
      <c r="F1" s="475"/>
      <c r="G1" s="471"/>
      <c r="H1" s="471"/>
      <c r="I1" s="471"/>
      <c r="J1" s="471"/>
      <c r="K1" s="471"/>
    </row>
    <row r="2" spans="1:15" ht="19.5" customHeight="1" x14ac:dyDescent="0.25">
      <c r="A2" s="1"/>
      <c r="B2" s="49"/>
      <c r="C2" s="54"/>
      <c r="D2" s="54"/>
      <c r="E2" s="298" t="s">
        <v>378</v>
      </c>
      <c r="F2" s="54"/>
      <c r="G2" s="54"/>
    </row>
    <row r="3" spans="1:15" s="41" customFormat="1" ht="19.5" customHeight="1" x14ac:dyDescent="0.2">
      <c r="A3" s="48" t="str">
        <f>'0 Leeswijzer'!A3</f>
        <v>Tariefstelling 2024</v>
      </c>
      <c r="B3" s="49" t="s">
        <v>276</v>
      </c>
      <c r="C3" s="50"/>
      <c r="D3" s="50"/>
      <c r="E3" s="49" t="s">
        <v>339</v>
      </c>
      <c r="F3" s="49"/>
      <c r="G3" s="49"/>
      <c r="H3" s="49"/>
      <c r="I3" s="49"/>
      <c r="J3" s="49"/>
      <c r="K3" s="49"/>
      <c r="L3" s="49"/>
      <c r="M3" s="49"/>
    </row>
    <row r="4" spans="1:15" s="41" customFormat="1" ht="21" customHeight="1" x14ac:dyDescent="0.25">
      <c r="A4" s="49" t="s">
        <v>293</v>
      </c>
      <c r="B4" s="49" t="s">
        <v>279</v>
      </c>
      <c r="C4" s="49" t="s">
        <v>275</v>
      </c>
      <c r="D4" s="50"/>
      <c r="E4" s="50"/>
      <c r="F4" s="35"/>
      <c r="G4" s="298"/>
      <c r="H4" s="35"/>
      <c r="I4" s="35"/>
      <c r="J4" s="35"/>
      <c r="K4" s="35"/>
      <c r="L4" s="35"/>
      <c r="M4" s="35"/>
      <c r="N4" s="35"/>
      <c r="O4" s="35"/>
    </row>
    <row r="5" spans="1:15" s="45" customFormat="1" x14ac:dyDescent="0.2">
      <c r="A5" s="35"/>
      <c r="B5" s="35"/>
      <c r="C5" s="35"/>
      <c r="D5" s="35"/>
      <c r="E5" s="35"/>
      <c r="F5" s="35"/>
      <c r="G5" s="35"/>
      <c r="H5" s="35"/>
      <c r="I5" s="35"/>
      <c r="J5" s="35"/>
      <c r="K5" s="35"/>
      <c r="L5" s="35"/>
      <c r="M5" s="35"/>
      <c r="N5" s="35"/>
      <c r="O5" s="35"/>
    </row>
    <row r="6" spans="1:15" ht="18" x14ac:dyDescent="0.25">
      <c r="A6" s="254" t="s">
        <v>271</v>
      </c>
      <c r="B6" s="252"/>
      <c r="C6" s="252"/>
      <c r="D6" s="252"/>
    </row>
    <row r="8" spans="1:15" ht="45.75" x14ac:dyDescent="0.2">
      <c r="A8" s="267" t="s">
        <v>232</v>
      </c>
      <c r="B8" s="280">
        <v>1</v>
      </c>
      <c r="C8" s="280">
        <v>2</v>
      </c>
      <c r="D8" s="280">
        <v>3</v>
      </c>
      <c r="E8" s="280">
        <v>4</v>
      </c>
      <c r="F8" s="280">
        <v>5</v>
      </c>
      <c r="G8" s="280">
        <v>6</v>
      </c>
      <c r="H8" s="280">
        <v>7</v>
      </c>
      <c r="I8" s="280">
        <v>8</v>
      </c>
      <c r="J8" s="280">
        <v>9</v>
      </c>
      <c r="K8" s="280">
        <v>10</v>
      </c>
    </row>
    <row r="9" spans="1:15" x14ac:dyDescent="0.2">
      <c r="A9" s="281">
        <v>0</v>
      </c>
      <c r="B9" s="282">
        <v>14.98</v>
      </c>
      <c r="C9" s="282">
        <v>15.77</v>
      </c>
      <c r="D9" s="282">
        <v>16.59</v>
      </c>
      <c r="E9" s="282">
        <v>17.170000000000002</v>
      </c>
      <c r="F9" s="282">
        <v>17.760000000000002</v>
      </c>
      <c r="G9" s="282">
        <v>18.380000000000003</v>
      </c>
      <c r="H9" s="282">
        <v>19.34</v>
      </c>
      <c r="I9" s="282">
        <v>20.810000000000002</v>
      </c>
      <c r="J9" s="282">
        <v>22.34</v>
      </c>
      <c r="K9" s="282">
        <v>21.830000000000002</v>
      </c>
    </row>
    <row r="10" spans="1:15" x14ac:dyDescent="0.2">
      <c r="A10" s="281">
        <v>1</v>
      </c>
      <c r="B10" s="282">
        <v>15.24</v>
      </c>
      <c r="C10" s="282">
        <v>16.040000000000003</v>
      </c>
      <c r="D10" s="282">
        <v>16.880000000000003</v>
      </c>
      <c r="E10" s="282">
        <v>17.46</v>
      </c>
      <c r="F10" s="282">
        <v>18.07</v>
      </c>
      <c r="G10" s="282">
        <v>18.690000000000001</v>
      </c>
      <c r="H10" s="282">
        <v>19.790000000000003</v>
      </c>
      <c r="I10" s="282">
        <v>21.32</v>
      </c>
      <c r="J10" s="282">
        <v>22.85</v>
      </c>
      <c r="K10" s="282">
        <v>22.85</v>
      </c>
    </row>
    <row r="11" spans="1:15" x14ac:dyDescent="0.2">
      <c r="A11" s="281">
        <v>2</v>
      </c>
      <c r="B11" s="282">
        <v>15.5</v>
      </c>
      <c r="C11" s="282">
        <v>16.310000000000002</v>
      </c>
      <c r="D11" s="282">
        <v>17.170000000000002</v>
      </c>
      <c r="E11" s="282">
        <v>17.760000000000002</v>
      </c>
      <c r="F11" s="282">
        <v>18.380000000000003</v>
      </c>
      <c r="G11" s="282">
        <v>19.010000000000002</v>
      </c>
      <c r="H11" s="282">
        <v>20.3</v>
      </c>
      <c r="I11" s="282">
        <v>21.830000000000002</v>
      </c>
      <c r="J11" s="282">
        <v>23.360000000000003</v>
      </c>
      <c r="K11" s="282">
        <v>24.07</v>
      </c>
    </row>
    <row r="12" spans="1:15" x14ac:dyDescent="0.2">
      <c r="A12" s="281">
        <v>3</v>
      </c>
      <c r="B12" s="282">
        <v>15.77</v>
      </c>
      <c r="C12" s="282">
        <v>16.59</v>
      </c>
      <c r="D12" s="282">
        <v>17.46</v>
      </c>
      <c r="E12" s="282">
        <v>18.07</v>
      </c>
      <c r="F12" s="282">
        <v>18.690000000000001</v>
      </c>
      <c r="G12" s="282">
        <v>19.34</v>
      </c>
      <c r="H12" s="282">
        <v>20.810000000000002</v>
      </c>
      <c r="I12" s="282">
        <v>22.34</v>
      </c>
      <c r="J12" s="282">
        <v>24.07</v>
      </c>
      <c r="K12" s="282">
        <v>25.8</v>
      </c>
    </row>
    <row r="13" spans="1:15" x14ac:dyDescent="0.2">
      <c r="A13" s="281">
        <v>4</v>
      </c>
      <c r="B13" s="282">
        <v>16.040000000000003</v>
      </c>
      <c r="C13" s="282">
        <v>16.880000000000003</v>
      </c>
      <c r="D13" s="282">
        <v>17.760000000000002</v>
      </c>
      <c r="E13" s="282">
        <v>18.380000000000003</v>
      </c>
      <c r="F13" s="282">
        <v>19.010000000000002</v>
      </c>
      <c r="G13" s="282">
        <v>19.790000000000003</v>
      </c>
      <c r="H13" s="282">
        <v>21.32</v>
      </c>
      <c r="I13" s="282">
        <v>22.85</v>
      </c>
      <c r="J13" s="282">
        <v>24.880000000000003</v>
      </c>
      <c r="K13" s="282">
        <v>27.830000000000002</v>
      </c>
    </row>
    <row r="14" spans="1:15" x14ac:dyDescent="0.2">
      <c r="A14" s="281">
        <v>5</v>
      </c>
      <c r="B14" s="282">
        <v>16.310000000000002</v>
      </c>
      <c r="C14" s="282">
        <v>17.170000000000002</v>
      </c>
      <c r="D14" s="282">
        <v>18.07</v>
      </c>
      <c r="E14" s="282">
        <v>18.690000000000001</v>
      </c>
      <c r="F14" s="282">
        <v>19.34</v>
      </c>
      <c r="G14" s="282">
        <v>20.3</v>
      </c>
      <c r="H14" s="282">
        <v>21.830000000000002</v>
      </c>
      <c r="I14" s="282">
        <v>23.360000000000003</v>
      </c>
      <c r="J14" s="282">
        <v>25.8</v>
      </c>
      <c r="K14" s="282">
        <v>28.950000000000003</v>
      </c>
    </row>
    <row r="15" spans="1:15" x14ac:dyDescent="0.2">
      <c r="A15" s="281">
        <v>6</v>
      </c>
      <c r="B15" s="282">
        <v>16.59</v>
      </c>
      <c r="C15" s="282">
        <v>17.46</v>
      </c>
      <c r="D15" s="282">
        <v>18.380000000000003</v>
      </c>
      <c r="E15" s="282">
        <v>19.010000000000002</v>
      </c>
      <c r="F15" s="282">
        <v>19.790000000000003</v>
      </c>
      <c r="G15" s="282">
        <v>20.810000000000002</v>
      </c>
      <c r="H15" s="282">
        <v>22.34</v>
      </c>
      <c r="I15" s="282">
        <v>24.07</v>
      </c>
      <c r="J15" s="282">
        <v>26.810000000000002</v>
      </c>
      <c r="K15" s="282">
        <v>30.080000000000002</v>
      </c>
    </row>
    <row r="16" spans="1:15" x14ac:dyDescent="0.2">
      <c r="A16" s="281">
        <v>7</v>
      </c>
      <c r="B16" s="282">
        <v>16.880000000000003</v>
      </c>
      <c r="C16" s="282">
        <v>17.760000000000002</v>
      </c>
      <c r="D16" s="282">
        <v>18.690000000000001</v>
      </c>
      <c r="E16" s="282">
        <v>19.34</v>
      </c>
      <c r="F16" s="282">
        <v>20.3</v>
      </c>
      <c r="G16" s="282">
        <v>21.32</v>
      </c>
      <c r="H16" s="282">
        <v>22.85</v>
      </c>
      <c r="I16" s="282">
        <v>24.880000000000003</v>
      </c>
      <c r="J16" s="282">
        <v>27.830000000000002</v>
      </c>
      <c r="K16" s="282">
        <v>31.21</v>
      </c>
    </row>
    <row r="17" spans="1:11" x14ac:dyDescent="0.2">
      <c r="A17" s="281">
        <v>8</v>
      </c>
      <c r="B17" s="282">
        <v>17.170000000000002</v>
      </c>
      <c r="C17" s="282">
        <v>18.07</v>
      </c>
      <c r="D17" s="282">
        <v>19.010000000000002</v>
      </c>
      <c r="E17" s="282">
        <v>19.790000000000003</v>
      </c>
      <c r="F17" s="282">
        <v>20.810000000000002</v>
      </c>
      <c r="G17" s="282">
        <v>21.830000000000002</v>
      </c>
      <c r="H17" s="282">
        <v>23.360000000000003</v>
      </c>
      <c r="I17" s="282">
        <v>25.8</v>
      </c>
      <c r="J17" s="282">
        <v>28.950000000000003</v>
      </c>
      <c r="K17" s="282">
        <v>32.29</v>
      </c>
    </row>
    <row r="18" spans="1:11" ht="12" customHeight="1" x14ac:dyDescent="0.2">
      <c r="A18" s="281">
        <v>9</v>
      </c>
      <c r="B18" s="282">
        <v>17.46</v>
      </c>
      <c r="C18" s="282">
        <v>18.380000000000003</v>
      </c>
      <c r="D18" s="282">
        <v>19.34</v>
      </c>
      <c r="E18" s="282">
        <v>20.3</v>
      </c>
      <c r="F18" s="282">
        <v>21.32</v>
      </c>
      <c r="G18" s="282">
        <v>22.34</v>
      </c>
      <c r="H18" s="282">
        <v>24.07</v>
      </c>
      <c r="I18" s="282">
        <v>26.810000000000002</v>
      </c>
      <c r="J18" s="282">
        <v>30.080000000000002</v>
      </c>
      <c r="K18" s="282">
        <v>33.419999999999995</v>
      </c>
    </row>
    <row r="19" spans="1:11" x14ac:dyDescent="0.2">
      <c r="A19" s="281">
        <v>10</v>
      </c>
      <c r="B19" s="282">
        <v>17.760000000000002</v>
      </c>
      <c r="C19" s="282">
        <v>18.690000000000001</v>
      </c>
      <c r="D19" s="282">
        <v>19.790000000000003</v>
      </c>
      <c r="E19" s="282">
        <v>20.810000000000002</v>
      </c>
      <c r="F19" s="282">
        <v>21.830000000000002</v>
      </c>
      <c r="G19" s="282">
        <v>22.85</v>
      </c>
      <c r="H19" s="282">
        <v>24.880000000000003</v>
      </c>
      <c r="I19" s="282">
        <v>27.830000000000002</v>
      </c>
      <c r="J19" s="282">
        <v>31.21</v>
      </c>
      <c r="K19" s="282">
        <v>34.559999999999995</v>
      </c>
    </row>
    <row r="22" spans="1:11" x14ac:dyDescent="0.2">
      <c r="A22" s="35" t="s">
        <v>273</v>
      </c>
    </row>
    <row r="23" spans="1:11" x14ac:dyDescent="0.2">
      <c r="A23" s="35" t="s">
        <v>272</v>
      </c>
    </row>
    <row r="25" spans="1:11" x14ac:dyDescent="0.2">
      <c r="A25" s="51"/>
    </row>
    <row r="26" spans="1:11" x14ac:dyDescent="0.2">
      <c r="A26" s="51"/>
    </row>
  </sheetData>
  <sheetProtection algorithmName="SHA-512" hashValue="l1SdeJ2fxBbS17MMBLec0+4JCzWFiktgN4zkyO1gbxCCJM3b4SuTSgrXkSOPXy/oxyjYydG/MDtMMBm5JkwCUg==" saltValue="IMTC+9JZGi/Qo8uQuCCBYg==" spinCount="100000" sheet="1" objects="1" scenarios="1"/>
  <mergeCells count="1">
    <mergeCell ref="A1:K1"/>
  </mergeCells>
  <phoneticPr fontId="6" type="noConversion"/>
  <pageMargins left="0.74803149606299213" right="0.74803149606299213" top="0.98425196850393704" bottom="0.98425196850393704" header="0.51181102362204722" footer="0.51181102362204722"/>
  <pageSetup paperSize="8"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workbookViewId="0">
      <selection activeCell="E4" sqref="E4"/>
    </sheetView>
  </sheetViews>
  <sheetFormatPr defaultRowHeight="12.75" x14ac:dyDescent="0.2"/>
  <cols>
    <col min="1" max="1" width="25" bestFit="1" customWidth="1"/>
    <col min="2" max="2" width="34.28515625" customWidth="1"/>
    <col min="11" max="11" width="8.7109375" customWidth="1"/>
  </cols>
  <sheetData>
    <row r="1" spans="1:24" ht="18" x14ac:dyDescent="0.2">
      <c r="A1" s="474" t="s">
        <v>298</v>
      </c>
      <c r="B1" s="475"/>
      <c r="C1" s="475"/>
      <c r="D1" s="475"/>
      <c r="E1" s="475"/>
      <c r="F1" s="475"/>
      <c r="G1" s="471"/>
      <c r="H1" s="471"/>
      <c r="I1" s="471"/>
      <c r="J1" s="471"/>
      <c r="K1" s="471"/>
    </row>
    <row r="2" spans="1:24" ht="15" x14ac:dyDescent="0.2">
      <c r="A2" s="1"/>
      <c r="B2" s="49"/>
      <c r="C2" s="54"/>
      <c r="D2" s="54"/>
      <c r="E2" s="54"/>
      <c r="F2" s="54"/>
      <c r="G2" s="54"/>
      <c r="H2" s="35"/>
      <c r="I2" s="35"/>
      <c r="J2" s="35"/>
      <c r="K2" s="35"/>
    </row>
    <row r="3" spans="1:24" ht="24.75" customHeight="1" x14ac:dyDescent="0.2">
      <c r="A3" s="48" t="str">
        <f>'0 Leeswijzer'!A3</f>
        <v>Tariefstelling 2024</v>
      </c>
      <c r="B3" s="49" t="s">
        <v>276</v>
      </c>
      <c r="C3" s="50"/>
      <c r="D3" s="50"/>
      <c r="E3" s="49" t="s">
        <v>299</v>
      </c>
      <c r="F3" s="49"/>
      <c r="G3" s="49"/>
      <c r="H3" s="49"/>
      <c r="I3" s="49"/>
      <c r="J3" s="49"/>
      <c r="K3" s="49"/>
    </row>
    <row r="4" spans="1:24" ht="18.75" customHeight="1" x14ac:dyDescent="0.25">
      <c r="A4" s="49" t="s">
        <v>293</v>
      </c>
      <c r="B4" s="49" t="s">
        <v>277</v>
      </c>
      <c r="C4" s="49"/>
      <c r="D4" s="50"/>
      <c r="E4" s="298" t="s">
        <v>378</v>
      </c>
      <c r="F4" s="35"/>
      <c r="G4" s="298"/>
      <c r="H4" s="35"/>
      <c r="I4" s="35"/>
      <c r="J4" s="35"/>
      <c r="K4" s="35"/>
    </row>
    <row r="5" spans="1:24" ht="15.75" customHeight="1" x14ac:dyDescent="0.25">
      <c r="B5" s="357"/>
      <c r="C5" s="364"/>
      <c r="D5" s="359"/>
      <c r="E5" s="358"/>
      <c r="F5" s="360"/>
      <c r="G5" s="360"/>
      <c r="H5" s="360"/>
      <c r="I5" s="360"/>
      <c r="J5" s="360"/>
      <c r="K5" s="360"/>
      <c r="L5" s="360"/>
      <c r="M5" s="360"/>
      <c r="N5" s="360"/>
      <c r="O5" s="361"/>
      <c r="P5" s="362"/>
      <c r="Q5" s="363"/>
      <c r="R5" s="362"/>
      <c r="S5" s="363"/>
      <c r="T5" s="356"/>
      <c r="U5" s="356"/>
      <c r="V5" s="356"/>
      <c r="W5" s="356"/>
      <c r="X5" s="356"/>
    </row>
    <row r="7" spans="1:24" ht="62.25" customHeight="1" x14ac:dyDescent="0.2">
      <c r="A7" s="476" t="s">
        <v>337</v>
      </c>
      <c r="B7" s="477"/>
      <c r="C7" s="477"/>
      <c r="D7" s="477"/>
      <c r="E7" s="477"/>
      <c r="F7" s="477"/>
      <c r="G7" s="477"/>
      <c r="H7" s="477"/>
      <c r="I7" s="478"/>
    </row>
    <row r="8" spans="1:24" x14ac:dyDescent="0.2">
      <c r="A8" s="373" t="s">
        <v>303</v>
      </c>
      <c r="B8" s="374" t="s">
        <v>304</v>
      </c>
      <c r="C8" s="374" t="s">
        <v>305</v>
      </c>
      <c r="D8" s="374" t="s">
        <v>306</v>
      </c>
      <c r="E8" s="374" t="s">
        <v>307</v>
      </c>
      <c r="F8" s="374" t="s">
        <v>308</v>
      </c>
      <c r="G8" s="374" t="s">
        <v>309</v>
      </c>
      <c r="H8" s="374" t="s">
        <v>310</v>
      </c>
      <c r="I8" s="374" t="s">
        <v>311</v>
      </c>
    </row>
    <row r="9" spans="1:24" x14ac:dyDescent="0.2">
      <c r="A9" s="375" t="s">
        <v>312</v>
      </c>
      <c r="B9" s="376"/>
      <c r="C9" s="377"/>
      <c r="D9" s="377"/>
      <c r="E9" s="377"/>
      <c r="F9" s="377"/>
      <c r="G9" s="377"/>
      <c r="H9" s="377"/>
      <c r="I9" s="378"/>
    </row>
    <row r="10" spans="1:24" x14ac:dyDescent="0.2">
      <c r="A10" s="379">
        <v>0</v>
      </c>
      <c r="B10" s="380"/>
      <c r="C10" s="451">
        <v>14.85</v>
      </c>
      <c r="D10" s="451">
        <v>15.49</v>
      </c>
      <c r="E10" s="451">
        <v>15.77</v>
      </c>
      <c r="F10" s="451">
        <v>16.810000000000002</v>
      </c>
      <c r="G10" s="451">
        <v>17.990000000000002</v>
      </c>
      <c r="H10" s="451">
        <v>19.380000000000003</v>
      </c>
      <c r="I10" s="451">
        <v>21.05</v>
      </c>
    </row>
    <row r="11" spans="1:24" x14ac:dyDescent="0.2">
      <c r="A11" s="379">
        <v>1</v>
      </c>
      <c r="B11" s="380"/>
      <c r="C11" s="451">
        <v>15.41</v>
      </c>
      <c r="D11" s="451">
        <v>16.040000000000003</v>
      </c>
      <c r="E11" s="451">
        <v>16.34</v>
      </c>
      <c r="F11" s="451">
        <v>17.41</v>
      </c>
      <c r="G11" s="451">
        <v>18.670000000000002</v>
      </c>
      <c r="H11" s="451">
        <v>20.09</v>
      </c>
      <c r="I11" s="451">
        <v>21.84</v>
      </c>
    </row>
    <row r="12" spans="1:24" x14ac:dyDescent="0.2">
      <c r="A12" s="379">
        <v>2</v>
      </c>
      <c r="B12" s="380"/>
      <c r="C12" s="451">
        <v>15.95</v>
      </c>
      <c r="D12" s="451">
        <v>16.580000000000002</v>
      </c>
      <c r="E12" s="451">
        <v>16.930000000000003</v>
      </c>
      <c r="F12" s="451">
        <v>18.040000000000003</v>
      </c>
      <c r="G12" s="451">
        <v>19.330000000000002</v>
      </c>
      <c r="H12" s="451">
        <v>20.84</v>
      </c>
      <c r="I12" s="451">
        <v>22.66</v>
      </c>
    </row>
    <row r="13" spans="1:24" x14ac:dyDescent="0.2">
      <c r="A13" s="379">
        <v>3</v>
      </c>
      <c r="B13" s="380"/>
      <c r="C13" s="451">
        <v>16.46</v>
      </c>
      <c r="D13" s="451">
        <v>17.14</v>
      </c>
      <c r="E13" s="451">
        <v>17.490000000000002</v>
      </c>
      <c r="F13" s="451">
        <v>18.700000000000003</v>
      </c>
      <c r="G13" s="451">
        <v>20.03</v>
      </c>
      <c r="H13" s="451">
        <v>21.59</v>
      </c>
      <c r="I13" s="451">
        <v>23.46</v>
      </c>
    </row>
    <row r="14" spans="1:24" x14ac:dyDescent="0.2">
      <c r="A14" s="379">
        <v>4</v>
      </c>
      <c r="B14" s="380"/>
      <c r="C14" s="451">
        <v>16.98</v>
      </c>
      <c r="D14" s="451">
        <v>17.700000000000003</v>
      </c>
      <c r="E14" s="451">
        <v>18.060000000000002</v>
      </c>
      <c r="F14" s="451">
        <v>19.290000000000003</v>
      </c>
      <c r="G14" s="451">
        <v>20.71</v>
      </c>
      <c r="H14" s="451">
        <v>22.310000000000002</v>
      </c>
      <c r="I14" s="451">
        <v>24.26</v>
      </c>
    </row>
    <row r="15" spans="1:24" x14ac:dyDescent="0.2">
      <c r="A15" s="379">
        <v>5</v>
      </c>
      <c r="B15" s="380"/>
      <c r="C15" s="451">
        <v>17.490000000000002</v>
      </c>
      <c r="D15" s="451">
        <v>18.23</v>
      </c>
      <c r="E15" s="451">
        <v>18.680000000000003</v>
      </c>
      <c r="F15" s="451">
        <v>19.950000000000003</v>
      </c>
      <c r="G15" s="451">
        <v>21.37</v>
      </c>
      <c r="H15" s="451">
        <v>23.060000000000002</v>
      </c>
      <c r="I15" s="451">
        <v>25.060000000000002</v>
      </c>
    </row>
    <row r="16" spans="1:24" x14ac:dyDescent="0.2">
      <c r="A16" s="379">
        <v>6</v>
      </c>
      <c r="B16" s="380"/>
      <c r="C16" s="451">
        <v>18.020000000000003</v>
      </c>
      <c r="D16" s="451">
        <v>18.78</v>
      </c>
      <c r="E16" s="451">
        <v>19.270000000000003</v>
      </c>
      <c r="F16" s="451">
        <v>20.560000000000002</v>
      </c>
      <c r="G16" s="451">
        <v>22.05</v>
      </c>
      <c r="H16" s="451">
        <v>23.790000000000003</v>
      </c>
      <c r="I16" s="451">
        <v>25.900000000000002</v>
      </c>
    </row>
    <row r="17" spans="1:9" x14ac:dyDescent="0.2">
      <c r="A17" s="379">
        <v>7</v>
      </c>
      <c r="B17" s="380"/>
      <c r="C17" s="451">
        <v>18.540000000000003</v>
      </c>
      <c r="D17" s="451">
        <v>19.34</v>
      </c>
      <c r="E17" s="451">
        <v>19.84</v>
      </c>
      <c r="F17" s="451">
        <v>21.200000000000003</v>
      </c>
      <c r="G17" s="451">
        <v>22.720000000000002</v>
      </c>
      <c r="H17" s="451">
        <v>24.53</v>
      </c>
      <c r="I17" s="451">
        <v>26.67</v>
      </c>
    </row>
    <row r="18" spans="1:9" x14ac:dyDescent="0.2">
      <c r="A18" s="379">
        <v>8</v>
      </c>
      <c r="B18" s="380"/>
      <c r="C18" s="451">
        <v>19.080000000000002</v>
      </c>
      <c r="D18" s="451">
        <v>19.900000000000002</v>
      </c>
      <c r="E18" s="451">
        <v>20.450000000000003</v>
      </c>
      <c r="F18" s="451">
        <v>21.85</v>
      </c>
      <c r="G18" s="451">
        <v>23.430000000000003</v>
      </c>
      <c r="H18" s="451">
        <v>25.270000000000003</v>
      </c>
      <c r="I18" s="451">
        <v>27.51</v>
      </c>
    </row>
    <row r="19" spans="1:9" x14ac:dyDescent="0.2">
      <c r="A19" s="379">
        <v>9</v>
      </c>
      <c r="B19" s="380"/>
      <c r="C19" s="384"/>
      <c r="D19" s="384"/>
      <c r="E19" s="451">
        <v>21.05</v>
      </c>
      <c r="F19" s="451">
        <v>22.470000000000002</v>
      </c>
      <c r="G19" s="451">
        <v>24.110000000000003</v>
      </c>
      <c r="H19" s="451">
        <v>26.01</v>
      </c>
      <c r="I19" s="451">
        <v>28.3</v>
      </c>
    </row>
    <row r="20" spans="1:9" x14ac:dyDescent="0.2">
      <c r="A20" s="379">
        <v>10</v>
      </c>
      <c r="B20" s="380"/>
      <c r="C20" s="380"/>
      <c r="D20" s="380"/>
      <c r="E20" s="380"/>
      <c r="F20" s="380"/>
      <c r="G20" s="380"/>
      <c r="H20" s="380"/>
      <c r="I20" s="381"/>
    </row>
    <row r="21" spans="1:9" x14ac:dyDescent="0.2">
      <c r="A21" s="379">
        <v>11</v>
      </c>
      <c r="B21" s="380"/>
      <c r="C21" s="380"/>
      <c r="D21" s="380"/>
      <c r="E21" s="380"/>
      <c r="F21" s="380"/>
      <c r="G21" s="380"/>
      <c r="H21" s="380"/>
      <c r="I21" s="381"/>
    </row>
    <row r="22" spans="1:9" x14ac:dyDescent="0.2">
      <c r="A22" s="379">
        <v>12</v>
      </c>
      <c r="B22" s="380"/>
      <c r="C22" s="380"/>
      <c r="D22" s="380"/>
      <c r="E22" s="380"/>
      <c r="F22" s="380"/>
      <c r="G22" s="380"/>
      <c r="H22" s="380"/>
      <c r="I22" s="381"/>
    </row>
    <row r="23" spans="1:9" x14ac:dyDescent="0.2">
      <c r="A23" s="379">
        <v>13</v>
      </c>
      <c r="B23" s="382"/>
      <c r="C23" s="382"/>
      <c r="D23" s="382"/>
      <c r="E23" s="382"/>
      <c r="F23" s="382"/>
      <c r="G23" s="382"/>
      <c r="H23" s="382"/>
      <c r="I23" s="383"/>
    </row>
    <row r="26" spans="1:9" ht="12" customHeight="1" x14ac:dyDescent="0.2"/>
  </sheetData>
  <sheetProtection algorithmName="SHA-512" hashValue="qFD0N8GEfd2Td+iXyK3JjLsi66nD+S4uGCqGDQtAwAj2MXl3t11Dj6XPhyS5We5k4bZQES/LzqZBtTbhQh24Xg==" saltValue="b01gPKwfDTfiyesNd5fA9g==" spinCount="100000" sheet="1" objects="1" scenarios="1"/>
  <mergeCells count="2">
    <mergeCell ref="A1:K1"/>
    <mergeCell ref="A7:I7"/>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D3" sqref="D3"/>
    </sheetView>
  </sheetViews>
  <sheetFormatPr defaultColWidth="9.140625" defaultRowHeight="12.75" x14ac:dyDescent="0.2"/>
  <cols>
    <col min="1" max="1" width="31.5703125" style="35" customWidth="1"/>
    <col min="2" max="2" width="34.7109375" style="35" customWidth="1"/>
    <col min="3" max="3" width="37.5703125" style="35" customWidth="1"/>
    <col min="4" max="4" width="13.28515625" style="35" customWidth="1"/>
    <col min="5" max="5" width="14.28515625" style="35" customWidth="1"/>
    <col min="6" max="6" width="34.7109375" style="35" customWidth="1"/>
    <col min="7" max="7" width="11.5703125" style="35" customWidth="1"/>
    <col min="8" max="8" width="12.140625" style="35" customWidth="1"/>
    <col min="9" max="9" width="58"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5" ht="42" customHeight="1" x14ac:dyDescent="0.2">
      <c r="A1" s="474" t="s">
        <v>302</v>
      </c>
      <c r="B1" s="475"/>
      <c r="C1" s="475"/>
      <c r="D1" s="475"/>
      <c r="E1" s="475"/>
      <c r="F1" s="475"/>
      <c r="G1" s="471"/>
      <c r="H1" s="471"/>
      <c r="I1" s="471"/>
      <c r="J1" s="471"/>
      <c r="K1" s="471"/>
    </row>
    <row r="2" spans="1:15" ht="14.25" x14ac:dyDescent="0.2">
      <c r="A2" s="1"/>
      <c r="B2" s="54"/>
      <c r="C2" s="54"/>
      <c r="D2" s="54"/>
      <c r="E2" s="54"/>
      <c r="F2" s="54"/>
      <c r="G2" s="54"/>
    </row>
    <row r="3" spans="1:15" s="41" customFormat="1" ht="33.75" customHeight="1" x14ac:dyDescent="0.25">
      <c r="A3" s="300" t="str">
        <f>'0 Leeswijzer'!A3</f>
        <v>Tariefstelling 2024</v>
      </c>
      <c r="B3" s="49" t="s">
        <v>276</v>
      </c>
      <c r="C3" s="50"/>
      <c r="D3" s="298" t="s">
        <v>378</v>
      </c>
      <c r="E3" s="50"/>
      <c r="F3" s="50"/>
      <c r="G3" s="470"/>
      <c r="H3" s="471"/>
      <c r="I3" s="471"/>
      <c r="J3" s="471"/>
      <c r="K3" s="471"/>
    </row>
    <row r="4" spans="1:15" s="41" customFormat="1" ht="36" customHeight="1" x14ac:dyDescent="0.2">
      <c r="A4" s="49" t="s">
        <v>293</v>
      </c>
      <c r="B4" s="468" t="s">
        <v>277</v>
      </c>
      <c r="C4" s="497"/>
      <c r="D4" s="468" t="s">
        <v>340</v>
      </c>
      <c r="E4" s="497"/>
      <c r="F4" s="471"/>
      <c r="G4" s="471"/>
      <c r="H4" s="35"/>
      <c r="I4" s="35"/>
      <c r="J4" s="35"/>
      <c r="K4" s="35"/>
      <c r="L4" s="35"/>
      <c r="M4" s="35"/>
      <c r="N4" s="35"/>
      <c r="O4" s="35"/>
    </row>
    <row r="5" spans="1:15" ht="21" customHeight="1" x14ac:dyDescent="0.25">
      <c r="A5" s="253" t="s">
        <v>292</v>
      </c>
      <c r="B5" s="255"/>
      <c r="C5" s="255"/>
      <c r="D5" s="498"/>
      <c r="E5" s="499"/>
      <c r="F5" s="499"/>
    </row>
    <row r="6" spans="1:15" ht="15" customHeight="1" x14ac:dyDescent="0.2">
      <c r="A6" s="493"/>
      <c r="B6" s="493"/>
      <c r="C6" s="493"/>
      <c r="D6" s="493"/>
      <c r="E6" s="493"/>
      <c r="F6" s="493"/>
      <c r="G6" s="493"/>
      <c r="H6" s="493"/>
      <c r="I6" s="493"/>
    </row>
    <row r="7" spans="1:15" ht="27.75" customHeight="1" x14ac:dyDescent="0.2">
      <c r="B7" s="12" t="s">
        <v>10</v>
      </c>
      <c r="C7" s="13"/>
      <c r="I7" s="494" t="s">
        <v>256</v>
      </c>
      <c r="J7" s="495"/>
      <c r="K7" s="496"/>
    </row>
    <row r="8" spans="1:15" ht="32.25" customHeight="1" x14ac:dyDescent="0.2">
      <c r="A8" s="490" t="s">
        <v>296</v>
      </c>
      <c r="B8" s="491"/>
      <c r="C8" s="491"/>
      <c r="D8" s="491"/>
      <c r="E8" s="491"/>
      <c r="F8" s="491"/>
      <c r="G8" s="491"/>
      <c r="H8" s="491"/>
      <c r="I8" s="491"/>
      <c r="J8" s="491"/>
      <c r="K8" s="492"/>
    </row>
    <row r="9" spans="1:15" ht="42" customHeight="1" x14ac:dyDescent="0.2">
      <c r="A9" s="256" t="s">
        <v>12</v>
      </c>
      <c r="B9" s="256" t="s">
        <v>216</v>
      </c>
      <c r="C9" s="256"/>
      <c r="D9" s="256" t="s">
        <v>14</v>
      </c>
      <c r="E9" s="256"/>
      <c r="F9" s="256" t="s">
        <v>15</v>
      </c>
      <c r="G9" s="256" t="s">
        <v>16</v>
      </c>
      <c r="H9" s="256" t="s">
        <v>17</v>
      </c>
      <c r="I9" s="256" t="s">
        <v>18</v>
      </c>
      <c r="J9" s="486"/>
      <c r="K9" s="487"/>
    </row>
    <row r="10" spans="1:15" ht="42" x14ac:dyDescent="0.2">
      <c r="A10" s="15" t="s">
        <v>19</v>
      </c>
      <c r="B10" s="16" t="s">
        <v>20</v>
      </c>
      <c r="C10" s="17"/>
      <c r="D10" s="292">
        <v>1</v>
      </c>
      <c r="E10" s="21">
        <v>100</v>
      </c>
      <c r="F10" s="19" t="s">
        <v>21</v>
      </c>
      <c r="G10" s="21">
        <v>100</v>
      </c>
      <c r="H10" s="21">
        <v>100</v>
      </c>
      <c r="I10" s="266" t="s">
        <v>228</v>
      </c>
      <c r="J10" s="488" t="s">
        <v>23</v>
      </c>
      <c r="K10" s="480"/>
    </row>
    <row r="11" spans="1:15" ht="72.75" customHeight="1" x14ac:dyDescent="0.2">
      <c r="A11" s="15" t="s">
        <v>27</v>
      </c>
      <c r="B11" s="15" t="s">
        <v>28</v>
      </c>
      <c r="C11" s="25" t="s">
        <v>238</v>
      </c>
      <c r="D11" s="275">
        <v>0.108225</v>
      </c>
      <c r="E11" s="21">
        <f>H10</f>
        <v>100</v>
      </c>
      <c r="F11" s="19" t="s">
        <v>245</v>
      </c>
      <c r="G11" s="21">
        <f>D11*E11</f>
        <v>10.8225</v>
      </c>
      <c r="H11" s="21"/>
      <c r="I11" s="485" t="s">
        <v>371</v>
      </c>
      <c r="J11" s="480"/>
      <c r="K11" s="480"/>
    </row>
    <row r="12" spans="1:15" ht="204.75" customHeight="1" x14ac:dyDescent="0.2">
      <c r="A12" s="17"/>
      <c r="B12" s="17"/>
      <c r="C12" s="25" t="s">
        <v>239</v>
      </c>
      <c r="D12" s="275">
        <v>2.5974000000000001E-2</v>
      </c>
      <c r="E12" s="21">
        <f>H10</f>
        <v>100</v>
      </c>
      <c r="F12" s="19" t="s">
        <v>245</v>
      </c>
      <c r="G12" s="21">
        <f>D12*E12</f>
        <v>2.5973999999999999</v>
      </c>
      <c r="H12" s="21"/>
      <c r="I12" s="485"/>
      <c r="J12" s="480"/>
      <c r="K12" s="480"/>
    </row>
    <row r="13" spans="1:15" ht="130.5" customHeight="1" x14ac:dyDescent="0.2">
      <c r="A13" s="17"/>
      <c r="B13" s="17"/>
      <c r="C13" s="19" t="s">
        <v>29</v>
      </c>
      <c r="D13" s="275">
        <v>6.0000000000000001E-3</v>
      </c>
      <c r="E13" s="21">
        <f>H10</f>
        <v>100</v>
      </c>
      <c r="F13" s="19" t="s">
        <v>245</v>
      </c>
      <c r="G13" s="21">
        <f>D13*E13</f>
        <v>0.6</v>
      </c>
      <c r="H13" s="21"/>
      <c r="I13" s="485"/>
      <c r="J13" s="480"/>
      <c r="K13" s="480"/>
    </row>
    <row r="14" spans="1:15" ht="33" customHeight="1" x14ac:dyDescent="0.2">
      <c r="A14" s="17"/>
      <c r="B14" s="17"/>
      <c r="C14" s="14" t="s">
        <v>30</v>
      </c>
      <c r="D14" s="23">
        <f>SUM(D11:D13)</f>
        <v>0.14019900000000002</v>
      </c>
      <c r="E14" s="24">
        <f>H10</f>
        <v>100</v>
      </c>
      <c r="F14" s="14" t="s">
        <v>25</v>
      </c>
      <c r="G14" s="24">
        <f>SUM(G11:G13)</f>
        <v>14.0199</v>
      </c>
      <c r="H14" s="24">
        <f>H10+G14</f>
        <v>114.01990000000001</v>
      </c>
      <c r="I14" s="18"/>
      <c r="J14" s="480"/>
      <c r="K14" s="480"/>
    </row>
    <row r="15" spans="1:15" ht="75.75" customHeight="1" x14ac:dyDescent="0.2">
      <c r="A15" s="15" t="s">
        <v>31</v>
      </c>
      <c r="B15" s="15" t="s">
        <v>32</v>
      </c>
      <c r="C15" s="19" t="s">
        <v>243</v>
      </c>
      <c r="D15" s="20">
        <v>8.3299999999999999E-2</v>
      </c>
      <c r="E15" s="286">
        <f>H10+G11+G12</f>
        <v>113.4199</v>
      </c>
      <c r="F15" s="19" t="s">
        <v>246</v>
      </c>
      <c r="G15" s="21">
        <f t="shared" ref="G15:G19" si="0">D15*E15</f>
        <v>9.4478776700000004</v>
      </c>
      <c r="H15" s="21">
        <f>H14+G15</f>
        <v>123.46777767</v>
      </c>
      <c r="I15" s="265" t="s">
        <v>229</v>
      </c>
      <c r="J15" s="480"/>
      <c r="K15" s="480"/>
      <c r="M15" s="291"/>
    </row>
    <row r="16" spans="1:15" ht="202.5" customHeight="1" x14ac:dyDescent="0.2">
      <c r="A16" s="15" t="s">
        <v>35</v>
      </c>
      <c r="B16" s="16" t="s">
        <v>36</v>
      </c>
      <c r="C16" s="27" t="s">
        <v>240</v>
      </c>
      <c r="D16" s="290">
        <v>0</v>
      </c>
      <c r="E16" s="21">
        <f>H15</f>
        <v>123.46777767</v>
      </c>
      <c r="F16" s="19" t="s">
        <v>247</v>
      </c>
      <c r="G16" s="21">
        <f t="shared" si="0"/>
        <v>0</v>
      </c>
      <c r="H16" s="18"/>
      <c r="I16" s="251" t="s">
        <v>351</v>
      </c>
      <c r="J16" s="480"/>
      <c r="K16" s="480"/>
      <c r="N16" s="291"/>
    </row>
    <row r="17" spans="1:13" ht="310.5" customHeight="1" x14ac:dyDescent="0.2">
      <c r="A17" s="17"/>
      <c r="B17" s="17"/>
      <c r="C17" s="25" t="s">
        <v>65</v>
      </c>
      <c r="D17" s="257">
        <v>0</v>
      </c>
      <c r="E17" s="26">
        <f>H15</f>
        <v>123.46777767</v>
      </c>
      <c r="F17" s="25" t="s">
        <v>247</v>
      </c>
      <c r="G17" s="26">
        <f t="shared" si="0"/>
        <v>0</v>
      </c>
      <c r="H17" s="26"/>
      <c r="I17" s="265" t="s">
        <v>368</v>
      </c>
      <c r="J17" s="480"/>
      <c r="K17" s="480"/>
      <c r="M17" s="250"/>
    </row>
    <row r="18" spans="1:13" ht="114.75" customHeight="1" x14ac:dyDescent="0.2">
      <c r="A18" s="17"/>
      <c r="B18" s="53"/>
      <c r="C18" s="25" t="s">
        <v>223</v>
      </c>
      <c r="D18" s="277">
        <v>1.5E-3</v>
      </c>
      <c r="E18" s="26">
        <f>H15</f>
        <v>123.46777767</v>
      </c>
      <c r="F18" s="25" t="s">
        <v>247</v>
      </c>
      <c r="G18" s="26">
        <f t="shared" si="0"/>
        <v>0.185201666505</v>
      </c>
      <c r="H18" s="26"/>
      <c r="I18" s="297" t="s">
        <v>330</v>
      </c>
      <c r="J18" s="480"/>
      <c r="K18" s="480"/>
    </row>
    <row r="19" spans="1:13" ht="64.5" customHeight="1" x14ac:dyDescent="0.2">
      <c r="A19" s="17"/>
      <c r="B19" s="17"/>
      <c r="C19" s="25" t="s">
        <v>222</v>
      </c>
      <c r="D19" s="293">
        <v>1.0200000000000001E-2</v>
      </c>
      <c r="E19" s="26">
        <f>H15</f>
        <v>123.46777767</v>
      </c>
      <c r="F19" s="25" t="s">
        <v>247</v>
      </c>
      <c r="G19" s="26">
        <f t="shared" si="0"/>
        <v>1.2593713322340001</v>
      </c>
      <c r="H19" s="26"/>
      <c r="I19" s="22" t="s">
        <v>369</v>
      </c>
      <c r="J19" s="480"/>
      <c r="K19" s="480"/>
    </row>
    <row r="20" spans="1:13" ht="23.25" customHeight="1" x14ac:dyDescent="0.2">
      <c r="A20" s="17"/>
      <c r="B20" s="17"/>
      <c r="C20" s="14" t="s">
        <v>30</v>
      </c>
      <c r="D20" s="23">
        <f>SUM(D16:D19)</f>
        <v>1.17E-2</v>
      </c>
      <c r="E20" s="24">
        <f>H15</f>
        <v>123.46777767</v>
      </c>
      <c r="F20" s="14" t="s">
        <v>247</v>
      </c>
      <c r="G20" s="24">
        <f>SUM(G16:G19)</f>
        <v>1.4445729987390001</v>
      </c>
      <c r="H20" s="24">
        <f>H15+G20</f>
        <v>124.91235066873901</v>
      </c>
      <c r="I20" s="18"/>
      <c r="J20" s="480"/>
      <c r="K20" s="480"/>
    </row>
    <row r="21" spans="1:13" ht="69" customHeight="1" x14ac:dyDescent="0.2">
      <c r="A21" s="17"/>
      <c r="B21" s="16" t="s">
        <v>39</v>
      </c>
      <c r="C21" s="28" t="s">
        <v>40</v>
      </c>
      <c r="D21" s="277">
        <v>8.0000000000000004E-4</v>
      </c>
      <c r="E21" s="245">
        <f>H15</f>
        <v>123.46777767</v>
      </c>
      <c r="F21" s="28" t="s">
        <v>247</v>
      </c>
      <c r="G21" s="245">
        <f t="shared" ref="G21" si="1">D21*E21</f>
        <v>9.8774222136000012E-2</v>
      </c>
      <c r="H21" s="245"/>
      <c r="I21" s="246" t="s">
        <v>370</v>
      </c>
      <c r="J21" s="480"/>
      <c r="K21" s="480"/>
    </row>
    <row r="22" spans="1:13" ht="39" customHeight="1" x14ac:dyDescent="0.2">
      <c r="A22" s="17"/>
      <c r="B22" s="25"/>
      <c r="C22" s="25" t="s">
        <v>41</v>
      </c>
      <c r="D22" s="277">
        <v>8.0399999999999999E-2</v>
      </c>
      <c r="E22" s="26">
        <f>H15</f>
        <v>123.46777767</v>
      </c>
      <c r="F22" s="25" t="s">
        <v>247</v>
      </c>
      <c r="G22" s="26">
        <f t="shared" ref="G22:G27" si="2">D22*E22</f>
        <v>9.9268093246679996</v>
      </c>
      <c r="H22" s="26"/>
      <c r="I22" s="485" t="s">
        <v>373</v>
      </c>
      <c r="J22" s="480"/>
      <c r="K22" s="480"/>
    </row>
    <row r="23" spans="1:13" ht="39.75" customHeight="1" x14ac:dyDescent="0.2">
      <c r="A23" s="17"/>
      <c r="B23" s="47"/>
      <c r="C23" s="25" t="s">
        <v>225</v>
      </c>
      <c r="D23" s="277">
        <v>6.5699999999999995E-2</v>
      </c>
      <c r="E23" s="26">
        <f>H15</f>
        <v>123.46777767</v>
      </c>
      <c r="F23" s="25" t="s">
        <v>247</v>
      </c>
      <c r="G23" s="26">
        <f t="shared" si="2"/>
        <v>8.1118329929190001</v>
      </c>
      <c r="H23" s="26"/>
      <c r="I23" s="485"/>
      <c r="J23" s="480"/>
      <c r="K23" s="480"/>
    </row>
    <row r="24" spans="1:13" ht="42.75" customHeight="1" x14ac:dyDescent="0.2">
      <c r="A24" s="17"/>
      <c r="B24" s="25"/>
      <c r="C24" s="25" t="s">
        <v>44</v>
      </c>
      <c r="D24" s="277">
        <v>7.6399999999999996E-2</v>
      </c>
      <c r="E24" s="26">
        <f>H15</f>
        <v>123.46777767</v>
      </c>
      <c r="F24" s="25" t="s">
        <v>247</v>
      </c>
      <c r="G24" s="26">
        <f t="shared" si="2"/>
        <v>9.4329382139879989</v>
      </c>
      <c r="H24" s="26"/>
      <c r="I24" s="485"/>
      <c r="J24" s="480"/>
      <c r="K24" s="480"/>
    </row>
    <row r="25" spans="1:13" ht="184.5" customHeight="1" x14ac:dyDescent="0.2">
      <c r="A25" s="17"/>
      <c r="B25" s="25"/>
      <c r="C25" s="28" t="s">
        <v>230</v>
      </c>
      <c r="D25" s="8">
        <v>0</v>
      </c>
      <c r="E25" s="26">
        <f>H15</f>
        <v>123.46777767</v>
      </c>
      <c r="F25" s="25" t="s">
        <v>247</v>
      </c>
      <c r="G25" s="26">
        <f t="shared" si="2"/>
        <v>0</v>
      </c>
      <c r="H25" s="26"/>
      <c r="I25" s="485" t="s">
        <v>372</v>
      </c>
      <c r="J25" s="489" t="s">
        <v>348</v>
      </c>
      <c r="K25" s="489"/>
    </row>
    <row r="26" spans="1:13" ht="237.75" customHeight="1" x14ac:dyDescent="0.2">
      <c r="A26" s="17"/>
      <c r="B26" s="25"/>
      <c r="C26" s="25" t="s">
        <v>46</v>
      </c>
      <c r="D26" s="257">
        <v>0</v>
      </c>
      <c r="E26" s="26">
        <f>H15</f>
        <v>123.46777767</v>
      </c>
      <c r="F26" s="25" t="s">
        <v>247</v>
      </c>
      <c r="G26" s="26">
        <f t="shared" si="2"/>
        <v>0</v>
      </c>
      <c r="H26" s="26"/>
      <c r="I26" s="485"/>
      <c r="J26" s="489" t="s">
        <v>349</v>
      </c>
      <c r="K26" s="489"/>
    </row>
    <row r="27" spans="1:13" ht="132" customHeight="1" x14ac:dyDescent="0.2">
      <c r="A27" s="17"/>
      <c r="B27" s="25"/>
      <c r="C27" s="28" t="s">
        <v>221</v>
      </c>
      <c r="D27" s="257">
        <v>0</v>
      </c>
      <c r="E27" s="26">
        <f>H15</f>
        <v>123.46777767</v>
      </c>
      <c r="F27" s="25" t="s">
        <v>247</v>
      </c>
      <c r="G27" s="26">
        <f t="shared" si="2"/>
        <v>0</v>
      </c>
      <c r="H27" s="26"/>
      <c r="I27" s="276" t="s">
        <v>231</v>
      </c>
      <c r="J27" s="479"/>
      <c r="K27" s="480"/>
      <c r="L27" s="52"/>
      <c r="M27" s="52"/>
    </row>
    <row r="28" spans="1:13" ht="22.5" customHeight="1" x14ac:dyDescent="0.2">
      <c r="A28" s="17"/>
      <c r="B28" s="17"/>
      <c r="C28" s="14" t="s">
        <v>30</v>
      </c>
      <c r="D28" s="23">
        <f>SUM(D21:D27)</f>
        <v>0.22329999999999997</v>
      </c>
      <c r="E28" s="24">
        <f>H15</f>
        <v>123.46777767</v>
      </c>
      <c r="F28" s="14" t="s">
        <v>247</v>
      </c>
      <c r="G28" s="24">
        <f>SUM(G21:G27)</f>
        <v>27.570354753710998</v>
      </c>
      <c r="H28" s="24">
        <f>H20+G28</f>
        <v>152.48270542245001</v>
      </c>
      <c r="I28" s="18"/>
      <c r="J28" s="480"/>
      <c r="K28" s="480"/>
      <c r="L28" s="52"/>
    </row>
    <row r="29" spans="1:13" ht="114" customHeight="1" x14ac:dyDescent="0.2">
      <c r="A29" s="481" t="s">
        <v>48</v>
      </c>
      <c r="B29" s="484" t="s">
        <v>49</v>
      </c>
      <c r="C29" s="452" t="s">
        <v>244</v>
      </c>
      <c r="D29" s="258">
        <v>0</v>
      </c>
      <c r="E29" s="18">
        <f>H28</f>
        <v>152.48270542245001</v>
      </c>
      <c r="F29" s="17" t="s">
        <v>249</v>
      </c>
      <c r="G29" s="18">
        <f t="shared" ref="G29:G35" si="3">D29*E29</f>
        <v>0</v>
      </c>
      <c r="H29" s="18"/>
      <c r="I29" s="485" t="s">
        <v>366</v>
      </c>
      <c r="J29" s="480"/>
      <c r="K29" s="480"/>
    </row>
    <row r="30" spans="1:13" ht="18" customHeight="1" x14ac:dyDescent="0.2">
      <c r="A30" s="482"/>
      <c r="B30" s="482"/>
      <c r="C30" s="9" t="s">
        <v>55</v>
      </c>
      <c r="D30" s="271">
        <v>0</v>
      </c>
      <c r="E30" s="18">
        <f>H28</f>
        <v>152.48270542245001</v>
      </c>
      <c r="F30" s="17" t="s">
        <v>249</v>
      </c>
      <c r="G30" s="18">
        <f t="shared" si="3"/>
        <v>0</v>
      </c>
      <c r="H30" s="18"/>
      <c r="I30" s="485"/>
      <c r="J30" s="480"/>
      <c r="K30" s="480"/>
    </row>
    <row r="31" spans="1:13" ht="16.5" customHeight="1" x14ac:dyDescent="0.2">
      <c r="A31" s="482"/>
      <c r="B31" s="482"/>
      <c r="C31" s="9" t="s">
        <v>55</v>
      </c>
      <c r="D31" s="271">
        <v>0</v>
      </c>
      <c r="E31" s="18">
        <f>H28</f>
        <v>152.48270542245001</v>
      </c>
      <c r="F31" s="17" t="s">
        <v>249</v>
      </c>
      <c r="G31" s="18">
        <f t="shared" si="3"/>
        <v>0</v>
      </c>
      <c r="H31" s="18"/>
      <c r="I31" s="485"/>
      <c r="J31" s="480"/>
      <c r="K31" s="480"/>
    </row>
    <row r="32" spans="1:13" ht="18" customHeight="1" x14ac:dyDescent="0.2">
      <c r="A32" s="482"/>
      <c r="B32" s="482"/>
      <c r="C32" s="9" t="s">
        <v>55</v>
      </c>
      <c r="D32" s="271">
        <v>0</v>
      </c>
      <c r="E32" s="18">
        <f>H28</f>
        <v>152.48270542245001</v>
      </c>
      <c r="F32" s="17" t="s">
        <v>249</v>
      </c>
      <c r="G32" s="18">
        <f t="shared" si="3"/>
        <v>0</v>
      </c>
      <c r="H32" s="18"/>
      <c r="I32" s="485"/>
      <c r="J32" s="480"/>
      <c r="K32" s="480"/>
    </row>
    <row r="33" spans="1:12" ht="19.5" customHeight="1" x14ac:dyDescent="0.2">
      <c r="A33" s="482"/>
      <c r="B33" s="482"/>
      <c r="C33" s="9" t="s">
        <v>55</v>
      </c>
      <c r="D33" s="271">
        <v>0</v>
      </c>
      <c r="E33" s="18">
        <f>H28</f>
        <v>152.48270542245001</v>
      </c>
      <c r="F33" s="17" t="s">
        <v>249</v>
      </c>
      <c r="G33" s="18">
        <f t="shared" si="3"/>
        <v>0</v>
      </c>
      <c r="H33" s="18"/>
      <c r="I33" s="485"/>
      <c r="J33" s="480"/>
      <c r="K33" s="480"/>
    </row>
    <row r="34" spans="1:12" ht="20.25" customHeight="1" x14ac:dyDescent="0.2">
      <c r="A34" s="482"/>
      <c r="B34" s="482"/>
      <c r="C34" s="9" t="s">
        <v>55</v>
      </c>
      <c r="D34" s="271">
        <v>0</v>
      </c>
      <c r="E34" s="18">
        <f>H28</f>
        <v>152.48270542245001</v>
      </c>
      <c r="F34" s="17" t="s">
        <v>249</v>
      </c>
      <c r="G34" s="18">
        <f t="shared" si="3"/>
        <v>0</v>
      </c>
      <c r="H34" s="18"/>
      <c r="I34" s="485"/>
      <c r="J34" s="480"/>
      <c r="K34" s="480"/>
    </row>
    <row r="35" spans="1:12" ht="18" customHeight="1" x14ac:dyDescent="0.2">
      <c r="A35" s="482"/>
      <c r="B35" s="482"/>
      <c r="C35" s="9" t="s">
        <v>55</v>
      </c>
      <c r="D35" s="271">
        <v>0</v>
      </c>
      <c r="E35" s="18">
        <f>H28</f>
        <v>152.48270542245001</v>
      </c>
      <c r="F35" s="17" t="s">
        <v>249</v>
      </c>
      <c r="G35" s="18">
        <f t="shared" si="3"/>
        <v>0</v>
      </c>
      <c r="H35" s="18"/>
      <c r="I35" s="485"/>
      <c r="J35" s="480"/>
      <c r="K35" s="480"/>
      <c r="L35" s="51"/>
    </row>
    <row r="36" spans="1:12" ht="23.25" customHeight="1" x14ac:dyDescent="0.2">
      <c r="A36" s="483"/>
      <c r="B36" s="483"/>
      <c r="C36" s="14" t="s">
        <v>56</v>
      </c>
      <c r="D36" s="23">
        <f>SUM(D29:D35)</f>
        <v>0</v>
      </c>
      <c r="E36" s="24">
        <f>H28</f>
        <v>152.48270542245001</v>
      </c>
      <c r="F36" s="14" t="s">
        <v>249</v>
      </c>
      <c r="G36" s="24">
        <f>SUM(G29:G35)</f>
        <v>0</v>
      </c>
      <c r="H36" s="24">
        <f>H28+G36</f>
        <v>152.48270542245001</v>
      </c>
      <c r="I36" s="18"/>
      <c r="J36" s="500"/>
      <c r="K36" s="501"/>
    </row>
    <row r="37" spans="1:12" ht="153" customHeight="1" x14ac:dyDescent="0.2">
      <c r="A37" s="259" t="s">
        <v>213</v>
      </c>
      <c r="B37" s="301" t="s">
        <v>274</v>
      </c>
      <c r="C37" s="247" t="s">
        <v>30</v>
      </c>
      <c r="D37" s="260">
        <v>8.5000000000000006E-2</v>
      </c>
      <c r="E37" s="261">
        <f>H14*D37</f>
        <v>9.691691500000001</v>
      </c>
      <c r="F37" s="262" t="s">
        <v>266</v>
      </c>
      <c r="G37" s="261">
        <f>(SUM(D16:D18)+SUM(D21:D27))*E37</f>
        <v>2.1786922492</v>
      </c>
      <c r="H37" s="261">
        <f>(E37+G37)*(100%+D29)</f>
        <v>11.870383749200002</v>
      </c>
      <c r="I37" s="294" t="s">
        <v>227</v>
      </c>
      <c r="J37" s="513"/>
      <c r="K37" s="514"/>
    </row>
    <row r="38" spans="1:12" ht="39" customHeight="1" x14ac:dyDescent="0.2">
      <c r="A38" s="247"/>
      <c r="B38" s="248"/>
      <c r="C38" s="263" t="s">
        <v>364</v>
      </c>
      <c r="D38" s="264"/>
      <c r="E38" s="261"/>
      <c r="F38" s="262" t="s">
        <v>250</v>
      </c>
      <c r="G38" s="261"/>
      <c r="H38" s="261">
        <f>H36+H37</f>
        <v>164.35308917165003</v>
      </c>
      <c r="I38" s="249"/>
      <c r="J38" s="511"/>
      <c r="K38" s="512"/>
    </row>
    <row r="39" spans="1:12" ht="99.75" customHeight="1" x14ac:dyDescent="0.2">
      <c r="A39" s="30"/>
      <c r="B39" s="30"/>
      <c r="C39" s="30"/>
      <c r="D39" s="30"/>
      <c r="E39" s="30"/>
      <c r="F39" s="55" t="s">
        <v>251</v>
      </c>
      <c r="G39" s="30"/>
      <c r="H39" s="31">
        <f>H38</f>
        <v>164.35308917165003</v>
      </c>
      <c r="I39" s="31" t="s">
        <v>57</v>
      </c>
      <c r="J39" s="32">
        <f>ROUND(H39/100,4)</f>
        <v>1.6435</v>
      </c>
    </row>
    <row r="40" spans="1:12" ht="51" x14ac:dyDescent="0.2">
      <c r="A40" s="30"/>
      <c r="B40" s="28" t="s">
        <v>236</v>
      </c>
      <c r="C40" s="30"/>
      <c r="D40" s="30"/>
      <c r="E40" s="30"/>
      <c r="F40" s="30" t="s">
        <v>237</v>
      </c>
      <c r="G40" s="30"/>
      <c r="H40" s="7">
        <v>1</v>
      </c>
      <c r="I40" s="31" t="s">
        <v>367</v>
      </c>
      <c r="J40" s="17"/>
    </row>
    <row r="41" spans="1:12" ht="87.75" x14ac:dyDescent="0.2">
      <c r="A41" s="30"/>
      <c r="B41" s="30"/>
      <c r="C41" s="30"/>
      <c r="D41" s="30"/>
      <c r="E41" s="30"/>
      <c r="F41" s="30" t="s">
        <v>258</v>
      </c>
      <c r="G41" s="30"/>
      <c r="H41" s="31">
        <f>J39*H40</f>
        <v>1.6435</v>
      </c>
      <c r="I41" s="33" t="s">
        <v>59</v>
      </c>
      <c r="J41" s="34">
        <f>ROUND(J39*H40,4)</f>
        <v>1.6435</v>
      </c>
    </row>
    <row r="42" spans="1:12" ht="20.25" customHeight="1" x14ac:dyDescent="0.2">
      <c r="B42" s="36" t="s">
        <v>10</v>
      </c>
      <c r="C42" s="37"/>
    </row>
    <row r="43" spans="1:12" ht="13.5" customHeight="1" x14ac:dyDescent="0.2"/>
    <row r="44" spans="1:12" ht="13.5" customHeight="1" x14ac:dyDescent="0.2"/>
    <row r="45" spans="1:12" ht="13.5" customHeight="1" x14ac:dyDescent="0.2"/>
    <row r="46" spans="1:12" ht="25.5" customHeight="1" x14ac:dyDescent="0.2">
      <c r="A46" s="502" t="s">
        <v>282</v>
      </c>
      <c r="B46" s="503"/>
      <c r="C46" s="503"/>
      <c r="D46" s="503"/>
      <c r="E46" s="503"/>
      <c r="F46" s="503"/>
      <c r="G46" s="503"/>
      <c r="H46" s="503"/>
      <c r="I46" s="503"/>
      <c r="J46" s="504"/>
    </row>
    <row r="47" spans="1:12" ht="91.5" customHeight="1" x14ac:dyDescent="0.2">
      <c r="A47" s="505"/>
      <c r="B47" s="506"/>
      <c r="C47" s="506"/>
      <c r="D47" s="506"/>
      <c r="E47" s="506"/>
      <c r="F47" s="506"/>
      <c r="G47" s="506"/>
      <c r="H47" s="506"/>
      <c r="I47" s="506"/>
      <c r="J47" s="507"/>
    </row>
    <row r="48" spans="1:12" x14ac:dyDescent="0.2">
      <c r="A48" s="505"/>
      <c r="B48" s="506"/>
      <c r="C48" s="506"/>
      <c r="D48" s="506"/>
      <c r="E48" s="506"/>
      <c r="F48" s="506"/>
      <c r="G48" s="506"/>
      <c r="H48" s="506"/>
      <c r="I48" s="506"/>
      <c r="J48" s="507"/>
    </row>
    <row r="49" spans="1:10" ht="7.5" customHeight="1" x14ac:dyDescent="0.2">
      <c r="A49" s="508"/>
      <c r="B49" s="509"/>
      <c r="C49" s="509"/>
      <c r="D49" s="509"/>
      <c r="E49" s="509"/>
      <c r="F49" s="509"/>
      <c r="G49" s="509"/>
      <c r="H49" s="509"/>
      <c r="I49" s="509"/>
      <c r="J49" s="510"/>
    </row>
  </sheetData>
  <sheetProtection algorithmName="SHA-512" hashValue="K0jr/cXlOE0ZVlqQ9WfofgJUCrIoe26M3Yoyd2CXIhrLk8+39+Jhu4iAAitjaU0J2hf+z86TZaygyCO18OO2rA==" saltValue="j1IUMgjDwFiIY69HUJhM9w==" spinCount="100000" sheet="1" objects="1" scenarios="1"/>
  <mergeCells count="23">
    <mergeCell ref="B4:C4"/>
    <mergeCell ref="D4:G4"/>
    <mergeCell ref="D5:F5"/>
    <mergeCell ref="J36:K36"/>
    <mergeCell ref="A46:J49"/>
    <mergeCell ref="J38:K38"/>
    <mergeCell ref="J37:K37"/>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s>
  <pageMargins left="0.70866141732283472" right="0.70866141732283472" top="0.74803149606299213" bottom="0.74803149606299213" header="0.31496062992125984" footer="0.31496062992125984"/>
  <pageSetup paperSize="8"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C13" sqref="C13"/>
    </sheetView>
  </sheetViews>
  <sheetFormatPr defaultColWidth="9.140625" defaultRowHeight="12.75" x14ac:dyDescent="0.2"/>
  <cols>
    <col min="1" max="1" width="32"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60"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5" ht="36.75" customHeight="1" x14ac:dyDescent="0.2">
      <c r="A1" s="474" t="s">
        <v>294</v>
      </c>
      <c r="B1" s="475"/>
      <c r="C1" s="475"/>
      <c r="D1" s="475"/>
      <c r="E1" s="475"/>
      <c r="F1" s="475"/>
      <c r="G1" s="471"/>
      <c r="H1" s="471"/>
      <c r="I1" s="471"/>
      <c r="J1" s="471"/>
      <c r="K1" s="471"/>
      <c r="L1" s="471"/>
    </row>
    <row r="2" spans="1:15" ht="14.25" x14ac:dyDescent="0.2">
      <c r="A2" s="1"/>
      <c r="B2" s="54"/>
      <c r="C2" s="54"/>
      <c r="D2" s="54"/>
      <c r="E2" s="54"/>
      <c r="F2" s="54"/>
      <c r="G2" s="54"/>
    </row>
    <row r="3" spans="1:15" s="41" customFormat="1" ht="36" customHeight="1" x14ac:dyDescent="0.2">
      <c r="A3" s="300" t="str">
        <f>'0 Leeswijzer'!A3</f>
        <v>Tariefstelling 2024</v>
      </c>
      <c r="B3" s="49" t="s">
        <v>276</v>
      </c>
      <c r="C3" s="50"/>
      <c r="D3" s="468" t="s">
        <v>340</v>
      </c>
      <c r="E3" s="497"/>
      <c r="F3" s="471"/>
      <c r="G3" s="471"/>
      <c r="H3" s="471"/>
      <c r="I3" s="471"/>
      <c r="J3" s="471"/>
      <c r="K3" s="471"/>
    </row>
    <row r="4" spans="1:15" s="41" customFormat="1" ht="37.5" customHeight="1" x14ac:dyDescent="0.2">
      <c r="A4" s="49" t="s">
        <v>293</v>
      </c>
      <c r="B4" s="468" t="s">
        <v>277</v>
      </c>
      <c r="C4" s="497"/>
      <c r="E4" s="49"/>
      <c r="F4" s="299"/>
      <c r="G4" s="35"/>
      <c r="H4" s="35"/>
      <c r="I4" s="35"/>
      <c r="J4" s="35"/>
      <c r="K4" s="35"/>
      <c r="L4" s="35"/>
      <c r="M4" s="35"/>
      <c r="N4" s="35"/>
      <c r="O4" s="35"/>
    </row>
    <row r="5" spans="1:15" ht="21" customHeight="1" x14ac:dyDescent="0.2">
      <c r="A5" s="253" t="s">
        <v>292</v>
      </c>
      <c r="B5" s="255"/>
      <c r="C5" s="255"/>
      <c r="D5" s="498"/>
      <c r="E5" s="498"/>
      <c r="F5" s="498"/>
    </row>
    <row r="6" spans="1:15" ht="17.25" customHeight="1" x14ac:dyDescent="0.2">
      <c r="A6" s="493"/>
      <c r="B6" s="493"/>
      <c r="C6" s="493"/>
      <c r="D6" s="493"/>
      <c r="E6" s="493"/>
      <c r="F6" s="493"/>
      <c r="G6" s="493"/>
      <c r="H6" s="493"/>
      <c r="I6" s="493"/>
    </row>
    <row r="7" spans="1:15" ht="29.25" customHeight="1" x14ac:dyDescent="0.2">
      <c r="B7" s="38" t="s">
        <v>10</v>
      </c>
      <c r="C7" s="29"/>
      <c r="I7" s="494" t="s">
        <v>256</v>
      </c>
      <c r="J7" s="495"/>
      <c r="K7" s="496"/>
    </row>
    <row r="8" spans="1:15" ht="28.5" customHeight="1" x14ac:dyDescent="0.2">
      <c r="A8" s="529" t="s">
        <v>295</v>
      </c>
      <c r="B8" s="530"/>
      <c r="C8" s="530"/>
      <c r="D8" s="530"/>
      <c r="E8" s="530"/>
      <c r="F8" s="530"/>
      <c r="G8" s="530"/>
      <c r="H8" s="530"/>
      <c r="I8" s="530"/>
      <c r="J8" s="530"/>
      <c r="K8" s="530"/>
    </row>
    <row r="9" spans="1:15" ht="48" customHeight="1" x14ac:dyDescent="0.2">
      <c r="A9" s="256" t="s">
        <v>12</v>
      </c>
      <c r="B9" s="256" t="s">
        <v>216</v>
      </c>
      <c r="C9" s="256"/>
      <c r="D9" s="256" t="s">
        <v>14</v>
      </c>
      <c r="E9" s="256"/>
      <c r="F9" s="256" t="s">
        <v>15</v>
      </c>
      <c r="G9" s="256" t="s">
        <v>16</v>
      </c>
      <c r="H9" s="256" t="s">
        <v>17</v>
      </c>
      <c r="I9" s="256" t="s">
        <v>18</v>
      </c>
      <c r="J9" s="527"/>
      <c r="K9" s="528"/>
    </row>
    <row r="10" spans="1:15" ht="33" customHeight="1" x14ac:dyDescent="0.2">
      <c r="A10" s="15" t="s">
        <v>19</v>
      </c>
      <c r="B10" s="16" t="s">
        <v>20</v>
      </c>
      <c r="C10" s="17"/>
      <c r="D10" s="292">
        <v>1</v>
      </c>
      <c r="E10" s="21">
        <v>100</v>
      </c>
      <c r="F10" s="19" t="s">
        <v>21</v>
      </c>
      <c r="G10" s="21">
        <v>100</v>
      </c>
      <c r="H10" s="21">
        <v>100</v>
      </c>
      <c r="I10" s="266" t="s">
        <v>228</v>
      </c>
      <c r="J10" s="488" t="s">
        <v>23</v>
      </c>
      <c r="K10" s="480"/>
    </row>
    <row r="11" spans="1:15" ht="61.5" customHeight="1" x14ac:dyDescent="0.2">
      <c r="A11" s="15" t="s">
        <v>27</v>
      </c>
      <c r="B11" s="15" t="s">
        <v>28</v>
      </c>
      <c r="C11" s="25" t="s">
        <v>238</v>
      </c>
      <c r="D11" s="275">
        <v>0.108225</v>
      </c>
      <c r="E11" s="21">
        <f>H10</f>
        <v>100</v>
      </c>
      <c r="F11" s="19" t="s">
        <v>245</v>
      </c>
      <c r="G11" s="21">
        <f>D11*E11</f>
        <v>10.8225</v>
      </c>
      <c r="H11" s="21"/>
      <c r="I11" s="485" t="s">
        <v>375</v>
      </c>
      <c r="J11" s="480"/>
      <c r="K11" s="480"/>
    </row>
    <row r="12" spans="1:15" ht="66" customHeight="1" x14ac:dyDescent="0.2">
      <c r="A12" s="17"/>
      <c r="B12" s="17"/>
      <c r="C12" s="25" t="s">
        <v>239</v>
      </c>
      <c r="D12" s="275">
        <v>2.5974000000000001E-2</v>
      </c>
      <c r="E12" s="21">
        <f>H10</f>
        <v>100</v>
      </c>
      <c r="F12" s="19" t="s">
        <v>245</v>
      </c>
      <c r="G12" s="21">
        <f>D12*E12</f>
        <v>2.5973999999999999</v>
      </c>
      <c r="H12" s="21"/>
      <c r="I12" s="485"/>
      <c r="J12" s="480"/>
      <c r="K12" s="480"/>
    </row>
    <row r="13" spans="1:15" ht="353.25" customHeight="1" x14ac:dyDescent="0.2">
      <c r="A13" s="17"/>
      <c r="B13" s="17"/>
      <c r="C13" s="19" t="s">
        <v>29</v>
      </c>
      <c r="D13" s="275">
        <v>6.0000000000000001E-3</v>
      </c>
      <c r="E13" s="21">
        <f>H10</f>
        <v>100</v>
      </c>
      <c r="F13" s="19" t="s">
        <v>245</v>
      </c>
      <c r="G13" s="21">
        <f>D13*E13</f>
        <v>0.6</v>
      </c>
      <c r="H13" s="21"/>
      <c r="I13" s="485"/>
      <c r="J13" s="480"/>
      <c r="K13" s="480"/>
    </row>
    <row r="14" spans="1:15" ht="29.25" customHeight="1" x14ac:dyDescent="0.2">
      <c r="A14" s="17"/>
      <c r="B14" s="17"/>
      <c r="C14" s="14" t="s">
        <v>30</v>
      </c>
      <c r="D14" s="23">
        <f>SUM(D11:D13)</f>
        <v>0.14019900000000002</v>
      </c>
      <c r="E14" s="24">
        <f>H10</f>
        <v>100</v>
      </c>
      <c r="F14" s="14" t="s">
        <v>245</v>
      </c>
      <c r="G14" s="24">
        <f>SUM(G11:G13)</f>
        <v>14.0199</v>
      </c>
      <c r="H14" s="24">
        <f>H10+G14</f>
        <v>114.01990000000001</v>
      </c>
      <c r="I14" s="18"/>
      <c r="J14" s="480"/>
      <c r="K14" s="480"/>
    </row>
    <row r="15" spans="1:15" ht="72" customHeight="1" x14ac:dyDescent="0.2">
      <c r="A15" s="15" t="s">
        <v>31</v>
      </c>
      <c r="B15" s="15" t="s">
        <v>32</v>
      </c>
      <c r="C15" s="19" t="s">
        <v>243</v>
      </c>
      <c r="D15" s="20">
        <v>8.3299999999999999E-2</v>
      </c>
      <c r="E15" s="286">
        <f>H10+G11+G12</f>
        <v>113.4199</v>
      </c>
      <c r="F15" s="19" t="s">
        <v>246</v>
      </c>
      <c r="G15" s="21">
        <f t="shared" ref="G15:G19" si="0">D15*E15</f>
        <v>9.4478776700000004</v>
      </c>
      <c r="H15" s="21">
        <f>H14+G15</f>
        <v>123.46777767</v>
      </c>
      <c r="I15" s="265" t="s">
        <v>229</v>
      </c>
      <c r="J15" s="480"/>
      <c r="K15" s="480"/>
    </row>
    <row r="16" spans="1:15" ht="58.5" customHeight="1" x14ac:dyDescent="0.2">
      <c r="A16" s="15" t="s">
        <v>35</v>
      </c>
      <c r="B16" s="16" t="s">
        <v>62</v>
      </c>
      <c r="C16" s="42" t="s">
        <v>240</v>
      </c>
      <c r="D16" s="289">
        <v>0</v>
      </c>
      <c r="E16" s="278">
        <f>H15</f>
        <v>123.46777767</v>
      </c>
      <c r="F16" s="279" t="s">
        <v>247</v>
      </c>
      <c r="G16" s="278">
        <f t="shared" si="0"/>
        <v>0</v>
      </c>
      <c r="H16" s="278"/>
      <c r="I16" s="288" t="s">
        <v>252</v>
      </c>
      <c r="J16" s="480"/>
      <c r="K16" s="480"/>
    </row>
    <row r="17" spans="1:12" ht="305.25" customHeight="1" x14ac:dyDescent="0.2">
      <c r="A17" s="17"/>
      <c r="B17" s="17"/>
      <c r="C17" s="25" t="s">
        <v>65</v>
      </c>
      <c r="D17" s="257">
        <v>0</v>
      </c>
      <c r="E17" s="26">
        <f>H15</f>
        <v>123.46777767</v>
      </c>
      <c r="F17" s="25" t="s">
        <v>247</v>
      </c>
      <c r="G17" s="26">
        <f t="shared" si="0"/>
        <v>0</v>
      </c>
      <c r="H17" s="26"/>
      <c r="I17" s="265" t="s">
        <v>255</v>
      </c>
      <c r="J17" s="480"/>
      <c r="K17" s="480"/>
    </row>
    <row r="18" spans="1:12" ht="43.5" customHeight="1" x14ac:dyDescent="0.2">
      <c r="A18" s="17"/>
      <c r="B18" s="17"/>
      <c r="C18" s="39" t="s">
        <v>223</v>
      </c>
      <c r="D18" s="42">
        <v>0</v>
      </c>
      <c r="E18" s="43">
        <f>H15</f>
        <v>123.46777767</v>
      </c>
      <c r="F18" s="44" t="s">
        <v>247</v>
      </c>
      <c r="G18" s="43">
        <f t="shared" si="0"/>
        <v>0</v>
      </c>
      <c r="H18" s="43"/>
      <c r="I18" s="22" t="s">
        <v>253</v>
      </c>
      <c r="J18" s="480"/>
      <c r="K18" s="480"/>
    </row>
    <row r="19" spans="1:12" ht="48" customHeight="1" x14ac:dyDescent="0.2">
      <c r="A19" s="17"/>
      <c r="B19" s="17"/>
      <c r="C19" s="39" t="s">
        <v>68</v>
      </c>
      <c r="D19" s="42">
        <v>0</v>
      </c>
      <c r="E19" s="43">
        <f>H15</f>
        <v>123.46777767</v>
      </c>
      <c r="F19" s="44" t="s">
        <v>248</v>
      </c>
      <c r="G19" s="43">
        <f t="shared" si="0"/>
        <v>0</v>
      </c>
      <c r="H19" s="43"/>
      <c r="I19" s="266" t="s">
        <v>254</v>
      </c>
      <c r="J19" s="480"/>
      <c r="K19" s="480"/>
    </row>
    <row r="20" spans="1:12" ht="21.75" customHeight="1" x14ac:dyDescent="0.2">
      <c r="A20" s="17"/>
      <c r="B20" s="17"/>
      <c r="C20" s="14" t="s">
        <v>30</v>
      </c>
      <c r="D20" s="23">
        <f>SUM(D16:D19)</f>
        <v>0</v>
      </c>
      <c r="E20" s="24">
        <f>H15</f>
        <v>123.46777767</v>
      </c>
      <c r="F20" s="14" t="s">
        <v>247</v>
      </c>
      <c r="G20" s="24">
        <f>SUM(G16:G19)</f>
        <v>0</v>
      </c>
      <c r="H20" s="24">
        <f>H15+G20</f>
        <v>123.46777767</v>
      </c>
      <c r="I20" s="18"/>
      <c r="J20" s="480"/>
      <c r="K20" s="480"/>
    </row>
    <row r="21" spans="1:12" ht="64.5" customHeight="1" x14ac:dyDescent="0.2">
      <c r="A21" s="17"/>
      <c r="B21" s="16" t="s">
        <v>39</v>
      </c>
      <c r="C21" s="19" t="s">
        <v>40</v>
      </c>
      <c r="D21" s="27">
        <v>8.0000000000000004E-4</v>
      </c>
      <c r="E21" s="26">
        <f>H15</f>
        <v>123.46777767</v>
      </c>
      <c r="F21" s="25" t="s">
        <v>247</v>
      </c>
      <c r="G21" s="26">
        <f t="shared" ref="G21:G27" si="1">D21*E21</f>
        <v>9.8774222136000012E-2</v>
      </c>
      <c r="H21" s="26"/>
      <c r="I21" s="246" t="s">
        <v>241</v>
      </c>
      <c r="J21" s="480"/>
      <c r="K21" s="480"/>
    </row>
    <row r="22" spans="1:12" ht="40.5" customHeight="1" x14ac:dyDescent="0.2">
      <c r="A22" s="17"/>
      <c r="B22" s="25"/>
      <c r="C22" s="25" t="s">
        <v>41</v>
      </c>
      <c r="D22" s="277">
        <v>8.0399999999999999E-2</v>
      </c>
      <c r="E22" s="26">
        <f>H15</f>
        <v>123.46777767</v>
      </c>
      <c r="F22" s="25" t="s">
        <v>247</v>
      </c>
      <c r="G22" s="26">
        <f t="shared" si="1"/>
        <v>9.9268093246679996</v>
      </c>
      <c r="H22" s="26"/>
      <c r="I22" s="485" t="s">
        <v>374</v>
      </c>
      <c r="J22" s="480"/>
      <c r="K22" s="480"/>
    </row>
    <row r="23" spans="1:12" ht="41.25" customHeight="1" x14ac:dyDescent="0.2">
      <c r="A23" s="17"/>
      <c r="B23" s="25"/>
      <c r="C23" s="25" t="s">
        <v>226</v>
      </c>
      <c r="D23" s="277">
        <v>6.5699999999999995E-2</v>
      </c>
      <c r="E23" s="26">
        <f>H15</f>
        <v>123.46777767</v>
      </c>
      <c r="F23" s="25" t="s">
        <v>247</v>
      </c>
      <c r="G23" s="26">
        <f t="shared" si="1"/>
        <v>8.1118329929190001</v>
      </c>
      <c r="H23" s="26"/>
      <c r="I23" s="485"/>
      <c r="J23" s="480"/>
      <c r="K23" s="480"/>
    </row>
    <row r="24" spans="1:12" ht="33.75" customHeight="1" x14ac:dyDescent="0.2">
      <c r="A24" s="17"/>
      <c r="B24" s="25"/>
      <c r="C24" s="25" t="s">
        <v>44</v>
      </c>
      <c r="D24" s="277">
        <v>7.6399999999999996E-2</v>
      </c>
      <c r="E24" s="26">
        <f>H15</f>
        <v>123.46777767</v>
      </c>
      <c r="F24" s="25" t="s">
        <v>247</v>
      </c>
      <c r="G24" s="26">
        <f t="shared" si="1"/>
        <v>9.4329382139879989</v>
      </c>
      <c r="H24" s="26"/>
      <c r="I24" s="485"/>
      <c r="J24" s="480"/>
      <c r="K24" s="480"/>
    </row>
    <row r="25" spans="1:12" ht="155.25" customHeight="1" x14ac:dyDescent="0.2">
      <c r="A25" s="17"/>
      <c r="B25" s="25"/>
      <c r="C25" s="28" t="s">
        <v>230</v>
      </c>
      <c r="D25" s="8">
        <v>0</v>
      </c>
      <c r="E25" s="26">
        <f>H15</f>
        <v>123.46777767</v>
      </c>
      <c r="F25" s="25" t="s">
        <v>247</v>
      </c>
      <c r="G25" s="26">
        <f t="shared" si="1"/>
        <v>0</v>
      </c>
      <c r="H25" s="26"/>
      <c r="I25" s="485" t="s">
        <v>365</v>
      </c>
      <c r="J25" s="489" t="s">
        <v>348</v>
      </c>
      <c r="K25" s="489"/>
    </row>
    <row r="26" spans="1:12" ht="255.75" customHeight="1" x14ac:dyDescent="0.2">
      <c r="A26" s="17"/>
      <c r="B26" s="25"/>
      <c r="C26" s="25" t="s">
        <v>46</v>
      </c>
      <c r="D26" s="257">
        <v>0</v>
      </c>
      <c r="E26" s="26">
        <f>H15</f>
        <v>123.46777767</v>
      </c>
      <c r="F26" s="25" t="s">
        <v>247</v>
      </c>
      <c r="G26" s="26">
        <f t="shared" si="1"/>
        <v>0</v>
      </c>
      <c r="H26" s="26"/>
      <c r="I26" s="485"/>
      <c r="J26" s="489" t="s">
        <v>349</v>
      </c>
      <c r="K26" s="489"/>
    </row>
    <row r="27" spans="1:12" ht="135.75" customHeight="1" x14ac:dyDescent="0.2">
      <c r="A27" s="17"/>
      <c r="B27" s="25"/>
      <c r="C27" s="28" t="s">
        <v>221</v>
      </c>
      <c r="D27" s="257">
        <v>0</v>
      </c>
      <c r="E27" s="26">
        <f>H15</f>
        <v>123.46777767</v>
      </c>
      <c r="F27" s="25" t="s">
        <v>247</v>
      </c>
      <c r="G27" s="26">
        <f t="shared" si="1"/>
        <v>0</v>
      </c>
      <c r="H27" s="26"/>
      <c r="I27" s="276" t="s">
        <v>231</v>
      </c>
      <c r="J27" s="479"/>
      <c r="K27" s="480"/>
    </row>
    <row r="28" spans="1:12" ht="18" customHeight="1" x14ac:dyDescent="0.2">
      <c r="A28" s="17"/>
      <c r="B28" s="17"/>
      <c r="C28" s="14" t="s">
        <v>30</v>
      </c>
      <c r="D28" s="23">
        <f>SUM(D21:D27)</f>
        <v>0.22329999999999997</v>
      </c>
      <c r="E28" s="24">
        <f>H15</f>
        <v>123.46777767</v>
      </c>
      <c r="F28" s="14" t="s">
        <v>247</v>
      </c>
      <c r="G28" s="24">
        <f>SUM(G21:G27)</f>
        <v>27.570354753710998</v>
      </c>
      <c r="H28" s="24">
        <f>H20+G28</f>
        <v>151.03813242371101</v>
      </c>
      <c r="I28" s="18"/>
      <c r="J28" s="480"/>
      <c r="K28" s="480"/>
    </row>
    <row r="29" spans="1:12" ht="111" customHeight="1" x14ac:dyDescent="0.2">
      <c r="A29" s="481" t="s">
        <v>48</v>
      </c>
      <c r="B29" s="484" t="s">
        <v>49</v>
      </c>
      <c r="C29" s="452" t="s">
        <v>244</v>
      </c>
      <c r="D29" s="258">
        <v>0</v>
      </c>
      <c r="E29" s="18">
        <f>H28</f>
        <v>151.03813242371101</v>
      </c>
      <c r="F29" s="17" t="s">
        <v>249</v>
      </c>
      <c r="G29" s="18">
        <f t="shared" ref="G29:G35" si="2">D29*E29</f>
        <v>0</v>
      </c>
      <c r="H29" s="18"/>
      <c r="I29" s="485" t="s">
        <v>366</v>
      </c>
      <c r="J29" s="480"/>
      <c r="K29" s="480"/>
      <c r="L29" s="52"/>
    </row>
    <row r="30" spans="1:12" ht="21.75" customHeight="1" x14ac:dyDescent="0.2">
      <c r="A30" s="482"/>
      <c r="B30" s="515"/>
      <c r="C30" s="9" t="s">
        <v>55</v>
      </c>
      <c r="D30" s="271">
        <v>0</v>
      </c>
      <c r="E30" s="18">
        <f>H28</f>
        <v>151.03813242371101</v>
      </c>
      <c r="F30" s="17" t="s">
        <v>249</v>
      </c>
      <c r="G30" s="18">
        <f t="shared" si="2"/>
        <v>0</v>
      </c>
      <c r="H30" s="18"/>
      <c r="I30" s="485"/>
      <c r="J30" s="480"/>
      <c r="K30" s="480"/>
    </row>
    <row r="31" spans="1:12" ht="21" customHeight="1" x14ac:dyDescent="0.2">
      <c r="A31" s="482"/>
      <c r="B31" s="515"/>
      <c r="C31" s="9" t="s">
        <v>55</v>
      </c>
      <c r="D31" s="271">
        <v>0</v>
      </c>
      <c r="E31" s="18">
        <f>H28</f>
        <v>151.03813242371101</v>
      </c>
      <c r="F31" s="17" t="s">
        <v>249</v>
      </c>
      <c r="G31" s="18">
        <f t="shared" si="2"/>
        <v>0</v>
      </c>
      <c r="H31" s="18"/>
      <c r="I31" s="485"/>
      <c r="J31" s="480"/>
      <c r="K31" s="480"/>
    </row>
    <row r="32" spans="1:12" ht="20.25" customHeight="1" x14ac:dyDescent="0.2">
      <c r="A32" s="482"/>
      <c r="B32" s="515"/>
      <c r="C32" s="9" t="s">
        <v>55</v>
      </c>
      <c r="D32" s="271">
        <v>0</v>
      </c>
      <c r="E32" s="18">
        <f>H28</f>
        <v>151.03813242371101</v>
      </c>
      <c r="F32" s="17" t="s">
        <v>249</v>
      </c>
      <c r="G32" s="18">
        <f t="shared" si="2"/>
        <v>0</v>
      </c>
      <c r="H32" s="18"/>
      <c r="I32" s="485"/>
      <c r="J32" s="480"/>
      <c r="K32" s="480"/>
    </row>
    <row r="33" spans="1:11" ht="15.75" customHeight="1" x14ac:dyDescent="0.2">
      <c r="A33" s="482"/>
      <c r="B33" s="515"/>
      <c r="C33" s="9" t="s">
        <v>55</v>
      </c>
      <c r="D33" s="271">
        <v>0</v>
      </c>
      <c r="E33" s="18">
        <f>H28</f>
        <v>151.03813242371101</v>
      </c>
      <c r="F33" s="17" t="s">
        <v>249</v>
      </c>
      <c r="G33" s="18">
        <f t="shared" si="2"/>
        <v>0</v>
      </c>
      <c r="H33" s="18"/>
      <c r="I33" s="485"/>
      <c r="J33" s="480"/>
      <c r="K33" s="480"/>
    </row>
    <row r="34" spans="1:11" ht="18" customHeight="1" x14ac:dyDescent="0.2">
      <c r="A34" s="482"/>
      <c r="B34" s="515"/>
      <c r="C34" s="9" t="s">
        <v>55</v>
      </c>
      <c r="D34" s="271">
        <v>0</v>
      </c>
      <c r="E34" s="18">
        <f>H28</f>
        <v>151.03813242371101</v>
      </c>
      <c r="F34" s="17" t="s">
        <v>249</v>
      </c>
      <c r="G34" s="18">
        <f t="shared" si="2"/>
        <v>0</v>
      </c>
      <c r="H34" s="18"/>
      <c r="I34" s="485"/>
      <c r="J34" s="480"/>
      <c r="K34" s="480"/>
    </row>
    <row r="35" spans="1:11" ht="15.75" customHeight="1" x14ac:dyDescent="0.2">
      <c r="A35" s="482"/>
      <c r="B35" s="515"/>
      <c r="C35" s="9" t="s">
        <v>55</v>
      </c>
      <c r="D35" s="271">
        <v>0</v>
      </c>
      <c r="E35" s="18">
        <f>H28</f>
        <v>151.03813242371101</v>
      </c>
      <c r="F35" s="17" t="s">
        <v>249</v>
      </c>
      <c r="G35" s="18">
        <f t="shared" si="2"/>
        <v>0</v>
      </c>
      <c r="H35" s="18"/>
      <c r="I35" s="485"/>
      <c r="J35" s="480"/>
      <c r="K35" s="480"/>
    </row>
    <row r="36" spans="1:11" ht="28.5" customHeight="1" x14ac:dyDescent="0.2">
      <c r="A36" s="483"/>
      <c r="B36" s="516"/>
      <c r="C36" s="14" t="s">
        <v>56</v>
      </c>
      <c r="D36" s="23">
        <f>SUM(D29:D35)</f>
        <v>0</v>
      </c>
      <c r="E36" s="24">
        <f>H28</f>
        <v>151.03813242371101</v>
      </c>
      <c r="F36" s="14" t="s">
        <v>249</v>
      </c>
      <c r="G36" s="24">
        <f>SUM(G29:G35)</f>
        <v>0</v>
      </c>
      <c r="H36" s="24">
        <f>H28+G36</f>
        <v>151.03813242371101</v>
      </c>
      <c r="I36" s="18"/>
      <c r="J36" s="500"/>
      <c r="K36" s="501"/>
    </row>
    <row r="37" spans="1:11" ht="151.5" customHeight="1" x14ac:dyDescent="0.2">
      <c r="A37" s="259" t="s">
        <v>213</v>
      </c>
      <c r="B37" s="301" t="s">
        <v>274</v>
      </c>
      <c r="C37" s="247" t="s">
        <v>30</v>
      </c>
      <c r="D37" s="260">
        <v>8.5000000000000006E-2</v>
      </c>
      <c r="E37" s="261">
        <f>H14*D37</f>
        <v>9.691691500000001</v>
      </c>
      <c r="F37" s="262" t="s">
        <v>267</v>
      </c>
      <c r="G37" s="287">
        <f>(SUM(D16:D18)+SUM(D21:D27))*E37</f>
        <v>2.1641547119499998</v>
      </c>
      <c r="H37" s="261">
        <f>(E37+G37)*(100%+D29)</f>
        <v>11.85584621195</v>
      </c>
      <c r="I37" s="294" t="s">
        <v>227</v>
      </c>
      <c r="J37" s="513"/>
      <c r="K37" s="514"/>
    </row>
    <row r="38" spans="1:11" ht="39" customHeight="1" x14ac:dyDescent="0.2">
      <c r="A38" s="247"/>
      <c r="B38" s="248"/>
      <c r="C38" s="263" t="s">
        <v>364</v>
      </c>
      <c r="D38" s="264"/>
      <c r="E38" s="261"/>
      <c r="F38" s="262" t="s">
        <v>250</v>
      </c>
      <c r="G38" s="261"/>
      <c r="H38" s="261">
        <f>H36+H37</f>
        <v>162.893978635661</v>
      </c>
      <c r="I38" s="249"/>
      <c r="J38" s="511"/>
      <c r="K38" s="512"/>
    </row>
    <row r="39" spans="1:11" ht="82.5" customHeight="1" x14ac:dyDescent="0.2">
      <c r="A39" s="30"/>
      <c r="B39" s="30"/>
      <c r="C39" s="30"/>
      <c r="D39" s="30"/>
      <c r="E39" s="30"/>
      <c r="F39" s="30" t="s">
        <v>268</v>
      </c>
      <c r="G39" s="30"/>
      <c r="H39" s="31">
        <f>H38</f>
        <v>162.893978635661</v>
      </c>
      <c r="I39" s="31" t="s">
        <v>57</v>
      </c>
      <c r="J39" s="32">
        <f>ROUND(H39/100,4)</f>
        <v>1.6289</v>
      </c>
    </row>
    <row r="40" spans="1:11" ht="63.75" x14ac:dyDescent="0.2">
      <c r="A40" s="30"/>
      <c r="B40" s="28" t="s">
        <v>236</v>
      </c>
      <c r="C40" s="30"/>
      <c r="D40" s="30"/>
      <c r="E40" s="30"/>
      <c r="F40" s="30" t="s">
        <v>269</v>
      </c>
      <c r="G40" s="30"/>
      <c r="H40" s="7">
        <v>1</v>
      </c>
      <c r="I40" s="31" t="s">
        <v>367</v>
      </c>
      <c r="J40" s="40"/>
    </row>
    <row r="41" spans="1:11" ht="99.75" customHeight="1" x14ac:dyDescent="0.2">
      <c r="A41" s="30"/>
      <c r="B41" s="30"/>
      <c r="C41" s="30"/>
      <c r="D41" s="30"/>
      <c r="E41" s="30"/>
      <c r="F41" s="30" t="s">
        <v>270</v>
      </c>
      <c r="G41" s="30"/>
      <c r="H41" s="31">
        <f>J39*H40</f>
        <v>1.6289</v>
      </c>
      <c r="I41" s="33" t="s">
        <v>59</v>
      </c>
      <c r="J41" s="34">
        <f>ROUND(J39*H40,4)</f>
        <v>1.6289</v>
      </c>
    </row>
    <row r="42" spans="1:11" ht="18.75" customHeight="1" x14ac:dyDescent="0.2">
      <c r="B42" s="36" t="s">
        <v>10</v>
      </c>
      <c r="C42" s="37"/>
    </row>
    <row r="43" spans="1:11" ht="13.5" customHeight="1" x14ac:dyDescent="0.2"/>
    <row r="44" spans="1:11" ht="13.5" customHeight="1" x14ac:dyDescent="0.2"/>
    <row r="46" spans="1:11" ht="93" customHeight="1" x14ac:dyDescent="0.2">
      <c r="A46" s="517" t="s">
        <v>283</v>
      </c>
      <c r="B46" s="518"/>
      <c r="C46" s="518"/>
      <c r="D46" s="518"/>
      <c r="E46" s="519"/>
      <c r="F46" s="519"/>
      <c r="G46" s="519"/>
      <c r="H46" s="519"/>
      <c r="I46" s="520"/>
    </row>
    <row r="47" spans="1:11" ht="33" customHeight="1" x14ac:dyDescent="0.2">
      <c r="A47" s="521"/>
      <c r="B47" s="522"/>
      <c r="C47" s="522"/>
      <c r="D47" s="522"/>
      <c r="E47" s="522"/>
      <c r="F47" s="522"/>
      <c r="G47" s="522"/>
      <c r="H47" s="522"/>
      <c r="I47" s="523"/>
    </row>
    <row r="48" spans="1:11" ht="11.25" customHeight="1" x14ac:dyDescent="0.2">
      <c r="A48" s="521"/>
      <c r="B48" s="522"/>
      <c r="C48" s="522"/>
      <c r="D48" s="522"/>
      <c r="E48" s="522"/>
      <c r="F48" s="522"/>
      <c r="G48" s="522"/>
      <c r="H48" s="522"/>
      <c r="I48" s="523"/>
    </row>
    <row r="49" spans="1:9" ht="7.5" customHeight="1" x14ac:dyDescent="0.2">
      <c r="A49" s="524"/>
      <c r="B49" s="525"/>
      <c r="C49" s="525"/>
      <c r="D49" s="525"/>
      <c r="E49" s="525"/>
      <c r="F49" s="525"/>
      <c r="G49" s="525"/>
      <c r="H49" s="525"/>
      <c r="I49" s="526"/>
    </row>
  </sheetData>
  <sheetProtection algorithmName="SHA-512" hashValue="vC0C3Mmy0tZ5vGYQkS5L5zu9Vpw8SfJyC8uRWPE+ySPz/j40hditWEJ02OxZrNRy9ddboUWLscDocBqT+IHEkg==" saltValue="6o7fHbOBREtWITnnvHDQug==" spinCount="100000" sheet="1" objects="1" scenarios="1"/>
  <mergeCells count="22">
    <mergeCell ref="A1:L1"/>
    <mergeCell ref="J9:K9"/>
    <mergeCell ref="A8:K8"/>
    <mergeCell ref="A6:I6"/>
    <mergeCell ref="I7:K7"/>
    <mergeCell ref="D5:F5"/>
    <mergeCell ref="B4:C4"/>
    <mergeCell ref="D3:K3"/>
    <mergeCell ref="J10:K24"/>
    <mergeCell ref="I11:I13"/>
    <mergeCell ref="I22:I24"/>
    <mergeCell ref="I25:I26"/>
    <mergeCell ref="J25:K25"/>
    <mergeCell ref="J26:K26"/>
    <mergeCell ref="J27:K35"/>
    <mergeCell ref="A29:A36"/>
    <mergeCell ref="B29:B36"/>
    <mergeCell ref="I29:I35"/>
    <mergeCell ref="A46:I49"/>
    <mergeCell ref="J38:K38"/>
    <mergeCell ref="J36:K36"/>
    <mergeCell ref="J37:K37"/>
  </mergeCells>
  <pageMargins left="0.70866141732283472" right="0.70866141732283472" top="0.74803149606299213" bottom="0.74803149606299213" header="0.31496062992125984" footer="0.31496062992125984"/>
  <pageSetup paperSize="8"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zoomScaleNormal="100" workbookViewId="0">
      <selection activeCell="B5" sqref="B5"/>
    </sheetView>
  </sheetViews>
  <sheetFormatPr defaultColWidth="9.140625" defaultRowHeight="12.75" x14ac:dyDescent="0.2"/>
  <cols>
    <col min="1" max="1" width="95.85546875" style="304" customWidth="1"/>
    <col min="2" max="2" width="70" style="304" customWidth="1"/>
    <col min="3" max="3" width="28.5703125" style="355" customWidth="1"/>
    <col min="4" max="4" width="25.7109375" style="304" customWidth="1"/>
    <col min="5" max="5" width="34" style="304" customWidth="1"/>
    <col min="6" max="6" width="17.85546875" style="304" customWidth="1"/>
    <col min="7" max="7" width="15.42578125" style="304" customWidth="1"/>
    <col min="8" max="8" width="13.7109375" style="304" customWidth="1"/>
    <col min="9" max="9" width="17.5703125" style="304" customWidth="1"/>
    <col min="10" max="10" width="9.140625" style="304"/>
    <col min="11" max="11" width="5.5703125" style="304" customWidth="1"/>
    <col min="12" max="16384" width="9.140625" style="304"/>
  </cols>
  <sheetData>
    <row r="1" spans="1:15" ht="26.25" customHeight="1" x14ac:dyDescent="0.2">
      <c r="A1" s="542" t="s">
        <v>289</v>
      </c>
      <c r="B1" s="542"/>
      <c r="C1" s="542"/>
      <c r="D1" s="542"/>
      <c r="E1" s="542"/>
      <c r="F1" s="542"/>
      <c r="G1" s="542"/>
      <c r="H1" s="542"/>
      <c r="I1" s="542"/>
      <c r="J1" s="542"/>
      <c r="K1" s="542"/>
    </row>
    <row r="2" spans="1:15" ht="14.25" x14ac:dyDescent="0.2">
      <c r="A2" s="305"/>
      <c r="B2" s="306"/>
      <c r="C2" s="307"/>
      <c r="D2" s="307"/>
      <c r="E2" s="307"/>
      <c r="F2" s="306"/>
      <c r="G2" s="306"/>
      <c r="H2" s="307"/>
      <c r="I2" s="307"/>
      <c r="J2" s="307"/>
      <c r="K2" s="307"/>
    </row>
    <row r="3" spans="1:15" s="311" customFormat="1" ht="18" x14ac:dyDescent="0.2">
      <c r="A3" s="308" t="str">
        <f>'0 Leeswijzer'!A3</f>
        <v>Tariefstelling 2024</v>
      </c>
      <c r="B3" s="372" t="s">
        <v>276</v>
      </c>
      <c r="C3" s="309"/>
      <c r="D3" s="309"/>
      <c r="E3" s="309"/>
      <c r="F3" s="310"/>
      <c r="G3" s="543"/>
      <c r="H3" s="544"/>
      <c r="I3" s="544"/>
      <c r="J3" s="544"/>
      <c r="K3" s="544"/>
    </row>
    <row r="4" spans="1:15" s="311" customFormat="1" ht="30" x14ac:dyDescent="0.2">
      <c r="A4" s="372" t="s">
        <v>341</v>
      </c>
      <c r="B4" s="372" t="s">
        <v>277</v>
      </c>
      <c r="C4" s="307"/>
      <c r="D4" s="307"/>
      <c r="E4" s="307"/>
      <c r="F4" s="307"/>
      <c r="G4" s="307"/>
      <c r="H4" s="307"/>
      <c r="I4" s="307"/>
      <c r="J4" s="307"/>
      <c r="K4" s="307"/>
    </row>
    <row r="5" spans="1:15" s="313" customFormat="1" ht="18" x14ac:dyDescent="0.25">
      <c r="A5" s="312"/>
      <c r="B5" s="298" t="s">
        <v>378</v>
      </c>
      <c r="C5" s="307"/>
      <c r="D5" s="307"/>
      <c r="E5" s="310"/>
      <c r="F5" s="310"/>
    </row>
    <row r="6" spans="1:15" s="313" customFormat="1" ht="18" x14ac:dyDescent="0.25">
      <c r="A6" s="309" t="s">
        <v>292</v>
      </c>
      <c r="B6" s="314"/>
      <c r="C6" s="314"/>
      <c r="D6" s="545"/>
      <c r="E6" s="546"/>
      <c r="F6" s="546"/>
      <c r="G6" s="307"/>
      <c r="H6" s="307"/>
      <c r="I6" s="307"/>
      <c r="J6" s="307"/>
      <c r="K6" s="307"/>
    </row>
    <row r="7" spans="1:15" ht="21.75" customHeight="1" x14ac:dyDescent="0.2">
      <c r="A7" s="309" t="s">
        <v>257</v>
      </c>
      <c r="B7" s="309"/>
      <c r="C7" s="309"/>
      <c r="D7" s="309"/>
      <c r="E7" s="309"/>
      <c r="F7" s="309"/>
      <c r="G7" s="309"/>
      <c r="H7" s="309"/>
      <c r="I7" s="309"/>
      <c r="J7" s="309"/>
      <c r="K7" s="315"/>
      <c r="L7" s="315"/>
      <c r="M7" s="315"/>
      <c r="N7" s="315"/>
      <c r="O7" s="315"/>
    </row>
    <row r="8" spans="1:15" ht="14.25" x14ac:dyDescent="0.2">
      <c r="A8" s="316"/>
      <c r="B8" s="317"/>
      <c r="C8" s="318"/>
      <c r="D8" s="317"/>
      <c r="E8" s="317"/>
      <c r="F8" s="317"/>
      <c r="G8" s="317"/>
      <c r="H8" s="317"/>
      <c r="I8" s="317"/>
      <c r="J8" s="317"/>
      <c r="K8" s="315"/>
      <c r="L8" s="315"/>
      <c r="M8" s="315"/>
      <c r="N8" s="315"/>
      <c r="O8" s="315"/>
    </row>
    <row r="9" spans="1:15" ht="51" x14ac:dyDescent="0.2">
      <c r="A9" s="366" t="s">
        <v>287</v>
      </c>
      <c r="B9" s="367" t="s">
        <v>183</v>
      </c>
      <c r="C9" s="367" t="s">
        <v>214</v>
      </c>
      <c r="D9" s="368" t="s">
        <v>220</v>
      </c>
      <c r="E9" s="319"/>
      <c r="G9" s="315"/>
      <c r="H9" s="315"/>
      <c r="I9" s="315"/>
      <c r="J9" s="315"/>
      <c r="K9" s="315"/>
      <c r="L9" s="315"/>
    </row>
    <row r="10" spans="1:15" ht="43.5" customHeight="1" x14ac:dyDescent="0.2">
      <c r="A10" s="320" t="s">
        <v>290</v>
      </c>
      <c r="B10" s="321">
        <f>'2a Fase A'!J41</f>
        <v>1.6435</v>
      </c>
      <c r="C10" s="322">
        <v>0.7</v>
      </c>
      <c r="D10" s="323">
        <f>B10*C10</f>
        <v>1.15045</v>
      </c>
      <c r="E10" s="324"/>
      <c r="F10" s="315"/>
      <c r="G10" s="315"/>
      <c r="H10" s="315"/>
    </row>
    <row r="11" spans="1:15" ht="43.5" customHeight="1" x14ac:dyDescent="0.2">
      <c r="A11" s="320" t="s">
        <v>291</v>
      </c>
      <c r="B11" s="321">
        <f>'2b Fase B en C'!J41</f>
        <v>1.6289</v>
      </c>
      <c r="C11" s="322">
        <v>0.3</v>
      </c>
      <c r="D11" s="323">
        <f>B11*C11</f>
        <v>0.48866999999999999</v>
      </c>
      <c r="E11" s="325"/>
      <c r="F11" s="315"/>
      <c r="G11" s="315"/>
      <c r="H11" s="315"/>
    </row>
    <row r="12" spans="1:15" ht="48.75" customHeight="1" x14ac:dyDescent="0.2">
      <c r="A12" s="326"/>
      <c r="C12" s="327"/>
      <c r="D12" s="365">
        <f>ROUND(D10+D11,4)</f>
        <v>1.6391</v>
      </c>
      <c r="E12" s="328" t="s">
        <v>265</v>
      </c>
      <c r="F12" s="315"/>
      <c r="G12" s="315"/>
      <c r="H12" s="315"/>
    </row>
    <row r="13" spans="1:15" ht="14.25" x14ac:dyDescent="0.2">
      <c r="A13" s="326"/>
      <c r="C13" s="327"/>
      <c r="D13" s="329"/>
      <c r="E13" s="329"/>
      <c r="F13" s="329"/>
      <c r="G13" s="315"/>
      <c r="H13" s="315"/>
    </row>
    <row r="14" spans="1:15" s="330" customFormat="1" x14ac:dyDescent="0.2"/>
    <row r="15" spans="1:15" x14ac:dyDescent="0.2">
      <c r="A15" s="315"/>
      <c r="B15" s="331" t="s">
        <v>198</v>
      </c>
      <c r="C15" s="547"/>
      <c r="D15" s="547"/>
      <c r="E15" s="547"/>
      <c r="F15" s="547"/>
      <c r="G15" s="547"/>
    </row>
    <row r="16" spans="1:15" ht="16.5" customHeight="1" x14ac:dyDescent="0.2">
      <c r="A16" s="332"/>
      <c r="B16" s="333" t="s">
        <v>284</v>
      </c>
      <c r="C16" s="333"/>
      <c r="D16" s="333"/>
      <c r="F16" s="334"/>
      <c r="G16" s="329"/>
    </row>
    <row r="17" spans="1:8" ht="18.75" customHeight="1" x14ac:dyDescent="0.2">
      <c r="B17" s="333" t="s">
        <v>285</v>
      </c>
      <c r="C17" s="335"/>
      <c r="D17" s="336"/>
      <c r="E17" s="327"/>
      <c r="F17" s="334"/>
      <c r="G17" s="329"/>
    </row>
    <row r="18" spans="1:8" ht="14.25" x14ac:dyDescent="0.2">
      <c r="B18" s="337"/>
      <c r="C18" s="338"/>
      <c r="D18" s="315"/>
      <c r="E18" s="332"/>
      <c r="F18" s="334"/>
      <c r="G18" s="329"/>
    </row>
    <row r="19" spans="1:8" ht="14.25" x14ac:dyDescent="0.2">
      <c r="B19" s="315"/>
      <c r="C19" s="338"/>
      <c r="D19" s="339"/>
      <c r="E19" s="332"/>
      <c r="F19" s="334"/>
      <c r="G19" s="329"/>
    </row>
    <row r="20" spans="1:8" ht="45.75" customHeight="1" x14ac:dyDescent="0.2">
      <c r="B20" s="340" t="s">
        <v>201</v>
      </c>
      <c r="C20" s="319" t="s">
        <v>376</v>
      </c>
      <c r="F20" s="334"/>
    </row>
    <row r="21" spans="1:8" ht="30" customHeight="1" x14ac:dyDescent="0.2">
      <c r="A21" s="334"/>
      <c r="B21" s="340">
        <f>2.09-D12</f>
        <v>0.45089999999999986</v>
      </c>
      <c r="C21" s="369">
        <f>IF(C22&lt;0,"knock out",IF(C22&gt;=250,250,C22))</f>
        <v>250</v>
      </c>
      <c r="D21" s="341" t="s">
        <v>215</v>
      </c>
      <c r="E21" s="342"/>
      <c r="F21" s="334"/>
      <c r="G21" s="334"/>
      <c r="H21" s="334"/>
    </row>
    <row r="22" spans="1:8" s="343" customFormat="1" ht="23.25" customHeight="1" x14ac:dyDescent="0.2">
      <c r="B22" s="344"/>
      <c r="C22" s="370">
        <f>B21*1666.6667</f>
        <v>751.50001502999976</v>
      </c>
      <c r="D22" s="345" t="s">
        <v>286</v>
      </c>
      <c r="E22" s="346"/>
      <c r="F22" s="347"/>
      <c r="G22" s="347"/>
      <c r="H22" s="347"/>
    </row>
    <row r="23" spans="1:8" s="343" customFormat="1" x14ac:dyDescent="0.2">
      <c r="B23" s="344"/>
      <c r="C23" s="344"/>
      <c r="D23" s="345"/>
      <c r="E23" s="346"/>
      <c r="F23" s="347"/>
      <c r="G23" s="347"/>
      <c r="H23" s="347"/>
    </row>
    <row r="24" spans="1:8" s="343" customFormat="1" ht="12" customHeight="1" x14ac:dyDescent="0.2">
      <c r="B24" s="344"/>
      <c r="C24" s="344"/>
      <c r="D24" s="345"/>
      <c r="E24" s="346"/>
      <c r="F24" s="347"/>
      <c r="G24" s="347"/>
      <c r="H24" s="347"/>
    </row>
    <row r="25" spans="1:8" s="343" customFormat="1" hidden="1" x14ac:dyDescent="0.2">
      <c r="B25" s="344"/>
      <c r="C25" s="344"/>
      <c r="D25" s="345"/>
      <c r="E25" s="346"/>
      <c r="F25" s="347"/>
      <c r="G25" s="347"/>
      <c r="H25" s="347"/>
    </row>
    <row r="26" spans="1:8" ht="18" x14ac:dyDescent="0.25">
      <c r="A26" s="308"/>
      <c r="B26" s="348"/>
      <c r="C26" s="348"/>
      <c r="D26" s="349"/>
      <c r="E26" s="349"/>
    </row>
    <row r="27" spans="1:8" ht="44.25" customHeight="1" x14ac:dyDescent="0.2">
      <c r="A27" s="548" t="s">
        <v>233</v>
      </c>
      <c r="B27" s="549"/>
      <c r="C27" s="550"/>
      <c r="D27" s="350"/>
      <c r="E27" s="350"/>
    </row>
    <row r="28" spans="1:8" x14ac:dyDescent="0.2">
      <c r="A28" s="539" t="s">
        <v>206</v>
      </c>
      <c r="B28" s="540"/>
      <c r="C28" s="541"/>
      <c r="D28" s="315"/>
    </row>
    <row r="29" spans="1:8" ht="34.5" customHeight="1" thickBot="1" x14ac:dyDescent="0.25">
      <c r="A29" s="532"/>
      <c r="B29" s="535"/>
      <c r="C29" s="536"/>
      <c r="D29" s="351"/>
    </row>
    <row r="30" spans="1:8" x14ac:dyDescent="0.2">
      <c r="A30" s="531" t="s">
        <v>208</v>
      </c>
      <c r="B30" s="533"/>
      <c r="C30" s="534"/>
    </row>
    <row r="31" spans="1:8" ht="41.25" customHeight="1" thickBot="1" x14ac:dyDescent="0.25">
      <c r="A31" s="532"/>
      <c r="B31" s="535"/>
      <c r="C31" s="536"/>
    </row>
    <row r="32" spans="1:8" x14ac:dyDescent="0.2">
      <c r="A32" s="531" t="s">
        <v>210</v>
      </c>
      <c r="B32" s="533"/>
      <c r="C32" s="534"/>
    </row>
    <row r="33" spans="1:5" s="352" customFormat="1" ht="45" customHeight="1" thickBot="1" x14ac:dyDescent="0.25">
      <c r="A33" s="532"/>
      <c r="B33" s="535"/>
      <c r="C33" s="536"/>
      <c r="D33" s="304"/>
      <c r="E33" s="304"/>
    </row>
    <row r="34" spans="1:5" s="352" customFormat="1" ht="108" customHeight="1" thickBot="1" x14ac:dyDescent="0.25">
      <c r="A34" s="353" t="s">
        <v>212</v>
      </c>
      <c r="B34" s="537"/>
      <c r="C34" s="538"/>
      <c r="D34" s="304"/>
      <c r="E34" s="304"/>
    </row>
    <row r="35" spans="1:5" s="352" customFormat="1" x14ac:dyDescent="0.2">
      <c r="C35" s="354"/>
    </row>
    <row r="36" spans="1:5" s="352" customFormat="1" x14ac:dyDescent="0.2">
      <c r="C36" s="354"/>
    </row>
    <row r="37" spans="1:5" s="352" customFormat="1" x14ac:dyDescent="0.2">
      <c r="C37" s="354"/>
    </row>
    <row r="38" spans="1:5" s="352" customFormat="1" x14ac:dyDescent="0.2">
      <c r="C38" s="354"/>
    </row>
    <row r="39" spans="1:5" s="352" customFormat="1" x14ac:dyDescent="0.2">
      <c r="C39" s="354"/>
    </row>
    <row r="40" spans="1:5" s="352" customFormat="1" x14ac:dyDescent="0.2">
      <c r="C40" s="354"/>
    </row>
    <row r="41" spans="1:5" s="352" customFormat="1" x14ac:dyDescent="0.2">
      <c r="C41" s="354"/>
    </row>
    <row r="42" spans="1:5" s="352" customFormat="1" x14ac:dyDescent="0.2">
      <c r="C42" s="354"/>
    </row>
    <row r="43" spans="1:5" s="352" customFormat="1" x14ac:dyDescent="0.2">
      <c r="C43" s="354"/>
    </row>
    <row r="44" spans="1:5" s="352" customFormat="1" x14ac:dyDescent="0.2">
      <c r="C44" s="354"/>
    </row>
    <row r="45" spans="1:5" s="352" customFormat="1" x14ac:dyDescent="0.2">
      <c r="C45" s="354"/>
    </row>
    <row r="46" spans="1:5" s="352" customFormat="1" x14ac:dyDescent="0.2">
      <c r="C46" s="354"/>
    </row>
    <row r="47" spans="1:5" x14ac:dyDescent="0.2">
      <c r="A47" s="352"/>
      <c r="B47" s="352"/>
      <c r="C47" s="354"/>
      <c r="D47" s="352"/>
      <c r="E47" s="352"/>
    </row>
    <row r="48" spans="1:5" x14ac:dyDescent="0.2">
      <c r="A48" s="352"/>
      <c r="B48" s="352"/>
      <c r="C48" s="354"/>
      <c r="D48" s="352"/>
      <c r="E48" s="352"/>
    </row>
  </sheetData>
  <sheetProtection algorithmName="SHA-512" hashValue="cbji5I2Xr+lW5wTpmwZkRWB3yf1vPDmmd1k1vMKBgS3DFL0zsP3Y9mV0otCD81GddpaRg+HKmQarfzTQH662Xw==" saltValue="k7ealoVExZwCT3J8/Zj4Yw==" spinCount="100000" sheet="1" objects="1" scenarios="1"/>
  <mergeCells count="12">
    <mergeCell ref="A28:A29"/>
    <mergeCell ref="B28:C29"/>
    <mergeCell ref="A1:K1"/>
    <mergeCell ref="G3:K3"/>
    <mergeCell ref="D6:F6"/>
    <mergeCell ref="C15:G15"/>
    <mergeCell ref="A27:C27"/>
    <mergeCell ref="A30:A31"/>
    <mergeCell ref="B30:C31"/>
    <mergeCell ref="A32:A33"/>
    <mergeCell ref="B32:C33"/>
    <mergeCell ref="B34:C34"/>
  </mergeCells>
  <pageMargins left="0.70866141732283472" right="0.70866141732283472" top="0.74803149606299213" bottom="0.74803149606299213" header="0.31496062992125984" footer="0.31496062992125984"/>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
  <sheetViews>
    <sheetView zoomScaleNormal="100" workbookViewId="0">
      <selection activeCell="F33" sqref="F33:L33"/>
    </sheetView>
  </sheetViews>
  <sheetFormatPr defaultColWidth="9.140625" defaultRowHeight="12.75" x14ac:dyDescent="0.2"/>
  <cols>
    <col min="1" max="1" width="31.5703125" style="35" customWidth="1"/>
    <col min="2" max="2" width="34.7109375" style="35" customWidth="1"/>
    <col min="3" max="3" width="37.5703125" style="35" customWidth="1"/>
    <col min="4" max="4" width="13.28515625" style="35" customWidth="1"/>
    <col min="5" max="5" width="14.28515625" style="35" customWidth="1"/>
    <col min="6" max="6" width="19.28515625" style="35" bestFit="1" customWidth="1"/>
    <col min="7" max="7" width="11.5703125" style="35" customWidth="1"/>
    <col min="8" max="8" width="12.140625" style="35" customWidth="1"/>
    <col min="9" max="9" width="14.7109375" style="35" bestFit="1" customWidth="1"/>
    <col min="10" max="10" width="11" style="35" bestFit="1" customWidth="1"/>
    <col min="11" max="11" width="19.28515625" style="35" bestFit="1" customWidth="1"/>
    <col min="12" max="12" width="11.5703125" style="35" customWidth="1"/>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20" ht="18" x14ac:dyDescent="0.2">
      <c r="A1" s="474" t="s">
        <v>297</v>
      </c>
      <c r="B1" s="475"/>
      <c r="C1" s="475"/>
      <c r="D1" s="475"/>
      <c r="E1" s="475"/>
      <c r="F1" s="475"/>
      <c r="G1" s="471"/>
      <c r="H1" s="471"/>
      <c r="I1" s="471"/>
      <c r="J1" s="471"/>
      <c r="K1" s="471"/>
    </row>
    <row r="2" spans="1:20" ht="14.25" x14ac:dyDescent="0.2">
      <c r="A2" s="1"/>
      <c r="B2" s="54"/>
      <c r="C2" s="54"/>
      <c r="D2" s="54"/>
      <c r="E2" s="54"/>
      <c r="F2" s="54"/>
      <c r="G2" s="54"/>
    </row>
    <row r="3" spans="1:20" s="41" customFormat="1" ht="15" x14ac:dyDescent="0.2">
      <c r="A3" s="300" t="str">
        <f>'0 Leeswijzer'!A3</f>
        <v>Tariefstelling 2024</v>
      </c>
      <c r="B3" s="49" t="s">
        <v>276</v>
      </c>
      <c r="C3" s="50"/>
      <c r="D3" s="446" t="s">
        <v>340</v>
      </c>
      <c r="E3" s="447"/>
      <c r="F3" s="447"/>
      <c r="G3" s="448"/>
      <c r="H3" s="449"/>
      <c r="I3" s="449"/>
      <c r="J3" s="449"/>
      <c r="K3" s="449"/>
    </row>
    <row r="4" spans="1:20" s="41" customFormat="1" ht="18" x14ac:dyDescent="0.25">
      <c r="A4" s="49" t="s">
        <v>293</v>
      </c>
      <c r="B4" s="468" t="s">
        <v>277</v>
      </c>
      <c r="C4" s="497"/>
      <c r="D4" s="498" t="s">
        <v>378</v>
      </c>
      <c r="E4" s="557"/>
      <c r="F4" s="558"/>
      <c r="G4" s="558"/>
      <c r="H4" s="35"/>
      <c r="I4" s="35"/>
      <c r="J4" s="35"/>
      <c r="K4" s="35"/>
      <c r="L4" s="35"/>
      <c r="M4" s="35"/>
      <c r="N4" s="35"/>
      <c r="O4" s="35"/>
    </row>
    <row r="5" spans="1:20" s="41" customFormat="1" ht="15" x14ac:dyDescent="0.2">
      <c r="A5" s="49"/>
      <c r="B5" s="385"/>
      <c r="C5" s="387"/>
      <c r="D5" s="385"/>
      <c r="E5" s="387"/>
      <c r="F5" s="386"/>
      <c r="G5" s="386"/>
      <c r="H5" s="35"/>
      <c r="I5" s="35"/>
      <c r="J5" s="35"/>
      <c r="K5" s="35"/>
      <c r="L5" s="35"/>
      <c r="M5" s="35"/>
      <c r="N5" s="35"/>
      <c r="O5" s="35"/>
    </row>
    <row r="6" spans="1:20" ht="26.25" customHeight="1" x14ac:dyDescent="0.2">
      <c r="A6" s="567" t="s">
        <v>350</v>
      </c>
      <c r="B6" s="567"/>
      <c r="C6" s="567"/>
      <c r="D6" s="567"/>
      <c r="E6" s="567"/>
      <c r="F6" s="567"/>
      <c r="G6" s="567"/>
      <c r="H6" s="567"/>
      <c r="I6" s="567"/>
      <c r="O6" s="389"/>
      <c r="P6" s="302"/>
      <c r="Q6" s="302"/>
      <c r="R6" s="302"/>
      <c r="S6" s="302"/>
      <c r="T6" s="302"/>
    </row>
    <row r="7" spans="1:20" ht="26.25" customHeight="1" x14ac:dyDescent="0.2">
      <c r="A7" s="450"/>
      <c r="B7" s="450"/>
      <c r="C7" s="450"/>
      <c r="D7" s="388"/>
      <c r="E7" s="388"/>
      <c r="F7" s="388"/>
      <c r="G7" s="388"/>
      <c r="H7" s="388"/>
      <c r="I7" s="388"/>
      <c r="O7" s="434"/>
      <c r="P7" s="386"/>
      <c r="Q7" s="386"/>
      <c r="R7" s="386"/>
      <c r="S7" s="386"/>
      <c r="T7" s="386"/>
    </row>
    <row r="8" spans="1:20" s="307" customFormat="1" ht="39" customHeight="1" x14ac:dyDescent="0.2">
      <c r="A8" s="559" t="s">
        <v>313</v>
      </c>
      <c r="B8" s="564"/>
      <c r="C8" s="564"/>
      <c r="D8" s="564"/>
      <c r="E8" s="564"/>
      <c r="F8" s="564"/>
      <c r="G8" s="564"/>
      <c r="H8" s="564"/>
      <c r="I8" s="564"/>
      <c r="J8" s="564"/>
      <c r="K8" s="564"/>
      <c r="L8" s="564"/>
      <c r="M8" s="564"/>
      <c r="O8" s="390"/>
      <c r="P8" s="391"/>
      <c r="Q8" s="391"/>
      <c r="R8" s="391"/>
    </row>
    <row r="9" spans="1:20" s="307" customFormat="1" x14ac:dyDescent="0.2">
      <c r="A9" s="565" t="s">
        <v>314</v>
      </c>
      <c r="B9" s="566"/>
      <c r="C9" s="392"/>
      <c r="D9" s="392"/>
      <c r="E9" s="392"/>
      <c r="F9" s="392"/>
      <c r="G9" s="392"/>
      <c r="H9" s="392"/>
      <c r="I9" s="392"/>
      <c r="J9" s="392"/>
      <c r="K9" s="392"/>
      <c r="L9" s="392"/>
      <c r="M9" s="392"/>
      <c r="O9" s="393"/>
      <c r="P9" s="391"/>
      <c r="Q9" s="391"/>
      <c r="R9" s="391"/>
    </row>
    <row r="10" spans="1:20" ht="32.25" customHeight="1" x14ac:dyDescent="0.2">
      <c r="A10" s="394"/>
      <c r="B10" s="395"/>
      <c r="C10" s="395"/>
      <c r="D10" s="561" t="s">
        <v>328</v>
      </c>
      <c r="E10" s="561"/>
      <c r="F10" s="561"/>
      <c r="G10" s="561"/>
      <c r="H10" s="561"/>
      <c r="I10" s="562" t="s">
        <v>329</v>
      </c>
      <c r="J10" s="562"/>
      <c r="K10" s="562"/>
      <c r="L10" s="562"/>
      <c r="M10" s="563"/>
      <c r="O10" s="396"/>
      <c r="P10" s="397"/>
      <c r="Q10" s="397"/>
      <c r="R10" s="397"/>
      <c r="S10" s="397"/>
    </row>
    <row r="11" spans="1:20" ht="42" customHeight="1" x14ac:dyDescent="0.2">
      <c r="A11" s="398" t="s">
        <v>12</v>
      </c>
      <c r="B11" s="398" t="s">
        <v>216</v>
      </c>
      <c r="C11" s="398"/>
      <c r="D11" s="399" t="s">
        <v>14</v>
      </c>
      <c r="E11" s="399"/>
      <c r="F11" s="399" t="s">
        <v>15</v>
      </c>
      <c r="G11" s="399" t="s">
        <v>16</v>
      </c>
      <c r="H11" s="399" t="s">
        <v>17</v>
      </c>
      <c r="I11" s="400" t="s">
        <v>14</v>
      </c>
      <c r="J11" s="400"/>
      <c r="K11" s="400" t="s">
        <v>15</v>
      </c>
      <c r="L11" s="400" t="s">
        <v>16</v>
      </c>
      <c r="M11" s="400" t="s">
        <v>17</v>
      </c>
    </row>
    <row r="12" spans="1:20" ht="25.5" x14ac:dyDescent="0.2">
      <c r="A12" s="15" t="s">
        <v>19</v>
      </c>
      <c r="B12" s="16" t="s">
        <v>20</v>
      </c>
      <c r="C12" s="303"/>
      <c r="D12" s="401">
        <f>'2a Fase A'!D10</f>
        <v>1</v>
      </c>
      <c r="E12" s="402">
        <v>100</v>
      </c>
      <c r="F12" s="403" t="s">
        <v>21</v>
      </c>
      <c r="G12" s="402">
        <v>100</v>
      </c>
      <c r="H12" s="402">
        <v>100</v>
      </c>
      <c r="I12" s="404">
        <f>'2b Fase B en C'!D10</f>
        <v>1</v>
      </c>
      <c r="J12" s="405">
        <v>100</v>
      </c>
      <c r="K12" s="406" t="s">
        <v>21</v>
      </c>
      <c r="L12" s="405">
        <v>100</v>
      </c>
      <c r="M12" s="405">
        <v>100</v>
      </c>
      <c r="O12" s="407"/>
    </row>
    <row r="13" spans="1:20" ht="51" x14ac:dyDescent="0.2">
      <c r="A13" s="15" t="s">
        <v>35</v>
      </c>
      <c r="B13" s="16" t="s">
        <v>36</v>
      </c>
      <c r="C13" s="408" t="s">
        <v>240</v>
      </c>
      <c r="D13" s="401">
        <f>'2a Fase A'!D16</f>
        <v>0</v>
      </c>
      <c r="E13" s="402">
        <f>H12</f>
        <v>100</v>
      </c>
      <c r="F13" s="403" t="s">
        <v>247</v>
      </c>
      <c r="G13" s="402">
        <f>D13*E13</f>
        <v>0</v>
      </c>
      <c r="H13" s="409"/>
      <c r="I13" s="410"/>
      <c r="J13" s="410"/>
      <c r="K13" s="410"/>
      <c r="L13" s="410"/>
      <c r="M13" s="411"/>
      <c r="N13" s="291"/>
      <c r="O13" s="389"/>
      <c r="P13" s="412"/>
      <c r="Q13" s="412"/>
      <c r="R13" s="412"/>
    </row>
    <row r="14" spans="1:20" x14ac:dyDescent="0.2">
      <c r="A14" s="303"/>
      <c r="B14" s="303"/>
      <c r="C14" s="413" t="s">
        <v>379</v>
      </c>
      <c r="D14" s="401">
        <v>0.08</v>
      </c>
      <c r="E14" s="414">
        <f>H12</f>
        <v>100</v>
      </c>
      <c r="F14" s="415" t="s">
        <v>247</v>
      </c>
      <c r="G14" s="414">
        <f>D14*E14</f>
        <v>8</v>
      </c>
      <c r="H14" s="414"/>
      <c r="I14" s="404">
        <v>0.08</v>
      </c>
      <c r="J14" s="416">
        <f>M12</f>
        <v>100</v>
      </c>
      <c r="K14" s="417" t="s">
        <v>247</v>
      </c>
      <c r="L14" s="416">
        <f>I14*J14</f>
        <v>8</v>
      </c>
      <c r="M14" s="416"/>
    </row>
    <row r="15" spans="1:20" x14ac:dyDescent="0.2">
      <c r="A15" s="303"/>
      <c r="B15" s="53"/>
      <c r="C15" s="413" t="s">
        <v>223</v>
      </c>
      <c r="D15" s="418">
        <f>'2a Fase A'!D18</f>
        <v>1.5E-3</v>
      </c>
      <c r="E15" s="414">
        <f>H12</f>
        <v>100</v>
      </c>
      <c r="F15" s="415" t="s">
        <v>247</v>
      </c>
      <c r="G15" s="414">
        <f>D15*E15</f>
        <v>0.15</v>
      </c>
      <c r="H15" s="414"/>
      <c r="I15" s="410"/>
      <c r="J15" s="410"/>
      <c r="K15" s="410"/>
      <c r="L15" s="410"/>
      <c r="M15" s="416"/>
    </row>
    <row r="16" spans="1:20" ht="23.25" customHeight="1" x14ac:dyDescent="0.2">
      <c r="A16" s="303"/>
      <c r="B16" s="303"/>
      <c r="C16" s="14" t="s">
        <v>30</v>
      </c>
      <c r="D16" s="419">
        <f>SUM(D13:D15)</f>
        <v>8.1500000000000003E-2</v>
      </c>
      <c r="E16" s="420">
        <f>H12</f>
        <v>100</v>
      </c>
      <c r="F16" s="421" t="s">
        <v>247</v>
      </c>
      <c r="G16" s="420">
        <f>SUM(G13:G15)</f>
        <v>8.15</v>
      </c>
      <c r="H16" s="420">
        <f>H12+G16</f>
        <v>108.15</v>
      </c>
      <c r="I16" s="422">
        <f>SUM(I13:I15)</f>
        <v>0.08</v>
      </c>
      <c r="J16" s="423">
        <f>M12</f>
        <v>100</v>
      </c>
      <c r="K16" s="424" t="s">
        <v>247</v>
      </c>
      <c r="L16" s="423">
        <f>SUM(L13:L15)</f>
        <v>8</v>
      </c>
      <c r="M16" s="423">
        <f>M12+L16</f>
        <v>108</v>
      </c>
    </row>
    <row r="17" spans="1:13" ht="25.5" x14ac:dyDescent="0.2">
      <c r="A17" s="303"/>
      <c r="B17" s="16" t="s">
        <v>39</v>
      </c>
      <c r="C17" s="413" t="s">
        <v>40</v>
      </c>
      <c r="D17" s="418">
        <f>'2a Fase A'!D21</f>
        <v>8.0000000000000004E-4</v>
      </c>
      <c r="E17" s="414">
        <f>H12</f>
        <v>100</v>
      </c>
      <c r="F17" s="415" t="s">
        <v>247</v>
      </c>
      <c r="G17" s="414">
        <f t="shared" ref="G17:G23" si="0">D17*E17</f>
        <v>0.08</v>
      </c>
      <c r="H17" s="414"/>
      <c r="I17" s="425">
        <f>'2b Fase B en C'!D21</f>
        <v>8.0000000000000004E-4</v>
      </c>
      <c r="J17" s="416">
        <f>M12</f>
        <v>100</v>
      </c>
      <c r="K17" s="417" t="s">
        <v>247</v>
      </c>
      <c r="L17" s="416">
        <f t="shared" ref="L17:L23" si="1">I17*J17</f>
        <v>0.08</v>
      </c>
      <c r="M17" s="416"/>
    </row>
    <row r="18" spans="1:13" x14ac:dyDescent="0.2">
      <c r="A18" s="303"/>
      <c r="B18" s="25"/>
      <c r="C18" s="413" t="s">
        <v>41</v>
      </c>
      <c r="D18" s="401">
        <f>'2a Fase A'!D22</f>
        <v>8.0399999999999999E-2</v>
      </c>
      <c r="E18" s="414">
        <f>H12</f>
        <v>100</v>
      </c>
      <c r="F18" s="415" t="s">
        <v>247</v>
      </c>
      <c r="G18" s="414">
        <f t="shared" si="0"/>
        <v>8.0399999999999991</v>
      </c>
      <c r="H18" s="414"/>
      <c r="I18" s="404">
        <f>'2b Fase B en C'!D22</f>
        <v>8.0399999999999999E-2</v>
      </c>
      <c r="J18" s="416">
        <f>M12</f>
        <v>100</v>
      </c>
      <c r="K18" s="417" t="s">
        <v>247</v>
      </c>
      <c r="L18" s="416">
        <f t="shared" si="1"/>
        <v>8.0399999999999991</v>
      </c>
      <c r="M18" s="416"/>
    </row>
    <row r="19" spans="1:13" x14ac:dyDescent="0.2">
      <c r="A19" s="303"/>
      <c r="B19" s="47"/>
      <c r="C19" s="413" t="s">
        <v>225</v>
      </c>
      <c r="D19" s="401">
        <f>'2a Fase A'!D23</f>
        <v>6.5699999999999995E-2</v>
      </c>
      <c r="E19" s="414">
        <f>H12</f>
        <v>100</v>
      </c>
      <c r="F19" s="415" t="s">
        <v>247</v>
      </c>
      <c r="G19" s="414">
        <f t="shared" si="0"/>
        <v>6.5699999999999994</v>
      </c>
      <c r="H19" s="414"/>
      <c r="I19" s="404">
        <f>'2b Fase B en C'!D23</f>
        <v>6.5699999999999995E-2</v>
      </c>
      <c r="J19" s="416">
        <f>M12</f>
        <v>100</v>
      </c>
      <c r="K19" s="417" t="s">
        <v>247</v>
      </c>
      <c r="L19" s="416">
        <f t="shared" si="1"/>
        <v>6.5699999999999994</v>
      </c>
      <c r="M19" s="416"/>
    </row>
    <row r="20" spans="1:13" x14ac:dyDescent="0.2">
      <c r="A20" s="303"/>
      <c r="B20" s="25"/>
      <c r="C20" s="413" t="s">
        <v>44</v>
      </c>
      <c r="D20" s="401">
        <f>'2a Fase A'!D24</f>
        <v>7.6399999999999996E-2</v>
      </c>
      <c r="E20" s="414">
        <f>H12</f>
        <v>100</v>
      </c>
      <c r="F20" s="415" t="s">
        <v>247</v>
      </c>
      <c r="G20" s="414">
        <f t="shared" si="0"/>
        <v>7.64</v>
      </c>
      <c r="H20" s="414"/>
      <c r="I20" s="404">
        <f>'2b Fase B en C'!D24</f>
        <v>7.6399999999999996E-2</v>
      </c>
      <c r="J20" s="416">
        <f>M12</f>
        <v>100</v>
      </c>
      <c r="K20" s="417" t="s">
        <v>247</v>
      </c>
      <c r="L20" s="416">
        <f t="shared" si="1"/>
        <v>7.64</v>
      </c>
      <c r="M20" s="416"/>
    </row>
    <row r="21" spans="1:13" x14ac:dyDescent="0.2">
      <c r="A21" s="303"/>
      <c r="B21" s="25"/>
      <c r="C21" s="413" t="s">
        <v>316</v>
      </c>
      <c r="D21" s="401">
        <f>'2a Fase A'!D25</f>
        <v>0</v>
      </c>
      <c r="E21" s="414">
        <f>H12</f>
        <v>100</v>
      </c>
      <c r="F21" s="415" t="s">
        <v>247</v>
      </c>
      <c r="G21" s="414">
        <f t="shared" si="0"/>
        <v>0</v>
      </c>
      <c r="H21" s="414"/>
      <c r="I21" s="404">
        <f>'2b Fase B en C'!D25</f>
        <v>0</v>
      </c>
      <c r="J21" s="416">
        <f>M12</f>
        <v>100</v>
      </c>
      <c r="K21" s="417" t="s">
        <v>247</v>
      </c>
      <c r="L21" s="416">
        <f t="shared" si="1"/>
        <v>0</v>
      </c>
      <c r="M21" s="416"/>
    </row>
    <row r="22" spans="1:13" x14ac:dyDescent="0.2">
      <c r="A22" s="303"/>
      <c r="B22" s="25"/>
      <c r="C22" s="413" t="s">
        <v>317</v>
      </c>
      <c r="D22" s="401">
        <f>'2a Fase A'!D26</f>
        <v>0</v>
      </c>
      <c r="E22" s="414">
        <f>H12</f>
        <v>100</v>
      </c>
      <c r="F22" s="415" t="s">
        <v>247</v>
      </c>
      <c r="G22" s="414">
        <f t="shared" si="0"/>
        <v>0</v>
      </c>
      <c r="H22" s="414"/>
      <c r="I22" s="404">
        <f>'2b Fase B en C'!D26</f>
        <v>0</v>
      </c>
      <c r="J22" s="416">
        <f>M12</f>
        <v>100</v>
      </c>
      <c r="K22" s="417" t="s">
        <v>247</v>
      </c>
      <c r="L22" s="416">
        <f t="shared" si="1"/>
        <v>0</v>
      </c>
      <c r="M22" s="416"/>
    </row>
    <row r="23" spans="1:13" x14ac:dyDescent="0.2">
      <c r="A23" s="303"/>
      <c r="B23" s="25"/>
      <c r="C23" s="413" t="s">
        <v>318</v>
      </c>
      <c r="D23" s="401">
        <f>'2a Fase A'!D27</f>
        <v>0</v>
      </c>
      <c r="E23" s="414">
        <f>H12</f>
        <v>100</v>
      </c>
      <c r="F23" s="415" t="s">
        <v>247</v>
      </c>
      <c r="G23" s="414">
        <f t="shared" si="0"/>
        <v>0</v>
      </c>
      <c r="H23" s="414"/>
      <c r="I23" s="404">
        <f>'2b Fase B en C'!D27</f>
        <v>0</v>
      </c>
      <c r="J23" s="416">
        <f>M12</f>
        <v>100</v>
      </c>
      <c r="K23" s="417" t="s">
        <v>247</v>
      </c>
      <c r="L23" s="416">
        <f t="shared" si="1"/>
        <v>0</v>
      </c>
      <c r="M23" s="416"/>
    </row>
    <row r="24" spans="1:13" ht="22.5" customHeight="1" x14ac:dyDescent="0.2">
      <c r="A24" s="303"/>
      <c r="B24" s="303"/>
      <c r="C24" s="14" t="s">
        <v>30</v>
      </c>
      <c r="D24" s="419">
        <f>SUM(D17:D23)</f>
        <v>0.22329999999999997</v>
      </c>
      <c r="E24" s="420">
        <f>H12</f>
        <v>100</v>
      </c>
      <c r="F24" s="421" t="s">
        <v>247</v>
      </c>
      <c r="G24" s="420">
        <f>SUM(G17:G23)</f>
        <v>22.33</v>
      </c>
      <c r="H24" s="420">
        <f>H16+G24</f>
        <v>130.48000000000002</v>
      </c>
      <c r="I24" s="422">
        <f>SUM(I17:I23)</f>
        <v>0.22329999999999997</v>
      </c>
      <c r="J24" s="423">
        <f>M12</f>
        <v>100</v>
      </c>
      <c r="K24" s="424" t="s">
        <v>247</v>
      </c>
      <c r="L24" s="423">
        <f>SUM(L17:L23)</f>
        <v>22.33</v>
      </c>
      <c r="M24" s="423">
        <f>M16+L24</f>
        <v>130.32999999999998</v>
      </c>
    </row>
    <row r="25" spans="1:13" ht="25.5" x14ac:dyDescent="0.2">
      <c r="A25" s="455" t="s">
        <v>213</v>
      </c>
      <c r="B25" s="456" t="s">
        <v>380</v>
      </c>
      <c r="C25" s="51"/>
      <c r="D25" s="457">
        <v>2E-3</v>
      </c>
      <c r="E25" s="458">
        <f>H24</f>
        <v>130.48000000000002</v>
      </c>
      <c r="F25" s="459" t="s">
        <v>381</v>
      </c>
      <c r="G25" s="458">
        <f>E25*D25</f>
        <v>0.26096000000000003</v>
      </c>
      <c r="H25" s="458">
        <f>H24+G25</f>
        <v>130.74096000000003</v>
      </c>
      <c r="I25" s="460">
        <v>2E-3</v>
      </c>
      <c r="J25" s="461">
        <f>M24</f>
        <v>130.32999999999998</v>
      </c>
      <c r="K25" s="462" t="s">
        <v>381</v>
      </c>
      <c r="L25" s="461">
        <f>J25*I25</f>
        <v>0.26065999999999995</v>
      </c>
      <c r="M25" s="461">
        <f>M24+L25</f>
        <v>130.59065999999999</v>
      </c>
    </row>
    <row r="26" spans="1:13" x14ac:dyDescent="0.2">
      <c r="A26" s="303"/>
      <c r="B26" s="303"/>
      <c r="C26" s="14"/>
      <c r="D26" s="419"/>
      <c r="E26" s="420"/>
      <c r="F26" s="421"/>
      <c r="G26" s="420"/>
      <c r="H26" s="420"/>
      <c r="I26" s="422"/>
      <c r="J26" s="423"/>
      <c r="K26" s="424"/>
      <c r="L26" s="423"/>
      <c r="M26" s="423"/>
    </row>
    <row r="27" spans="1:13" ht="39" customHeight="1" x14ac:dyDescent="0.2">
      <c r="A27" s="247"/>
      <c r="B27" s="248"/>
      <c r="C27" s="247" t="s">
        <v>319</v>
      </c>
      <c r="D27" s="426"/>
      <c r="E27" s="427"/>
      <c r="F27" s="428"/>
      <c r="G27" s="427"/>
      <c r="H27" s="463">
        <f>ROUND(H25/100,4)</f>
        <v>1.3073999999999999</v>
      </c>
      <c r="I27" s="429"/>
      <c r="J27" s="430"/>
      <c r="K27" s="431"/>
      <c r="L27" s="430"/>
      <c r="M27" s="464">
        <f>ROUND(M25/100,4)</f>
        <v>1.3059000000000001</v>
      </c>
    </row>
    <row r="28" spans="1:13" s="407" customFormat="1" x14ac:dyDescent="0.2">
      <c r="A28" s="454" t="s">
        <v>315</v>
      </c>
    </row>
    <row r="29" spans="1:13" hidden="1" x14ac:dyDescent="0.2">
      <c r="G29" s="51">
        <v>0.7</v>
      </c>
      <c r="H29" s="432">
        <f>H27</f>
        <v>1.3073999999999999</v>
      </c>
    </row>
    <row r="30" spans="1:13" hidden="1" x14ac:dyDescent="0.2">
      <c r="G30" s="51">
        <v>0.3</v>
      </c>
      <c r="H30" s="432">
        <f>M27</f>
        <v>1.3059000000000001</v>
      </c>
    </row>
    <row r="32" spans="1:13" ht="42" customHeight="1" x14ac:dyDescent="0.2">
      <c r="C32" s="394" t="s">
        <v>361</v>
      </c>
      <c r="D32" s="433">
        <f>SUMPRODUCT(G29:G30,H29:H30)/SUM(G29:G30)</f>
        <v>1.3069499999999998</v>
      </c>
      <c r="F32" s="407"/>
      <c r="G32" s="407"/>
      <c r="H32" s="407"/>
      <c r="I32" s="407"/>
      <c r="J32" s="407"/>
      <c r="K32" s="407"/>
      <c r="L32" s="407"/>
      <c r="M32" s="407"/>
    </row>
    <row r="33" spans="1:22" ht="45.75" customHeight="1" x14ac:dyDescent="0.2">
      <c r="C33" s="553" t="s">
        <v>336</v>
      </c>
      <c r="D33" s="554"/>
      <c r="E33" s="555"/>
      <c r="F33" s="556"/>
      <c r="G33" s="552"/>
      <c r="H33" s="552"/>
      <c r="I33" s="552"/>
      <c r="J33" s="552"/>
      <c r="K33" s="552"/>
      <c r="L33" s="552"/>
      <c r="M33" s="412"/>
    </row>
    <row r="36" spans="1:22" ht="32.25" customHeight="1" x14ac:dyDescent="0.2">
      <c r="A36" s="559" t="s">
        <v>320</v>
      </c>
      <c r="B36" s="564"/>
      <c r="C36" s="564"/>
      <c r="D36" s="564"/>
      <c r="E36" s="564"/>
      <c r="F36" s="564"/>
      <c r="G36" s="564"/>
      <c r="H36" s="564"/>
      <c r="I36" s="564"/>
      <c r="J36" s="564"/>
      <c r="K36" s="564"/>
      <c r="L36" s="564"/>
      <c r="M36" s="564"/>
    </row>
    <row r="37" spans="1:22" ht="32.25" customHeight="1" x14ac:dyDescent="0.2">
      <c r="A37" s="394"/>
      <c r="B37" s="395"/>
      <c r="C37" s="395"/>
      <c r="D37" s="561" t="s">
        <v>328</v>
      </c>
      <c r="E37" s="561"/>
      <c r="F37" s="561"/>
      <c r="G37" s="561"/>
      <c r="H37" s="561"/>
      <c r="I37" s="562" t="s">
        <v>329</v>
      </c>
      <c r="J37" s="562"/>
      <c r="K37" s="562"/>
      <c r="L37" s="562"/>
      <c r="M37" s="563"/>
    </row>
    <row r="38" spans="1:22" ht="42" customHeight="1" x14ac:dyDescent="0.2">
      <c r="A38" s="398" t="s">
        <v>12</v>
      </c>
      <c r="B38" s="398" t="s">
        <v>216</v>
      </c>
      <c r="C38" s="398"/>
      <c r="D38" s="399" t="s">
        <v>14</v>
      </c>
      <c r="E38" s="399"/>
      <c r="F38" s="399" t="s">
        <v>15</v>
      </c>
      <c r="G38" s="399" t="s">
        <v>16</v>
      </c>
      <c r="H38" s="399" t="s">
        <v>17</v>
      </c>
      <c r="I38" s="400" t="s">
        <v>14</v>
      </c>
      <c r="J38" s="400"/>
      <c r="K38" s="400" t="s">
        <v>15</v>
      </c>
      <c r="L38" s="400" t="s">
        <v>16</v>
      </c>
      <c r="M38" s="400" t="s">
        <v>17</v>
      </c>
    </row>
    <row r="39" spans="1:22" ht="25.5" x14ac:dyDescent="0.2">
      <c r="A39" s="15" t="s">
        <v>19</v>
      </c>
      <c r="B39" s="16" t="s">
        <v>20</v>
      </c>
      <c r="C39" s="303"/>
      <c r="D39" s="401">
        <f>'2a Fase A'!D10</f>
        <v>1</v>
      </c>
      <c r="E39" s="402">
        <v>100</v>
      </c>
      <c r="F39" s="403" t="s">
        <v>21</v>
      </c>
      <c r="G39" s="402">
        <v>100</v>
      </c>
      <c r="H39" s="402">
        <v>100</v>
      </c>
      <c r="I39" s="404">
        <f>'2b Fase B en C'!D10</f>
        <v>1</v>
      </c>
      <c r="J39" s="405">
        <v>100</v>
      </c>
      <c r="K39" s="406" t="s">
        <v>21</v>
      </c>
      <c r="L39" s="405">
        <v>100</v>
      </c>
      <c r="M39" s="405">
        <v>100</v>
      </c>
    </row>
    <row r="40" spans="1:22" ht="58.5" customHeight="1" x14ac:dyDescent="0.2">
      <c r="A40" s="15" t="s">
        <v>27</v>
      </c>
      <c r="B40" s="15" t="s">
        <v>28</v>
      </c>
      <c r="C40" s="413" t="s">
        <v>321</v>
      </c>
      <c r="D40" s="435">
        <f>'2a Fase A'!D11</f>
        <v>0.108225</v>
      </c>
      <c r="E40" s="402">
        <f>H39</f>
        <v>100</v>
      </c>
      <c r="F40" s="403" t="s">
        <v>245</v>
      </c>
      <c r="G40" s="402">
        <f>D40*E40</f>
        <v>10.8225</v>
      </c>
      <c r="H40" s="402">
        <f>H39+G40</f>
        <v>110.82250000000001</v>
      </c>
      <c r="I40" s="436">
        <f>'2b Fase B en C'!D11</f>
        <v>0.108225</v>
      </c>
      <c r="J40" s="405">
        <f>M39</f>
        <v>100</v>
      </c>
      <c r="K40" s="406" t="s">
        <v>245</v>
      </c>
      <c r="L40" s="405">
        <f>I40*J40</f>
        <v>10.8225</v>
      </c>
      <c r="M40" s="405">
        <f>M39+L40</f>
        <v>110.82250000000001</v>
      </c>
      <c r="O40" s="437"/>
      <c r="P40" s="412"/>
      <c r="Q40" s="412"/>
      <c r="R40" s="412"/>
      <c r="S40" s="412"/>
    </row>
    <row r="41" spans="1:22" ht="51" x14ac:dyDescent="0.2">
      <c r="A41" s="15" t="s">
        <v>35</v>
      </c>
      <c r="B41" s="16" t="s">
        <v>36</v>
      </c>
      <c r="C41" s="408" t="s">
        <v>240</v>
      </c>
      <c r="D41" s="435">
        <f>'2a Fase A'!D16</f>
        <v>0</v>
      </c>
      <c r="E41" s="402">
        <f>H40</f>
        <v>110.82250000000001</v>
      </c>
      <c r="F41" s="403" t="s">
        <v>247</v>
      </c>
      <c r="G41" s="402">
        <f>D41*E41</f>
        <v>0</v>
      </c>
      <c r="H41" s="409"/>
      <c r="I41" s="410"/>
      <c r="J41" s="410"/>
      <c r="K41" s="410"/>
      <c r="L41" s="410"/>
      <c r="M41" s="411"/>
      <c r="N41" s="291"/>
    </row>
    <row r="42" spans="1:22" x14ac:dyDescent="0.2">
      <c r="A42" s="303"/>
      <c r="B42" s="303"/>
      <c r="C42" s="413" t="s">
        <v>379</v>
      </c>
      <c r="D42" s="435">
        <f>D14</f>
        <v>0.08</v>
      </c>
      <c r="E42" s="414">
        <f>H40</f>
        <v>110.82250000000001</v>
      </c>
      <c r="F42" s="415" t="s">
        <v>247</v>
      </c>
      <c r="G42" s="414">
        <f>D42*E42</f>
        <v>8.8658000000000001</v>
      </c>
      <c r="H42" s="414"/>
      <c r="I42" s="436">
        <f>I14</f>
        <v>0.08</v>
      </c>
      <c r="J42" s="416">
        <f>M40</f>
        <v>110.82250000000001</v>
      </c>
      <c r="K42" s="417" t="s">
        <v>247</v>
      </c>
      <c r="L42" s="416">
        <f>I42*J42</f>
        <v>8.8658000000000001</v>
      </c>
      <c r="M42" s="416"/>
      <c r="P42" s="438"/>
      <c r="Q42" s="438"/>
      <c r="R42" s="438"/>
      <c r="S42" s="438"/>
      <c r="T42" s="438"/>
      <c r="U42" s="438"/>
      <c r="V42" s="438"/>
    </row>
    <row r="43" spans="1:22" x14ac:dyDescent="0.2">
      <c r="A43" s="303"/>
      <c r="B43" s="53"/>
      <c r="C43" s="413" t="s">
        <v>223</v>
      </c>
      <c r="D43" s="435">
        <f>'2a Fase A'!D18</f>
        <v>1.5E-3</v>
      </c>
      <c r="E43" s="414">
        <f>H40</f>
        <v>110.82250000000001</v>
      </c>
      <c r="F43" s="415" t="s">
        <v>247</v>
      </c>
      <c r="G43" s="414">
        <f>D43*E43</f>
        <v>0.16623375000000001</v>
      </c>
      <c r="H43" s="414"/>
      <c r="I43" s="410"/>
      <c r="J43" s="410"/>
      <c r="K43" s="410"/>
      <c r="L43" s="410"/>
      <c r="M43" s="416"/>
    </row>
    <row r="44" spans="1:22" ht="23.25" customHeight="1" x14ac:dyDescent="0.2">
      <c r="A44" s="303"/>
      <c r="B44" s="303"/>
      <c r="C44" s="14" t="s">
        <v>30</v>
      </c>
      <c r="D44" s="419">
        <f>SUM(D41:D43)</f>
        <v>8.1500000000000003E-2</v>
      </c>
      <c r="E44" s="420">
        <f>H40</f>
        <v>110.82250000000001</v>
      </c>
      <c r="F44" s="421" t="s">
        <v>247</v>
      </c>
      <c r="G44" s="420">
        <f>SUM(G41:G43)</f>
        <v>9.0320337500000001</v>
      </c>
      <c r="H44" s="420">
        <f>H40+G44</f>
        <v>119.85453375</v>
      </c>
      <c r="I44" s="422">
        <f>SUM(I41:I43)</f>
        <v>0.08</v>
      </c>
      <c r="J44" s="423">
        <f>M40</f>
        <v>110.82250000000001</v>
      </c>
      <c r="K44" s="424" t="s">
        <v>247</v>
      </c>
      <c r="L44" s="423">
        <f>SUM(L41:L43)</f>
        <v>8.8658000000000001</v>
      </c>
      <c r="M44" s="423">
        <f>M40+L44</f>
        <v>119.6883</v>
      </c>
    </row>
    <row r="45" spans="1:22" ht="25.5" x14ac:dyDescent="0.2">
      <c r="A45" s="303"/>
      <c r="B45" s="16" t="s">
        <v>39</v>
      </c>
      <c r="C45" s="413" t="s">
        <v>40</v>
      </c>
      <c r="D45" s="418">
        <f>'2a Fase A'!D21</f>
        <v>8.0000000000000004E-4</v>
      </c>
      <c r="E45" s="414">
        <f>H40</f>
        <v>110.82250000000001</v>
      </c>
      <c r="F45" s="415" t="s">
        <v>247</v>
      </c>
      <c r="G45" s="414">
        <f t="shared" ref="G45:G50" si="2">D45*E45</f>
        <v>8.8658000000000015E-2</v>
      </c>
      <c r="H45" s="414"/>
      <c r="I45" s="425">
        <f>'2b Fase B en C'!D21</f>
        <v>8.0000000000000004E-4</v>
      </c>
      <c r="J45" s="416">
        <f>M40</f>
        <v>110.82250000000001</v>
      </c>
      <c r="K45" s="417" t="s">
        <v>247</v>
      </c>
      <c r="L45" s="416">
        <f t="shared" ref="L45:L50" si="3">I45*J45</f>
        <v>8.8658000000000015E-2</v>
      </c>
      <c r="M45" s="416"/>
    </row>
    <row r="46" spans="1:22" x14ac:dyDescent="0.2">
      <c r="A46" s="303"/>
      <c r="B46" s="25"/>
      <c r="C46" s="413" t="s">
        <v>41</v>
      </c>
      <c r="D46" s="418">
        <f>'2a Fase A'!D22</f>
        <v>8.0399999999999999E-2</v>
      </c>
      <c r="E46" s="414">
        <f>H40</f>
        <v>110.82250000000001</v>
      </c>
      <c r="F46" s="415" t="s">
        <v>247</v>
      </c>
      <c r="G46" s="414">
        <f t="shared" si="2"/>
        <v>8.9101289999999995</v>
      </c>
      <c r="H46" s="414"/>
      <c r="I46" s="425">
        <f>'2b Fase B en C'!D22</f>
        <v>8.0399999999999999E-2</v>
      </c>
      <c r="J46" s="416">
        <f>M40</f>
        <v>110.82250000000001</v>
      </c>
      <c r="K46" s="417" t="s">
        <v>247</v>
      </c>
      <c r="L46" s="416">
        <f t="shared" si="3"/>
        <v>8.9101289999999995</v>
      </c>
      <c r="M46" s="416"/>
    </row>
    <row r="47" spans="1:22" x14ac:dyDescent="0.2">
      <c r="A47" s="303"/>
      <c r="B47" s="47"/>
      <c r="C47" s="413" t="s">
        <v>225</v>
      </c>
      <c r="D47" s="418">
        <f>'2a Fase A'!D23</f>
        <v>6.5699999999999995E-2</v>
      </c>
      <c r="E47" s="414">
        <f>H40</f>
        <v>110.82250000000001</v>
      </c>
      <c r="F47" s="415" t="s">
        <v>247</v>
      </c>
      <c r="G47" s="414">
        <f t="shared" si="2"/>
        <v>7.2810382499999999</v>
      </c>
      <c r="H47" s="414"/>
      <c r="I47" s="425">
        <f>'2b Fase B en C'!D23</f>
        <v>6.5699999999999995E-2</v>
      </c>
      <c r="J47" s="416">
        <f>M40</f>
        <v>110.82250000000001</v>
      </c>
      <c r="K47" s="417" t="s">
        <v>247</v>
      </c>
      <c r="L47" s="416">
        <f t="shared" si="3"/>
        <v>7.2810382499999999</v>
      </c>
      <c r="M47" s="416"/>
    </row>
    <row r="48" spans="1:22" x14ac:dyDescent="0.2">
      <c r="A48" s="303"/>
      <c r="B48" s="25"/>
      <c r="C48" s="413" t="s">
        <v>44</v>
      </c>
      <c r="D48" s="418">
        <f>'2a Fase A'!D24</f>
        <v>7.6399999999999996E-2</v>
      </c>
      <c r="E48" s="414">
        <f>H40</f>
        <v>110.82250000000001</v>
      </c>
      <c r="F48" s="415" t="s">
        <v>247</v>
      </c>
      <c r="G48" s="414">
        <f t="shared" si="2"/>
        <v>8.4668390000000002</v>
      </c>
      <c r="H48" s="414"/>
      <c r="I48" s="425">
        <f>'2b Fase B en C'!D24</f>
        <v>7.6399999999999996E-2</v>
      </c>
      <c r="J48" s="416">
        <f>M40</f>
        <v>110.82250000000001</v>
      </c>
      <c r="K48" s="417" t="s">
        <v>247</v>
      </c>
      <c r="L48" s="416">
        <f t="shared" si="3"/>
        <v>8.4668390000000002</v>
      </c>
      <c r="M48" s="416"/>
    </row>
    <row r="49" spans="1:19" x14ac:dyDescent="0.2">
      <c r="A49" s="303"/>
      <c r="B49" s="25"/>
      <c r="C49" s="413" t="s">
        <v>316</v>
      </c>
      <c r="D49" s="418">
        <f>'2a Fase A'!D25</f>
        <v>0</v>
      </c>
      <c r="E49" s="414">
        <f>H40</f>
        <v>110.82250000000001</v>
      </c>
      <c r="F49" s="415" t="s">
        <v>247</v>
      </c>
      <c r="G49" s="414">
        <f t="shared" si="2"/>
        <v>0</v>
      </c>
      <c r="H49" s="414"/>
      <c r="I49" s="425">
        <f>'2b Fase B en C'!D25</f>
        <v>0</v>
      </c>
      <c r="J49" s="416">
        <f>M40</f>
        <v>110.82250000000001</v>
      </c>
      <c r="K49" s="417" t="s">
        <v>247</v>
      </c>
      <c r="L49" s="416">
        <f t="shared" si="3"/>
        <v>0</v>
      </c>
      <c r="M49" s="416"/>
    </row>
    <row r="50" spans="1:19" x14ac:dyDescent="0.2">
      <c r="A50" s="303"/>
      <c r="B50" s="25"/>
      <c r="C50" s="413" t="s">
        <v>317</v>
      </c>
      <c r="D50" s="418">
        <f>'2a Fase A'!D26</f>
        <v>0</v>
      </c>
      <c r="E50" s="414">
        <f>H40</f>
        <v>110.82250000000001</v>
      </c>
      <c r="F50" s="415" t="s">
        <v>247</v>
      </c>
      <c r="G50" s="414">
        <f t="shared" si="2"/>
        <v>0</v>
      </c>
      <c r="H50" s="414"/>
      <c r="I50" s="425">
        <f>'2b Fase B en C'!D26</f>
        <v>0</v>
      </c>
      <c r="J50" s="416">
        <f>M40</f>
        <v>110.82250000000001</v>
      </c>
      <c r="K50" s="417" t="s">
        <v>247</v>
      </c>
      <c r="L50" s="416">
        <f t="shared" si="3"/>
        <v>0</v>
      </c>
      <c r="M50" s="416"/>
    </row>
    <row r="51" spans="1:19" x14ac:dyDescent="0.2">
      <c r="A51" s="303"/>
      <c r="B51" s="25"/>
      <c r="C51" s="413" t="s">
        <v>318</v>
      </c>
      <c r="D51" s="418">
        <f>'2a Fase A'!D27</f>
        <v>0</v>
      </c>
      <c r="E51" s="414">
        <f>H40</f>
        <v>110.82250000000001</v>
      </c>
      <c r="F51" s="415" t="s">
        <v>247</v>
      </c>
      <c r="G51" s="414">
        <f>D51*E51</f>
        <v>0</v>
      </c>
      <c r="H51" s="414"/>
      <c r="I51" s="425">
        <f>'2b Fase B en C'!D27</f>
        <v>0</v>
      </c>
      <c r="J51" s="416">
        <f>M40</f>
        <v>110.82250000000001</v>
      </c>
      <c r="K51" s="417" t="s">
        <v>247</v>
      </c>
      <c r="L51" s="416">
        <f>I51*J51</f>
        <v>0</v>
      </c>
      <c r="M51" s="416"/>
    </row>
    <row r="52" spans="1:19" x14ac:dyDescent="0.2">
      <c r="A52" s="303"/>
      <c r="B52" s="25"/>
      <c r="C52" s="14" t="s">
        <v>30</v>
      </c>
      <c r="D52" s="419">
        <f>SUM(D45:D51)</f>
        <v>0.22329999999999997</v>
      </c>
      <c r="E52" s="420">
        <f>H40</f>
        <v>110.82250000000001</v>
      </c>
      <c r="F52" s="421" t="s">
        <v>247</v>
      </c>
      <c r="G52" s="420">
        <f>SUM(G45:G51)</f>
        <v>24.746664250000002</v>
      </c>
      <c r="H52" s="420">
        <f>H44+G52</f>
        <v>144.60119800000001</v>
      </c>
      <c r="I52" s="422">
        <f>SUM(I45:I51)</f>
        <v>0.22329999999999997</v>
      </c>
      <c r="J52" s="423">
        <f>M40</f>
        <v>110.82250000000001</v>
      </c>
      <c r="K52" s="424" t="s">
        <v>247</v>
      </c>
      <c r="L52" s="423">
        <f>SUM(L45:L51)</f>
        <v>24.746664250000002</v>
      </c>
      <c r="M52" s="423">
        <f>M44+L52</f>
        <v>144.43496425000001</v>
      </c>
    </row>
    <row r="53" spans="1:19" ht="25.5" x14ac:dyDescent="0.2">
      <c r="A53" s="15" t="s">
        <v>48</v>
      </c>
      <c r="B53" s="16" t="s">
        <v>322</v>
      </c>
      <c r="C53" s="413" t="s">
        <v>323</v>
      </c>
      <c r="D53" s="418">
        <f>'2a Fase A'!D29</f>
        <v>0</v>
      </c>
      <c r="E53" s="414">
        <f>H52</f>
        <v>144.60119800000001</v>
      </c>
      <c r="F53" s="415" t="s">
        <v>249</v>
      </c>
      <c r="G53" s="414">
        <f>E53*D53</f>
        <v>0</v>
      </c>
      <c r="H53" s="414"/>
      <c r="I53" s="425">
        <f>'2b Fase B en C'!D29</f>
        <v>0</v>
      </c>
      <c r="J53" s="416">
        <f>M52</f>
        <v>144.43496425000001</v>
      </c>
      <c r="K53" s="406" t="s">
        <v>249</v>
      </c>
      <c r="L53" s="416">
        <f>J53*I53</f>
        <v>0</v>
      </c>
      <c r="M53" s="416"/>
    </row>
    <row r="54" spans="1:19" ht="27" customHeight="1" x14ac:dyDescent="0.2">
      <c r="A54" s="303"/>
      <c r="B54" s="303"/>
      <c r="C54" s="14" t="s">
        <v>30</v>
      </c>
      <c r="D54" s="419">
        <f>D53</f>
        <v>0</v>
      </c>
      <c r="E54" s="420">
        <f>H52</f>
        <v>144.60119800000001</v>
      </c>
      <c r="F54" s="467" t="s">
        <v>249</v>
      </c>
      <c r="G54" s="420">
        <f>G53</f>
        <v>0</v>
      </c>
      <c r="H54" s="420">
        <f>H52+G54</f>
        <v>144.60119800000001</v>
      </c>
      <c r="I54" s="422">
        <f>I53</f>
        <v>0</v>
      </c>
      <c r="J54" s="423">
        <f>M52</f>
        <v>144.43496425000001</v>
      </c>
      <c r="K54" s="439" t="s">
        <v>249</v>
      </c>
      <c r="L54" s="423">
        <f>L53</f>
        <v>0</v>
      </c>
      <c r="M54" s="423">
        <f>M52+L54</f>
        <v>144.43496425000001</v>
      </c>
    </row>
    <row r="55" spans="1:19" ht="25.5" x14ac:dyDescent="0.2">
      <c r="A55" s="455" t="s">
        <v>213</v>
      </c>
      <c r="B55" s="456" t="s">
        <v>380</v>
      </c>
      <c r="C55" s="51"/>
      <c r="D55" s="457">
        <v>2E-3</v>
      </c>
      <c r="E55" s="458">
        <f>H54</f>
        <v>144.60119800000001</v>
      </c>
      <c r="F55" s="459" t="s">
        <v>381</v>
      </c>
      <c r="G55" s="458">
        <f>E55*D55</f>
        <v>0.28920239600000003</v>
      </c>
      <c r="H55" s="458">
        <f>H54+G55</f>
        <v>144.89040039600002</v>
      </c>
      <c r="I55" s="460">
        <v>2E-3</v>
      </c>
      <c r="J55" s="461">
        <f>M54</f>
        <v>144.43496425000001</v>
      </c>
      <c r="K55" s="462" t="s">
        <v>381</v>
      </c>
      <c r="L55" s="461">
        <f>J55*I55</f>
        <v>0.28886992850000004</v>
      </c>
      <c r="M55" s="461">
        <f>M54+L55</f>
        <v>144.7238341785</v>
      </c>
    </row>
    <row r="56" spans="1:19" x14ac:dyDescent="0.2">
      <c r="A56" s="303"/>
      <c r="B56" s="303"/>
      <c r="C56" s="14"/>
      <c r="D56" s="419"/>
      <c r="E56" s="420"/>
      <c r="F56" s="421"/>
      <c r="G56" s="420"/>
      <c r="H56" s="420"/>
      <c r="I56" s="422"/>
      <c r="J56" s="423"/>
      <c r="K56" s="424"/>
      <c r="L56" s="423"/>
      <c r="M56" s="423"/>
      <c r="O56" s="552"/>
      <c r="P56" s="552"/>
      <c r="Q56" s="552"/>
      <c r="R56" s="552"/>
      <c r="S56" s="552"/>
    </row>
    <row r="57" spans="1:19" ht="35.25" customHeight="1" x14ac:dyDescent="0.2">
      <c r="A57" s="303"/>
      <c r="B57" s="303"/>
      <c r="C57" s="247" t="s">
        <v>319</v>
      </c>
      <c r="D57" s="419"/>
      <c r="E57" s="420"/>
      <c r="F57" s="421"/>
      <c r="G57" s="420"/>
      <c r="H57" s="465">
        <f>ROUND(H55/100,4)</f>
        <v>1.4489000000000001</v>
      </c>
      <c r="I57" s="422"/>
      <c r="J57" s="423"/>
      <c r="K57" s="424"/>
      <c r="L57" s="423"/>
      <c r="M57" s="466">
        <f>ROUND(M55/100,4)</f>
        <v>1.4472</v>
      </c>
      <c r="O57" s="397"/>
      <c r="P57" s="397"/>
      <c r="Q57" s="397"/>
      <c r="R57" s="397"/>
      <c r="S57" s="397"/>
    </row>
    <row r="58" spans="1:19" s="407" customFormat="1" x14ac:dyDescent="0.2">
      <c r="A58" s="454" t="s">
        <v>315</v>
      </c>
    </row>
    <row r="59" spans="1:19" hidden="1" x14ac:dyDescent="0.2">
      <c r="G59" s="51">
        <v>0.7</v>
      </c>
      <c r="H59" s="432">
        <f>H57</f>
        <v>1.4489000000000001</v>
      </c>
    </row>
    <row r="60" spans="1:19" hidden="1" x14ac:dyDescent="0.2">
      <c r="G60" s="51">
        <v>0.3</v>
      </c>
      <c r="H60" s="432">
        <f>M57</f>
        <v>1.4472</v>
      </c>
    </row>
    <row r="62" spans="1:19" ht="34.5" customHeight="1" x14ac:dyDescent="0.2">
      <c r="C62" s="394" t="s">
        <v>362</v>
      </c>
      <c r="D62" s="433">
        <f>SUMPRODUCT(G59:G60,H59:H60)/SUM(G59:G60)</f>
        <v>1.4483899999999998</v>
      </c>
      <c r="F62" s="407"/>
      <c r="G62" s="407"/>
      <c r="H62" s="407"/>
      <c r="I62" s="407"/>
      <c r="J62" s="407"/>
      <c r="K62" s="407"/>
      <c r="L62" s="407"/>
      <c r="M62" s="407"/>
    </row>
    <row r="63" spans="1:19" ht="47.25" customHeight="1" x14ac:dyDescent="0.2">
      <c r="C63" s="553" t="s">
        <v>336</v>
      </c>
      <c r="D63" s="554"/>
      <c r="E63" s="555"/>
      <c r="F63" s="556"/>
      <c r="G63" s="552"/>
      <c r="H63" s="552"/>
      <c r="I63" s="552"/>
      <c r="J63" s="552"/>
      <c r="K63" s="412"/>
      <c r="L63" s="412"/>
      <c r="M63" s="412"/>
    </row>
    <row r="67" spans="1:14" ht="32.25" customHeight="1" x14ac:dyDescent="0.2">
      <c r="A67" s="559" t="s">
        <v>324</v>
      </c>
      <c r="B67" s="560"/>
      <c r="C67" s="560"/>
      <c r="D67" s="560"/>
      <c r="E67" s="560"/>
      <c r="F67" s="560"/>
      <c r="G67" s="560"/>
      <c r="H67" s="560"/>
      <c r="I67" s="560"/>
      <c r="J67" s="560"/>
      <c r="K67" s="560"/>
      <c r="L67" s="560"/>
      <c r="M67" s="560"/>
    </row>
    <row r="68" spans="1:14" ht="32.25" customHeight="1" x14ac:dyDescent="0.2">
      <c r="A68" s="394"/>
      <c r="B68" s="394"/>
      <c r="C68" s="395"/>
      <c r="D68" s="561" t="s">
        <v>328</v>
      </c>
      <c r="E68" s="561"/>
      <c r="F68" s="561"/>
      <c r="G68" s="561"/>
      <c r="H68" s="561"/>
      <c r="I68" s="562" t="s">
        <v>329</v>
      </c>
      <c r="J68" s="562"/>
      <c r="K68" s="562"/>
      <c r="L68" s="562"/>
      <c r="M68" s="563"/>
    </row>
    <row r="69" spans="1:14" ht="42" customHeight="1" x14ac:dyDescent="0.2">
      <c r="A69" s="398" t="s">
        <v>12</v>
      </c>
      <c r="B69" s="398" t="s">
        <v>216</v>
      </c>
      <c r="C69" s="398"/>
      <c r="D69" s="399" t="s">
        <v>14</v>
      </c>
      <c r="E69" s="399"/>
      <c r="F69" s="399" t="s">
        <v>15</v>
      </c>
      <c r="G69" s="399" t="s">
        <v>16</v>
      </c>
      <c r="H69" s="399" t="s">
        <v>17</v>
      </c>
      <c r="I69" s="400" t="s">
        <v>14</v>
      </c>
      <c r="J69" s="400"/>
      <c r="K69" s="400" t="s">
        <v>15</v>
      </c>
      <c r="L69" s="400" t="s">
        <v>16</v>
      </c>
      <c r="M69" s="400" t="s">
        <v>17</v>
      </c>
    </row>
    <row r="70" spans="1:14" ht="25.5" x14ac:dyDescent="0.2">
      <c r="A70" s="15" t="s">
        <v>19</v>
      </c>
      <c r="B70" s="16" t="s">
        <v>20</v>
      </c>
      <c r="C70" s="303"/>
      <c r="D70" s="401">
        <f>'2a Fase A'!D10</f>
        <v>1</v>
      </c>
      <c r="E70" s="402">
        <v>100</v>
      </c>
      <c r="F70" s="403" t="s">
        <v>21</v>
      </c>
      <c r="G70" s="402">
        <v>100</v>
      </c>
      <c r="H70" s="402">
        <v>100</v>
      </c>
      <c r="I70" s="404">
        <f>'2b Fase B en C'!D10</f>
        <v>1</v>
      </c>
      <c r="J70" s="405">
        <v>100</v>
      </c>
      <c r="K70" s="406" t="s">
        <v>21</v>
      </c>
      <c r="L70" s="405">
        <v>100</v>
      </c>
      <c r="M70" s="405">
        <v>100</v>
      </c>
    </row>
    <row r="71" spans="1:14" ht="51" x14ac:dyDescent="0.2">
      <c r="A71" s="15" t="s">
        <v>35</v>
      </c>
      <c r="B71" s="16" t="s">
        <v>36</v>
      </c>
      <c r="C71" s="408" t="s">
        <v>240</v>
      </c>
      <c r="D71" s="401">
        <f>'2a Fase A'!D16</f>
        <v>0</v>
      </c>
      <c r="E71" s="402">
        <f>H70</f>
        <v>100</v>
      </c>
      <c r="F71" s="403" t="s">
        <v>247</v>
      </c>
      <c r="G71" s="402">
        <f>D71*E71</f>
        <v>0</v>
      </c>
      <c r="H71" s="409"/>
      <c r="I71" s="410"/>
      <c r="J71" s="410"/>
      <c r="K71" s="410"/>
      <c r="L71" s="410"/>
      <c r="M71" s="411"/>
      <c r="N71" s="291"/>
    </row>
    <row r="72" spans="1:14" x14ac:dyDescent="0.2">
      <c r="A72" s="303"/>
      <c r="B72" s="303"/>
      <c r="C72" s="413" t="s">
        <v>379</v>
      </c>
      <c r="D72" s="401">
        <f>D14</f>
        <v>0.08</v>
      </c>
      <c r="E72" s="414">
        <f>H70</f>
        <v>100</v>
      </c>
      <c r="F72" s="415" t="s">
        <v>247</v>
      </c>
      <c r="G72" s="414">
        <f>D72*E72</f>
        <v>8</v>
      </c>
      <c r="H72" s="414"/>
      <c r="I72" s="404">
        <f>I14</f>
        <v>0.08</v>
      </c>
      <c r="J72" s="416">
        <f>M70</f>
        <v>100</v>
      </c>
      <c r="K72" s="417" t="s">
        <v>247</v>
      </c>
      <c r="L72" s="416">
        <f>I72*J72</f>
        <v>8</v>
      </c>
      <c r="M72" s="416"/>
    </row>
    <row r="73" spans="1:14" x14ac:dyDescent="0.2">
      <c r="A73" s="303"/>
      <c r="B73" s="53"/>
      <c r="C73" s="413" t="s">
        <v>223</v>
      </c>
      <c r="D73" s="418">
        <f>'2a Fase A'!D18</f>
        <v>1.5E-3</v>
      </c>
      <c r="E73" s="414">
        <f>H70</f>
        <v>100</v>
      </c>
      <c r="F73" s="415" t="s">
        <v>247</v>
      </c>
      <c r="G73" s="414">
        <f>D73*E73</f>
        <v>0.15</v>
      </c>
      <c r="H73" s="414"/>
      <c r="I73" s="410"/>
      <c r="J73" s="410"/>
      <c r="K73" s="410"/>
      <c r="L73" s="410"/>
      <c r="M73" s="416"/>
    </row>
    <row r="74" spans="1:14" ht="23.25" customHeight="1" x14ac:dyDescent="0.2">
      <c r="A74" s="303"/>
      <c r="B74" s="303"/>
      <c r="C74" s="14" t="s">
        <v>30</v>
      </c>
      <c r="D74" s="419">
        <f>SUM(D71:D73)</f>
        <v>8.1500000000000003E-2</v>
      </c>
      <c r="E74" s="420">
        <f>H70</f>
        <v>100</v>
      </c>
      <c r="F74" s="421" t="s">
        <v>247</v>
      </c>
      <c r="G74" s="420">
        <f>SUM(G71:G73)</f>
        <v>8.15</v>
      </c>
      <c r="H74" s="420">
        <f>H70+G74</f>
        <v>108.15</v>
      </c>
      <c r="I74" s="422">
        <f>SUM(I71:I73)</f>
        <v>0.08</v>
      </c>
      <c r="J74" s="423">
        <f>M70</f>
        <v>100</v>
      </c>
      <c r="K74" s="424" t="s">
        <v>247</v>
      </c>
      <c r="L74" s="423">
        <f>SUM(L71:L73)</f>
        <v>8</v>
      </c>
      <c r="M74" s="423">
        <f>M70+L74</f>
        <v>108</v>
      </c>
    </row>
    <row r="75" spans="1:14" ht="25.5" x14ac:dyDescent="0.2">
      <c r="A75" s="303"/>
      <c r="B75" s="16" t="s">
        <v>39</v>
      </c>
      <c r="C75" s="413" t="s">
        <v>40</v>
      </c>
      <c r="D75" s="418">
        <f>'2a Fase A'!D21</f>
        <v>8.0000000000000004E-4</v>
      </c>
      <c r="E75" s="414">
        <f>H70</f>
        <v>100</v>
      </c>
      <c r="F75" s="415" t="s">
        <v>247</v>
      </c>
      <c r="G75" s="414">
        <f t="shared" ref="G75:G80" si="4">D75*E75</f>
        <v>0.08</v>
      </c>
      <c r="H75" s="414"/>
      <c r="I75" s="425">
        <f>'2b Fase B en C'!D21</f>
        <v>8.0000000000000004E-4</v>
      </c>
      <c r="J75" s="416">
        <f>M70</f>
        <v>100</v>
      </c>
      <c r="K75" s="417" t="s">
        <v>247</v>
      </c>
      <c r="L75" s="416">
        <f t="shared" ref="L75:L80" si="5">I75*J75</f>
        <v>0.08</v>
      </c>
      <c r="M75" s="416"/>
    </row>
    <row r="76" spans="1:14" x14ac:dyDescent="0.2">
      <c r="A76" s="303"/>
      <c r="B76" s="25"/>
      <c r="C76" s="413" t="s">
        <v>41</v>
      </c>
      <c r="D76" s="418">
        <f>'2a Fase A'!D22</f>
        <v>8.0399999999999999E-2</v>
      </c>
      <c r="E76" s="414">
        <f>H70</f>
        <v>100</v>
      </c>
      <c r="F76" s="415" t="s">
        <v>247</v>
      </c>
      <c r="G76" s="414">
        <f t="shared" si="4"/>
        <v>8.0399999999999991</v>
      </c>
      <c r="H76" s="414"/>
      <c r="I76" s="425">
        <f>'2b Fase B en C'!D22</f>
        <v>8.0399999999999999E-2</v>
      </c>
      <c r="J76" s="416">
        <f>M70</f>
        <v>100</v>
      </c>
      <c r="K76" s="417" t="s">
        <v>247</v>
      </c>
      <c r="L76" s="416">
        <f t="shared" si="5"/>
        <v>8.0399999999999991</v>
      </c>
      <c r="M76" s="416"/>
    </row>
    <row r="77" spans="1:14" x14ac:dyDescent="0.2">
      <c r="A77" s="303"/>
      <c r="B77" s="47"/>
      <c r="C77" s="413" t="s">
        <v>225</v>
      </c>
      <c r="D77" s="418">
        <f>'2a Fase A'!D23</f>
        <v>6.5699999999999995E-2</v>
      </c>
      <c r="E77" s="414">
        <f>H70</f>
        <v>100</v>
      </c>
      <c r="F77" s="415" t="s">
        <v>247</v>
      </c>
      <c r="G77" s="414">
        <f t="shared" si="4"/>
        <v>6.5699999999999994</v>
      </c>
      <c r="H77" s="414"/>
      <c r="I77" s="425">
        <f>'2b Fase B en C'!D23</f>
        <v>6.5699999999999995E-2</v>
      </c>
      <c r="J77" s="416">
        <f>M70</f>
        <v>100</v>
      </c>
      <c r="K77" s="417" t="s">
        <v>247</v>
      </c>
      <c r="L77" s="416">
        <f t="shared" si="5"/>
        <v>6.5699999999999994</v>
      </c>
      <c r="M77" s="416"/>
    </row>
    <row r="78" spans="1:14" x14ac:dyDescent="0.2">
      <c r="A78" s="303"/>
      <c r="B78" s="25"/>
      <c r="C78" s="413" t="s">
        <v>44</v>
      </c>
      <c r="D78" s="418">
        <f>'2a Fase A'!D24</f>
        <v>7.6399999999999996E-2</v>
      </c>
      <c r="E78" s="414">
        <f>H70</f>
        <v>100</v>
      </c>
      <c r="F78" s="415" t="s">
        <v>247</v>
      </c>
      <c r="G78" s="414">
        <f t="shared" si="4"/>
        <v>7.64</v>
      </c>
      <c r="H78" s="414"/>
      <c r="I78" s="425">
        <f>'2b Fase B en C'!D24</f>
        <v>7.6399999999999996E-2</v>
      </c>
      <c r="J78" s="416">
        <f>M70</f>
        <v>100</v>
      </c>
      <c r="K78" s="417" t="s">
        <v>247</v>
      </c>
      <c r="L78" s="416">
        <f t="shared" si="5"/>
        <v>7.64</v>
      </c>
      <c r="M78" s="416"/>
    </row>
    <row r="79" spans="1:14" x14ac:dyDescent="0.2">
      <c r="A79" s="303"/>
      <c r="B79" s="25"/>
      <c r="C79" s="413" t="s">
        <v>316</v>
      </c>
      <c r="D79" s="418">
        <f>'2a Fase A'!D25</f>
        <v>0</v>
      </c>
      <c r="E79" s="414">
        <f>H70</f>
        <v>100</v>
      </c>
      <c r="F79" s="415" t="s">
        <v>247</v>
      </c>
      <c r="G79" s="414">
        <f t="shared" si="4"/>
        <v>0</v>
      </c>
      <c r="H79" s="414"/>
      <c r="I79" s="425">
        <f>'2b Fase B en C'!D25</f>
        <v>0</v>
      </c>
      <c r="J79" s="416">
        <f>M70</f>
        <v>100</v>
      </c>
      <c r="K79" s="417" t="s">
        <v>247</v>
      </c>
      <c r="L79" s="416">
        <f t="shared" si="5"/>
        <v>0</v>
      </c>
      <c r="M79" s="416"/>
    </row>
    <row r="80" spans="1:14" x14ac:dyDescent="0.2">
      <c r="A80" s="303"/>
      <c r="B80" s="25"/>
      <c r="C80" s="413" t="s">
        <v>317</v>
      </c>
      <c r="D80" s="418">
        <f>'2a Fase A'!D26</f>
        <v>0</v>
      </c>
      <c r="E80" s="414">
        <f>H70</f>
        <v>100</v>
      </c>
      <c r="F80" s="415" t="s">
        <v>247</v>
      </c>
      <c r="G80" s="414">
        <f t="shared" si="4"/>
        <v>0</v>
      </c>
      <c r="H80" s="414"/>
      <c r="I80" s="425">
        <f>'2b Fase B en C'!D26</f>
        <v>0</v>
      </c>
      <c r="J80" s="416">
        <f>M70</f>
        <v>100</v>
      </c>
      <c r="K80" s="417" t="s">
        <v>247</v>
      </c>
      <c r="L80" s="416">
        <f t="shared" si="5"/>
        <v>0</v>
      </c>
      <c r="M80" s="416"/>
    </row>
    <row r="81" spans="1:19" ht="22.5" customHeight="1" x14ac:dyDescent="0.2">
      <c r="A81" s="303"/>
      <c r="B81" s="303"/>
      <c r="C81" s="14" t="s">
        <v>30</v>
      </c>
      <c r="D81" s="419">
        <f>SUM(D75:D80)</f>
        <v>0.22329999999999997</v>
      </c>
      <c r="E81" s="420">
        <f>H70</f>
        <v>100</v>
      </c>
      <c r="F81" s="421" t="s">
        <v>247</v>
      </c>
      <c r="G81" s="420">
        <f>SUM(G75:G80)</f>
        <v>22.33</v>
      </c>
      <c r="H81" s="420">
        <f>H74+G81</f>
        <v>130.48000000000002</v>
      </c>
      <c r="I81" s="422">
        <f>SUM(I75:I80)</f>
        <v>0.22329999999999997</v>
      </c>
      <c r="J81" s="423">
        <f>M70</f>
        <v>100</v>
      </c>
      <c r="K81" s="424" t="s">
        <v>247</v>
      </c>
      <c r="L81" s="423">
        <f>SUM(L75:L80)</f>
        <v>22.33</v>
      </c>
      <c r="M81" s="423">
        <f>M74+L81</f>
        <v>130.32999999999998</v>
      </c>
    </row>
    <row r="82" spans="1:19" ht="38.25" x14ac:dyDescent="0.2">
      <c r="A82" s="14" t="s">
        <v>325</v>
      </c>
      <c r="B82" s="14" t="s">
        <v>326</v>
      </c>
      <c r="C82" s="440" t="s">
        <v>327</v>
      </c>
      <c r="D82" s="441">
        <v>0.05</v>
      </c>
      <c r="E82" s="409">
        <f>H81</f>
        <v>130.48000000000002</v>
      </c>
      <c r="F82" s="442" t="s">
        <v>383</v>
      </c>
      <c r="G82" s="409">
        <f>D82*E82</f>
        <v>6.5240000000000009</v>
      </c>
      <c r="H82" s="409">
        <f>H81+G82</f>
        <v>137.00400000000002</v>
      </c>
      <c r="I82" s="443">
        <v>0.05</v>
      </c>
      <c r="J82" s="411">
        <f>M81</f>
        <v>130.32999999999998</v>
      </c>
      <c r="K82" s="444" t="s">
        <v>384</v>
      </c>
      <c r="L82" s="411">
        <f>I82*J82</f>
        <v>6.5164999999999997</v>
      </c>
      <c r="M82" s="411">
        <f>M81+L82</f>
        <v>136.84649999999999</v>
      </c>
      <c r="O82" s="551"/>
      <c r="P82" s="551"/>
      <c r="Q82" s="551"/>
      <c r="R82" s="551"/>
      <c r="S82" s="551"/>
    </row>
    <row r="83" spans="1:19" x14ac:dyDescent="0.2">
      <c r="A83" s="303"/>
      <c r="B83" s="303"/>
      <c r="C83" s="14"/>
      <c r="D83" s="419"/>
      <c r="E83" s="420"/>
      <c r="F83" s="421"/>
      <c r="G83" s="420"/>
      <c r="H83" s="420"/>
      <c r="I83" s="422"/>
      <c r="J83" s="423"/>
      <c r="K83" s="424"/>
      <c r="L83" s="423"/>
      <c r="M83" s="423"/>
      <c r="O83" s="552"/>
      <c r="P83" s="552"/>
      <c r="Q83" s="552"/>
      <c r="R83" s="552"/>
      <c r="S83" s="552"/>
    </row>
    <row r="84" spans="1:19" ht="39" customHeight="1" x14ac:dyDescent="0.2">
      <c r="A84" s="247"/>
      <c r="B84" s="248"/>
      <c r="C84" s="247" t="s">
        <v>382</v>
      </c>
      <c r="D84" s="426"/>
      <c r="E84" s="427"/>
      <c r="F84" s="428"/>
      <c r="G84" s="427"/>
      <c r="H84" s="427">
        <f>ROUND(H82/100,4)</f>
        <v>1.37</v>
      </c>
      <c r="I84" s="429"/>
      <c r="J84" s="430"/>
      <c r="K84" s="431"/>
      <c r="L84" s="430"/>
      <c r="M84" s="430">
        <f>ROUND(M82/100,4)</f>
        <v>1.3685</v>
      </c>
    </row>
    <row r="85" spans="1:19" x14ac:dyDescent="0.2">
      <c r="A85" s="454" t="s">
        <v>315</v>
      </c>
      <c r="B85" s="407"/>
      <c r="C85" s="407"/>
      <c r="D85" s="407"/>
      <c r="E85" s="407"/>
      <c r="F85" s="407"/>
      <c r="G85" s="407"/>
      <c r="H85" s="407"/>
      <c r="I85" s="407"/>
      <c r="J85" s="407"/>
      <c r="K85" s="407"/>
      <c r="L85" s="407"/>
    </row>
    <row r="86" spans="1:19" hidden="1" x14ac:dyDescent="0.2">
      <c r="G86" s="51">
        <v>0.7</v>
      </c>
      <c r="H86" s="432">
        <f>H84</f>
        <v>1.37</v>
      </c>
    </row>
    <row r="87" spans="1:19" hidden="1" x14ac:dyDescent="0.2">
      <c r="G87" s="51">
        <v>0.3</v>
      </c>
      <c r="H87" s="432">
        <f>M84</f>
        <v>1.3685</v>
      </c>
    </row>
    <row r="88" spans="1:19" ht="18" customHeight="1" x14ac:dyDescent="0.2"/>
    <row r="89" spans="1:19" ht="34.5" customHeight="1" x14ac:dyDescent="0.2">
      <c r="C89" s="394" t="s">
        <v>363</v>
      </c>
      <c r="D89" s="433">
        <f>AVERAGE(H84:M84)</f>
        <v>1.3692500000000001</v>
      </c>
      <c r="F89" s="407"/>
      <c r="G89" s="407"/>
      <c r="H89" s="407"/>
      <c r="I89" s="407"/>
      <c r="J89" s="407"/>
      <c r="K89" s="407"/>
      <c r="L89" s="407"/>
      <c r="M89" s="407"/>
    </row>
    <row r="90" spans="1:19" ht="47.25" customHeight="1" x14ac:dyDescent="0.2">
      <c r="C90" s="553" t="s">
        <v>336</v>
      </c>
      <c r="D90" s="554"/>
      <c r="E90" s="555"/>
      <c r="F90" s="556"/>
      <c r="G90" s="552"/>
      <c r="H90" s="552"/>
      <c r="I90" s="552"/>
      <c r="J90" s="552"/>
      <c r="K90" s="412"/>
      <c r="L90" s="412"/>
      <c r="M90" s="412"/>
    </row>
    <row r="93" spans="1:19" ht="26.25" customHeight="1" x14ac:dyDescent="0.2"/>
    <row r="103" spans="1:1" x14ac:dyDescent="0.2">
      <c r="A103" s="445"/>
    </row>
  </sheetData>
  <sheetProtection algorithmName="SHA-512" hashValue="ONbjxxCvYIYNO/q8agLgvWta4+rw4goyl7YtFdiMT920x4rNoNj7osJE64AnuAP1fP1Z1yJQh6VAN4ysN3BJyw==" saltValue="oBVY/ZX6aF9cr5pfXlWWNQ==" spinCount="100000" sheet="1" objects="1" scenarios="1"/>
  <mergeCells count="22">
    <mergeCell ref="I37:M37"/>
    <mergeCell ref="A1:K1"/>
    <mergeCell ref="B4:C4"/>
    <mergeCell ref="A8:M8"/>
    <mergeCell ref="A9:B9"/>
    <mergeCell ref="A6:I6"/>
    <mergeCell ref="O82:S83"/>
    <mergeCell ref="C90:E90"/>
    <mergeCell ref="F90:J90"/>
    <mergeCell ref="D4:G4"/>
    <mergeCell ref="O56:S56"/>
    <mergeCell ref="C63:E63"/>
    <mergeCell ref="F63:J63"/>
    <mergeCell ref="A67:M67"/>
    <mergeCell ref="D68:H68"/>
    <mergeCell ref="I68:M68"/>
    <mergeCell ref="D10:H10"/>
    <mergeCell ref="I10:M10"/>
    <mergeCell ref="C33:E33"/>
    <mergeCell ref="F33:L33"/>
    <mergeCell ref="A36:M36"/>
    <mergeCell ref="D37:H37"/>
  </mergeCells>
  <pageMargins left="0.25" right="0.25" top="0.75" bottom="0.75" header="0.3" footer="0.3"/>
  <pageSetup paperSize="8"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7" customWidth="1"/>
    <col min="2" max="2" width="32.140625" style="57" customWidth="1"/>
    <col min="3" max="3" width="38.42578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33.75" customHeight="1" x14ac:dyDescent="0.2">
      <c r="A1" s="571" t="s">
        <v>70</v>
      </c>
      <c r="B1" s="572"/>
      <c r="C1" s="572"/>
      <c r="D1" s="572"/>
      <c r="E1" s="572"/>
      <c r="F1" s="572"/>
      <c r="G1" s="573"/>
      <c r="H1" s="573"/>
      <c r="I1" s="573"/>
    </row>
    <row r="2" spans="1:11" s="60" customFormat="1" ht="19.5" customHeight="1" x14ac:dyDescent="0.2">
      <c r="A2" s="58" t="s">
        <v>71</v>
      </c>
      <c r="B2" s="58" t="s">
        <v>8</v>
      </c>
      <c r="C2" s="59"/>
      <c r="D2" s="59"/>
      <c r="E2" s="59"/>
      <c r="F2" s="59"/>
    </row>
    <row r="3" spans="1:11" s="60" customFormat="1" ht="31.5" customHeight="1" x14ac:dyDescent="0.2">
      <c r="B3" s="576" t="s">
        <v>0</v>
      </c>
      <c r="C3" s="577"/>
      <c r="D3" s="577"/>
      <c r="E3" s="577"/>
      <c r="F3" s="577"/>
      <c r="G3" s="577"/>
      <c r="H3" s="577"/>
    </row>
    <row r="4" spans="1:11" ht="33.75" customHeight="1" x14ac:dyDescent="0.2">
      <c r="A4" s="61" t="s">
        <v>72</v>
      </c>
      <c r="B4" s="60"/>
      <c r="C4" s="60"/>
      <c r="D4" s="571" t="s">
        <v>73</v>
      </c>
      <c r="E4" s="573"/>
      <c r="F4" s="573"/>
    </row>
    <row r="5" spans="1:11" ht="82.5" customHeight="1" x14ac:dyDescent="0.2">
      <c r="A5" s="576" t="s">
        <v>74</v>
      </c>
      <c r="B5" s="573"/>
      <c r="C5" s="573"/>
      <c r="D5" s="573"/>
      <c r="E5" s="573"/>
      <c r="F5" s="573"/>
      <c r="G5" s="573"/>
      <c r="H5" s="573"/>
      <c r="I5" s="573"/>
      <c r="J5" s="573"/>
    </row>
    <row r="6" spans="1:11" ht="18.75" customHeight="1" x14ac:dyDescent="0.25">
      <c r="A6" s="574"/>
      <c r="B6" s="575"/>
      <c r="C6" s="575"/>
      <c r="D6" s="575"/>
      <c r="E6" s="575"/>
      <c r="F6" s="575"/>
      <c r="G6" s="575"/>
      <c r="H6" s="575"/>
      <c r="I6" s="575"/>
    </row>
    <row r="7" spans="1:11" ht="27.75" customHeight="1" x14ac:dyDescent="0.2">
      <c r="B7" s="62" t="s">
        <v>10</v>
      </c>
      <c r="C7" s="63"/>
      <c r="I7" s="578" t="s">
        <v>11</v>
      </c>
      <c r="J7" s="579"/>
      <c r="K7" s="580"/>
    </row>
    <row r="8" spans="1:11" ht="32.25" customHeight="1" x14ac:dyDescent="0.2">
      <c r="A8" s="568" t="s">
        <v>75</v>
      </c>
      <c r="B8" s="569"/>
      <c r="C8" s="569"/>
      <c r="D8" s="569"/>
      <c r="E8" s="569"/>
      <c r="F8" s="569"/>
      <c r="G8" s="569"/>
      <c r="H8" s="569"/>
      <c r="I8" s="569"/>
      <c r="J8" s="569"/>
      <c r="K8" s="570"/>
    </row>
    <row r="9" spans="1:11" ht="42" customHeight="1" x14ac:dyDescent="0.2">
      <c r="A9" s="64" t="s">
        <v>12</v>
      </c>
      <c r="B9" s="64" t="s">
        <v>13</v>
      </c>
      <c r="C9" s="64"/>
      <c r="D9" s="64" t="s">
        <v>14</v>
      </c>
      <c r="E9" s="64"/>
      <c r="F9" s="64" t="s">
        <v>15</v>
      </c>
      <c r="G9" s="64" t="s">
        <v>16</v>
      </c>
      <c r="H9" s="64" t="s">
        <v>17</v>
      </c>
      <c r="I9" s="64" t="s">
        <v>18</v>
      </c>
      <c r="J9" s="589"/>
      <c r="K9" s="590"/>
    </row>
    <row r="10" spans="1:11" ht="25.5" x14ac:dyDescent="0.2">
      <c r="A10" s="65" t="s">
        <v>19</v>
      </c>
      <c r="B10" s="66" t="s">
        <v>20</v>
      </c>
      <c r="C10" s="67"/>
      <c r="D10" s="68">
        <v>1</v>
      </c>
      <c r="E10" s="69">
        <v>100</v>
      </c>
      <c r="F10" s="67" t="s">
        <v>21</v>
      </c>
      <c r="G10" s="69">
        <v>100</v>
      </c>
      <c r="H10" s="69">
        <v>100</v>
      </c>
      <c r="I10" s="70" t="s">
        <v>22</v>
      </c>
      <c r="J10" s="589" t="s">
        <v>23</v>
      </c>
      <c r="K10" s="590"/>
    </row>
    <row r="11" spans="1:11" ht="42" x14ac:dyDescent="0.2">
      <c r="A11" s="67"/>
      <c r="B11" s="65" t="s">
        <v>24</v>
      </c>
      <c r="C11" s="71"/>
      <c r="D11" s="72">
        <v>7.1000000000000004E-3</v>
      </c>
      <c r="E11" s="73">
        <v>100</v>
      </c>
      <c r="F11" s="71" t="s">
        <v>25</v>
      </c>
      <c r="G11" s="73">
        <f>D11*E11</f>
        <v>0.71000000000000008</v>
      </c>
      <c r="H11" s="73">
        <f>H10+G11</f>
        <v>100.71</v>
      </c>
      <c r="I11" s="74" t="s">
        <v>26</v>
      </c>
      <c r="J11" s="590"/>
      <c r="K11" s="590"/>
    </row>
    <row r="12" spans="1:11" ht="86.25" customHeight="1" x14ac:dyDescent="0.2">
      <c r="A12" s="65" t="s">
        <v>27</v>
      </c>
      <c r="B12" s="65" t="s">
        <v>28</v>
      </c>
      <c r="C12" s="56" t="s">
        <v>76</v>
      </c>
      <c r="D12" s="75">
        <v>0</v>
      </c>
      <c r="E12" s="73">
        <f>H11</f>
        <v>100.71</v>
      </c>
      <c r="F12" s="71" t="s">
        <v>25</v>
      </c>
      <c r="G12" s="73">
        <f>D12*E12</f>
        <v>0</v>
      </c>
      <c r="H12" s="73"/>
      <c r="I12" s="596" t="s">
        <v>77</v>
      </c>
      <c r="J12" s="590"/>
      <c r="K12" s="590"/>
    </row>
    <row r="13" spans="1:11" ht="204.75" customHeight="1" x14ac:dyDescent="0.2">
      <c r="A13" s="67"/>
      <c r="B13" s="67"/>
      <c r="C13" s="56" t="s">
        <v>78</v>
      </c>
      <c r="D13" s="76">
        <v>0</v>
      </c>
      <c r="E13" s="73">
        <f>H11</f>
        <v>100.71</v>
      </c>
      <c r="F13" s="71" t="s">
        <v>25</v>
      </c>
      <c r="G13" s="73">
        <f>D13*E13</f>
        <v>0</v>
      </c>
      <c r="H13" s="73"/>
      <c r="I13" s="597"/>
      <c r="J13" s="590"/>
      <c r="K13" s="590"/>
    </row>
    <row r="14" spans="1:11" ht="232.5" customHeight="1" x14ac:dyDescent="0.2">
      <c r="A14" s="67"/>
      <c r="B14" s="67"/>
      <c r="C14" s="71" t="s">
        <v>29</v>
      </c>
      <c r="D14" s="72">
        <v>6.0000000000000001E-3</v>
      </c>
      <c r="E14" s="73">
        <f>H11</f>
        <v>100.71</v>
      </c>
      <c r="F14" s="71" t="s">
        <v>25</v>
      </c>
      <c r="G14" s="73">
        <f>D14*E14</f>
        <v>0.60426000000000002</v>
      </c>
      <c r="H14" s="73"/>
      <c r="I14" s="597"/>
      <c r="J14" s="590"/>
      <c r="K14" s="590"/>
    </row>
    <row r="15" spans="1:11" ht="24.75" customHeight="1" x14ac:dyDescent="0.2">
      <c r="A15" s="67"/>
      <c r="B15" s="67"/>
      <c r="C15" s="64" t="s">
        <v>30</v>
      </c>
      <c r="D15" s="77">
        <f>SUM(D12:D14)</f>
        <v>6.0000000000000001E-3</v>
      </c>
      <c r="E15" s="78">
        <f>H11</f>
        <v>100.71</v>
      </c>
      <c r="F15" s="64" t="s">
        <v>25</v>
      </c>
      <c r="G15" s="78">
        <f>SUM(G12:G14)</f>
        <v>0.60426000000000002</v>
      </c>
      <c r="H15" s="78">
        <f>H11+G15</f>
        <v>101.31425999999999</v>
      </c>
      <c r="I15" s="69"/>
      <c r="J15" s="590"/>
      <c r="K15" s="590"/>
    </row>
    <row r="16" spans="1:11" ht="37.5" customHeight="1" x14ac:dyDescent="0.2">
      <c r="A16" s="64" t="s">
        <v>31</v>
      </c>
      <c r="B16" s="65" t="s">
        <v>32</v>
      </c>
      <c r="C16" s="71"/>
      <c r="D16" s="72">
        <v>0.08</v>
      </c>
      <c r="E16" s="73">
        <f>H11+G12+G13</f>
        <v>100.71</v>
      </c>
      <c r="F16" s="71" t="s">
        <v>33</v>
      </c>
      <c r="G16" s="73">
        <f t="shared" ref="G16:G20" si="0">D16*E16</f>
        <v>8.0567999999999991</v>
      </c>
      <c r="H16" s="73">
        <f>H15+G16</f>
        <v>109.37105999999999</v>
      </c>
      <c r="I16" s="74" t="s">
        <v>34</v>
      </c>
      <c r="J16" s="590"/>
      <c r="K16" s="590"/>
    </row>
    <row r="17" spans="1:13" ht="199.5" x14ac:dyDescent="0.2">
      <c r="A17" s="65" t="s">
        <v>35</v>
      </c>
      <c r="B17" s="66" t="s">
        <v>36</v>
      </c>
      <c r="C17" s="56" t="s">
        <v>79</v>
      </c>
      <c r="D17" s="75">
        <v>0</v>
      </c>
      <c r="E17" s="73">
        <f>H16</f>
        <v>109.37105999999999</v>
      </c>
      <c r="F17" s="71" t="s">
        <v>37</v>
      </c>
      <c r="G17" s="73">
        <f t="shared" si="0"/>
        <v>0</v>
      </c>
      <c r="H17" s="69"/>
      <c r="I17" s="74" t="s">
        <v>69</v>
      </c>
      <c r="J17" s="590"/>
      <c r="K17" s="590"/>
    </row>
    <row r="18" spans="1:13" ht="241.5" x14ac:dyDescent="0.2">
      <c r="A18" s="67"/>
      <c r="B18" s="67"/>
      <c r="C18" s="56" t="s">
        <v>65</v>
      </c>
      <c r="D18" s="79">
        <v>0</v>
      </c>
      <c r="E18" s="80">
        <f>H16</f>
        <v>109.37105999999999</v>
      </c>
      <c r="F18" s="56" t="s">
        <v>37</v>
      </c>
      <c r="G18" s="80">
        <f t="shared" si="0"/>
        <v>0</v>
      </c>
      <c r="H18" s="80"/>
      <c r="I18" s="74" t="s">
        <v>80</v>
      </c>
      <c r="J18" s="590"/>
      <c r="K18" s="590"/>
    </row>
    <row r="19" spans="1:13" ht="63" x14ac:dyDescent="0.2">
      <c r="A19" s="67"/>
      <c r="B19" s="67"/>
      <c r="C19" s="56" t="s">
        <v>81</v>
      </c>
      <c r="D19" s="81">
        <v>1E-3</v>
      </c>
      <c r="E19" s="80">
        <f>H16</f>
        <v>109.37105999999999</v>
      </c>
      <c r="F19" s="56" t="s">
        <v>37</v>
      </c>
      <c r="G19" s="80">
        <f t="shared" si="0"/>
        <v>0.10937105999999999</v>
      </c>
      <c r="H19" s="80"/>
      <c r="I19" s="74" t="s">
        <v>82</v>
      </c>
      <c r="J19" s="590"/>
      <c r="K19" s="590"/>
    </row>
    <row r="20" spans="1:13" ht="52.5" x14ac:dyDescent="0.2">
      <c r="A20" s="67"/>
      <c r="B20" s="67"/>
      <c r="C20" s="56" t="s">
        <v>68</v>
      </c>
      <c r="D20" s="82">
        <v>1.0200000000000001E-2</v>
      </c>
      <c r="E20" s="80">
        <f>H16</f>
        <v>109.37105999999999</v>
      </c>
      <c r="F20" s="56" t="s">
        <v>37</v>
      </c>
      <c r="G20" s="80">
        <f t="shared" si="0"/>
        <v>1.115584812</v>
      </c>
      <c r="H20" s="80"/>
      <c r="I20" s="74" t="s">
        <v>38</v>
      </c>
      <c r="J20" s="590"/>
      <c r="K20" s="590"/>
    </row>
    <row r="21" spans="1:13" ht="15" customHeight="1" x14ac:dyDescent="0.2">
      <c r="A21" s="67"/>
      <c r="B21" s="67"/>
      <c r="C21" s="64" t="s">
        <v>30</v>
      </c>
      <c r="D21" s="77">
        <f>SUM(D17:D20)</f>
        <v>1.1200000000000002E-2</v>
      </c>
      <c r="E21" s="78">
        <f>H16</f>
        <v>109.37105999999999</v>
      </c>
      <c r="F21" s="64" t="s">
        <v>37</v>
      </c>
      <c r="G21" s="78">
        <f>SUM(G17:G20)</f>
        <v>1.224955872</v>
      </c>
      <c r="H21" s="78">
        <f>H16+G21</f>
        <v>110.59601587199998</v>
      </c>
      <c r="I21" s="69"/>
      <c r="J21" s="590"/>
      <c r="K21" s="590"/>
    </row>
    <row r="22" spans="1:13" ht="231" x14ac:dyDescent="0.2">
      <c r="A22" s="67"/>
      <c r="B22" s="66" t="s">
        <v>39</v>
      </c>
      <c r="C22" s="56" t="s">
        <v>83</v>
      </c>
      <c r="D22" s="82">
        <v>2.5600000000000001E-2</v>
      </c>
      <c r="E22" s="80">
        <f>H16</f>
        <v>109.37105999999999</v>
      </c>
      <c r="F22" s="56" t="s">
        <v>37</v>
      </c>
      <c r="G22" s="80">
        <f t="shared" ref="G22:G28" si="1">D22*E22</f>
        <v>2.7998991359999996</v>
      </c>
      <c r="H22" s="80"/>
      <c r="I22" s="74" t="s">
        <v>84</v>
      </c>
      <c r="J22" s="590"/>
      <c r="K22" s="590"/>
    </row>
    <row r="23" spans="1:13" x14ac:dyDescent="0.2">
      <c r="A23" s="67"/>
      <c r="B23" s="56"/>
      <c r="C23" s="56" t="s">
        <v>41</v>
      </c>
      <c r="D23" s="82">
        <v>6.9599999999999995E-2</v>
      </c>
      <c r="E23" s="80">
        <f>H16</f>
        <v>109.37105999999999</v>
      </c>
      <c r="F23" s="56" t="s">
        <v>37</v>
      </c>
      <c r="G23" s="80">
        <f t="shared" si="1"/>
        <v>7.6122257759999981</v>
      </c>
      <c r="H23" s="80"/>
      <c r="I23" s="596" t="s">
        <v>42</v>
      </c>
      <c r="J23" s="590"/>
      <c r="K23" s="590"/>
    </row>
    <row r="24" spans="1:13" x14ac:dyDescent="0.2">
      <c r="A24" s="67"/>
      <c r="B24" s="56"/>
      <c r="C24" s="56" t="s">
        <v>43</v>
      </c>
      <c r="D24" s="82">
        <v>6.9500000000000006E-2</v>
      </c>
      <c r="E24" s="80">
        <f>H16</f>
        <v>109.37105999999999</v>
      </c>
      <c r="F24" s="56" t="s">
        <v>37</v>
      </c>
      <c r="G24" s="80">
        <f t="shared" si="1"/>
        <v>7.6012886699999997</v>
      </c>
      <c r="H24" s="80"/>
      <c r="I24" s="596"/>
      <c r="J24" s="590"/>
      <c r="K24" s="590"/>
    </row>
    <row r="25" spans="1:13" ht="39.75" customHeight="1" x14ac:dyDescent="0.2">
      <c r="A25" s="67"/>
      <c r="B25" s="56"/>
      <c r="C25" s="56" t="s">
        <v>44</v>
      </c>
      <c r="D25" s="82">
        <v>3.5999999999999997E-2</v>
      </c>
      <c r="E25" s="80">
        <f>H16</f>
        <v>109.37105999999999</v>
      </c>
      <c r="F25" s="56" t="s">
        <v>37</v>
      </c>
      <c r="G25" s="80">
        <f t="shared" si="1"/>
        <v>3.9373581599999992</v>
      </c>
      <c r="H25" s="80"/>
      <c r="I25" s="596"/>
      <c r="J25" s="590"/>
      <c r="K25" s="590"/>
    </row>
    <row r="26" spans="1:13" ht="184.5" customHeight="1" x14ac:dyDescent="0.2">
      <c r="A26" s="67"/>
      <c r="B26" s="56"/>
      <c r="C26" s="83" t="s">
        <v>45</v>
      </c>
      <c r="D26" s="79">
        <v>0</v>
      </c>
      <c r="E26" s="80">
        <f>H16</f>
        <v>109.37105999999999</v>
      </c>
      <c r="F26" s="56" t="s">
        <v>37</v>
      </c>
      <c r="G26" s="80">
        <f t="shared" si="1"/>
        <v>0</v>
      </c>
      <c r="H26" s="80"/>
      <c r="I26" s="596" t="s">
        <v>85</v>
      </c>
      <c r="J26" s="598" t="s">
        <v>86</v>
      </c>
      <c r="K26" s="599"/>
    </row>
    <row r="27" spans="1:13" ht="197.25" customHeight="1" x14ac:dyDescent="0.2">
      <c r="A27" s="67"/>
      <c r="B27" s="56"/>
      <c r="C27" s="56" t="s">
        <v>46</v>
      </c>
      <c r="D27" s="79">
        <v>0</v>
      </c>
      <c r="E27" s="80">
        <f>H16</f>
        <v>109.37105999999999</v>
      </c>
      <c r="F27" s="56" t="s">
        <v>37</v>
      </c>
      <c r="G27" s="80">
        <f t="shared" si="1"/>
        <v>0</v>
      </c>
      <c r="H27" s="80"/>
      <c r="I27" s="596"/>
      <c r="J27" s="600" t="s">
        <v>87</v>
      </c>
      <c r="K27" s="600"/>
    </row>
    <row r="28" spans="1:13" ht="111.75" customHeight="1" x14ac:dyDescent="0.2">
      <c r="A28" s="67"/>
      <c r="B28" s="56"/>
      <c r="C28" s="83" t="s">
        <v>88</v>
      </c>
      <c r="D28" s="79">
        <v>0</v>
      </c>
      <c r="E28" s="80">
        <f>H16</f>
        <v>109.37105999999999</v>
      </c>
      <c r="F28" s="56" t="s">
        <v>37</v>
      </c>
      <c r="G28" s="80">
        <f t="shared" si="1"/>
        <v>0</v>
      </c>
      <c r="H28" s="80"/>
      <c r="I28" s="74" t="s">
        <v>89</v>
      </c>
      <c r="J28" s="591"/>
      <c r="K28" s="590"/>
      <c r="L28" s="84"/>
      <c r="M28" s="84"/>
    </row>
    <row r="29" spans="1:13" x14ac:dyDescent="0.2">
      <c r="A29" s="67"/>
      <c r="B29" s="67"/>
      <c r="C29" s="64" t="s">
        <v>30</v>
      </c>
      <c r="D29" s="77">
        <f>SUM(D22:D28)</f>
        <v>0.20070000000000002</v>
      </c>
      <c r="E29" s="78">
        <f>H16</f>
        <v>109.37105999999999</v>
      </c>
      <c r="F29" s="64" t="s">
        <v>37</v>
      </c>
      <c r="G29" s="78">
        <f>SUM(G22:G28)</f>
        <v>21.950771741999997</v>
      </c>
      <c r="H29" s="78">
        <f>H21+G29</f>
        <v>132.54678761399998</v>
      </c>
      <c r="I29" s="69"/>
      <c r="J29" s="590"/>
      <c r="K29" s="590"/>
      <c r="L29" s="84"/>
    </row>
    <row r="30" spans="1:13" x14ac:dyDescent="0.2">
      <c r="A30" s="595" t="s">
        <v>48</v>
      </c>
      <c r="B30" s="592" t="s">
        <v>49</v>
      </c>
      <c r="C30" s="85"/>
      <c r="D30" s="86">
        <v>0</v>
      </c>
      <c r="E30" s="69">
        <f>H29</f>
        <v>132.54678761399998</v>
      </c>
      <c r="F30" s="67" t="s">
        <v>51</v>
      </c>
      <c r="G30" s="69">
        <f t="shared" ref="G30:G36" si="2">D30*E30</f>
        <v>0</v>
      </c>
      <c r="H30" s="69"/>
      <c r="I30" s="596" t="s">
        <v>90</v>
      </c>
      <c r="J30" s="590"/>
      <c r="K30" s="590"/>
    </row>
    <row r="31" spans="1:13" x14ac:dyDescent="0.2">
      <c r="A31" s="593"/>
      <c r="B31" s="593"/>
      <c r="C31" s="85" t="s">
        <v>55</v>
      </c>
      <c r="D31" s="86">
        <v>0</v>
      </c>
      <c r="E31" s="69">
        <f>H29</f>
        <v>132.54678761399998</v>
      </c>
      <c r="F31" s="67" t="s">
        <v>51</v>
      </c>
      <c r="G31" s="69">
        <f t="shared" si="2"/>
        <v>0</v>
      </c>
      <c r="H31" s="69"/>
      <c r="I31" s="596"/>
      <c r="J31" s="590"/>
      <c r="K31" s="590"/>
    </row>
    <row r="32" spans="1:13" x14ac:dyDescent="0.2">
      <c r="A32" s="593"/>
      <c r="B32" s="593"/>
      <c r="C32" s="85" t="s">
        <v>55</v>
      </c>
      <c r="D32" s="86">
        <v>0</v>
      </c>
      <c r="E32" s="69">
        <f>H29</f>
        <v>132.54678761399998</v>
      </c>
      <c r="F32" s="67" t="s">
        <v>51</v>
      </c>
      <c r="G32" s="69">
        <f t="shared" si="2"/>
        <v>0</v>
      </c>
      <c r="H32" s="69"/>
      <c r="I32" s="596"/>
      <c r="J32" s="590"/>
      <c r="K32" s="590"/>
    </row>
    <row r="33" spans="1:11" x14ac:dyDescent="0.2">
      <c r="A33" s="593"/>
      <c r="B33" s="593"/>
      <c r="C33" s="85" t="s">
        <v>55</v>
      </c>
      <c r="D33" s="86">
        <v>0</v>
      </c>
      <c r="E33" s="69">
        <f>H29</f>
        <v>132.54678761399998</v>
      </c>
      <c r="F33" s="67" t="s">
        <v>51</v>
      </c>
      <c r="G33" s="69">
        <f t="shared" si="2"/>
        <v>0</v>
      </c>
      <c r="H33" s="69"/>
      <c r="I33" s="596"/>
      <c r="J33" s="590"/>
      <c r="K33" s="590"/>
    </row>
    <row r="34" spans="1:11" x14ac:dyDescent="0.2">
      <c r="A34" s="593"/>
      <c r="B34" s="593"/>
      <c r="C34" s="85" t="s">
        <v>55</v>
      </c>
      <c r="D34" s="86">
        <v>0</v>
      </c>
      <c r="E34" s="69">
        <f>H29</f>
        <v>132.54678761399998</v>
      </c>
      <c r="F34" s="67" t="s">
        <v>51</v>
      </c>
      <c r="G34" s="69">
        <f t="shared" si="2"/>
        <v>0</v>
      </c>
      <c r="H34" s="69"/>
      <c r="I34" s="596"/>
      <c r="J34" s="590"/>
      <c r="K34" s="590"/>
    </row>
    <row r="35" spans="1:11" x14ac:dyDescent="0.2">
      <c r="A35" s="593"/>
      <c r="B35" s="593"/>
      <c r="C35" s="85" t="s">
        <v>55</v>
      </c>
      <c r="D35" s="86">
        <v>0</v>
      </c>
      <c r="E35" s="69">
        <f>H29</f>
        <v>132.54678761399998</v>
      </c>
      <c r="F35" s="67" t="s">
        <v>51</v>
      </c>
      <c r="G35" s="69">
        <f t="shared" si="2"/>
        <v>0</v>
      </c>
      <c r="H35" s="69"/>
      <c r="I35" s="596"/>
      <c r="J35" s="590"/>
      <c r="K35" s="590"/>
    </row>
    <row r="36" spans="1:11" ht="57.75" customHeight="1" x14ac:dyDescent="0.2">
      <c r="A36" s="593"/>
      <c r="B36" s="593"/>
      <c r="C36" s="85" t="s">
        <v>55</v>
      </c>
      <c r="D36" s="86">
        <v>0</v>
      </c>
      <c r="E36" s="69">
        <f>H29</f>
        <v>132.54678761399998</v>
      </c>
      <c r="F36" s="67" t="s">
        <v>51</v>
      </c>
      <c r="G36" s="69">
        <f t="shared" si="2"/>
        <v>0</v>
      </c>
      <c r="H36" s="69"/>
      <c r="I36" s="596"/>
      <c r="J36" s="590"/>
      <c r="K36" s="590"/>
    </row>
    <row r="37" spans="1:11" ht="23.25" customHeight="1" x14ac:dyDescent="0.2">
      <c r="A37" s="594"/>
      <c r="B37" s="594"/>
      <c r="C37" s="64" t="s">
        <v>56</v>
      </c>
      <c r="D37" s="77">
        <f>SUM(D30:D36)</f>
        <v>0</v>
      </c>
      <c r="E37" s="78">
        <f>H29</f>
        <v>132.54678761399998</v>
      </c>
      <c r="F37" s="64" t="s">
        <v>51</v>
      </c>
      <c r="G37" s="78">
        <f>SUM(G30:G36)</f>
        <v>0</v>
      </c>
      <c r="H37" s="78">
        <f>H29+G37</f>
        <v>132.54678761399998</v>
      </c>
      <c r="I37" s="69"/>
      <c r="J37" s="69"/>
      <c r="K37" s="64"/>
    </row>
    <row r="38" spans="1:11" ht="127.5" customHeight="1" x14ac:dyDescent="0.2">
      <c r="A38" s="87"/>
      <c r="B38" s="87"/>
      <c r="C38" s="87"/>
      <c r="D38" s="87"/>
      <c r="E38" s="87"/>
      <c r="F38" s="87" t="s">
        <v>91</v>
      </c>
      <c r="G38" s="87"/>
      <c r="H38" s="88">
        <f>H37</f>
        <v>132.54678761399998</v>
      </c>
      <c r="I38" s="88" t="s">
        <v>57</v>
      </c>
      <c r="J38" s="89">
        <f>ROUND(H38/100,4)</f>
        <v>1.3254999999999999</v>
      </c>
      <c r="K38" s="67"/>
    </row>
    <row r="39" spans="1:11" ht="69.75" customHeight="1" x14ac:dyDescent="0.2">
      <c r="A39" s="87"/>
      <c r="B39" s="83" t="s">
        <v>92</v>
      </c>
      <c r="C39" s="87"/>
      <c r="D39" s="87"/>
      <c r="E39" s="87"/>
      <c r="F39" s="87" t="s">
        <v>93</v>
      </c>
      <c r="G39" s="87"/>
      <c r="H39" s="90">
        <v>1</v>
      </c>
      <c r="I39" s="88" t="s">
        <v>58</v>
      </c>
      <c r="J39" s="67"/>
      <c r="K39" s="67"/>
    </row>
    <row r="40" spans="1:11" ht="127.5" x14ac:dyDescent="0.2">
      <c r="A40" s="87"/>
      <c r="B40" s="87"/>
      <c r="C40" s="87"/>
      <c r="D40" s="87"/>
      <c r="E40" s="87"/>
      <c r="F40" s="87" t="s">
        <v>94</v>
      </c>
      <c r="G40" s="87"/>
      <c r="H40" s="88">
        <f>J38*H39</f>
        <v>1.3254999999999999</v>
      </c>
      <c r="I40" s="88" t="s">
        <v>95</v>
      </c>
      <c r="J40" s="91">
        <f>ROUND(J38*H39,4)</f>
        <v>1.3254999999999999</v>
      </c>
      <c r="K40" s="67"/>
    </row>
    <row r="41" spans="1:11" x14ac:dyDescent="0.2">
      <c r="B41" s="92" t="s">
        <v>10</v>
      </c>
      <c r="C41" s="93"/>
    </row>
    <row r="42" spans="1:11" ht="12.75" customHeight="1" x14ac:dyDescent="0.2">
      <c r="B42" s="94"/>
      <c r="C42" s="95"/>
    </row>
    <row r="44" spans="1:11" ht="25.5" customHeight="1" x14ac:dyDescent="0.2">
      <c r="A44" s="581" t="s">
        <v>96</v>
      </c>
      <c r="B44" s="582"/>
      <c r="C44" s="582"/>
      <c r="D44" s="582"/>
      <c r="E44" s="582"/>
      <c r="F44" s="582"/>
      <c r="G44" s="582"/>
      <c r="H44" s="582"/>
      <c r="I44" s="582"/>
      <c r="J44" s="583"/>
    </row>
    <row r="45" spans="1:11" ht="91.5" customHeight="1" x14ac:dyDescent="0.2">
      <c r="A45" s="584"/>
      <c r="B45" s="572"/>
      <c r="C45" s="572"/>
      <c r="D45" s="572"/>
      <c r="E45" s="572"/>
      <c r="F45" s="572"/>
      <c r="G45" s="572"/>
      <c r="H45" s="572"/>
      <c r="I45" s="572"/>
      <c r="J45" s="585"/>
    </row>
    <row r="46" spans="1:11" x14ac:dyDescent="0.2">
      <c r="A46" s="584"/>
      <c r="B46" s="572"/>
      <c r="C46" s="572"/>
      <c r="D46" s="572"/>
      <c r="E46" s="572"/>
      <c r="F46" s="572"/>
      <c r="G46" s="572"/>
      <c r="H46" s="572"/>
      <c r="I46" s="572"/>
      <c r="J46" s="585"/>
    </row>
    <row r="47" spans="1:11" ht="7.5" customHeight="1" x14ac:dyDescent="0.2">
      <c r="A47" s="586"/>
      <c r="B47" s="587"/>
      <c r="C47" s="587"/>
      <c r="D47" s="587"/>
      <c r="E47" s="587"/>
      <c r="F47" s="587"/>
      <c r="G47" s="587"/>
      <c r="H47" s="587"/>
      <c r="I47" s="587"/>
      <c r="J47" s="588"/>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7" customWidth="1"/>
    <col min="2" max="2" width="30.5703125" style="117" customWidth="1"/>
    <col min="3" max="3" width="38.140625" style="117" customWidth="1"/>
    <col min="4" max="4" width="15" style="117" customWidth="1"/>
    <col min="5" max="5" width="14.42578125" style="117" customWidth="1"/>
    <col min="6" max="6" width="32.28515625" style="117" customWidth="1"/>
    <col min="7" max="7" width="10.5703125" style="117" customWidth="1"/>
    <col min="8" max="8" width="12.140625" style="117" customWidth="1"/>
    <col min="9" max="9" width="58.28515625" style="206" customWidth="1"/>
    <col min="10" max="10" width="24" style="117" bestFit="1" customWidth="1"/>
    <col min="11" max="11" width="13.140625" style="117" bestFit="1" customWidth="1"/>
    <col min="12" max="12" width="9.140625" style="117"/>
    <col min="13" max="13" width="27" style="117" customWidth="1"/>
    <col min="14" max="14" width="6.85546875" style="117" customWidth="1"/>
    <col min="15" max="15" width="11.7109375" style="117" customWidth="1"/>
    <col min="16" max="16" width="22.140625" style="117" customWidth="1"/>
    <col min="17" max="17" width="21.28515625" style="117" customWidth="1"/>
    <col min="18" max="16384" width="9.140625" style="117"/>
  </cols>
  <sheetData>
    <row r="1" spans="1:11" ht="30" customHeight="1" x14ac:dyDescent="0.2">
      <c r="A1" s="616" t="s">
        <v>97</v>
      </c>
      <c r="B1" s="617"/>
      <c r="C1" s="617"/>
      <c r="D1" s="617"/>
      <c r="E1" s="617"/>
      <c r="F1" s="617"/>
    </row>
    <row r="2" spans="1:11" s="120" customFormat="1" ht="19.5" customHeight="1" x14ac:dyDescent="0.2">
      <c r="A2" s="118" t="s">
        <v>71</v>
      </c>
      <c r="B2" s="118" t="s">
        <v>8</v>
      </c>
      <c r="C2" s="119"/>
      <c r="D2" s="119"/>
      <c r="E2" s="119"/>
      <c r="F2" s="119"/>
    </row>
    <row r="3" spans="1:11" s="120" customFormat="1" ht="31.5" customHeight="1" x14ac:dyDescent="0.2">
      <c r="B3" s="627" t="s">
        <v>0</v>
      </c>
      <c r="C3" s="628"/>
      <c r="D3" s="628"/>
      <c r="E3" s="628"/>
      <c r="F3" s="628"/>
      <c r="G3" s="628"/>
      <c r="H3" s="628"/>
    </row>
    <row r="4" spans="1:11" s="115" customFormat="1" ht="36.75" customHeight="1" x14ac:dyDescent="0.2">
      <c r="A4" s="121" t="s">
        <v>98</v>
      </c>
      <c r="B4" s="120"/>
      <c r="C4" s="120"/>
      <c r="D4" s="616" t="s">
        <v>73</v>
      </c>
      <c r="E4" s="634"/>
      <c r="F4" s="634"/>
    </row>
    <row r="5" spans="1:11" s="115" customFormat="1" ht="62.25" customHeight="1" x14ac:dyDescent="0.2">
      <c r="A5" s="627" t="s">
        <v>74</v>
      </c>
      <c r="B5" s="634"/>
      <c r="C5" s="634"/>
      <c r="D5" s="634"/>
      <c r="E5" s="634"/>
      <c r="F5" s="634"/>
      <c r="G5" s="634"/>
      <c r="H5" s="634"/>
      <c r="I5" s="634"/>
      <c r="J5" s="634"/>
    </row>
    <row r="6" spans="1:11" ht="31.5" customHeight="1" x14ac:dyDescent="0.25">
      <c r="A6" s="629"/>
      <c r="B6" s="630"/>
      <c r="C6" s="630"/>
      <c r="D6" s="630"/>
      <c r="E6" s="630"/>
      <c r="F6" s="630"/>
      <c r="G6" s="630"/>
      <c r="H6" s="630"/>
      <c r="I6" s="630"/>
    </row>
    <row r="7" spans="1:11" ht="30" customHeight="1" x14ac:dyDescent="0.25">
      <c r="A7" s="116"/>
      <c r="B7" s="207" t="s">
        <v>10</v>
      </c>
      <c r="C7" s="208"/>
      <c r="I7" s="631" t="s">
        <v>11</v>
      </c>
      <c r="J7" s="632"/>
      <c r="K7" s="633"/>
    </row>
    <row r="8" spans="1:11" ht="24.75" customHeight="1" x14ac:dyDescent="0.2">
      <c r="A8" s="619" t="s">
        <v>99</v>
      </c>
      <c r="B8" s="620"/>
      <c r="C8" s="620"/>
      <c r="D8" s="620"/>
      <c r="E8" s="620"/>
      <c r="F8" s="620"/>
      <c r="G8" s="620"/>
      <c r="H8" s="620"/>
      <c r="I8" s="620"/>
      <c r="J8" s="620"/>
      <c r="K8" s="614"/>
    </row>
    <row r="9" spans="1:11" x14ac:dyDescent="0.2">
      <c r="A9" s="209" t="s">
        <v>12</v>
      </c>
      <c r="B9" s="209" t="s">
        <v>13</v>
      </c>
      <c r="C9" s="209"/>
      <c r="D9" s="209" t="s">
        <v>14</v>
      </c>
      <c r="E9" s="209"/>
      <c r="F9" s="209" t="s">
        <v>15</v>
      </c>
      <c r="G9" s="209" t="s">
        <v>16</v>
      </c>
      <c r="H9" s="209" t="s">
        <v>17</v>
      </c>
      <c r="I9" s="210" t="s">
        <v>18</v>
      </c>
      <c r="J9" s="612"/>
      <c r="K9" s="614"/>
    </row>
    <row r="10" spans="1:11" ht="26.25" customHeight="1" x14ac:dyDescent="0.2">
      <c r="A10" s="210" t="s">
        <v>19</v>
      </c>
      <c r="B10" s="211" t="s">
        <v>20</v>
      </c>
      <c r="C10" s="212"/>
      <c r="D10" s="213">
        <v>1</v>
      </c>
      <c r="E10" s="214">
        <v>100</v>
      </c>
      <c r="F10" s="212" t="s">
        <v>21</v>
      </c>
      <c r="G10" s="214">
        <v>100</v>
      </c>
      <c r="H10" s="214">
        <v>100</v>
      </c>
      <c r="I10" s="215" t="s">
        <v>22</v>
      </c>
      <c r="J10" s="612" t="s">
        <v>23</v>
      </c>
      <c r="K10" s="613"/>
    </row>
    <row r="11" spans="1:11" ht="86.25" customHeight="1" x14ac:dyDescent="0.2">
      <c r="A11" s="212"/>
      <c r="B11" s="210" t="s">
        <v>24</v>
      </c>
      <c r="C11" s="216"/>
      <c r="D11" s="217">
        <v>0</v>
      </c>
      <c r="E11" s="218">
        <v>100</v>
      </c>
      <c r="F11" s="216" t="s">
        <v>25</v>
      </c>
      <c r="G11" s="218">
        <f>D11*E11</f>
        <v>0</v>
      </c>
      <c r="H11" s="218">
        <f>H10+G11</f>
        <v>100</v>
      </c>
      <c r="I11" s="219" t="s">
        <v>60</v>
      </c>
      <c r="J11" s="613"/>
      <c r="K11" s="613"/>
    </row>
    <row r="12" spans="1:11" ht="69.75" customHeight="1" x14ac:dyDescent="0.2">
      <c r="A12" s="210" t="s">
        <v>27</v>
      </c>
      <c r="B12" s="210" t="s">
        <v>28</v>
      </c>
      <c r="C12" s="220" t="s">
        <v>76</v>
      </c>
      <c r="D12" s="217">
        <v>0.1087</v>
      </c>
      <c r="E12" s="218">
        <f>H11</f>
        <v>100</v>
      </c>
      <c r="F12" s="216" t="s">
        <v>25</v>
      </c>
      <c r="G12" s="218">
        <f>D12*E12</f>
        <v>10.870000000000001</v>
      </c>
      <c r="H12" s="218"/>
      <c r="I12" s="611" t="s">
        <v>100</v>
      </c>
      <c r="J12" s="613"/>
      <c r="K12" s="613"/>
    </row>
    <row r="13" spans="1:11" ht="69" customHeight="1" x14ac:dyDescent="0.2">
      <c r="A13" s="212"/>
      <c r="B13" s="212"/>
      <c r="C13" s="220" t="s">
        <v>78</v>
      </c>
      <c r="D13" s="221">
        <v>2.6100000000000002E-2</v>
      </c>
      <c r="E13" s="218">
        <f>H11</f>
        <v>100</v>
      </c>
      <c r="F13" s="216" t="s">
        <v>25</v>
      </c>
      <c r="G13" s="218">
        <f>D13*E13</f>
        <v>2.6100000000000003</v>
      </c>
      <c r="H13" s="218"/>
      <c r="I13" s="611"/>
      <c r="J13" s="613"/>
      <c r="K13" s="613"/>
    </row>
    <row r="14" spans="1:11" ht="358.5" customHeight="1" x14ac:dyDescent="0.2">
      <c r="A14" s="212"/>
      <c r="B14" s="212"/>
      <c r="C14" s="216" t="s">
        <v>29</v>
      </c>
      <c r="D14" s="222">
        <v>6.0000000000000001E-3</v>
      </c>
      <c r="E14" s="218">
        <f>H11</f>
        <v>100</v>
      </c>
      <c r="F14" s="216" t="s">
        <v>25</v>
      </c>
      <c r="G14" s="218">
        <f>D14*E14</f>
        <v>0.6</v>
      </c>
      <c r="H14" s="218"/>
      <c r="I14" s="611"/>
      <c r="J14" s="613"/>
      <c r="K14" s="613"/>
    </row>
    <row r="15" spans="1:11" ht="33.75" customHeight="1" x14ac:dyDescent="0.2">
      <c r="A15" s="212"/>
      <c r="B15" s="212"/>
      <c r="C15" s="209" t="s">
        <v>30</v>
      </c>
      <c r="D15" s="223">
        <f>SUM(D12:D14)</f>
        <v>0.14080000000000001</v>
      </c>
      <c r="E15" s="182">
        <f>H11</f>
        <v>100</v>
      </c>
      <c r="F15" s="209" t="s">
        <v>25</v>
      </c>
      <c r="G15" s="182">
        <f>SUM(G12:G14)</f>
        <v>14.08</v>
      </c>
      <c r="H15" s="182">
        <f>H11+G15</f>
        <v>114.08</v>
      </c>
      <c r="I15" s="218"/>
      <c r="J15" s="613"/>
      <c r="K15" s="613"/>
    </row>
    <row r="16" spans="1:11" ht="48.75" customHeight="1" x14ac:dyDescent="0.2">
      <c r="A16" s="210" t="s">
        <v>31</v>
      </c>
      <c r="B16" s="210" t="s">
        <v>32</v>
      </c>
      <c r="C16" s="216"/>
      <c r="D16" s="222">
        <v>0.08</v>
      </c>
      <c r="E16" s="218">
        <f>H11+G12+G13</f>
        <v>113.48</v>
      </c>
      <c r="F16" s="216" t="s">
        <v>33</v>
      </c>
      <c r="G16" s="218">
        <f t="shared" ref="G16:G20" si="0">D16*E16</f>
        <v>9.0784000000000002</v>
      </c>
      <c r="H16" s="218">
        <f>H15+G16</f>
        <v>123.1584</v>
      </c>
      <c r="I16" s="219" t="s">
        <v>34</v>
      </c>
      <c r="J16" s="613"/>
      <c r="K16" s="613"/>
    </row>
    <row r="17" spans="1:13" ht="52.5" customHeight="1" x14ac:dyDescent="0.2">
      <c r="A17" s="210" t="s">
        <v>35</v>
      </c>
      <c r="B17" s="211" t="s">
        <v>36</v>
      </c>
      <c r="C17" s="224" t="s">
        <v>63</v>
      </c>
      <c r="D17" s="225">
        <v>0</v>
      </c>
      <c r="E17" s="218">
        <f>H16</f>
        <v>123.1584</v>
      </c>
      <c r="F17" s="216" t="s">
        <v>37</v>
      </c>
      <c r="G17" s="218">
        <f t="shared" si="0"/>
        <v>0</v>
      </c>
      <c r="H17" s="214"/>
      <c r="I17" s="219" t="s">
        <v>101</v>
      </c>
      <c r="J17" s="613"/>
      <c r="K17" s="613"/>
    </row>
    <row r="18" spans="1:13" ht="237.75" customHeight="1" x14ac:dyDescent="0.2">
      <c r="A18" s="212"/>
      <c r="B18" s="212"/>
      <c r="C18" s="220" t="s">
        <v>65</v>
      </c>
      <c r="D18" s="217">
        <v>1.9199999999999998E-2</v>
      </c>
      <c r="E18" s="226">
        <f>H16</f>
        <v>123.1584</v>
      </c>
      <c r="F18" s="220" t="s">
        <v>37</v>
      </c>
      <c r="G18" s="226">
        <f t="shared" si="0"/>
        <v>2.3646412799999998</v>
      </c>
      <c r="H18" s="226"/>
      <c r="I18" s="219" t="s">
        <v>102</v>
      </c>
      <c r="J18" s="613"/>
      <c r="K18" s="613"/>
    </row>
    <row r="19" spans="1:13" ht="63" x14ac:dyDescent="0.2">
      <c r="A19" s="212"/>
      <c r="B19" s="212"/>
      <c r="C19" s="220" t="s">
        <v>103</v>
      </c>
      <c r="D19" s="227">
        <v>1E-3</v>
      </c>
      <c r="E19" s="226">
        <f>H16</f>
        <v>123.1584</v>
      </c>
      <c r="F19" s="220" t="s">
        <v>37</v>
      </c>
      <c r="G19" s="226">
        <f t="shared" si="0"/>
        <v>0.1231584</v>
      </c>
      <c r="H19" s="226"/>
      <c r="I19" s="219" t="s">
        <v>104</v>
      </c>
      <c r="J19" s="613"/>
      <c r="K19" s="613"/>
    </row>
    <row r="20" spans="1:13" ht="56.25" customHeight="1" x14ac:dyDescent="0.2">
      <c r="A20" s="212"/>
      <c r="B20" s="212"/>
      <c r="C20" s="220" t="s">
        <v>68</v>
      </c>
      <c r="D20" s="227">
        <v>1.0200000000000001E-2</v>
      </c>
      <c r="E20" s="226">
        <f>H16</f>
        <v>123.1584</v>
      </c>
      <c r="F20" s="220" t="s">
        <v>37</v>
      </c>
      <c r="G20" s="226">
        <f t="shared" si="0"/>
        <v>1.2562156800000002</v>
      </c>
      <c r="H20" s="226"/>
      <c r="I20" s="219" t="s">
        <v>38</v>
      </c>
      <c r="J20" s="613"/>
      <c r="K20" s="613"/>
    </row>
    <row r="21" spans="1:13" ht="21" customHeight="1" x14ac:dyDescent="0.2">
      <c r="A21" s="212"/>
      <c r="B21" s="212"/>
      <c r="C21" s="209" t="s">
        <v>30</v>
      </c>
      <c r="D21" s="223">
        <f>SUM(D17:D20)</f>
        <v>3.04E-2</v>
      </c>
      <c r="E21" s="182">
        <f>H16</f>
        <v>123.1584</v>
      </c>
      <c r="F21" s="209" t="s">
        <v>37</v>
      </c>
      <c r="G21" s="182">
        <f>SUM(G17:G20)</f>
        <v>3.7440153599999997</v>
      </c>
      <c r="H21" s="182">
        <f>H16+G21</f>
        <v>126.90241536000001</v>
      </c>
      <c r="I21" s="218"/>
      <c r="J21" s="613"/>
      <c r="K21" s="613"/>
    </row>
    <row r="22" spans="1:13" ht="229.5" customHeight="1" x14ac:dyDescent="0.2">
      <c r="A22" s="212"/>
      <c r="B22" s="211" t="s">
        <v>39</v>
      </c>
      <c r="C22" s="220" t="s">
        <v>105</v>
      </c>
      <c r="D22" s="228">
        <v>1.09E-2</v>
      </c>
      <c r="E22" s="226">
        <f>H16</f>
        <v>123.1584</v>
      </c>
      <c r="F22" s="220" t="s">
        <v>37</v>
      </c>
      <c r="G22" s="226">
        <f t="shared" ref="G22:G28" si="1">D22*E22</f>
        <v>1.34242656</v>
      </c>
      <c r="H22" s="226"/>
      <c r="I22" s="219" t="s">
        <v>106</v>
      </c>
      <c r="J22" s="613"/>
      <c r="K22" s="613"/>
    </row>
    <row r="23" spans="1:13" ht="12.75" customHeight="1" x14ac:dyDescent="0.2">
      <c r="A23" s="212"/>
      <c r="B23" s="220"/>
      <c r="C23" s="220" t="s">
        <v>41</v>
      </c>
      <c r="D23" s="227">
        <v>6.9599999999999995E-2</v>
      </c>
      <c r="E23" s="226">
        <f>H16</f>
        <v>123.1584</v>
      </c>
      <c r="F23" s="220" t="s">
        <v>37</v>
      </c>
      <c r="G23" s="226">
        <f t="shared" si="1"/>
        <v>8.5718246399999991</v>
      </c>
      <c r="H23" s="226"/>
      <c r="I23" s="611" t="s">
        <v>42</v>
      </c>
      <c r="J23" s="613"/>
      <c r="K23" s="613"/>
    </row>
    <row r="24" spans="1:13" x14ac:dyDescent="0.2">
      <c r="A24" s="212"/>
      <c r="B24" s="220"/>
      <c r="C24" s="220" t="s">
        <v>43</v>
      </c>
      <c r="D24" s="227">
        <v>6.9500000000000006E-2</v>
      </c>
      <c r="E24" s="226">
        <f>H16</f>
        <v>123.1584</v>
      </c>
      <c r="F24" s="220" t="s">
        <v>37</v>
      </c>
      <c r="G24" s="226">
        <f t="shared" si="1"/>
        <v>8.5595088000000015</v>
      </c>
      <c r="H24" s="226"/>
      <c r="I24" s="611"/>
      <c r="J24" s="613"/>
      <c r="K24" s="613"/>
    </row>
    <row r="25" spans="1:13" ht="47.25" customHeight="1" x14ac:dyDescent="0.2">
      <c r="A25" s="212"/>
      <c r="B25" s="220"/>
      <c r="C25" s="220" t="s">
        <v>44</v>
      </c>
      <c r="D25" s="227">
        <v>3.5999999999999997E-2</v>
      </c>
      <c r="E25" s="226">
        <f>H16</f>
        <v>123.1584</v>
      </c>
      <c r="F25" s="220" t="s">
        <v>37</v>
      </c>
      <c r="G25" s="226">
        <f t="shared" si="1"/>
        <v>4.4337023999999996</v>
      </c>
      <c r="H25" s="226"/>
      <c r="I25" s="611"/>
      <c r="J25" s="613"/>
      <c r="K25" s="613"/>
    </row>
    <row r="26" spans="1:13" ht="153" customHeight="1" x14ac:dyDescent="0.2">
      <c r="A26" s="212"/>
      <c r="B26" s="220"/>
      <c r="C26" s="229" t="s">
        <v>45</v>
      </c>
      <c r="D26" s="228">
        <f>2.25%/2</f>
        <v>1.125E-2</v>
      </c>
      <c r="E26" s="226">
        <f>H16</f>
        <v>123.1584</v>
      </c>
      <c r="F26" s="220" t="s">
        <v>37</v>
      </c>
      <c r="G26" s="226">
        <f t="shared" si="1"/>
        <v>1.385532</v>
      </c>
      <c r="H26" s="226"/>
      <c r="I26" s="611" t="s">
        <v>107</v>
      </c>
      <c r="J26" s="618" t="s">
        <v>108</v>
      </c>
      <c r="K26" s="618"/>
    </row>
    <row r="27" spans="1:13" ht="228.75" customHeight="1" x14ac:dyDescent="0.2">
      <c r="A27" s="212"/>
      <c r="B27" s="220"/>
      <c r="C27" s="220" t="s">
        <v>46</v>
      </c>
      <c r="D27" s="228">
        <v>1.72E-2</v>
      </c>
      <c r="E27" s="226">
        <f>H16</f>
        <v>123.1584</v>
      </c>
      <c r="F27" s="220" t="s">
        <v>37</v>
      </c>
      <c r="G27" s="226">
        <f t="shared" si="1"/>
        <v>2.1183244800000001</v>
      </c>
      <c r="H27" s="226"/>
      <c r="I27" s="611"/>
      <c r="J27" s="618" t="s">
        <v>47</v>
      </c>
      <c r="K27" s="618"/>
    </row>
    <row r="28" spans="1:13" ht="134.25" customHeight="1" x14ac:dyDescent="0.2">
      <c r="A28" s="212"/>
      <c r="B28" s="220"/>
      <c r="C28" s="229" t="s">
        <v>88</v>
      </c>
      <c r="D28" s="228">
        <v>8.0000000000000002E-3</v>
      </c>
      <c r="E28" s="226">
        <f>H16</f>
        <v>123.1584</v>
      </c>
      <c r="F28" s="220" t="s">
        <v>37</v>
      </c>
      <c r="G28" s="226">
        <f t="shared" si="1"/>
        <v>0.98526720000000001</v>
      </c>
      <c r="H28" s="226"/>
      <c r="I28" s="219" t="s">
        <v>109</v>
      </c>
      <c r="J28" s="615"/>
      <c r="K28" s="614"/>
    </row>
    <row r="29" spans="1:13" x14ac:dyDescent="0.2">
      <c r="A29" s="212"/>
      <c r="B29" s="212"/>
      <c r="C29" s="209" t="s">
        <v>30</v>
      </c>
      <c r="D29" s="223">
        <f>SUM(D22:D28)</f>
        <v>0.22245000000000001</v>
      </c>
      <c r="E29" s="182">
        <f>H16</f>
        <v>123.1584</v>
      </c>
      <c r="F29" s="209" t="s">
        <v>37</v>
      </c>
      <c r="G29" s="182">
        <f>SUM(G22:G28)</f>
        <v>27.396586080000002</v>
      </c>
      <c r="H29" s="182">
        <f>H21+G29</f>
        <v>154.29900144000001</v>
      </c>
      <c r="I29" s="218"/>
      <c r="J29" s="614"/>
      <c r="K29" s="614"/>
    </row>
    <row r="30" spans="1:13" ht="25.5" customHeight="1" x14ac:dyDescent="0.2">
      <c r="A30" s="624" t="s">
        <v>48</v>
      </c>
      <c r="B30" s="621" t="s">
        <v>49</v>
      </c>
      <c r="C30" s="230" t="s">
        <v>50</v>
      </c>
      <c r="D30" s="231">
        <v>4.02E-2</v>
      </c>
      <c r="E30" s="214">
        <f>H29</f>
        <v>154.29900144000001</v>
      </c>
      <c r="F30" s="212" t="s">
        <v>51</v>
      </c>
      <c r="G30" s="214">
        <f t="shared" ref="G30:G36" si="2">D30*E30</f>
        <v>6.2028198578880005</v>
      </c>
      <c r="H30" s="214"/>
      <c r="I30" s="611" t="s">
        <v>110</v>
      </c>
      <c r="J30" s="614"/>
      <c r="K30" s="614"/>
      <c r="L30" s="232"/>
      <c r="M30" s="232"/>
    </row>
    <row r="31" spans="1:13" ht="12.75" customHeight="1" x14ac:dyDescent="0.2">
      <c r="A31" s="625"/>
      <c r="B31" s="622"/>
      <c r="C31" s="230" t="s">
        <v>52</v>
      </c>
      <c r="D31" s="231">
        <v>0</v>
      </c>
      <c r="E31" s="214">
        <f>H29</f>
        <v>154.29900144000001</v>
      </c>
      <c r="F31" s="212" t="s">
        <v>51</v>
      </c>
      <c r="G31" s="214">
        <f t="shared" si="2"/>
        <v>0</v>
      </c>
      <c r="H31" s="214"/>
      <c r="I31" s="611"/>
      <c r="J31" s="614"/>
      <c r="K31" s="614"/>
      <c r="L31" s="232"/>
    </row>
    <row r="32" spans="1:13" ht="12.75" customHeight="1" x14ac:dyDescent="0.2">
      <c r="A32" s="625"/>
      <c r="B32" s="622"/>
      <c r="C32" s="230" t="s">
        <v>53</v>
      </c>
      <c r="D32" s="231">
        <v>3.0000000000000001E-3</v>
      </c>
      <c r="E32" s="214">
        <f>H29</f>
        <v>154.29900144000001</v>
      </c>
      <c r="F32" s="212" t="s">
        <v>51</v>
      </c>
      <c r="G32" s="214">
        <f t="shared" si="2"/>
        <v>0.46289700432000003</v>
      </c>
      <c r="H32" s="214"/>
      <c r="I32" s="611"/>
      <c r="J32" s="614"/>
      <c r="K32" s="614"/>
    </row>
    <row r="33" spans="1:11" x14ac:dyDescent="0.2">
      <c r="A33" s="625"/>
      <c r="B33" s="622"/>
      <c r="C33" s="230" t="s">
        <v>54</v>
      </c>
      <c r="D33" s="231">
        <v>0</v>
      </c>
      <c r="E33" s="214">
        <f>H29</f>
        <v>154.29900144000001</v>
      </c>
      <c r="F33" s="212" t="s">
        <v>51</v>
      </c>
      <c r="G33" s="214">
        <f t="shared" si="2"/>
        <v>0</v>
      </c>
      <c r="H33" s="214"/>
      <c r="I33" s="611"/>
      <c r="J33" s="614"/>
      <c r="K33" s="614"/>
    </row>
    <row r="34" spans="1:11" x14ac:dyDescent="0.2">
      <c r="A34" s="625"/>
      <c r="B34" s="622"/>
      <c r="C34" s="230" t="s">
        <v>55</v>
      </c>
      <c r="D34" s="231">
        <v>0</v>
      </c>
      <c r="E34" s="214">
        <f>H29</f>
        <v>154.29900144000001</v>
      </c>
      <c r="F34" s="212" t="s">
        <v>51</v>
      </c>
      <c r="G34" s="214">
        <f t="shared" si="2"/>
        <v>0</v>
      </c>
      <c r="H34" s="214"/>
      <c r="I34" s="611"/>
      <c r="J34" s="614"/>
      <c r="K34" s="614"/>
    </row>
    <row r="35" spans="1:11" x14ac:dyDescent="0.2">
      <c r="A35" s="625"/>
      <c r="B35" s="622"/>
      <c r="C35" s="230" t="s">
        <v>55</v>
      </c>
      <c r="D35" s="231">
        <v>0</v>
      </c>
      <c r="E35" s="214">
        <f>H29</f>
        <v>154.29900144000001</v>
      </c>
      <c r="F35" s="212" t="s">
        <v>51</v>
      </c>
      <c r="G35" s="214">
        <f t="shared" si="2"/>
        <v>0</v>
      </c>
      <c r="H35" s="214"/>
      <c r="I35" s="611"/>
      <c r="J35" s="614"/>
      <c r="K35" s="614"/>
    </row>
    <row r="36" spans="1:11" ht="61.5" customHeight="1" x14ac:dyDescent="0.2">
      <c r="A36" s="625"/>
      <c r="B36" s="622"/>
      <c r="C36" s="230" t="s">
        <v>55</v>
      </c>
      <c r="D36" s="231">
        <v>0</v>
      </c>
      <c r="E36" s="214">
        <f>H29</f>
        <v>154.29900144000001</v>
      </c>
      <c r="F36" s="212" t="s">
        <v>51</v>
      </c>
      <c r="G36" s="214">
        <f t="shared" si="2"/>
        <v>0</v>
      </c>
      <c r="H36" s="214"/>
      <c r="I36" s="611"/>
      <c r="J36" s="614"/>
      <c r="K36" s="614"/>
    </row>
    <row r="37" spans="1:11" x14ac:dyDescent="0.2">
      <c r="A37" s="626"/>
      <c r="B37" s="623"/>
      <c r="C37" s="209" t="s">
        <v>56</v>
      </c>
      <c r="D37" s="223">
        <f>SUM(D30:D36)</f>
        <v>4.3200000000000002E-2</v>
      </c>
      <c r="E37" s="182">
        <f>H29</f>
        <v>154.29900144000001</v>
      </c>
      <c r="F37" s="209" t="s">
        <v>51</v>
      </c>
      <c r="G37" s="182">
        <f>SUM(G30:G36)</f>
        <v>6.6657168622080007</v>
      </c>
      <c r="H37" s="182">
        <f>H29+G37</f>
        <v>160.96471830220801</v>
      </c>
      <c r="I37" s="218"/>
      <c r="J37" s="214"/>
      <c r="K37" s="233"/>
    </row>
    <row r="38" spans="1:11" ht="101.25" customHeight="1" x14ac:dyDescent="0.2">
      <c r="A38" s="234"/>
      <c r="B38" s="234"/>
      <c r="C38" s="234"/>
      <c r="D38" s="234"/>
      <c r="E38" s="234"/>
      <c r="F38" s="234" t="s">
        <v>111</v>
      </c>
      <c r="G38" s="234"/>
      <c r="H38" s="235">
        <f>H37</f>
        <v>160.96471830220801</v>
      </c>
      <c r="I38" s="235" t="s">
        <v>57</v>
      </c>
      <c r="J38" s="236">
        <f>ROUND(H38/100,4)</f>
        <v>1.6095999999999999</v>
      </c>
      <c r="K38" s="237"/>
    </row>
    <row r="39" spans="1:11" ht="63.75" x14ac:dyDescent="0.2">
      <c r="A39" s="234"/>
      <c r="B39" s="229" t="s">
        <v>112</v>
      </c>
      <c r="C39" s="234"/>
      <c r="D39" s="234"/>
      <c r="E39" s="234"/>
      <c r="F39" s="234" t="s">
        <v>113</v>
      </c>
      <c r="G39" s="234"/>
      <c r="H39" s="238">
        <v>1.1183000000000001</v>
      </c>
      <c r="I39" s="235" t="s">
        <v>58</v>
      </c>
      <c r="J39" s="239"/>
      <c r="K39" s="237"/>
    </row>
    <row r="40" spans="1:11" ht="99.75" customHeight="1" x14ac:dyDescent="0.2">
      <c r="A40" s="234"/>
      <c r="B40" s="234"/>
      <c r="C40" s="234"/>
      <c r="D40" s="234"/>
      <c r="E40" s="234"/>
      <c r="F40" s="234" t="s">
        <v>114</v>
      </c>
      <c r="G40" s="234"/>
      <c r="H40" s="235">
        <f>J38*H39</f>
        <v>1.80001568</v>
      </c>
      <c r="I40" s="235" t="s">
        <v>95</v>
      </c>
      <c r="J40" s="240">
        <f>ROUND(J38*H39,4)</f>
        <v>1.8</v>
      </c>
      <c r="K40" s="237"/>
    </row>
    <row r="41" spans="1:11" x14ac:dyDescent="0.2">
      <c r="A41" s="115"/>
      <c r="B41" s="241" t="s">
        <v>10</v>
      </c>
      <c r="C41" s="242"/>
      <c r="D41" s="115"/>
      <c r="E41" s="115"/>
      <c r="F41" s="115"/>
      <c r="G41" s="115"/>
      <c r="H41" s="115"/>
      <c r="I41" s="120"/>
      <c r="J41" s="115"/>
    </row>
    <row r="42" spans="1:11" x14ac:dyDescent="0.2">
      <c r="A42" s="115"/>
      <c r="B42" s="243"/>
      <c r="C42" s="244"/>
      <c r="D42" s="115"/>
      <c r="E42" s="115"/>
      <c r="F42" s="115"/>
      <c r="G42" s="115"/>
      <c r="H42" s="115"/>
      <c r="I42" s="120"/>
      <c r="J42" s="115"/>
    </row>
    <row r="43" spans="1:11" ht="12.75" customHeight="1" x14ac:dyDescent="0.2">
      <c r="A43" s="115"/>
      <c r="B43" s="115"/>
      <c r="C43" s="115"/>
      <c r="D43" s="115"/>
      <c r="E43" s="115"/>
      <c r="F43" s="115"/>
      <c r="G43" s="115"/>
      <c r="H43" s="115"/>
      <c r="I43" s="120"/>
      <c r="J43" s="115"/>
    </row>
    <row r="44" spans="1:11" ht="89.25" customHeight="1" x14ac:dyDescent="0.2">
      <c r="A44" s="601" t="s">
        <v>115</v>
      </c>
      <c r="B44" s="602"/>
      <c r="C44" s="602"/>
      <c r="D44" s="602"/>
      <c r="E44" s="603"/>
      <c r="F44" s="603"/>
      <c r="G44" s="603"/>
      <c r="H44" s="603"/>
      <c r="I44" s="603"/>
      <c r="J44" s="604"/>
    </row>
    <row r="45" spans="1:11" ht="29.25" customHeight="1" x14ac:dyDescent="0.2">
      <c r="A45" s="605"/>
      <c r="B45" s="606"/>
      <c r="C45" s="606"/>
      <c r="D45" s="606"/>
      <c r="E45" s="606"/>
      <c r="F45" s="606"/>
      <c r="G45" s="606"/>
      <c r="H45" s="606"/>
      <c r="I45" s="606"/>
      <c r="J45" s="607"/>
    </row>
    <row r="46" spans="1:11" ht="13.5" customHeight="1" x14ac:dyDescent="0.2">
      <c r="A46" s="605"/>
      <c r="B46" s="606"/>
      <c r="C46" s="606"/>
      <c r="D46" s="606"/>
      <c r="E46" s="606"/>
      <c r="F46" s="606"/>
      <c r="G46" s="606"/>
      <c r="H46" s="606"/>
      <c r="I46" s="606"/>
      <c r="J46" s="607"/>
    </row>
    <row r="47" spans="1:11" ht="21" customHeight="1" x14ac:dyDescent="0.2">
      <c r="A47" s="608"/>
      <c r="B47" s="609"/>
      <c r="C47" s="609"/>
      <c r="D47" s="609"/>
      <c r="E47" s="609"/>
      <c r="F47" s="609"/>
      <c r="G47" s="609"/>
      <c r="H47" s="609"/>
      <c r="I47" s="609"/>
      <c r="J47" s="610"/>
    </row>
    <row r="48" spans="1:11" x14ac:dyDescent="0.2">
      <c r="A48" s="115"/>
      <c r="B48" s="115"/>
      <c r="C48" s="115"/>
      <c r="D48" s="115"/>
      <c r="E48" s="115"/>
      <c r="F48" s="115"/>
      <c r="G48" s="115"/>
      <c r="H48" s="115"/>
      <c r="I48" s="120"/>
      <c r="J48" s="115"/>
    </row>
    <row r="49" spans="1:10" ht="19.5" customHeight="1" x14ac:dyDescent="0.2">
      <c r="A49" s="115"/>
      <c r="B49" s="115"/>
      <c r="C49" s="115"/>
      <c r="D49" s="115"/>
      <c r="E49" s="115"/>
      <c r="F49" s="115"/>
      <c r="G49" s="115"/>
      <c r="H49" s="115"/>
      <c r="I49" s="120"/>
      <c r="J49" s="115"/>
    </row>
    <row r="50" spans="1:10" x14ac:dyDescent="0.2">
      <c r="A50" s="115"/>
      <c r="B50" s="115"/>
      <c r="C50" s="115"/>
      <c r="D50" s="115"/>
      <c r="E50" s="115"/>
      <c r="F50" s="115"/>
      <c r="G50" s="115"/>
      <c r="H50" s="115"/>
      <c r="I50" s="120"/>
      <c r="J50" s="115"/>
    </row>
    <row r="51" spans="1:10" x14ac:dyDescent="0.2">
      <c r="A51" s="115"/>
      <c r="B51" s="115"/>
      <c r="C51" s="115"/>
      <c r="D51" s="115"/>
      <c r="E51" s="115"/>
      <c r="F51" s="115"/>
      <c r="G51" s="115"/>
      <c r="H51" s="115"/>
      <c r="I51" s="120"/>
      <c r="J51" s="11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2.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71A39-8744-411A-AD08-1446EB6D5695}">
  <ds:schemaRefs>
    <ds:schemaRef ds:uri="dc5dceac-8e71-43a2-a130-7571f4da97b3"/>
    <ds:schemaRef ds:uri="http://schemas.microsoft.com/office/2006/documentManagement/types"/>
    <ds:schemaRef ds:uri="http://schemas.microsoft.com/office/infopath/2007/PartnerControl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2</vt:i4>
      </vt:variant>
    </vt:vector>
  </HeadingPairs>
  <TitlesOfParts>
    <vt:vector size="16" baseType="lpstr">
      <vt:lpstr>0 Leeswijzer</vt:lpstr>
      <vt:lpstr>1a cao Rijk bruto Uurloon</vt:lpstr>
      <vt:lpstr>1b cao RvR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2024-10-15T14:54:48Z</cp:lastPrinted>
  <dcterms:created xsi:type="dcterms:W3CDTF">2012-02-07T16:40:05Z</dcterms:created>
  <dcterms:modified xsi:type="dcterms:W3CDTF">2024-10-24T08:37:51Z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