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stosvma003\sscno_groups$\SSC IUC G1 Aanbesteden\5 Categoriemanagement\CM Uitzendkrachten\IUR\EA IUR 2025\_5 NvI\NvI1\"/>
    </mc:Choice>
  </mc:AlternateContent>
  <bookViews>
    <workbookView xWindow="0" yWindow="0" windowWidth="38400" windowHeight="17400" tabRatio="703" firstSheet="1" activeTab="6"/>
  </bookViews>
  <sheets>
    <sheet name="0 Leeswijzer" sheetId="15" r:id="rId1"/>
    <sheet name="1a cao Rijk bruto Uurloon" sheetId="2" r:id="rId2"/>
    <sheet name="1b cao RN bruto Uurloon" sheetId="42" r:id="rId3"/>
    <sheet name="2a Fase A" sheetId="35" r:id="rId4"/>
    <sheet name="2b Fase B en C" sheetId="37" r:id="rId5"/>
    <sheet name="3. Gewogen gemiddelde ORF " sheetId="41" r:id="rId6"/>
    <sheet name="4. Kostenfactoren" sheetId="45" r:id="rId7"/>
    <sheet name="2a NVT Uitzenden fase A - Rg I " sheetId="3" state="hidden" r:id="rId8"/>
    <sheet name="2b NVT Detacheren fase A - Rg I" sheetId="16" state="hidden" r:id="rId9"/>
    <sheet name="2c NVT Detacheren fase B,C-Rg I" sheetId="10" state="hidden" r:id="rId10"/>
    <sheet name="2d NVT Uitzenden fase A - Rg II" sheetId="21" state="hidden" r:id="rId11"/>
    <sheet name="2e NVT  Detacheren fase A-Rg II" sheetId="23" state="hidden" r:id="rId12"/>
    <sheet name="2f NVT Detacheren fase B,C-RgII" sheetId="25" state="hidden" r:id="rId13"/>
    <sheet name="3 Gewogen gemiddelde ORF" sheetId="20" state="hidden" r:id="rId14"/>
  </sheets>
  <definedNames>
    <definedName name="_xlnm.Print_Area" localSheetId="7">'2a NVT Uitzenden fase A - Rg I '!$A$1:$M$50</definedName>
    <definedName name="_xlnm.Print_Area" localSheetId="6">'4. Kostenfactoren'!$A$1:$N$93</definedName>
  </definedNames>
  <calcPr calcId="162913"/>
</workbook>
</file>

<file path=xl/calcChain.xml><?xml version="1.0" encoding="utf-8"?>
<calcChain xmlns="http://schemas.openxmlformats.org/spreadsheetml/2006/main">
  <c r="M82" i="45" l="1"/>
  <c r="J82" i="45"/>
  <c r="H82" i="45"/>
  <c r="E82" i="45"/>
  <c r="D12" i="41" l="1"/>
  <c r="A3" i="45" l="1"/>
  <c r="A3" i="41"/>
  <c r="A3" i="37"/>
  <c r="A3" i="35"/>
  <c r="A3" i="42"/>
  <c r="A3" i="2"/>
  <c r="I80" i="45" l="1"/>
  <c r="I79" i="45"/>
  <c r="I78" i="45"/>
  <c r="I77" i="45"/>
  <c r="I76" i="45"/>
  <c r="I75" i="45"/>
  <c r="I70" i="45"/>
  <c r="D80" i="45"/>
  <c r="D79" i="45"/>
  <c r="D78" i="45"/>
  <c r="D77" i="45"/>
  <c r="D76" i="45"/>
  <c r="D75" i="45"/>
  <c r="D73" i="45"/>
  <c r="D72" i="45"/>
  <c r="D71" i="45"/>
  <c r="D70" i="45"/>
  <c r="I53" i="45"/>
  <c r="I54" i="45" s="1"/>
  <c r="I51" i="45"/>
  <c r="I50" i="45"/>
  <c r="I49" i="45"/>
  <c r="I48" i="45"/>
  <c r="I47" i="45"/>
  <c r="I46" i="45"/>
  <c r="I45" i="45"/>
  <c r="I40" i="45"/>
  <c r="L40" i="45" s="1"/>
  <c r="M40" i="45" s="1"/>
  <c r="I39" i="45"/>
  <c r="D53" i="45"/>
  <c r="D54" i="45" s="1"/>
  <c r="D51" i="45"/>
  <c r="D50" i="45"/>
  <c r="D48" i="45"/>
  <c r="D49" i="45"/>
  <c r="D47" i="45"/>
  <c r="D46" i="45"/>
  <c r="D45" i="45"/>
  <c r="D43" i="45"/>
  <c r="D41" i="45"/>
  <c r="D40" i="45"/>
  <c r="D39" i="45"/>
  <c r="I23" i="45"/>
  <c r="I22" i="45"/>
  <c r="I21" i="45"/>
  <c r="I20" i="45"/>
  <c r="I19" i="45"/>
  <c r="I18" i="45"/>
  <c r="I17" i="45"/>
  <c r="I12" i="45"/>
  <c r="D23" i="45"/>
  <c r="D22" i="45"/>
  <c r="D21" i="45"/>
  <c r="D20" i="45"/>
  <c r="D19" i="45"/>
  <c r="D18" i="45"/>
  <c r="D17" i="45"/>
  <c r="D15" i="45"/>
  <c r="D13" i="45"/>
  <c r="D16" i="45" s="1"/>
  <c r="D12" i="45"/>
  <c r="J81" i="45"/>
  <c r="E81" i="45"/>
  <c r="J80" i="45"/>
  <c r="E80" i="45"/>
  <c r="J79" i="45"/>
  <c r="E79" i="45"/>
  <c r="J78" i="45"/>
  <c r="E78" i="45"/>
  <c r="J77" i="45"/>
  <c r="E77" i="45"/>
  <c r="J76" i="45"/>
  <c r="E76" i="45"/>
  <c r="J75" i="45"/>
  <c r="E75" i="45"/>
  <c r="J74" i="45"/>
  <c r="E74" i="45"/>
  <c r="E73" i="45"/>
  <c r="J72" i="45"/>
  <c r="I72" i="45"/>
  <c r="I74" i="45" s="1"/>
  <c r="E72" i="45"/>
  <c r="E71" i="45"/>
  <c r="I42" i="45"/>
  <c r="I44" i="45" s="1"/>
  <c r="D42" i="45"/>
  <c r="J40" i="45"/>
  <c r="E40" i="45"/>
  <c r="J24" i="45"/>
  <c r="E24" i="45"/>
  <c r="J23" i="45"/>
  <c r="E23" i="45"/>
  <c r="J22" i="45"/>
  <c r="E22" i="45"/>
  <c r="J21" i="45"/>
  <c r="E21" i="45"/>
  <c r="J20" i="45"/>
  <c r="E20" i="45"/>
  <c r="J19" i="45"/>
  <c r="E19" i="45"/>
  <c r="J18" i="45"/>
  <c r="E18" i="45"/>
  <c r="J17" i="45"/>
  <c r="E17" i="45"/>
  <c r="J16" i="45"/>
  <c r="I16" i="45"/>
  <c r="E16" i="45"/>
  <c r="E15" i="45"/>
  <c r="J14" i="45"/>
  <c r="L14" i="45" s="1"/>
  <c r="L16" i="45" s="1"/>
  <c r="M16" i="45" s="1"/>
  <c r="E14" i="45"/>
  <c r="G14" i="45" s="1"/>
  <c r="E13" i="45"/>
  <c r="G73" i="45" l="1"/>
  <c r="G77" i="45"/>
  <c r="L79" i="45"/>
  <c r="L19" i="45"/>
  <c r="G15" i="45"/>
  <c r="L18" i="45"/>
  <c r="G19" i="45"/>
  <c r="G23" i="45"/>
  <c r="G40" i="45"/>
  <c r="H40" i="45" s="1"/>
  <c r="E52" i="45" s="1"/>
  <c r="L23" i="45"/>
  <c r="L80" i="45"/>
  <c r="L22" i="45"/>
  <c r="L21" i="45"/>
  <c r="L20" i="45"/>
  <c r="L78" i="45"/>
  <c r="G22" i="45"/>
  <c r="D24" i="45"/>
  <c r="G21" i="45"/>
  <c r="G20" i="45"/>
  <c r="G78" i="45"/>
  <c r="G18" i="45"/>
  <c r="G17" i="45"/>
  <c r="G13" i="45"/>
  <c r="D44" i="45"/>
  <c r="G71" i="45"/>
  <c r="I24" i="45"/>
  <c r="G79" i="45"/>
  <c r="G72" i="45"/>
  <c r="G76" i="45"/>
  <c r="L76" i="45"/>
  <c r="G80" i="45"/>
  <c r="L17" i="45"/>
  <c r="L77" i="45"/>
  <c r="I52" i="45"/>
  <c r="E51" i="45"/>
  <c r="G51" i="45" s="1"/>
  <c r="J44" i="45"/>
  <c r="J46" i="45"/>
  <c r="L46" i="45" s="1"/>
  <c r="J48" i="45"/>
  <c r="L48" i="45" s="1"/>
  <c r="J49" i="45"/>
  <c r="L49" i="45" s="1"/>
  <c r="J45" i="45"/>
  <c r="L45" i="45" s="1"/>
  <c r="J50" i="45"/>
  <c r="L50" i="45" s="1"/>
  <c r="J42" i="45"/>
  <c r="L42" i="45" s="1"/>
  <c r="L44" i="45" s="1"/>
  <c r="M44" i="45" s="1"/>
  <c r="J51" i="45"/>
  <c r="L51" i="45" s="1"/>
  <c r="J47" i="45"/>
  <c r="L47" i="45" s="1"/>
  <c r="J52" i="45"/>
  <c r="G75" i="45"/>
  <c r="L72" i="45"/>
  <c r="L74" i="45" s="1"/>
  <c r="M74" i="45" s="1"/>
  <c r="E48" i="45" l="1"/>
  <c r="G48" i="45" s="1"/>
  <c r="G16" i="45"/>
  <c r="H16" i="45" s="1"/>
  <c r="E44" i="45"/>
  <c r="E42" i="45"/>
  <c r="G42" i="45" s="1"/>
  <c r="E45" i="45"/>
  <c r="G45" i="45" s="1"/>
  <c r="E46" i="45"/>
  <c r="G46" i="45" s="1"/>
  <c r="E41" i="45"/>
  <c r="G41" i="45" s="1"/>
  <c r="E50" i="45"/>
  <c r="G50" i="45" s="1"/>
  <c r="E47" i="45"/>
  <c r="G47" i="45" s="1"/>
  <c r="E49" i="45"/>
  <c r="G49" i="45" s="1"/>
  <c r="L24" i="45"/>
  <c r="M24" i="45" s="1"/>
  <c r="E43" i="45"/>
  <c r="G43" i="45" s="1"/>
  <c r="G74" i="45"/>
  <c r="H74" i="45" s="1"/>
  <c r="G24" i="45"/>
  <c r="D52" i="45"/>
  <c r="D81" i="45"/>
  <c r="D74" i="45"/>
  <c r="G81" i="45"/>
  <c r="L52" i="45"/>
  <c r="M52" i="45" s="1"/>
  <c r="L75" i="45"/>
  <c r="L81" i="45" s="1"/>
  <c r="M81" i="45" s="1"/>
  <c r="I81" i="45"/>
  <c r="J25" i="45" l="1"/>
  <c r="L25" i="45" s="1"/>
  <c r="M25" i="45" s="1"/>
  <c r="M27" i="45" s="1"/>
  <c r="H30" i="45" s="1"/>
  <c r="G44" i="45"/>
  <c r="H44" i="45" s="1"/>
  <c r="H24" i="45"/>
  <c r="G52" i="45"/>
  <c r="H81" i="45"/>
  <c r="L82" i="45"/>
  <c r="J53" i="45"/>
  <c r="L53" i="45" s="1"/>
  <c r="L54" i="45" s="1"/>
  <c r="M54" i="45" s="1"/>
  <c r="J54" i="45"/>
  <c r="M84" i="45" l="1"/>
  <c r="H87" i="45" s="1"/>
  <c r="G82" i="45"/>
  <c r="J55" i="45"/>
  <c r="L55" i="45" s="1"/>
  <c r="M55" i="45" s="1"/>
  <c r="M57" i="45" s="1"/>
  <c r="H60" i="45" s="1"/>
  <c r="H52" i="45"/>
  <c r="E53" i="45" s="1"/>
  <c r="G53" i="45" s="1"/>
  <c r="G54" i="45" s="1"/>
  <c r="H54" i="45" s="1"/>
  <c r="E25" i="45"/>
  <c r="G25" i="45" s="1"/>
  <c r="H25" i="45" s="1"/>
  <c r="H27" i="45" s="1"/>
  <c r="H29" i="45" s="1"/>
  <c r="D32" i="45" s="1"/>
  <c r="H84" i="45" l="1"/>
  <c r="E55" i="45"/>
  <c r="G55" i="45" s="1"/>
  <c r="H55" i="45" s="1"/>
  <c r="H57" i="45" s="1"/>
  <c r="H59" i="45" s="1"/>
  <c r="D62" i="45" s="1"/>
  <c r="E54" i="45"/>
  <c r="E14" i="37"/>
  <c r="E14" i="35"/>
  <c r="E13" i="35"/>
  <c r="E12" i="35"/>
  <c r="E11" i="35"/>
  <c r="E13" i="37"/>
  <c r="E12" i="37"/>
  <c r="E11" i="37"/>
  <c r="H86" i="45" l="1"/>
  <c r="D89" i="45"/>
  <c r="D20" i="37"/>
  <c r="D29" i="25" l="1"/>
  <c r="D29" i="23"/>
  <c r="D28" i="23"/>
  <c r="D28" i="10"/>
  <c r="D28" i="25" s="1"/>
  <c r="D26" i="16"/>
  <c r="D27" i="10" s="1"/>
  <c r="D27" i="25" s="1"/>
  <c r="D27" i="23" l="1"/>
  <c r="F14" i="20"/>
  <c r="F15" i="20"/>
  <c r="D36" i="37"/>
  <c r="D28" i="37"/>
  <c r="D14" i="37"/>
  <c r="D36" i="35"/>
  <c r="D28" i="35"/>
  <c r="D20" i="35"/>
  <c r="D14" i="35"/>
  <c r="F12" i="20"/>
  <c r="F11" i="20"/>
  <c r="D38" i="25"/>
  <c r="D30" i="25"/>
  <c r="D22" i="25"/>
  <c r="D16" i="25"/>
  <c r="G12" i="25"/>
  <c r="H12" i="25"/>
  <c r="E14" i="25" s="1"/>
  <c r="G14" i="25" s="1"/>
  <c r="D38" i="23"/>
  <c r="D30" i="23"/>
  <c r="D22" i="23"/>
  <c r="D16" i="23"/>
  <c r="G12" i="23"/>
  <c r="H12" i="23" s="1"/>
  <c r="D38" i="21"/>
  <c r="D30" i="21"/>
  <c r="D22" i="21"/>
  <c r="D16" i="21"/>
  <c r="G12" i="21"/>
  <c r="H12" i="21" s="1"/>
  <c r="D38" i="10"/>
  <c r="D30" i="10"/>
  <c r="D22" i="10"/>
  <c r="D16" i="10"/>
  <c r="G12" i="10"/>
  <c r="H12" i="10" s="1"/>
  <c r="E13" i="10" s="1"/>
  <c r="G13" i="10" s="1"/>
  <c r="D37" i="16"/>
  <c r="D29" i="16"/>
  <c r="D21" i="16"/>
  <c r="D15" i="16"/>
  <c r="G11" i="16"/>
  <c r="H11" i="16" s="1"/>
  <c r="E13" i="16" s="1"/>
  <c r="G13" i="16" s="1"/>
  <c r="D37" i="3"/>
  <c r="D29" i="3"/>
  <c r="D21" i="3"/>
  <c r="D15" i="3"/>
  <c r="G11" i="3"/>
  <c r="H11" i="3" s="1"/>
  <c r="E15" i="25" l="1"/>
  <c r="G15" i="25" s="1"/>
  <c r="E14" i="16"/>
  <c r="G14" i="16" s="1"/>
  <c r="F17" i="20"/>
  <c r="F18" i="20" s="1"/>
  <c r="E16" i="25"/>
  <c r="E14" i="21"/>
  <c r="G14" i="21" s="1"/>
  <c r="E13" i="21"/>
  <c r="G13" i="21" s="1"/>
  <c r="E14" i="3"/>
  <c r="G14" i="3" s="1"/>
  <c r="E13" i="3"/>
  <c r="G13" i="3" s="1"/>
  <c r="E12" i="3"/>
  <c r="G12" i="3" s="1"/>
  <c r="F19" i="20"/>
  <c r="F20" i="20" s="1"/>
  <c r="E14" i="10"/>
  <c r="G14" i="10" s="1"/>
  <c r="E15" i="10"/>
  <c r="G15" i="10" s="1"/>
  <c r="E12" i="16"/>
  <c r="G12" i="16" s="1"/>
  <c r="G15" i="16" s="1"/>
  <c r="H15" i="16" s="1"/>
  <c r="E15" i="16"/>
  <c r="E15" i="3"/>
  <c r="E16" i="10"/>
  <c r="E14" i="23"/>
  <c r="G14" i="23" s="1"/>
  <c r="E13" i="23"/>
  <c r="G13" i="23" s="1"/>
  <c r="E15" i="23"/>
  <c r="G15" i="23" s="1"/>
  <c r="E16" i="23"/>
  <c r="G11" i="35"/>
  <c r="G13" i="35"/>
  <c r="G12" i="35"/>
  <c r="G12" i="37"/>
  <c r="G13" i="37"/>
  <c r="G11" i="37"/>
  <c r="E16" i="21"/>
  <c r="E15" i="21"/>
  <c r="G15" i="21" s="1"/>
  <c r="E13" i="25"/>
  <c r="G13" i="25" s="1"/>
  <c r="G16" i="21" l="1"/>
  <c r="H16" i="21" s="1"/>
  <c r="E15" i="37"/>
  <c r="G15" i="37" s="1"/>
  <c r="E15" i="35"/>
  <c r="G15" i="35" s="1"/>
  <c r="E17" i="21"/>
  <c r="G17" i="21" s="1"/>
  <c r="H17" i="21" s="1"/>
  <c r="E16" i="3"/>
  <c r="G16" i="3" s="1"/>
  <c r="G15" i="3"/>
  <c r="H15" i="3" s="1"/>
  <c r="G16" i="10"/>
  <c r="H16" i="10" s="1"/>
  <c r="E17" i="10"/>
  <c r="G17" i="10" s="1"/>
  <c r="G14" i="37"/>
  <c r="E17" i="23"/>
  <c r="G17" i="23" s="1"/>
  <c r="E16" i="16"/>
  <c r="G16" i="16" s="1"/>
  <c r="H16" i="16" s="1"/>
  <c r="G16" i="25"/>
  <c r="H16" i="25" s="1"/>
  <c r="E17" i="25"/>
  <c r="G17" i="25" s="1"/>
  <c r="G16" i="23"/>
  <c r="H16" i="23" s="1"/>
  <c r="G14" i="35"/>
  <c r="H14" i="35" l="1"/>
  <c r="E37" i="35" s="1"/>
  <c r="G37" i="35" s="1"/>
  <c r="H37" i="35" s="1"/>
  <c r="H14" i="37"/>
  <c r="E37" i="37" s="1"/>
  <c r="G37" i="37" s="1"/>
  <c r="H16" i="3"/>
  <c r="E28" i="3" s="1"/>
  <c r="G28" i="3" s="1"/>
  <c r="E21" i="3"/>
  <c r="E23" i="3"/>
  <c r="G23" i="3" s="1"/>
  <c r="E17" i="3"/>
  <c r="G17" i="3" s="1"/>
  <c r="E20" i="3"/>
  <c r="G20" i="3" s="1"/>
  <c r="E18" i="3"/>
  <c r="G18" i="3" s="1"/>
  <c r="E19" i="3"/>
  <c r="G19" i="3" s="1"/>
  <c r="H17" i="10"/>
  <c r="E26" i="10" s="1"/>
  <c r="G26" i="10" s="1"/>
  <c r="E27" i="3"/>
  <c r="G27" i="3" s="1"/>
  <c r="E25" i="3"/>
  <c r="G25" i="3" s="1"/>
  <c r="E26" i="3"/>
  <c r="G26" i="3" s="1"/>
  <c r="E24" i="3"/>
  <c r="G24" i="3" s="1"/>
  <c r="E29" i="3"/>
  <c r="H17" i="25"/>
  <c r="E19" i="25" s="1"/>
  <c r="G19" i="25" s="1"/>
  <c r="H17" i="23"/>
  <c r="E26" i="23" s="1"/>
  <c r="G26" i="23" s="1"/>
  <c r="E22" i="16"/>
  <c r="G22" i="16" s="1"/>
  <c r="E26" i="16"/>
  <c r="G26" i="16" s="1"/>
  <c r="E27" i="16"/>
  <c r="G27" i="16" s="1"/>
  <c r="E23" i="16"/>
  <c r="G23" i="16" s="1"/>
  <c r="E17" i="16"/>
  <c r="G17" i="16" s="1"/>
  <c r="E24" i="16"/>
  <c r="G24" i="16" s="1"/>
  <c r="E18" i="16"/>
  <c r="G18" i="16" s="1"/>
  <c r="E25" i="16"/>
  <c r="G25" i="16" s="1"/>
  <c r="E19" i="16"/>
  <c r="G19" i="16" s="1"/>
  <c r="E21" i="16"/>
  <c r="E29" i="16"/>
  <c r="E20" i="16"/>
  <c r="G20" i="16" s="1"/>
  <c r="E28" i="16"/>
  <c r="G28" i="16" s="1"/>
  <c r="E30" i="21"/>
  <c r="E28" i="21"/>
  <c r="G28" i="21" s="1"/>
  <c r="E24" i="21"/>
  <c r="G24" i="21" s="1"/>
  <c r="E19" i="21"/>
  <c r="G19" i="21" s="1"/>
  <c r="E27" i="21"/>
  <c r="G27" i="21" s="1"/>
  <c r="E22" i="21"/>
  <c r="E26" i="21"/>
  <c r="G26" i="21" s="1"/>
  <c r="E23" i="21"/>
  <c r="G23" i="21" s="1"/>
  <c r="E20" i="21"/>
  <c r="G20" i="21" s="1"/>
  <c r="E29" i="21"/>
  <c r="G29" i="21" s="1"/>
  <c r="E18" i="21"/>
  <c r="G18" i="21" s="1"/>
  <c r="E21" i="21"/>
  <c r="G21" i="21" s="1"/>
  <c r="E25" i="21"/>
  <c r="G25" i="21" s="1"/>
  <c r="E22" i="3" l="1"/>
  <c r="G22" i="3" s="1"/>
  <c r="H15" i="35"/>
  <c r="E28" i="35" s="1"/>
  <c r="H37" i="37"/>
  <c r="H15" i="37"/>
  <c r="E17" i="37" s="1"/>
  <c r="G17" i="37" s="1"/>
  <c r="E29" i="25"/>
  <c r="G29" i="25" s="1"/>
  <c r="E18" i="25"/>
  <c r="G18" i="25" s="1"/>
  <c r="G21" i="16"/>
  <c r="H21" i="16" s="1"/>
  <c r="E20" i="10"/>
  <c r="G20" i="10" s="1"/>
  <c r="G21" i="3"/>
  <c r="H21" i="3" s="1"/>
  <c r="E30" i="23"/>
  <c r="G29" i="3"/>
  <c r="E20" i="25"/>
  <c r="G20" i="25" s="1"/>
  <c r="E24" i="25"/>
  <c r="G24" i="25" s="1"/>
  <c r="G29" i="16"/>
  <c r="E25" i="23"/>
  <c r="G25" i="23" s="1"/>
  <c r="E30" i="10"/>
  <c r="E25" i="10"/>
  <c r="G25" i="10" s="1"/>
  <c r="E29" i="10"/>
  <c r="G29" i="10" s="1"/>
  <c r="E22" i="10"/>
  <c r="E23" i="10"/>
  <c r="G23" i="10" s="1"/>
  <c r="E21" i="10"/>
  <c r="G21" i="10" s="1"/>
  <c r="E24" i="10"/>
  <c r="G24" i="10" s="1"/>
  <c r="E27" i="10"/>
  <c r="G27" i="10" s="1"/>
  <c r="E18" i="10"/>
  <c r="G18" i="10" s="1"/>
  <c r="E28" i="10"/>
  <c r="G28" i="10" s="1"/>
  <c r="E19" i="10"/>
  <c r="G19" i="10" s="1"/>
  <c r="E22" i="25"/>
  <c r="E21" i="25"/>
  <c r="G21" i="25" s="1"/>
  <c r="E28" i="23"/>
  <c r="G28" i="23" s="1"/>
  <c r="E30" i="25"/>
  <c r="E28" i="25"/>
  <c r="G28" i="25" s="1"/>
  <c r="E27" i="25"/>
  <c r="G27" i="25" s="1"/>
  <c r="E26" i="25"/>
  <c r="G26" i="25" s="1"/>
  <c r="E19" i="23"/>
  <c r="G19" i="23" s="1"/>
  <c r="E23" i="23"/>
  <c r="G23" i="23" s="1"/>
  <c r="E21" i="23"/>
  <c r="G21" i="23" s="1"/>
  <c r="E29" i="23"/>
  <c r="G29" i="23" s="1"/>
  <c r="E18" i="23"/>
  <c r="G18" i="23" s="1"/>
  <c r="E22" i="23"/>
  <c r="E23" i="25"/>
  <c r="G23" i="25" s="1"/>
  <c r="E25" i="25"/>
  <c r="G25" i="25" s="1"/>
  <c r="E20" i="23"/>
  <c r="G20" i="23" s="1"/>
  <c r="E24" i="23"/>
  <c r="G24" i="23" s="1"/>
  <c r="E27" i="23"/>
  <c r="G27" i="23" s="1"/>
  <c r="G22" i="21"/>
  <c r="H22" i="21" s="1"/>
  <c r="G30" i="21"/>
  <c r="E25" i="35" l="1"/>
  <c r="G25" i="35" s="1"/>
  <c r="E20" i="35"/>
  <c r="E24" i="35"/>
  <c r="G24" i="35" s="1"/>
  <c r="E16" i="35"/>
  <c r="G16" i="35" s="1"/>
  <c r="E17" i="35"/>
  <c r="G17" i="35" s="1"/>
  <c r="E19" i="35"/>
  <c r="G19" i="35" s="1"/>
  <c r="E21" i="35"/>
  <c r="G21" i="35" s="1"/>
  <c r="E23" i="35"/>
  <c r="G23" i="35" s="1"/>
  <c r="E26" i="35"/>
  <c r="G26" i="35" s="1"/>
  <c r="E27" i="35"/>
  <c r="G27" i="35" s="1"/>
  <c r="E18" i="35"/>
  <c r="G18" i="35" s="1"/>
  <c r="E22" i="35"/>
  <c r="G22" i="35" s="1"/>
  <c r="E21" i="37"/>
  <c r="G21" i="37" s="1"/>
  <c r="E18" i="37"/>
  <c r="G18" i="37" s="1"/>
  <c r="E19" i="37"/>
  <c r="G19" i="37" s="1"/>
  <c r="E22" i="37"/>
  <c r="G22" i="37" s="1"/>
  <c r="E24" i="37"/>
  <c r="G24" i="37" s="1"/>
  <c r="E27" i="37"/>
  <c r="G27" i="37" s="1"/>
  <c r="E16" i="37"/>
  <c r="G16" i="37" s="1"/>
  <c r="E23" i="37"/>
  <c r="G23" i="37" s="1"/>
  <c r="E28" i="37"/>
  <c r="E25" i="37"/>
  <c r="G25" i="37" s="1"/>
  <c r="E20" i="37"/>
  <c r="E26" i="37"/>
  <c r="G26" i="37" s="1"/>
  <c r="H29" i="16"/>
  <c r="H29" i="3"/>
  <c r="E31" i="3" s="1"/>
  <c r="G31" i="3" s="1"/>
  <c r="G22" i="25"/>
  <c r="H22" i="25" s="1"/>
  <c r="E32" i="3"/>
  <c r="G32" i="3" s="1"/>
  <c r="E30" i="3"/>
  <c r="G30" i="3" s="1"/>
  <c r="E34" i="3"/>
  <c r="G34" i="3" s="1"/>
  <c r="E33" i="3"/>
  <c r="G33" i="3" s="1"/>
  <c r="G22" i="23"/>
  <c r="H22" i="23" s="1"/>
  <c r="G22" i="10"/>
  <c r="H22" i="10" s="1"/>
  <c r="G30" i="25"/>
  <c r="G30" i="23"/>
  <c r="G30" i="10"/>
  <c r="E31" i="16"/>
  <c r="G31" i="16" s="1"/>
  <c r="E35" i="16"/>
  <c r="G35" i="16" s="1"/>
  <c r="E33" i="16"/>
  <c r="G33" i="16" s="1"/>
  <c r="E34" i="16"/>
  <c r="G34" i="16" s="1"/>
  <c r="E36" i="16"/>
  <c r="G36" i="16" s="1"/>
  <c r="E32" i="16"/>
  <c r="G32" i="16" s="1"/>
  <c r="E37" i="16"/>
  <c r="E30" i="16"/>
  <c r="G30" i="16" s="1"/>
  <c r="H30" i="21"/>
  <c r="E36" i="3" l="1"/>
  <c r="G36" i="3" s="1"/>
  <c r="G28" i="35"/>
  <c r="G20" i="35"/>
  <c r="H20" i="35" s="1"/>
  <c r="G28" i="37"/>
  <c r="G20" i="37"/>
  <c r="H20" i="37" s="1"/>
  <c r="H30" i="23"/>
  <c r="E34" i="23" s="1"/>
  <c r="G34" i="23" s="1"/>
  <c r="E35" i="3"/>
  <c r="G35" i="3" s="1"/>
  <c r="E37" i="3"/>
  <c r="G37" i="3"/>
  <c r="H37" i="3" s="1"/>
  <c r="H38" i="3" s="1"/>
  <c r="J38" i="3" s="1"/>
  <c r="H40" i="3" s="1"/>
  <c r="H30" i="25"/>
  <c r="E32" i="25" s="1"/>
  <c r="G32" i="25" s="1"/>
  <c r="H30" i="10"/>
  <c r="E36" i="23"/>
  <c r="G36" i="23" s="1"/>
  <c r="E37" i="21"/>
  <c r="G37" i="21" s="1"/>
  <c r="E33" i="21"/>
  <c r="G33" i="21" s="1"/>
  <c r="E36" i="21"/>
  <c r="G36" i="21" s="1"/>
  <c r="E32" i="21"/>
  <c r="G32" i="21" s="1"/>
  <c r="E31" i="21"/>
  <c r="G31" i="21" s="1"/>
  <c r="E38" i="21"/>
  <c r="E34" i="21"/>
  <c r="G34" i="21" s="1"/>
  <c r="E35" i="21"/>
  <c r="G35" i="21" s="1"/>
  <c r="G37" i="16"/>
  <c r="H37" i="16" s="1"/>
  <c r="H38" i="16" s="1"/>
  <c r="J38" i="16" s="1"/>
  <c r="E35" i="23" l="1"/>
  <c r="G35" i="23" s="1"/>
  <c r="E32" i="23"/>
  <c r="G32" i="23" s="1"/>
  <c r="E33" i="23"/>
  <c r="G33" i="23" s="1"/>
  <c r="E37" i="23"/>
  <c r="G37" i="23" s="1"/>
  <c r="E31" i="23"/>
  <c r="G31" i="23" s="1"/>
  <c r="G38" i="23" s="1"/>
  <c r="H38" i="23" s="1"/>
  <c r="H39" i="23" s="1"/>
  <c r="J39" i="23" s="1"/>
  <c r="H41" i="23" s="1"/>
  <c r="E38" i="23"/>
  <c r="H28" i="35"/>
  <c r="E29" i="35" s="1"/>
  <c r="G29" i="35" s="1"/>
  <c r="H28" i="37"/>
  <c r="E29" i="37" s="1"/>
  <c r="G29" i="37" s="1"/>
  <c r="E33" i="25"/>
  <c r="G33" i="25" s="1"/>
  <c r="E37" i="25"/>
  <c r="G37" i="25" s="1"/>
  <c r="E35" i="25"/>
  <c r="G35" i="25" s="1"/>
  <c r="E34" i="25"/>
  <c r="G34" i="25" s="1"/>
  <c r="E38" i="25"/>
  <c r="E31" i="25"/>
  <c r="G31" i="25" s="1"/>
  <c r="E36" i="25"/>
  <c r="G36" i="25" s="1"/>
  <c r="J40" i="3"/>
  <c r="C11" i="20" s="1"/>
  <c r="G11" i="20" s="1"/>
  <c r="G38" i="21"/>
  <c r="H38" i="21" s="1"/>
  <c r="H39" i="21" s="1"/>
  <c r="J39" i="21" s="1"/>
  <c r="H41" i="21" s="1"/>
  <c r="E33" i="10"/>
  <c r="G33" i="10" s="1"/>
  <c r="E36" i="10"/>
  <c r="G36" i="10" s="1"/>
  <c r="E35" i="10"/>
  <c r="G35" i="10" s="1"/>
  <c r="E37" i="10"/>
  <c r="G37" i="10" s="1"/>
  <c r="E38" i="10"/>
  <c r="E31" i="10"/>
  <c r="G31" i="10" s="1"/>
  <c r="E32" i="10"/>
  <c r="G32" i="10" s="1"/>
  <c r="E34" i="10"/>
  <c r="G34" i="10" s="1"/>
  <c r="J40" i="16"/>
  <c r="C12" i="20" s="1"/>
  <c r="G12" i="20" s="1"/>
  <c r="H40" i="16"/>
  <c r="G38" i="25" l="1"/>
  <c r="H38" i="25" s="1"/>
  <c r="H39" i="25" s="1"/>
  <c r="J39" i="25" s="1"/>
  <c r="H41" i="25" s="1"/>
  <c r="E33" i="35"/>
  <c r="G33" i="35" s="1"/>
  <c r="E35" i="35"/>
  <c r="G35" i="35" s="1"/>
  <c r="E36" i="35"/>
  <c r="E34" i="35"/>
  <c r="G34" i="35" s="1"/>
  <c r="E30" i="35"/>
  <c r="G30" i="35" s="1"/>
  <c r="E32" i="35"/>
  <c r="G32" i="35" s="1"/>
  <c r="E31" i="35"/>
  <c r="G31" i="35" s="1"/>
  <c r="E34" i="37"/>
  <c r="G34" i="37" s="1"/>
  <c r="E30" i="37"/>
  <c r="G30" i="37" s="1"/>
  <c r="E31" i="37"/>
  <c r="G31" i="37" s="1"/>
  <c r="E32" i="37"/>
  <c r="G32" i="37" s="1"/>
  <c r="E33" i="37"/>
  <c r="G33" i="37" s="1"/>
  <c r="E36" i="37"/>
  <c r="E35" i="37"/>
  <c r="G35" i="37" s="1"/>
  <c r="C23" i="20"/>
  <c r="G38" i="10"/>
  <c r="H38" i="10" s="1"/>
  <c r="H39" i="10" s="1"/>
  <c r="J39" i="10" s="1"/>
  <c r="J41" i="21"/>
  <c r="C14" i="20" s="1"/>
  <c r="G14" i="20" s="1"/>
  <c r="J41" i="25"/>
  <c r="C16" i="20" s="1"/>
  <c r="G16" i="20" s="1"/>
  <c r="J41" i="23"/>
  <c r="C15" i="20" s="1"/>
  <c r="G15" i="20" s="1"/>
  <c r="G36" i="35" l="1"/>
  <c r="H36" i="35" s="1"/>
  <c r="H38" i="35" s="1"/>
  <c r="H39" i="35" s="1"/>
  <c r="J39" i="35" s="1"/>
  <c r="J41" i="35" s="1"/>
  <c r="G36" i="37"/>
  <c r="H36" i="37" s="1"/>
  <c r="H38" i="37" s="1"/>
  <c r="H39" i="37" s="1"/>
  <c r="J39" i="37" s="1"/>
  <c r="J41" i="37" s="1"/>
  <c r="H41" i="10"/>
  <c r="J41" i="10"/>
  <c r="C13" i="20" s="1"/>
  <c r="G13" i="20" s="1"/>
  <c r="G17" i="20" s="1"/>
  <c r="B37" i="20" s="1"/>
  <c r="D37" i="20" s="1"/>
  <c r="H41" i="35" l="1"/>
  <c r="C26" i="20"/>
  <c r="E26" i="20" s="1"/>
  <c r="B10" i="41"/>
  <c r="D10" i="41" s="1"/>
  <c r="B21" i="41" s="1"/>
  <c r="C22" i="41" s="1"/>
  <c r="C21" i="41" s="1"/>
  <c r="C27" i="20"/>
  <c r="E27" i="20" s="1"/>
  <c r="B11" i="41"/>
  <c r="D11" i="41" s="1"/>
  <c r="H41" i="37"/>
  <c r="C29" i="20"/>
  <c r="E29" i="20" s="1"/>
  <c r="C28" i="20" l="1"/>
  <c r="E28" i="20" s="1"/>
  <c r="E30" i="20"/>
  <c r="B38" i="20" s="1"/>
  <c r="D38" i="20" s="1"/>
  <c r="D39" i="20" s="1"/>
  <c r="E39" i="20" s="1"/>
  <c r="B47" i="20" s="1"/>
  <c r="C48" i="20" s="1"/>
  <c r="C47" i="20" s="1"/>
</calcChain>
</file>

<file path=xl/sharedStrings.xml><?xml version="1.0" encoding="utf-8"?>
<sst xmlns="http://schemas.openxmlformats.org/spreadsheetml/2006/main" count="1238" uniqueCount="379">
  <si>
    <t>Kenmerk SSC IUC/DJI/INKEA/MVV/2019-2</t>
  </si>
  <si>
    <t xml:space="preserve">3 Beoordeling -
Gewogen gemiddelde Omrekenfactor
</t>
  </si>
  <si>
    <t xml:space="preserve">Ja (tab 3)
</t>
  </si>
  <si>
    <t>Algemene informatie</t>
  </si>
  <si>
    <t>a.</t>
  </si>
  <si>
    <t>b.</t>
  </si>
  <si>
    <t>c.</t>
  </si>
  <si>
    <t>d.</t>
  </si>
  <si>
    <t>EA IFA Defensie 2019</t>
  </si>
  <si>
    <t>Manpower</t>
  </si>
  <si>
    <t>De gele velden betreffen door Inschrijver in te vullen velden</t>
  </si>
  <si>
    <t>LET OP: ook kolommen rechts bij Whk premie en helemaal onderaan invullen</t>
  </si>
  <si>
    <t>Blok</t>
  </si>
  <si>
    <t>Component</t>
  </si>
  <si>
    <t>Percentage</t>
  </si>
  <si>
    <t>Grondslag</t>
  </si>
  <si>
    <t>Bijdrage</t>
  </si>
  <si>
    <t>Totaal</t>
  </si>
  <si>
    <t>Toelichting</t>
  </si>
  <si>
    <t>Blok 1</t>
  </si>
  <si>
    <t xml:space="preserve">Basis (bruto Uurloon o.b.v. 
inlenersbeloning) </t>
  </si>
  <si>
    <t>basis</t>
  </si>
  <si>
    <t>Deze post is te allen tijde 100%.</t>
  </si>
  <si>
    <t>In te vullen door Inschrijver:</t>
  </si>
  <si>
    <t>wachtdag</t>
  </si>
  <si>
    <t>basis + wd</t>
  </si>
  <si>
    <t>Geldt indien het Uitzendbeding van toepassing is (zoals bij Uitzenden in deze loonsomfactor) conform de ABU-cao (in fase A). 
Geldt voor alle fasen van de NBBU-cao.</t>
  </si>
  <si>
    <t>Blok 2</t>
  </si>
  <si>
    <t>reserveringen</t>
  </si>
  <si>
    <t>kort verzuim/ bijzonder verlof</t>
  </si>
  <si>
    <t>totaal</t>
  </si>
  <si>
    <t>Blok 3</t>
  </si>
  <si>
    <t>vakantiegeld</t>
  </si>
  <si>
    <t>basis + wd + res - kv/bv</t>
  </si>
  <si>
    <t xml:space="preserve">In de ABU en NBBU-cao vastgesteld percentage in 2019. Deze dient hier één op één te worden overgenomen en is derhalve reeds ingevuld. </t>
  </si>
  <si>
    <t>Blok 4</t>
  </si>
  <si>
    <t>werkgeverslasten (cao) en pensioen</t>
  </si>
  <si>
    <t>basis + wd + res</t>
  </si>
  <si>
    <t>Deze verplichte afdracht is conform de ABU- en NBBU-cao  1,02% in 2019.
Opbouw in dit fonds conform de ABU-cao alleen voor Flexibele Arbeidskrachten in fase A. Opbouw conform de NBBU-cao alleen in de eerste 78 gewerkte weken.</t>
  </si>
  <si>
    <t>werkgeverslasten (o.a. sociale verzekeringspremies)</t>
  </si>
  <si>
    <t>PAWW</t>
  </si>
  <si>
    <t>Aof inclusief kinderopvang</t>
  </si>
  <si>
    <t>De Aof incl. kinderopvang, de Zvf en de Awf betreffen de elk jaar wettelijk vastgestelde premies, die één op één dienen te worden overgenomen en derhalve reeds zijn ingevuld. Uitgangspunt is - zoals voor de gehele loonsomfactor - de vaststelling in het jaar 2019.</t>
  </si>
  <si>
    <t>Zvf (zorgverzekeringsfonds)</t>
  </si>
  <si>
    <t xml:space="preserve">Awf werkloosheidswet  </t>
  </si>
  <si>
    <t>Werkhervattingskas - WGA
Dit betreft de van toepassing zijnde premie, waarop het gedeelte dat wordt doorberekend aan de Flexibele Arbeidskracht, te weten maximaal 50%, in mindering is gebracht. Zie tevens het geel gemarkeerde vak in kolom J.</t>
  </si>
  <si>
    <t>Werkhervattingskas ZW-Flex 
(ziektekosten na dienstverband)</t>
  </si>
  <si>
    <t xml:space="preserve">ERD ZW-Flex?
ja
</t>
  </si>
  <si>
    <t>Blok 5</t>
  </si>
  <si>
    <t>Administratieve
verplichtingen</t>
  </si>
  <si>
    <t>Arbeidsongeschiktheid</t>
  </si>
  <si>
    <t>basis + wd + res + soc.verz.</t>
  </si>
  <si>
    <t>Leegloop</t>
  </si>
  <si>
    <t>Wet Arbeid &amp; Zorg</t>
  </si>
  <si>
    <t>Overige Directe Kosten</t>
  </si>
  <si>
    <t>…</t>
  </si>
  <si>
    <t xml:space="preserve">totaal </t>
  </si>
  <si>
    <t xml:space="preserve">De loonsomfactor dient altijd hoger dan 1,0000 te zijn. </t>
  </si>
  <si>
    <t xml:space="preserve">De bureaumarge dient altijd hoger dan 1,0000 te zijn. </t>
  </si>
  <si>
    <r>
      <rPr>
        <sz val="10"/>
        <rFont val="Verdana"/>
        <family val="2"/>
      </rPr>
      <t>De Omrekenfactor dient altijd hoger dan 1,0000 te zijn.</t>
    </r>
    <r>
      <rPr>
        <sz val="10"/>
        <color rgb="FFFF0000"/>
        <rFont val="Verdana"/>
        <family val="2"/>
      </rPr>
      <t xml:space="preserve"> </t>
    </r>
  </si>
  <si>
    <t xml:space="preserve">Ingeval van detachering hebben NBBU-leden de keuze tussen 0, 1 of 2 wachtdagen. Alleen bij de keuze voor 2 wachtdagen is er sprake van wachtgeldcompensatie en mag Inschrijver hier een premie invullen. In dat laatste geval dient Inschrijver deze keuze op het niveau van de bedrijfsentiteit die optreedt als juridisch werkgever aan te tonen. 
Deze post dient te allen tijde op 0,000% te worden gesteld indien Inschrijver werkt conform de ABU-cao. </t>
  </si>
  <si>
    <t>vakantiedagen</t>
  </si>
  <si>
    <t>werkgeverslasten (CAO) en pensioen</t>
  </si>
  <si>
    <t>zw-aanvullend (Azw -aanvulling uitkering UWV 1e ziektejaar risicogroep I)</t>
  </si>
  <si>
    <t xml:space="preserve">Deze premie is bij Detacheren niet van toepassing en is daarom hier vervallen. Inschrijver dient hier niets voor in te vullen. </t>
  </si>
  <si>
    <t>pensioen</t>
  </si>
  <si>
    <t xml:space="preserve">De pensioenpremie wordt door het pensioenfonds waarbij Inschrijver is aangesloten op basis van de samenstelling van het 'werkend bestand' van Inschrijver jaarlijks vastgesteld binnen de kaders van de maximale procentuele premie(s) en rekening houdend met de vastgestelde franchise.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</si>
  <si>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sociaal fonds</t>
  </si>
  <si>
    <t xml:space="preserve">scholing </t>
  </si>
  <si>
    <t>Indien gewenst kan Inschrijver ervoor kiezen het een gedeelte van deze premie door te berekenen aan de werknemer, i.c. de Flexibele Arbeidskracht. In 2019 geldt  hiervoor conform de ABU-cao een maximum van 0,58% en conform de NBBU-cao een maximum van  0,74% in risicogroep I. Indien Inschrijver de Azw premie op 0,0000% stelt, echter wel de doorberekening aan de Flexibele Arbeidskracht van het werknemersdeel in de loonsomfactor wenst te verwerken, dan mag hier conform de ABU-cao maximaal
-0,58% (Inschrijver kan hier ook voor minder dan dit percentage kiezen, bijv. -0,3000%) worden ingevuld en conform de NBBU-cao  maximaal 0,74% Indien u een hoger percentage dan 0,0000% invult is het niet nodig om hier zichtbaar te maken hoe de eventuele aftrek voor het aan de werknemer doorberekende deel is verwerkt.
Gemiddelde premie AZW in 2019:
Risicogroep I : ABU 1,87% (wg 1,29%, wn max 0,58%), NBBU 1,49% (wg 0,75%, wn max 0,74%).</t>
  </si>
  <si>
    <t>BIJLAGE 7 - Tab 2a Loonsom- en Omrekenfactor Uitzenden (= met Uitzendbeding) in fase A (ABU) of fase 1, 2 (NBBU), risicogroep I, sectorpremie 52</t>
  </si>
  <si>
    <t>Tariefstelling 2019</t>
  </si>
  <si>
    <r>
      <t>Tarieven</t>
    </r>
    <r>
      <rPr>
        <b/>
        <u/>
        <sz val="11"/>
        <color theme="0" tint="-0.249977111117893"/>
        <rFont val="Verdana"/>
        <family val="2"/>
      </rPr>
      <t xml:space="preserve"> inclusief</t>
    </r>
    <r>
      <rPr>
        <b/>
        <sz val="11"/>
        <color theme="0" tint="-0.249977111117893"/>
        <rFont val="Verdana"/>
        <family val="2"/>
      </rPr>
      <t xml:space="preserve"> VOG en </t>
    </r>
    <r>
      <rPr>
        <b/>
        <u/>
        <sz val="11"/>
        <color theme="0" tint="-0.249977111117893"/>
        <rFont val="Verdana"/>
        <family val="2"/>
      </rPr>
      <t>inclusief</t>
    </r>
    <r>
      <rPr>
        <b/>
        <sz val="11"/>
        <color theme="0" tint="-0.249977111117893"/>
        <rFont val="Verdana"/>
        <family val="2"/>
      </rPr>
      <t xml:space="preserve"> reiskosten woon- werkverkeer</t>
    </r>
  </si>
  <si>
    <t>Versie n.a.v. Nota van Inlichtingen 1</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</si>
  <si>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</si>
  <si>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Uitzenden (= met Uitzendbeding), in fase A (ABU) of  fase 1, 2 (NBBU) in risicogroep I, sectorpremie 52</t>
  </si>
  <si>
    <t>vakantiedagen 
ABU in 2019, 230 werkdagen = 10,87
NBBU in 2019, 231 werkdagen = 10,39</t>
  </si>
  <si>
    <r>
      <t xml:space="preserve">Deze reserveringen dienen voor de inhuurvorm 'Uitzenden'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</si>
  <si>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ABU 6/230 = 2,61% in 2019
NBBU 6/231 = 2,60% in 2019 
</t>
  </si>
  <si>
    <t>zw-aanvullend (AZW-premie t.b.v. aanvulling uitkering UWV in het eerste ziektejaar, risicogroep I)
Dit betreft de van toepassing zijnde premie, waarop het gedeelte dat wordt doorberekend aan de Flexibele Arbeidskracht (zie tevens de toelichting in kolom I) in mindering is gebracht. Opdrachtgever behoudt zich het recht voor deze premie steekproefsgewijs te verifiëren.</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</si>
  <si>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Uitzenden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</si>
  <si>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249977111117893"/>
        <rFont val="Verdana"/>
        <family val="2"/>
      </rPr>
      <t>daadwerkelijke</t>
    </r>
    <r>
      <rPr>
        <sz val="10"/>
        <color theme="0" tint="-0.249977111117893"/>
        <rFont val="Verdana"/>
        <family val="2"/>
      </rPr>
      <t xml:space="preserve"> jaarlijks vastgestelde  bijdrage aan de SFU)</t>
    </r>
  </si>
  <si>
    <r>
      <t xml:space="preserve">Deze verplichte afdracht is conform de ABU- en NBBU-cao  maximaal 0,20% in 2019. </t>
    </r>
    <r>
      <rPr>
        <b/>
        <sz val="8"/>
        <color theme="0" tint="-0.249977111117893"/>
        <rFont val="Verdana"/>
        <family val="2"/>
      </rPr>
      <t xml:space="preserve">De jaarlijkse (meestal lagere) opgave van de Stichting Fonds Uitzendbranche (SFU) is leidend. Voor 2019 geldt zowel voor de ABU als voor de NBBU dat de SFU een percentage van 0,010% heeft vastgesteld. </t>
    </r>
  </si>
  <si>
    <t>premie sectorfonds IA, sector 52</t>
  </si>
  <si>
    <r>
      <t xml:space="preserve">De sectorpremies worden elk jaar door het UWV en SZW vastgesteld en gepubliceerd in de Staatscourant. Op de inhuurvorm 'Uitzenden' is in het algemeen de sector 52 van toepassing (ten minste totdat de Wab in werking treedt).. Inschijver dient in de tabel onderaan deze loonsomfactor aan te geven welke juridische entiteit de dienstverlening 'Uitzenden' gaat uitvoeren (althans: indien Inschrijver voor deze inhuurvorm kiest).  Deze premie dient Inschrijver één op één over te nemen in het invulveld 'premie sectorfonds'. Aanbestedende dienst heeft de premie reeds ingevuld. </t>
    </r>
    <r>
      <rPr>
        <b/>
        <sz val="8"/>
        <color theme="0" tint="-0.249977111117893"/>
        <rFont val="Verdana"/>
        <family val="2"/>
      </rPr>
      <t>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</si>
  <si>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249977111117893"/>
        <rFont val="Verdana"/>
        <family val="2"/>
      </rPr>
      <t>in te vullen wat de volledige premie is en welk deel van de premie wordt doorbelast aan de werknemer, in casu de Flexibele Arbeidskracht. Doorgaans betreft dit in de uitzendbranche de maximaal toegestane 50%</t>
    </r>
    <r>
      <rPr>
        <sz val="8"/>
        <color theme="0" tint="-0.249977111117893"/>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</si>
  <si>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 nee
Hoogte WGA premie vóór 
doorbelasting aan Flexibele Arbeidskracht: …%
Percentage van de WGA premie dat aan Flexibele Arbeidskracht wordt doorbelast: …%</t>
  </si>
  <si>
    <t xml:space="preserve">ERD ZW-Flex?
ja / nee
</t>
  </si>
  <si>
    <t>Transitievergoeding (Wwz)</t>
  </si>
  <si>
    <r>
      <t xml:space="preserve">De reservering voor de transitievergoeding voortvloeiend uit de Wet werk en zekerheid (Wwz) </t>
    </r>
    <r>
      <rPr>
        <b/>
        <sz val="8"/>
        <color theme="0" tint="-0.249977111117893"/>
        <rFont val="Verdana"/>
        <family val="2"/>
      </rPr>
      <t xml:space="preserve">is vast gedurende de gehele looptijd van de Raamovereenkomst, inclusief eventuele verlengingstermijnen. </t>
    </r>
    <r>
      <rPr>
        <sz val="8"/>
        <color theme="0" tint="-0.249977111117893"/>
        <rFont val="Verdana"/>
        <family val="2"/>
      </rPr>
      <t xml:space="preserve">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
</t>
    </r>
  </si>
  <si>
    <r>
      <t xml:space="preserve">Dit veld betreft eventuele overige verplichtingen waar Opdrachtnemer invloed op heeft en die derhalve gedurende de looptijd van de Raamovereenkomst inclusief eventuele verlengingen </t>
    </r>
    <r>
      <rPr>
        <u/>
        <sz val="8"/>
        <color theme="0" tint="-0.249977111117893"/>
        <rFont val="Verdana"/>
        <family val="2"/>
      </rPr>
      <t>niet mogen worden aangepast</t>
    </r>
    <r>
      <rPr>
        <sz val="8"/>
        <color theme="0" tint="-0.249977111117893"/>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</si>
  <si>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Loonsomfactor Uitzenden (met Uitzenbeding) in fase A (ABU) of fase 1,2 (NBBU), risicogroep I, sectorpremie 52
(rekenkundig op vier decimalen achter de komma afgerond)</t>
  </si>
  <si>
    <r>
      <t>De bureaumarge kan gedurende de looptijd van de Raamovereenkomst inclusief eventuele verlengingen</t>
    </r>
    <r>
      <rPr>
        <u/>
        <sz val="10"/>
        <color theme="0" tint="-0.249977111117893"/>
        <rFont val="Verdana"/>
        <family val="2"/>
      </rPr>
      <t xml:space="preserve"> niet</t>
    </r>
    <r>
      <rPr>
        <sz val="10"/>
        <color theme="0" tint="-0.249977111117893"/>
        <rFont val="Verdana"/>
        <family val="2"/>
      </rPr>
      <t xml:space="preserve"> worden aangepast.</t>
    </r>
  </si>
  <si>
    <t>Bureaumarge Uitzenden
(= met Uitzendbeding)
in fase A (ABU) of fase 1,2 (NBBU), risicogroep I, sectorpremie 52</t>
  </si>
  <si>
    <t xml:space="preserve">Omrekenfactor Uitzenden
(= met Uitzendbeding) in fase A (ABU) of fase 1,2 (NBBU), risicogroep I, sectorpremie 52
(rekenkundig op vier decimalen achter de komma afgerond)
</t>
  </si>
  <si>
    <t xml:space="preserve">De Omrekenfactor dient altijd hoger dan 1,0000 te zijn.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</si>
  <si>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</si>
  <si>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2b Loonsom- en Omrekenfactor Detacheren in fase A (ABU) of fase 1, 2 (NBBU) in risicogroep I</t>
  </si>
  <si>
    <r>
      <t>Tarieven</t>
    </r>
    <r>
      <rPr>
        <b/>
        <u/>
        <sz val="11"/>
        <color theme="0" tint="-0.34998626667073579"/>
        <rFont val="Verdana"/>
        <family val="2"/>
      </rPr>
      <t xml:space="preserve"> inclusief</t>
    </r>
    <r>
      <rPr>
        <b/>
        <sz val="11"/>
        <color theme="0" tint="-0.34998626667073579"/>
        <rFont val="Verdana"/>
        <family val="2"/>
      </rPr>
      <t xml:space="preserve"> VOG en </t>
    </r>
    <r>
      <rPr>
        <b/>
        <u/>
        <sz val="11"/>
        <color theme="0" tint="-0.34998626667073579"/>
        <rFont val="Verdana"/>
        <family val="2"/>
      </rPr>
      <t>inclusief</t>
    </r>
    <r>
      <rPr>
        <b/>
        <sz val="11"/>
        <color theme="0" tint="-0.34998626667073579"/>
        <rFont val="Verdana"/>
        <family val="2"/>
      </rPr>
      <t xml:space="preserve"> reiskosten woon- werkverkeer</t>
    </r>
  </si>
  <si>
    <t>Loonsomfactor Detacheren (= zonder Uitzendbeding) in fase A (ABU) of  fase 1, 2 (NBBU) in risicogroep I</t>
  </si>
  <si>
    <r>
      <t xml:space="preserve">Deze reserveringen dienen voor de inhuurvorm  'Detacheren in fase A' één op één vanuit de ABU of NBBU-cao afspraken te worden overgenomen en zijn derhalve reeds gedeeltelijk ingevuld. </t>
    </r>
    <r>
      <rPr>
        <u/>
        <sz val="8"/>
        <color theme="0" tint="-0.34998626667073579"/>
        <rFont val="Verdana"/>
        <family val="2"/>
      </rPr>
      <t>Voor de ABU geldt dat  een aantal van 25 vakantiedagen (10,87) dient te worden aangehouden. Voor de NBBU-cao is dat 24 vakantiedagen (10,39).</t>
    </r>
    <r>
      <rPr>
        <sz val="8"/>
        <color theme="0" tint="-0.34998626667073579"/>
        <rFont val="Verdana"/>
        <family val="2"/>
      </rPr>
      <t xml:space="preserve"> Voor de 'feestdagen' geldt hetzelfde uitgangspunt. 
Uitgangspunt voor de reserveringen in dit blok 2 is de berekening zoals deze in de uitzendbranche gebruikelijk is, dus </t>
    </r>
    <r>
      <rPr>
        <u/>
        <sz val="8"/>
        <color theme="0" tint="-0.34998626667073579"/>
        <rFont val="Verdana"/>
        <family val="2"/>
      </rPr>
      <t>zonder</t>
    </r>
    <r>
      <rPr>
        <sz val="8"/>
        <color theme="0" tint="-0.34998626667073579"/>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34998626667073579"/>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34998626667073579"/>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34998626667073579"/>
        <rFont val="Verdana"/>
        <family val="2"/>
      </rPr>
      <t xml:space="preserve">Wet invoering extra geboorteverlof (Wieg): 
</t>
    </r>
    <r>
      <rPr>
        <sz val="8"/>
        <color theme="0" tint="-0.34998626667073579"/>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34998626667073579"/>
        <rFont val="Verdana"/>
        <family val="2"/>
      </rPr>
      <t xml:space="preserve">1 juli 2020 </t>
    </r>
    <r>
      <rPr>
        <sz val="8"/>
        <color theme="0" tint="-0.34998626667073579"/>
        <rFont val="Verdana"/>
        <family val="2"/>
      </rPr>
      <t>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</si>
  <si>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Deze premie is bij 'Detacheren in fase A' niet van toepassing en is daarom hier vervallen. Inschrijver dient hier niets voor in te vullen. </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</si>
  <si>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'Detacheren in fase A'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</si>
  <si>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34998626667073579"/>
        <rFont val="Verdana"/>
        <family val="2"/>
      </rPr>
      <t>daadwerkelijke</t>
    </r>
    <r>
      <rPr>
        <sz val="10"/>
        <color theme="0" tint="-0.34998626667073579"/>
        <rFont val="Verdana"/>
        <family val="2"/>
      </rPr>
      <t xml:space="preserve"> jaarlijks vastgestelde  bijdrage aan de SFU)</t>
    </r>
  </si>
  <si>
    <r>
      <t xml:space="preserve">Deze verplichte afdracht is conform de ABU- en NBBU-cao  maximaal 0,20% in 2019. </t>
    </r>
    <r>
      <rPr>
        <b/>
        <sz val="8"/>
        <color theme="0" tint="-0.34998626667073579"/>
        <rFont val="Verdana"/>
        <family val="2"/>
      </rPr>
      <t xml:space="preserve">De jaarlijkse (meestal lagere) opgave van de Stichting Fonds Uitzendbranche (SFU) is leidend. Voor 2019 geldt zowel voor de ABU als voor de NBBU dat de SFU een percentage van 0,010% heeft vastgesteld. </t>
    </r>
  </si>
  <si>
    <t xml:space="preserve">premie sectorfonds </t>
  </si>
  <si>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34998626667073579"/>
        <rFont val="Verdana"/>
        <family val="2"/>
      </rPr>
      <t>Dus er mag hierin niets worden verrekend, een lagere of hogere sectorpremie worden opgevoerd, etc.</t>
    </r>
    <r>
      <rPr>
        <sz val="8"/>
        <color theme="0" tint="-0.34998626667073579"/>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</si>
  <si>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34998626667073579"/>
        <rFont val="Verdana"/>
        <family val="2"/>
      </rPr>
      <t>in te vullen wat de volledige premie is en welk deel van de premie wordt doorbelast aan de werknemer, in casu de Flexibele Arbeidskracht. Doorgaans betreft dit in de uitzendbranche de maximaal toegestane 50%</t>
    </r>
    <r>
      <rPr>
        <sz val="8"/>
        <color theme="0" tint="-0.34998626667073579"/>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</si>
  <si>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Hoogte WGA premie vóór 
doorbelasting aan Flexibele Arbeidskracht: 2,25%
Percentage van de WGA premie dat aan Flexibele Arbeidskracht wordt doorbelast: 50%</t>
  </si>
  <si>
    <r>
      <t>De reservering voor de transitievergoeding voortvloeiend uit de Wet werk en zekerheid (Wwz)</t>
    </r>
    <r>
      <rPr>
        <b/>
        <sz val="8"/>
        <color theme="0" tint="-0.34998626667073579"/>
        <rFont val="Verdana"/>
        <family val="2"/>
      </rPr>
      <t xml:space="preserve"> is vast gedurende de gehele looptijd van de Raamovereenkomst, inclusief eventuele verlengingstermijnen.</t>
    </r>
    <r>
      <rPr>
        <sz val="8"/>
        <color theme="0" tint="-0.34998626667073579"/>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</si>
  <si>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r>
      <t xml:space="preserve">Dit veld betreft eventuele overige verplichtingen waar Opdrachtnemer invloed op heeft en die derhalve gedurende de looptijd van de Raamovereenkomst inclusief eventuele verlengingen </t>
    </r>
    <r>
      <rPr>
        <u/>
        <sz val="8"/>
        <color theme="0" tint="-0.34998626667073579"/>
        <rFont val="Verdana"/>
        <family val="2"/>
      </rPr>
      <t>niet mogen worden aangepast</t>
    </r>
    <r>
      <rPr>
        <sz val="8"/>
        <color theme="0" tint="-0.34998626667073579"/>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</si>
  <si>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 xml:space="preserve">Loonsomfactor Detacheren (=zonder Uitzendbeding) in fase A (ABU) of 1, 2 (NBBU) in risicogroep I 
(rekenkundig op vier decimalen achter de komma afgerond)
</t>
  </si>
  <si>
    <r>
      <t xml:space="preserve">De bureaumarge kan gedurende de looptijd van de Raamovereenkomst inclusief eventuele verlengingen </t>
    </r>
    <r>
      <rPr>
        <u/>
        <sz val="10"/>
        <color theme="0" tint="-0.34998626667073579"/>
        <rFont val="Verdana"/>
        <family val="2"/>
      </rPr>
      <t>niet</t>
    </r>
    <r>
      <rPr>
        <sz val="10"/>
        <color theme="0" tint="-0.34998626667073579"/>
        <rFont val="Verdana"/>
        <family val="2"/>
      </rPr>
      <t xml:space="preserve"> worden aangepast.</t>
    </r>
  </si>
  <si>
    <t xml:space="preserve">Bureaumarge Detacheren (=zonder Uitzendbeding) 
 in fase A (ABU) of 1, 2 (NBBU) in risicogroep I </t>
  </si>
  <si>
    <t xml:space="preserve">Omrekenfactor Detacheren (=zonder Uitzendbeding) in fase A (ABU) of 1, 2 (NBBU) in risicogroep I 
(rekenkundig op vier decimalen achter de komma afgerond)
 </t>
  </si>
  <si>
    <r>
      <rPr>
        <b/>
        <sz val="10"/>
        <color theme="0" tint="-0.34998626667073579"/>
        <rFont val="Verdana"/>
        <family val="2"/>
      </rPr>
      <t xml:space="preserve">In te vullen door Inschrijver:
</t>
    </r>
    <r>
      <rPr>
        <sz val="10"/>
        <color theme="0" tint="-0.34998626667073579"/>
        <rFont val="Verdana"/>
        <family val="2"/>
      </rPr>
      <t xml:space="preserve">
</t>
    </r>
    <r>
      <rPr>
        <b/>
        <sz val="10"/>
        <color theme="0" tint="-0.34998626667073579"/>
        <rFont val="Verdana"/>
        <family val="2"/>
      </rPr>
      <t xml:space="preserve">Van toepassing zijnde fiscale sectorindeling: </t>
    </r>
    <r>
      <rPr>
        <sz val="10"/>
        <color theme="0" tint="-0.34998626667073579"/>
        <rFont val="Verdana"/>
        <family val="2"/>
      </rPr>
      <t xml:space="preserve">45 </t>
    </r>
    <r>
      <rPr>
        <sz val="8"/>
        <color theme="0" tint="-0.34998626667073579"/>
        <rFont val="Verdana"/>
        <family val="2"/>
      </rPr>
      <t>(in beginsel sector 45, 'Zakelijke dienstverlening')</t>
    </r>
    <r>
      <rPr>
        <sz val="10"/>
        <color theme="0" tint="-0.34998626667073579"/>
        <rFont val="Verdana"/>
        <family val="2"/>
      </rPr>
      <t xml:space="preserve">
</t>
    </r>
    <r>
      <rPr>
        <b/>
        <sz val="10"/>
        <color theme="0" tint="-0.34998626667073579"/>
        <rFont val="Verdana"/>
        <family val="2"/>
      </rPr>
      <t xml:space="preserve">Bedrijfsentiteit(en) die deze dienstverlening </t>
    </r>
    <r>
      <rPr>
        <b/>
        <u/>
        <sz val="10"/>
        <color theme="0" tint="-0.34998626667073579"/>
        <rFont val="Verdana"/>
        <family val="2"/>
      </rPr>
      <t>in de hoedanigheid van juridisch werkgever</t>
    </r>
    <r>
      <rPr>
        <b/>
        <sz val="10"/>
        <color theme="0" tint="-0.34998626667073579"/>
        <rFont val="Verdana"/>
        <family val="2"/>
      </rPr>
      <t xml:space="preserve"> gaat/gaan uitvoeren:</t>
    </r>
    <r>
      <rPr>
        <sz val="10"/>
        <color theme="0" tint="-0.34998626667073579"/>
        <rFont val="Verdana"/>
        <family val="2"/>
      </rPr>
      <t xml:space="preserve">  </t>
    </r>
    <r>
      <rPr>
        <sz val="8"/>
        <color theme="0" tint="-0.34998626667073579"/>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</si>
  <si>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2c Loonsom- en Omrekenfactor Detacheren  in fase B, C  (ABU) of 3, 4 (NBBU) in risicogroep I</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</si>
  <si>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</si>
  <si>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Detacheren (= zonder Uitzendbeding) in fase B, C (ABU) of 3, 4 (NBBU) in risicogroep 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</si>
  <si>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t>
    </r>
    <r>
      <rPr>
        <b/>
        <sz val="8"/>
        <color theme="0" tint="-0.249977111117893"/>
        <rFont val="Verdana"/>
        <family val="2"/>
      </rPr>
      <t>In aanvulling hierop:</t>
    </r>
    <r>
      <rPr>
        <sz val="8"/>
        <color theme="0" tint="-0.249977111117893"/>
        <rFont val="Verdana"/>
        <family val="2"/>
      </rPr>
      <t xml:space="preserve">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
Eventuele effecten op de kostprijs vanwege de Wieg m.i.v. 1 januari 2019 dient u in blok 5 van deze loonsomfactor en/of in de bureaumarge te verdisconteren.  
Wat betreft de effecten op de kostprijs vanwege de Wieg met ingang van 
1 juli 2020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</si>
  <si>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(6 in 2019)
</t>
  </si>
  <si>
    <t>Deze voorziening is voor de inhuurvorm 'Detacheren in fase B of C' niet van toepassing.</t>
  </si>
  <si>
    <r>
      <t xml:space="preserve">De sectorpremies worden elk jaar door het UWV en SZW vastgesteld en gepubliceerd in de Staatscourant. Op de inhuurvorm 'Detacheren in fase B etc.' is in het algemeen de sector 'Zakelijke Dienstverlening/45 van toepassing, doch Inschrijver kan ook kiezen voor een juridische entiteit die is aangesloten bij sector 52. Inschijver dient in de tabel onderaan deze loonsomfactor aan te geven welke juridische entiteit de dienstverlening 'Detacheren in fase B etc.' gaat uitvoeren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</si>
  <si>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De reservering voor de transitievergoeding voortvloeiend uit de Wet werk en zekerheid (Wwz)</t>
    </r>
    <r>
      <rPr>
        <b/>
        <sz val="8"/>
        <color theme="0" tint="-0.249977111117893"/>
        <rFont val="Verdana"/>
        <family val="2"/>
      </rPr>
      <t xml:space="preserve"> is vast gedurende de gehele looptijd van de Raamovereenkomst, inclusief eventuele verlengingstermijnen.</t>
    </r>
    <r>
      <rPr>
        <sz val="8"/>
        <color theme="0" tint="-0.249977111117893"/>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</si>
  <si>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t xml:space="preserve">Loonsomfactor Detacheren (=zonder Uitzendbeding) 
in fase B, C (ABU) of 3, 4 (NBBU) in risicogroep I 
(rekenkundig op vier decimalen achter de komma afgerond)
</t>
  </si>
  <si>
    <r>
      <t xml:space="preserve">De bureaumarge kan gedurende de looptijd van de Raamovereenkomst inclusief eventuele verlengingen </t>
    </r>
    <r>
      <rPr>
        <u/>
        <sz val="10"/>
        <color theme="0" tint="-0.249977111117893"/>
        <rFont val="Verdana"/>
        <family val="2"/>
      </rPr>
      <t>niet</t>
    </r>
    <r>
      <rPr>
        <sz val="10"/>
        <color theme="0" tint="-0.249977111117893"/>
        <rFont val="Verdana"/>
        <family val="2"/>
      </rPr>
      <t xml:space="preserve"> worden aangepast.</t>
    </r>
  </si>
  <si>
    <t xml:space="preserve">Bureaumarge Detacheren (=zonder Uitzendbeding) in fase B, C  (ABU) of 3, 4 (NBBU) in risicogroep I  
</t>
  </si>
  <si>
    <t>Omrekenfactor Detacheren (=zonder Uitzendbeding) in fase B, C (ABU) of 3, 4 (NBBU) in risicogroep I 
(rekenkundig op vier decimalen achter de komma afgerond)</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</si>
  <si>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 xml:space="preserve">Van toepassing zijnde fiscale sectorindeling: </t>
    </r>
    <r>
      <rPr>
        <sz val="10"/>
        <color theme="0" tint="-0.249977111117893"/>
        <rFont val="Verdana"/>
        <family val="2"/>
      </rPr>
      <t xml:space="preserve">45 </t>
    </r>
    <r>
      <rPr>
        <sz val="8"/>
        <color theme="0" tint="-0.249977111117893"/>
        <rFont val="Verdana"/>
        <family val="2"/>
      </rPr>
      <t>(bijv.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 xml:space="preserve">in de hoedanigheid van juridisch werkgever </t>
    </r>
    <r>
      <rPr>
        <b/>
        <sz val="10"/>
        <color theme="0" tint="-0.249977111117893"/>
        <rFont val="Verdana"/>
        <family val="2"/>
      </rPr>
      <t>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door Categoriemanagement Uitzendkrachten Rijksoverheid geverifieerd, zowel na voorlopige gunning als ook bij elke aanpassing van de loonsomfactor):
Manpower B.V. i.c.m. Manpower  Business Services B.V.</t>
    </r>
  </si>
  <si>
    <t>BIJLAGE 7 - Tab 2d Loonsom- en Omrekenfactor Uitzenden (= met Uitzendbeding) in fase A (ABU) of fase 1, 2 (NBBU), risicogroep II, sectorpremie 52</t>
  </si>
  <si>
    <t xml:space="preserve">Loonsomfactor Uitzenden (= met Uitzendbeding), in fase A (ABU) of  fase 1, 2 (NBBU) in risicogroep II, sectorpremie 52  </t>
  </si>
  <si>
    <t xml:space="preserve">feestdagen
ABU 6//230 = 2,61% in 2019
NBBU 6/231 = 2,60% in 2019 
</t>
  </si>
  <si>
    <t>zw-aanvullend (AZW-premie t.b.v. aanvulling uitkering UWV risicogroep II)
Dit betreft de van toepassing zijnde premie, waarop het gedeelte dat wordt doorberekend aan de Flexibele Arbeidskracht (zie tevens de toelichting in kolom I) in mindering is gebracht. Opdrachtgever behoudt zich het recht voor deze premie steekproefsgewijs te verifiëren.</t>
  </si>
  <si>
    <t>Indien gewenst kan Inschrijver ervoor kiezen het een gedeelte van deze premie door te berekenen aan de werknemer, i.c. de Flexibele Arbeidskracht. In 2019 geldt  hiervoor conform de ABU-cao een maximum van 1,33% en conform de NBBU-cao een maximum van 1,43% in risicogroep I. Indien Inschrijver de Azw premie op 0,0000% stelt, echter wel de doorberekening aan de Flexibele Arbeidskracht van het werknemersdeel in de loonsomfactor wenst te verwerken, dan mag hier conform de ABU-cao maximaal
-1,33% (Inschrijver kan hier ook voor minder dan dit percentage kiezen, bijv.     -0,3000%) worden ingevuld en conform de NBBU-cao  maximaal 1,43% Indien u een hoger percentage dan 0,0000% invult is het niet nodig om hier zichtbaar te maken hoe de eventuele aftrek voor het aan de werknemer doorberekende deel is verwerkt.
Gemiddelde premie AZW (alleen in fase A) in 2019:
Risicogroep II : ABU 3,03% (wg 1,70%, wn max 1,33%), NBBU 2,86% (wg 1,43%, wn max 1,43%)</t>
  </si>
  <si>
    <t>premie sectorfonds IIA, sector 52</t>
  </si>
  <si>
    <t>Loonsomfactor Uitzenden
(= met Uitzendbeding) in fase A (ABU) of fase 1,2 (NBBU), risicogroep II, sectorpremie 52
(rekenkundig op vier decimalen achter de komma afgerond)</t>
  </si>
  <si>
    <t>Bureaumarge Uitzenden in fase A (ABU) of fase 1,2 (NBBU)(= met Uitzendbeding)
risicogroep II, sectorpremie 52</t>
  </si>
  <si>
    <t xml:space="preserve">Omrekenfactor Uitzenden
(= met Uitzendbeding) in fase A (ABU) of fase 1,2 (NBBU), risicogroep II, sectorpremie 52
(rekenkundig op vier decimalen achter de komma afgerond)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</si>
  <si>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</si>
  <si>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2e Loonsom- en Omrekenfactor Detacheren in fase A (ABU) of fase 1, 2 (NBBU) in risicogroep II</t>
  </si>
  <si>
    <t>Loonsomfactor Detacheren (= zonder Uitzendbeding) in fase A (ABU) of  fase 1, 2 (NBBU) in risicogroep II</t>
  </si>
  <si>
    <r>
      <t xml:space="preserve">Deze reserveringen dienen voor de inhuurvorm  'Detacheren in fase A'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
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</si>
  <si>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</si>
  <si>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t xml:space="preserve">Loonsomfactor Detacheren (=zonder Uitzendbeding) in fase A (ABU) of 1, 2 (NBBU) in risicogroep II 
(rekenkundig op vier decimalen achter de komma afgerond)
</t>
  </si>
  <si>
    <t xml:space="preserve">Bureaumarge Detacheren (=zonder Uitzendbeding) 
 in fase A (ABU) of 1, 2 (NBBU) in risicogroep II </t>
  </si>
  <si>
    <t xml:space="preserve">Omrekenfactor Detacheren (=zonder Uitzendbeding) in fase A (ABU) of 1, 2 (NBBU) in risicogroep II 
(rekenkundig op vier decimalen achter de komma afgerond)
 </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</si>
  <si>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Van toepassing zijnde fiscale sectorindeling: 45</t>
    </r>
    <r>
      <rPr>
        <sz val="10"/>
        <color theme="0" tint="-0.249977111117893"/>
        <rFont val="Verdana"/>
        <family val="2"/>
      </rPr>
      <t xml:space="preserve"> </t>
    </r>
    <r>
      <rPr>
        <sz val="8"/>
        <color theme="0" tint="-0.249977111117893"/>
        <rFont val="Verdana"/>
        <family val="2"/>
      </rPr>
      <t>(in beginsel sector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in de hoedanigheid van juridisch werkgever</t>
    </r>
    <r>
      <rPr>
        <b/>
        <sz val="10"/>
        <color theme="0" tint="-0.249977111117893"/>
        <rFont val="Verdana"/>
        <family val="2"/>
      </rPr>
      <t xml:space="preserve"> 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</si>
  <si>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2f Loonsom- en Omrekenfactor Detacheren  in fase B, C (ABU) of 3, 4 (NBBU) in risicogroep II</t>
  </si>
  <si>
    <t>Loonsomfactor Detacheren (= zonder Uitzendbeding) in fase B, C (ABU) of 3, 4 (NBBU) in risicogroep II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</si>
  <si>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</si>
  <si>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Loonsomfactor Detacheren (=zonder Uitzendbeding) 
in fase B, C (ABU) of 3, 4 (NBBU) in risicogroep II 
(rekenkundig op vier decimalen achter de komma afgerond)
</t>
  </si>
  <si>
    <t xml:space="preserve">Bureaumarge Detacheren (=zonder Uitzendbeding) in fase B, C (ABU) of 3, 4 (NBBU) in risicogroep II 
</t>
  </si>
  <si>
    <t>Omrekenfactor Detacheren (=zonder Uitzendbeding) in fase B, C (ABU) of 3, 4 (NBBU) in risicogroep II 
(rekenkundig op vier decimalen achter de komma afgerond)</t>
  </si>
  <si>
    <t>BIJLAGE 7 - Tab 3  (Totale) Gewogen gemiddelde Omrekenfactor</t>
  </si>
  <si>
    <t>ALLEEN RELEVANT IN AANBESTEDINGSPROCES</t>
  </si>
  <si>
    <t>* Inschrijver dient in kolom D aan te geven hoe de procentuele verhouding tussen 'Uitzenden' en Detacheren in fase A, etc. is.</t>
  </si>
  <si>
    <t>INVULLEN DOOR INSCHRIJVER</t>
  </si>
  <si>
    <t>GEWOGEN GEMIDDELDE OMREKENFACTOR 
nr. 1</t>
  </si>
  <si>
    <t>Onderscheiden vormen Uitzendovereenkomst</t>
  </si>
  <si>
    <t>Omrekenfactor</t>
  </si>
  <si>
    <t>Verdeling Uitzenden en
Detacheren in fase A (ABU) of fase 1,2 (NBBU)*</t>
  </si>
  <si>
    <t>Weging in gewogen gemiddelde Omrekenfactor nr. 1</t>
  </si>
  <si>
    <t>Verificatie kolom ter 
controle totaal = 100%</t>
  </si>
  <si>
    <t>Omrekenfactoren na
weging onderscheiden vormen Uitzendovereenkomst</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</si>
  <si>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deze tariefbladen – conform de huidige situatie - gebruik gaat maken indien tijdig blijkt dat de bovengenoemde Wab en/of AMvB nr. 29244 later dan 1 juli 2020 van kracht worden. Een en ander om onnodige administratieve lastenverzwaring voor beide Partijen te beperken.</t>
  </si>
  <si>
    <r>
      <t xml:space="preserve">1: Uitzenden in </t>
    </r>
    <r>
      <rPr>
        <b/>
        <sz val="9"/>
        <color theme="0" tint="-0.34998626667073579"/>
        <rFont val="Verdana"/>
        <family val="2"/>
      </rPr>
      <t>ABU fase A, NBBU 1 en 2, risicogroep I</t>
    </r>
    <r>
      <rPr>
        <sz val="9"/>
        <color theme="0" tint="-0.34998626667073579"/>
        <rFont val="Verdana"/>
        <family val="2"/>
      </rPr>
      <t xml:space="preserve"> (tab 2a)</t>
    </r>
  </si>
  <si>
    <r>
      <t xml:space="preserve">2: Detacheren in </t>
    </r>
    <r>
      <rPr>
        <b/>
        <sz val="9"/>
        <color theme="0" tint="-0.34998626667073579"/>
        <rFont val="Verdana"/>
        <family val="2"/>
      </rPr>
      <t>ABU fase A, NBBU 1 en 2, risicogroep I</t>
    </r>
    <r>
      <rPr>
        <sz val="9"/>
        <color theme="0" tint="-0.34998626667073579"/>
        <rFont val="Verdana"/>
        <family val="2"/>
      </rPr>
      <t xml:space="preserve"> (tab 2b)</t>
    </r>
  </si>
  <si>
    <r>
      <t xml:space="preserve">3: Detacheren in </t>
    </r>
    <r>
      <rPr>
        <b/>
        <sz val="9"/>
        <color theme="0" tint="-0.34998626667073579"/>
        <rFont val="Verdana"/>
        <family val="2"/>
      </rPr>
      <t>ABU</t>
    </r>
    <r>
      <rPr>
        <sz val="9"/>
        <color theme="0" tint="-0.34998626667073579"/>
        <rFont val="Verdana"/>
        <family val="2"/>
      </rPr>
      <t xml:space="preserve"> </t>
    </r>
    <r>
      <rPr>
        <b/>
        <sz val="9"/>
        <color theme="0" tint="-0.34998626667073579"/>
        <rFont val="Verdana"/>
        <family val="2"/>
      </rPr>
      <t xml:space="preserve">fase B, C, NBBU 3, 4 risicogroep I </t>
    </r>
    <r>
      <rPr>
        <sz val="9"/>
        <color theme="0" tint="-0.34998626667073579"/>
        <rFont val="Verdana"/>
        <family val="2"/>
      </rPr>
      <t>(tab 2c)</t>
    </r>
  </si>
  <si>
    <r>
      <t>4: Uitzenden in</t>
    </r>
    <r>
      <rPr>
        <b/>
        <sz val="9"/>
        <color theme="0" tint="-0.34998626667073579"/>
        <rFont val="Verdana"/>
        <family val="2"/>
      </rPr>
      <t xml:space="preserve"> ABU fase A, NBBU 1 en 2, risicogroep II</t>
    </r>
    <r>
      <rPr>
        <sz val="9"/>
        <color theme="0" tint="-0.34998626667073579"/>
        <rFont val="Verdana"/>
        <family val="2"/>
      </rPr>
      <t xml:space="preserve"> (tab 2d)</t>
    </r>
  </si>
  <si>
    <r>
      <t xml:space="preserve">5: Detacheren in </t>
    </r>
    <r>
      <rPr>
        <b/>
        <sz val="9"/>
        <color theme="0" tint="-0.34998626667073579"/>
        <rFont val="Verdana"/>
        <family val="2"/>
      </rPr>
      <t>ABU fase A, NBBU 1 en 2, risicogroep II</t>
    </r>
    <r>
      <rPr>
        <sz val="9"/>
        <color theme="0" tint="-0.34998626667073579"/>
        <rFont val="Verdana"/>
        <family val="2"/>
      </rPr>
      <t xml:space="preserve"> (tab 2e)</t>
    </r>
  </si>
  <si>
    <r>
      <t>6: Detacheren in</t>
    </r>
    <r>
      <rPr>
        <b/>
        <sz val="9"/>
        <color theme="0" tint="-0.34998626667073579"/>
        <rFont val="Verdana"/>
        <family val="2"/>
      </rPr>
      <t xml:space="preserve"> ABU fase B, C  NBBU 3 en 4</t>
    </r>
    <r>
      <rPr>
        <sz val="9"/>
        <color theme="0" tint="-0.34998626667073579"/>
        <rFont val="Verdana"/>
        <family val="2"/>
      </rPr>
      <t xml:space="preserve">, </t>
    </r>
    <r>
      <rPr>
        <b/>
        <sz val="9"/>
        <color theme="0" tint="-0.34998626667073579"/>
        <rFont val="Verdana"/>
        <family val="2"/>
      </rPr>
      <t>risicogroep II</t>
    </r>
    <r>
      <rPr>
        <sz val="9"/>
        <color theme="0" tint="-0.34998626667073579"/>
        <rFont val="Verdana"/>
        <family val="2"/>
      </rPr>
      <t xml:space="preserve"> (tab 2f) </t>
    </r>
  </si>
  <si>
    <t>*Invullen procentuele verdeling door Inschrijver
* Beide percentages (1 en 2) dienen samen 100% te zijn. Dit geldt ook voor de percentages 4 en 5)</t>
  </si>
  <si>
    <t>Totaal ORF 1 en 2 (tabblad 2a en 2b):</t>
  </si>
  <si>
    <t>Gewogen gemiddelde Omrekenfactor nr. 1</t>
  </si>
  <si>
    <t>Afgerond op 4 decimalen
 achter de komma</t>
  </si>
  <si>
    <t>Totaal ORF 4 en 5 (tabblad 2d en 2e):</t>
  </si>
  <si>
    <t>Omrekenfactor Vakantiekrachten in sectorpremie 52 (tabblad 2g)</t>
  </si>
  <si>
    <t>Vakantiekrachten tabblad 2g (telt niet mee in gewogen gemiddelde Omrekenfactor, geldt zowel in de situatie voor als na de Wab en/of de Algemene Maatregel van Bestuur nr. 29244 d.d. 24 mei 2017</t>
  </si>
  <si>
    <t>Deze Omrekenfactor weegt niet mee in de beoordeling van het gunningcriterium 'Prijs.'</t>
  </si>
  <si>
    <r>
      <t xml:space="preserve">Tabblad 2g: Vakantiekrachten in </t>
    </r>
    <r>
      <rPr>
        <b/>
        <sz val="9"/>
        <color theme="0" tint="-0.34998626667073579"/>
        <rFont val="Verdana"/>
        <family val="2"/>
      </rPr>
      <t>ABU fase A, NBBU fase 1 en 2</t>
    </r>
    <r>
      <rPr>
        <sz val="9"/>
        <color theme="0" tint="-0.34998626667073579"/>
        <rFont val="Verdana"/>
        <family val="2"/>
      </rPr>
      <t xml:space="preserve">, </t>
    </r>
    <r>
      <rPr>
        <b/>
        <sz val="9"/>
        <color theme="0" tint="-0.34998626667073579"/>
        <rFont val="Verdana"/>
        <family val="2"/>
      </rPr>
      <t>risicogroep I (eventuele minimale inzet risicogroep II dient in deze Omrekenfactor te worden verdisconteerd),</t>
    </r>
    <r>
      <rPr>
        <sz val="9"/>
        <color theme="0" tint="-0.34998626667073579"/>
        <rFont val="Verdana"/>
        <family val="2"/>
      </rPr>
      <t xml:space="preserve"> sectorpremie 52 (tab 2g)  </t>
    </r>
  </si>
  <si>
    <r>
      <t xml:space="preserve">Deze Omrekenfactor dient </t>
    </r>
    <r>
      <rPr>
        <b/>
        <u/>
        <sz val="9"/>
        <color theme="0" tint="-0.34998626667073579"/>
        <rFont val="Verdana"/>
        <family val="2"/>
      </rPr>
      <t>minimaal 5,0 %</t>
    </r>
    <r>
      <rPr>
        <b/>
        <sz val="9"/>
        <color theme="0" tint="-0.34998626667073579"/>
        <rFont val="Verdana"/>
        <family val="2"/>
      </rPr>
      <t xml:space="preserve"> lager</t>
    </r>
    <r>
      <rPr>
        <sz val="9"/>
        <color theme="0" tint="-0.34998626667073579"/>
        <rFont val="Verdana"/>
        <family val="2"/>
      </rPr>
      <t xml:space="preserve"> te zijn dan de Omrekenfactor die u in tabblad 2a en/of 2b heeft aangeboden. Zie tevens de aan tabblad 2g gestelde voorwaarden in tabblad 0 'Leeswijzer', alsmede hoofdstuk 6 van het Programma van Eisen (bijlage 5).    </t>
    </r>
  </si>
  <si>
    <t>GEWOGEN GEMIDDELDE OMREKENFACTOR 
nr. 2</t>
  </si>
  <si>
    <t xml:space="preserve">Onderscheiden vormen Uitzendovereenkomst </t>
  </si>
  <si>
    <t xml:space="preserve">
Omrekenfactor</t>
  </si>
  <si>
    <t>Weging in gewogen gemiddelde Omrekenfactor nr. 2</t>
  </si>
  <si>
    <t>Gebaseerd op de situatie nadat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eventueel enkele wijzigingen zoals voor de transitievergoeding (zie ook de toelichting bij elke premie/reservering etc. in deze bijlage), Opdrachtgever al bij ingang van de aamovereenkomst (beoogde datum 15 september 2019) van deze tariefbladen – conform de ‘nieuwe’ situatie situatie - gebruik gaat maken indien tijdig blijkt dat de bovengenoemde Wab en/of AMvB nr. 29244 op 1 januari 2020 of uiterlijk op 1 juli 2020 van kracht worden. Een en ander om onnodige administratieve lastenverzwaring voor beide Partijen te beperken.</t>
  </si>
  <si>
    <r>
      <t xml:space="preserve">7: </t>
    </r>
    <r>
      <rPr>
        <b/>
        <sz val="9"/>
        <color theme="0" tint="-0.34998626667073579"/>
        <rFont val="Verdana"/>
        <family val="2"/>
      </rPr>
      <t>Uitzenden (met Uitzendbeding) en/of Detacheren (zonder Uitzendbeding)</t>
    </r>
    <r>
      <rPr>
        <sz val="9"/>
        <color theme="0" tint="-0.34998626667073579"/>
        <rFont val="Verdana"/>
        <family val="2"/>
      </rPr>
      <t xml:space="preserve"> </t>
    </r>
    <r>
      <rPr>
        <b/>
        <sz val="9"/>
        <color theme="0" tint="-0.34998626667073579"/>
        <rFont val="Verdana"/>
        <family val="2"/>
      </rPr>
      <t>in ABU fase A, NBBU fase 1 en 2 en Detacheren (zonder Uitzendbeding) ABU fase B, NBBU fase 3 en 4</t>
    </r>
    <r>
      <rPr>
        <sz val="9"/>
        <color theme="0" tint="-0.34998626667073579"/>
        <rFont val="Verdana"/>
        <family val="2"/>
      </rPr>
      <t>, bij Inschrijving (nog) op basis sector 52,</t>
    </r>
    <r>
      <rPr>
        <b/>
        <sz val="9"/>
        <color theme="0" tint="-0.34998626667073579"/>
        <rFont val="Verdana"/>
        <family val="2"/>
      </rPr>
      <t xml:space="preserve"> risicogroep I </t>
    </r>
    <r>
      <rPr>
        <sz val="9"/>
        <color theme="0" tint="-0.34998626667073579"/>
        <rFont val="Verdana"/>
        <family val="2"/>
      </rPr>
      <t>(tab 2h)</t>
    </r>
  </si>
  <si>
    <r>
      <t xml:space="preserve">8: </t>
    </r>
    <r>
      <rPr>
        <b/>
        <sz val="9"/>
        <color theme="0" tint="-0.34998626667073579"/>
        <rFont val="Verdana"/>
        <family val="2"/>
      </rPr>
      <t>Detacheren (zonder Uitzendbeding) ABU</t>
    </r>
    <r>
      <rPr>
        <sz val="9"/>
        <color theme="0" tint="-0.34998626667073579"/>
        <rFont val="Verdana"/>
        <family val="2"/>
      </rPr>
      <t xml:space="preserve"> </t>
    </r>
    <r>
      <rPr>
        <b/>
        <sz val="9"/>
        <color theme="0" tint="-0.34998626667073579"/>
        <rFont val="Verdana"/>
        <family val="2"/>
      </rPr>
      <t>fase C, NBBU fase 4</t>
    </r>
    <r>
      <rPr>
        <sz val="9"/>
        <color theme="0" tint="-0.34998626667073579"/>
        <rFont val="Verdana"/>
        <family val="2"/>
      </rPr>
      <t xml:space="preserve">, bij Inschrijving (nog) op basis sector 52, </t>
    </r>
    <r>
      <rPr>
        <b/>
        <sz val="9"/>
        <color theme="0" tint="-0.34998626667073579"/>
        <rFont val="Verdana"/>
        <family val="2"/>
      </rPr>
      <t>risicogroep I</t>
    </r>
    <r>
      <rPr>
        <sz val="9"/>
        <color theme="0" tint="-0.34998626667073579"/>
        <rFont val="Verdana"/>
        <family val="2"/>
      </rPr>
      <t xml:space="preserve"> (tab 2i) </t>
    </r>
  </si>
  <si>
    <r>
      <t xml:space="preserve">9: </t>
    </r>
    <r>
      <rPr>
        <b/>
        <sz val="9"/>
        <color theme="0" tint="-0.34998626667073579"/>
        <rFont val="Verdana"/>
        <family val="2"/>
      </rPr>
      <t>Uitzenden (met Uitzendbeding) en/of Detacheren (zonder Uitzendbeding) in ABU fase A, NBBU fase 1 en 2 en Detacheren (zonder uitzendbeding) en</t>
    </r>
    <r>
      <rPr>
        <sz val="9"/>
        <color theme="0" tint="-0.34998626667073579"/>
        <rFont val="Verdana"/>
        <family val="2"/>
      </rPr>
      <t xml:space="preserve"> </t>
    </r>
    <r>
      <rPr>
        <b/>
        <sz val="9"/>
        <color theme="0" tint="-0.34998626667073579"/>
        <rFont val="Verdana"/>
        <family val="2"/>
      </rPr>
      <t>in ABU fase B, NBBU fase 3 en 4,</t>
    </r>
    <r>
      <rPr>
        <sz val="9"/>
        <color theme="0" tint="-0.34998626667073579"/>
        <rFont val="Verdana"/>
        <family val="2"/>
      </rPr>
      <t xml:space="preserve"> bij Inschrijving (nog) op basis sector 52,</t>
    </r>
    <r>
      <rPr>
        <b/>
        <sz val="9"/>
        <color theme="0" tint="-0.34998626667073579"/>
        <rFont val="Verdana"/>
        <family val="2"/>
      </rPr>
      <t xml:space="preserve"> risicogroep II </t>
    </r>
    <r>
      <rPr>
        <sz val="9"/>
        <color theme="0" tint="-0.34998626667073579"/>
        <rFont val="Verdana"/>
        <family val="2"/>
      </rPr>
      <t>(tab 2j)</t>
    </r>
  </si>
  <si>
    <r>
      <t xml:space="preserve">10: </t>
    </r>
    <r>
      <rPr>
        <b/>
        <sz val="9"/>
        <color theme="0" tint="-0.34998626667073579"/>
        <rFont val="Verdana"/>
        <family val="2"/>
      </rPr>
      <t>Detacheren (zonder Uitzendbeding) ABU fase C, NBBU fase 4</t>
    </r>
    <r>
      <rPr>
        <sz val="9"/>
        <color theme="0" tint="-0.34998626667073579"/>
        <rFont val="Verdana"/>
        <family val="2"/>
      </rPr>
      <t xml:space="preserve">, bij Inschrijving (nog) op basis sector 52 , </t>
    </r>
    <r>
      <rPr>
        <b/>
        <sz val="9"/>
        <color theme="0" tint="-0.34998626667073579"/>
        <rFont val="Verdana"/>
        <family val="2"/>
      </rPr>
      <t>risicogroep II</t>
    </r>
    <r>
      <rPr>
        <sz val="9"/>
        <color theme="0" tint="-0.34998626667073579"/>
        <rFont val="Verdana"/>
        <family val="2"/>
      </rPr>
      <t xml:space="preserve"> (tab 2k) </t>
    </r>
  </si>
  <si>
    <t>Gewogen gemiddelde Omrekenfactor nr. 2</t>
  </si>
  <si>
    <t>Weging in beoordeling van gunningcriterium Prijs van de gewogen gemiddelde Omrekenfactoren 
1 en 2</t>
  </si>
  <si>
    <t>Gewogen gemiddelde Omrekenfactoren 1 en 2</t>
  </si>
  <si>
    <t>Weging in uiteindelijke totale gewogen gemiddelde Omrekenfactor 1 en 2</t>
  </si>
  <si>
    <t>Resultaat</t>
  </si>
  <si>
    <t>Gewogen gemiddelde Omrekenfactor 1</t>
  </si>
  <si>
    <t>Gewogen gemiddelde 
Omrekenfactor 2</t>
  </si>
  <si>
    <t>Totale  gewogen gemiddelde Omrekenfactor o.b.v. nr. 1 en 2 als basis voor de uiteindelijke beoordeling van het gunningcriterium Prijs.</t>
  </si>
  <si>
    <t>Formule eindbeoordeling gunningcriterium Prijs:</t>
  </si>
  <si>
    <t>De formule is: 545,4545 x (2,1500 -/- totale gewogen gemiddelde Omrekenfactor) = score in punten</t>
  </si>
  <si>
    <t>Gehanteerde bandbreedte totale gewogen gemiddelde Omrekenfactor t.b.v. beoordeling Prijs: 1,6000 - 2,1500</t>
  </si>
  <si>
    <t>Berekening verschil</t>
  </si>
  <si>
    <t>Eindbeoordeling (score) in punten gunningcriterium Prijs:</t>
  </si>
  <si>
    <t>(het maximaal aantal te behalen punten voor de 'Prijs' is 300)</t>
  </si>
  <si>
    <t>Bij publicatie deze regel verbergen = het werkelijke aantal punten indien lager dan 1,6000 wordt aangeboden.</t>
  </si>
  <si>
    <t>INVULLEN DOOR INSCHRIJVER (Graag attentie: Verder alles volledig ingevuld? Ook de blokken rechts en onderaan de tabbladen? Verschil ORF vakantiekrachten minimaal 5%?</t>
  </si>
  <si>
    <t>Naam:</t>
  </si>
  <si>
    <t>J.B.A. Zwinkels</t>
  </si>
  <si>
    <t>Functie:</t>
  </si>
  <si>
    <t>Algemeen Directeur ManpowerGroup Netherlands</t>
  </si>
  <si>
    <t>Bedrijf:</t>
  </si>
  <si>
    <t>Manpower B.V.</t>
  </si>
  <si>
    <t>Handtekening:</t>
  </si>
  <si>
    <t>Blok 6</t>
  </si>
  <si>
    <t>Weging in gewogen gemiddelde Omrekenfactor</t>
  </si>
  <si>
    <t>(het maximaal aantal te behalen punten voor de 'Prijs' is 250)</t>
  </si>
  <si>
    <t>Kostprijsvariabele</t>
  </si>
  <si>
    <t>Tab</t>
  </si>
  <si>
    <t xml:space="preserve">Toelichting </t>
  </si>
  <si>
    <t>Tabblad toevoegen aan Inschrijving?</t>
  </si>
  <si>
    <t>Omrekenfactoren na
weging onderscheiden inhuurvormen Uitzendovereenkomst</t>
  </si>
  <si>
    <r>
      <t xml:space="preserve">Transitievergoeding 
</t>
    </r>
    <r>
      <rPr>
        <b/>
        <u/>
        <sz val="10"/>
        <rFont val="Verdana"/>
        <family val="2"/>
      </rPr>
      <t>Het maximum percentage is rekenkundig 2,7800%. Hoger aanbieden dan 2,7800% leidt tot uitsluiting van deze aanbestedingsprocedure</t>
    </r>
    <r>
      <rPr>
        <b/>
        <sz val="10"/>
        <rFont val="Verdana"/>
        <family val="2"/>
      </rPr>
      <t xml:space="preserve">. </t>
    </r>
  </si>
  <si>
    <t>scholing</t>
  </si>
  <si>
    <t xml:space="preserve">SFU/sociaal fonds </t>
  </si>
  <si>
    <t>n.v.t.</t>
  </si>
  <si>
    <t>Zvw (zorgverzekeringswet)</t>
  </si>
  <si>
    <t>Zvw(zorgverzekeringswet)</t>
  </si>
  <si>
    <r>
      <rPr>
        <b/>
        <sz val="9"/>
        <color rgb="FF0070C0"/>
        <rFont val="Verdana"/>
        <family val="2"/>
      </rPr>
      <t>Niet-bedrijfsspecifieke kostprijsvariabele</t>
    </r>
    <r>
      <rPr>
        <sz val="10"/>
        <rFont val="Verdana"/>
        <family val="2"/>
      </rPr>
      <t xml:space="preserve">
De inlenersbeloning is bepalend voor o.a. de hoogte van de eindejaarsuitkering. </t>
    </r>
  </si>
  <si>
    <r>
      <rPr>
        <b/>
        <sz val="8"/>
        <color rgb="FF0070C0"/>
        <rFont val="Verdana"/>
        <family val="2"/>
      </rPr>
      <t>Niet-bedrijfsspecifieke kostprijsvariabele</t>
    </r>
    <r>
      <rPr>
        <sz val="8"/>
        <rFont val="Verdana"/>
        <family val="2"/>
      </rPr>
      <t xml:space="preserve">
Deze kostenpost is altijd 100,0000%. De inlenersbeloning is bepalend voor de hoogte van het bruto Uurloon. 
</t>
    </r>
  </si>
  <si>
    <r>
      <rPr>
        <b/>
        <sz val="8"/>
        <color rgb="FF0070C0"/>
        <rFont val="Verdana"/>
        <family val="2"/>
      </rPr>
      <t>Niet-bedrijfsspecifieke kostprijsvariabele</t>
    </r>
    <r>
      <rPr>
        <sz val="8"/>
        <color rgb="FFFF0000"/>
        <rFont val="Verdana"/>
        <family val="2"/>
      </rPr>
      <t xml:space="preserve">
</t>
    </r>
    <r>
      <rPr>
        <sz val="8"/>
        <rFont val="Verdana"/>
        <family val="2"/>
      </rPr>
      <t xml:space="preserve">Dit betreft een conform de ABU- en NBBU-cao vastgesteld percentage. Dit percentage dient hier een-op-een te worden overgenomen en is daarom al ingevuld. Ingeval van wijziging in de ABU- en/of NBBU-cao geldt ook dat het nieuw vastgestelde percentage een-op-een wordt overgenomen. </t>
    </r>
  </si>
  <si>
    <t>Werkhervattingskas - WGA
Dit betreft de van toepassing zijnde premie, waarop het gedeelte dat wordt doorberekend aan de Uitzendkrachten, te weten maximaal 50%, in mindering is gebracht. Zie ook het geel gemarkeerde vak in kolom J/K.</t>
  </si>
  <si>
    <r>
      <t xml:space="preserve">Bedrijfsspecifieke kostprijsvariabele, maar met een uit de wet te herleiden rekenkundig maximum van 2,78000%. 
</t>
    </r>
    <r>
      <rPr>
        <sz val="8"/>
        <rFont val="Verdana"/>
        <family val="2"/>
      </rPr>
      <t xml:space="preserve">Het percentage voor  de reservering voor de transitievergoeding waarmee hier is ingeschreven, is vast gedurende de looptijd van de Raamovereenkomst, inclusief eventuele verlenging(en).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</si>
  <si>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r>
      <t xml:space="preserve">cao Rijk-salarisschaal </t>
    </r>
    <r>
      <rPr>
        <b/>
        <sz val="12"/>
        <rFont val="Verdana"/>
        <family val="2"/>
      </rPr>
      <t>→</t>
    </r>
    <r>
      <rPr>
        <b/>
        <sz val="10"/>
        <rFont val="Verdana"/>
        <family val="2"/>
      </rPr>
      <t xml:space="preserve">
Trede/periodiek </t>
    </r>
    <r>
      <rPr>
        <sz val="14"/>
        <rFont val="Verdana"/>
        <family val="2"/>
      </rPr>
      <t>↓</t>
    </r>
  </si>
  <si>
    <r>
      <t xml:space="preserve">
INVULLEN DOOR INSCHRIJVER (Graag attentie: is alles volledig ingevuld? Ook de blokken </t>
    </r>
    <r>
      <rPr>
        <b/>
        <u/>
        <sz val="10"/>
        <color rgb="FFFF0000"/>
        <rFont val="Verdana"/>
        <family val="2"/>
      </rPr>
      <t>rechts en onderaan</t>
    </r>
    <r>
      <rPr>
        <b/>
        <sz val="10"/>
        <color rgb="FFFF0000"/>
        <rFont val="Verdana"/>
        <family val="2"/>
      </rPr>
      <t xml:space="preserve"> in de tabbladen 2a en 2b?) 
</t>
    </r>
  </si>
  <si>
    <r>
      <t xml:space="preserve">Inschrijver hanteert voor de prijsstelling de </t>
    </r>
    <r>
      <rPr>
        <b/>
        <sz val="9"/>
        <rFont val="Verdana"/>
        <family val="2"/>
      </rPr>
      <t xml:space="preserve">voor het jaar 2024 </t>
    </r>
    <r>
      <rPr>
        <sz val="9"/>
        <rFont val="Verdana"/>
        <family val="2"/>
      </rPr>
      <t>vastgestelde wettelijke premies, cao-gerelateerde premies en reserveringen, werkhervattingskaspremies (WGA- en ZW-deel) et cetera als uitgangspunt voor zijn Inschrijving.</t>
    </r>
  </si>
  <si>
    <t>Ja (tab 2a en 2b)</t>
  </si>
  <si>
    <r>
      <t xml:space="preserve">De bureaumarge kan gedurende de looptijd van de Raamovereenkomst inclusief verleningen </t>
    </r>
    <r>
      <rPr>
        <u/>
        <sz val="10"/>
        <rFont val="Verdana"/>
        <family val="2"/>
      </rPr>
      <t>niet</t>
    </r>
    <r>
      <rPr>
        <sz val="10"/>
        <rFont val="Verdana"/>
        <family val="2"/>
      </rPr>
      <t xml:space="preserve"> worden aangepast. </t>
    </r>
  </si>
  <si>
    <t>Bureaumarge Uitzenden en/of Detacheren in fase A/fase 1,2.</t>
  </si>
  <si>
    <t>vakantiedagen 
(25 vakantiedagen/231 werkbare dagen in 2024)</t>
  </si>
  <si>
    <t xml:space="preserve">feestdagen
6 feestdagen/231 werkbare dagen in 2024)
</t>
  </si>
  <si>
    <t>Zw-aanvullend (ZW-A premie t.b.v. aanvulling uitkering UWV in het eerste en tweede ziektejaar, risicopremiegroep 1)</t>
  </si>
  <si>
    <r>
      <rPr>
        <b/>
        <sz val="8"/>
        <color rgb="FF0070C0"/>
        <rFont val="Verdana"/>
        <family val="2"/>
      </rPr>
      <t xml:space="preserve">Niet-bedrijfsspecifieke kostprijsvariabele
</t>
    </r>
    <r>
      <rPr>
        <sz val="8"/>
        <rFont val="Verdana"/>
        <family val="2"/>
      </rPr>
      <t xml:space="preserve">Op grond van de ABU- en NBBU-cao is de PAWW van toepassing. 
De Stichting PAWW (private aanvulling op de WW en WGA) stelt jaarlijks de premie vast. Deze premie wordt een-op-een overgenomen in de Loonsomfactor. Voor 2024 geldt een premie van 0,08%.
</t>
    </r>
  </si>
  <si>
    <r>
      <t xml:space="preserve">Inschrijver vult uitsluitend informatie in de </t>
    </r>
    <r>
      <rPr>
        <b/>
        <sz val="9"/>
        <rFont val="Verdana"/>
        <family val="2"/>
      </rPr>
      <t>geel</t>
    </r>
    <r>
      <rPr>
        <sz val="9"/>
        <rFont val="Verdana"/>
        <family val="2"/>
      </rPr>
      <t xml:space="preserve"> gemarkeerde invulvelden en de velden die bedoeld zijn voor ondertekening in. Inschrijver mag de overige velden niet wijzigen, tenzij de Aanbestedende dienst anders heeft aangegeven. Wijziging van het format, de lay-out of inhoudelijke aanpassing van overige velden (niet zijnde invulvelden) zonder toestemming van de Aanbestedende dienst kan leiden tot uitsluiting.
De tabbladen in deze bijlage zijn met een wachtwoord beveiligd. Het eventueel ontgrendelen van deze tabbladen, op welke manier dan ook, komt voor rekening en risico van Inschrijver.</t>
    </r>
  </si>
  <si>
    <t>Vakantiegeld</t>
  </si>
  <si>
    <r>
      <t xml:space="preserve">
</t>
    </r>
    <r>
      <rPr>
        <b/>
        <sz val="11"/>
        <rFont val="Verdana"/>
        <family val="2"/>
      </rPr>
      <t xml:space="preserve">Ziektekosten tijdens dienstverband
in deze regel, cel D29, invullen.  </t>
    </r>
    <r>
      <rPr>
        <b/>
        <sz val="10"/>
        <rFont val="Verdana"/>
        <family val="2"/>
      </rPr>
      <t xml:space="preserve">(gekoppeld aan cel H37 in blok 6 als onderdeel van de 
berekeningsgrondslag van de eindejaarsuitkering)
</t>
    </r>
  </si>
  <si>
    <t xml:space="preserve">basis </t>
  </si>
  <si>
    <t>basis + res - kv/bv</t>
  </si>
  <si>
    <t>basis + res</t>
  </si>
  <si>
    <t>basis  + res</t>
  </si>
  <si>
    <t>basis + res + soc.verz.</t>
  </si>
  <si>
    <t xml:space="preserve">basis+res+soc.verz.+ EJU </t>
  </si>
  <si>
    <r>
      <rPr>
        <b/>
        <sz val="10"/>
        <rFont val="Verdana"/>
        <family val="2"/>
      </rPr>
      <t>Loonsomfactor Uitzenden en/of Detacheren in fase A/fase 1,2. 
(</t>
    </r>
    <r>
      <rPr>
        <b/>
        <sz val="9"/>
        <rFont val="Verdana"/>
        <family val="2"/>
      </rPr>
      <t>rekenkundig op vier decimalen achter de komma afgerond)</t>
    </r>
  </si>
  <si>
    <t>BIJLAGE 5A - Tab 3 Gewogen gemiddelde Omrekenfactor</t>
  </si>
  <si>
    <t>BIJLAGE 5A - Tab 0 Leeswijzer</t>
  </si>
  <si>
    <r>
      <rPr>
        <b/>
        <sz val="8"/>
        <color rgb="FF0070C0"/>
        <rFont val="Verdana"/>
        <family val="2"/>
      </rPr>
      <t xml:space="preserve">Bedrijfsspecifieke kostprijsvariabele </t>
    </r>
    <r>
      <rPr>
        <b/>
        <sz val="8"/>
        <color theme="0" tint="-0.499984740745262"/>
        <rFont val="Verdana"/>
        <family val="2"/>
      </rPr>
      <t xml:space="preserv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</si>
  <si>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Niet-bedrijfsspecifieke kostprijsvariabele</t>
    </r>
    <r>
      <rPr>
        <sz val="8"/>
        <rFont val="Verdana"/>
        <family val="2"/>
      </rPr>
      <t xml:space="preserve">
Deze voorziening is voor de inhuurvorm 'Detacheren in fase B of C' op grond van de ABU- en NBBU-cao niet van toepassing. Inschrijver dient hier niets voor in te vullen.  </t>
    </r>
  </si>
  <si>
    <r>
      <rPr>
        <b/>
        <sz val="8"/>
        <color rgb="FF0070C0"/>
        <rFont val="Verdana"/>
        <family val="2"/>
      </rPr>
      <t xml:space="preserve">Niet-bedrijfsspecifieke kostprijsvariabele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</si>
  <si>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r>
      <rPr>
        <sz val="8"/>
        <color rgb="FFFF0000"/>
        <rFont val="Verdana"/>
        <family val="2"/>
      </rPr>
      <t xml:space="preserve">
</t>
    </r>
  </si>
  <si>
    <t>LET OP: ook kolommen rechts bij Whk premies (kolom J/K) en helemaal onderaan invullen.</t>
  </si>
  <si>
    <t>Tariefstelling bij Inschrijving gebaseerd op kostprijsvariabelen van toepassing in 2024</t>
  </si>
  <si>
    <r>
      <t xml:space="preserve">Omrekenfactor ('reguliere ORF') Uitzenden en/of Detacheren in fase A/fase 1,2. 
</t>
    </r>
    <r>
      <rPr>
        <b/>
        <sz val="9"/>
        <rFont val="Verdana"/>
        <family val="2"/>
      </rPr>
      <t>(rekenkundig op vier decimalen achter de komma afgerond)</t>
    </r>
    <r>
      <rPr>
        <b/>
        <sz val="10"/>
        <rFont val="Verdana"/>
        <family val="2"/>
      </rPr>
      <t xml:space="preserve">
</t>
    </r>
  </si>
  <si>
    <t>2a en 2b Loonsomfactor, voorwaarden voor aanpassing</t>
  </si>
  <si>
    <t>2a en 2b
Omrekenfactor</t>
  </si>
  <si>
    <t>2a en 2b
Loonsomfactor, opbouw</t>
  </si>
  <si>
    <t xml:space="preserve">2a en 2b
Loonsomfactor </t>
  </si>
  <si>
    <t xml:space="preserve">Ja (tab 2a en 2b)
</t>
  </si>
  <si>
    <t>2a en 2b
Bureaumarge</t>
  </si>
  <si>
    <t xml:space="preserve">Aanbestedende dienst wijst Inschrijver op de eisen en overige voorwaarden die van toepassing zijn op de Tariefstelling. De eisen staan in het Programma van Eisen (bijlage A, hoofdstuk 10). Ook wijst Inschrijver op paragraaf 5.4 van het Beschrijvend Document en de toelichtingen en instructies in deze bijlage 5A 'Tariefstelling'. In deze bijlage 5A 'Tariefstelling' mag niet worden afgeweken van de eisen zoals weergegeven in het Programma van Eisen en dienen de instructies in de andere relevante Aanbestedingsstukken, zoals ook deze bijlage 5A Tariefstelling, te worden gevolgd. </t>
  </si>
  <si>
    <t xml:space="preserve">Gewogen gemiddelde Omrekenfactor  </t>
  </si>
  <si>
    <t>Vakantiedagen, feestdagen,  kort/bijzonder verzuim (cel H14, zie cel E37)
+ 
ZW-+PAWW+pensioen+SFU+AOF
+Zwv+AWF+WGA+ZW-Flex+ transitievergoeding + ziektekosten tijdens dienstverband cel D29 (zie cel G37 voor uitkomst optelling tweede deel vanaf PAWW t/m Transitievergoeding)</t>
  </si>
  <si>
    <t>Vakantiedagen, feestdagen,  kort/bijzonder verzuim (cel H14, zie cel E37)
+ PAWW+pensioen+SFU+AOF+
Zwv+AWF+WGA+
ZW-Flex+transitievergoeding + ziektekosten tijdens dienstverband cel D29 (zie cel G37 voor uitkomst optelling tweede deel vanaf PAWW t/m Transitievergoeding)</t>
  </si>
  <si>
    <t>Loonsomfactor Detacheren in in fase B en C / fase 3 en 4.
(rekenkundig op vier decimalen achter de komma afgerond)</t>
  </si>
  <si>
    <t>Bureaumarge Detacheren in fase B en C / fase 3 en 4.</t>
  </si>
  <si>
    <t>Omrekenfactor ('reguliere ORF') Detacheren in fase B en C / fase 3 en 4.
(rekenkundig op vier decimalen achter de komma afgerond)</t>
  </si>
  <si>
    <t>Bruto uurlonen CAO Rijk m.i.v. 1 juli 2024</t>
  </si>
  <si>
    <t>Alle cao Rijk schalen en tredes zijn met ingang 1 juli 2024 hoger dan dit Wml bruto uurloon.</t>
  </si>
  <si>
    <t>Het Wml bruto uurloon is met ingang van 1 juli 2024 € 13,68 bij een 36-urige werkweek.</t>
  </si>
  <si>
    <t>Eindejaarsuitkering (EJU) (8,3%) + verhoging IKB per 01-07-2024 (0,2%)</t>
  </si>
  <si>
    <t>IUC DJI/INEA/NB/2024</t>
  </si>
  <si>
    <t xml:space="preserve">EA IFA IUR 2025 </t>
  </si>
  <si>
    <t>Perceel 1</t>
  </si>
  <si>
    <t>Openbaar Ministerie en Stichting Reclassering Nederland</t>
  </si>
  <si>
    <t>Kenmerk IUC DJI/INEA/NB/2024</t>
  </si>
  <si>
    <t>Tariefstelling 2024</t>
  </si>
  <si>
    <r>
      <t xml:space="preserve">BIJLAGE 5A - Tab 2b </t>
    </r>
    <r>
      <rPr>
        <b/>
        <sz val="16"/>
        <color theme="3"/>
        <rFont val="Verdana"/>
        <family val="2"/>
      </rPr>
      <t>Detacheren (=zonder uitzendbeding ) in fase B en C / fase 3 en 4 (ABU/NBBU) in cao Rijk- en cao RN-salarisschaal 1 tot en met 10</t>
    </r>
  </si>
  <si>
    <t>Openbaar Ministerie</t>
  </si>
  <si>
    <t>BIJLAGE 5A - Tab 1a  cao Rijk-salarisschalen en tredes/periodieken</t>
  </si>
  <si>
    <t>Stichting Reclassering Nederland</t>
  </si>
  <si>
    <t xml:space="preserve">Kenmerk </t>
  </si>
  <si>
    <r>
      <rPr>
        <b/>
        <sz val="8"/>
        <color rgb="FF0070C0"/>
        <rFont val="Verdana"/>
        <family val="2"/>
      </rPr>
      <t>Niet-bedrijfsspecifieke kostprijsvariabele</t>
    </r>
    <r>
      <rPr>
        <sz val="8"/>
        <rFont val="Verdana"/>
        <family val="2"/>
      </rPr>
      <t xml:space="preserve">
De Aof inclusief kinderopvang, de Zvw en de Awf betreffen de jaarlijks wettelijk vastgestelde premies, die één-op-één dienen te worden overgenomen in de Loonsomfactor. Daarom zijn deze premies door Aanbestedende dienst al ingevuld.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</si>
  <si>
    <r>
      <t>BIJLAGE 5A - Tab 2a Uitzenden (met Uitzendbeding) en/of Detacheren (=zonder Uitzendbeding ) in fase A of fase 1,2 (ABU/NBBU) in cao Rijk- en cao RN-salarisschaal 1</t>
    </r>
    <r>
      <rPr>
        <b/>
        <sz val="14"/>
        <color rgb="FF002060"/>
        <rFont val="Verdana"/>
        <family val="2"/>
      </rPr>
      <t xml:space="preserve"> tot en met 10</t>
    </r>
  </si>
  <si>
    <t>Loonsomfactor Uitzenden (=met Uitzendbeding) en/of Detacheren (= zonder Uitzendbeding), in fase A of fase 1, 2 (ABU/NBBU) cao Rijk- en cao RN-salarisschaal 1 tot en met 10</t>
  </si>
  <si>
    <t>1a, 1b, 2a en 2b
Opbouw Uurtarief</t>
  </si>
  <si>
    <t>1a en 1b Uurloon</t>
  </si>
  <si>
    <t>Loonsomfactor Detacheren (= zonder Uitzendbeding) in fase B en C / fase 3 en 4 (ABU/NBBU) cao Rijk- en cao RN-salarisschaal 1 tot en met 10</t>
  </si>
  <si>
    <r>
      <rPr>
        <b/>
        <sz val="10"/>
        <color rgb="FFFF0000"/>
        <rFont val="Verdana"/>
        <family val="2"/>
      </rPr>
      <t xml:space="preserve">In te vullen door Inschrijver: 
</t>
    </r>
    <r>
      <rPr>
        <b/>
        <sz val="10"/>
        <rFont val="Verdana"/>
        <family val="2"/>
      </rPr>
      <t xml:space="preserve">Bedrijfsentiteit(en) die deze dienstverlening in de hoedanigheid van juridisch werkgever gaat/gaan uitvoeren: </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 Ook van belang vanwege naar verwachting nieuwe verplichtingen van Opdrachtgever op grond van toekomstige wetgeving):</t>
    </r>
    <r>
      <rPr>
        <b/>
        <sz val="10"/>
        <rFont val="Verdana"/>
        <family val="2"/>
      </rPr>
      <t xml:space="preserve">
.......................................................</t>
    </r>
  </si>
  <si>
    <r>
      <rPr>
        <b/>
        <sz val="10"/>
        <color rgb="FFFF0000"/>
        <rFont val="Verdana"/>
        <family val="2"/>
      </rPr>
      <t xml:space="preserve">In te vullen door Inschrijver: </t>
    </r>
    <r>
      <rPr>
        <sz val="10"/>
        <rFont val="Verdana"/>
        <family val="2"/>
      </rPr>
      <t xml:space="preserve">
</t>
    </r>
    <r>
      <rPr>
        <b/>
        <sz val="10"/>
        <rFont val="Verdana"/>
        <family val="2"/>
      </rPr>
      <t xml:space="preserve">Bedrijfsentiteit(en) die deze dienstverlening </t>
    </r>
    <r>
      <rPr>
        <b/>
        <u/>
        <sz val="10"/>
        <rFont val="Verdana"/>
        <family val="2"/>
      </rPr>
      <t xml:space="preserve">in de hoedanigheid van juridisch werkgever </t>
    </r>
    <r>
      <rPr>
        <b/>
        <sz val="10"/>
        <rFont val="Verdana"/>
        <family val="2"/>
      </rPr>
      <t>gaat/gaan uitvoeren:</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 Ook van belang vanwege naar verwachting nieuwe verplichtingen van Opdrachtgever op grond van toekomstige wetgeving):
</t>
    </r>
    <r>
      <rPr>
        <b/>
        <sz val="10"/>
        <rFont val="Verdana"/>
        <family val="2"/>
      </rPr>
      <t>....................................................................</t>
    </r>
  </si>
  <si>
    <r>
      <t xml:space="preserve">Tarieven </t>
    </r>
    <r>
      <rPr>
        <b/>
        <u/>
        <sz val="12"/>
        <color rgb="FF002060"/>
        <rFont val="Verdana"/>
        <family val="2"/>
      </rPr>
      <t>exclusief</t>
    </r>
    <r>
      <rPr>
        <b/>
        <sz val="12"/>
        <color rgb="FF002060"/>
        <rFont val="Verdana"/>
        <family val="2"/>
      </rPr>
      <t xml:space="preserve"> VOG-kosten en </t>
    </r>
    <r>
      <rPr>
        <b/>
        <u/>
        <sz val="12"/>
        <color rgb="FF002060"/>
        <rFont val="Verdana"/>
        <family val="2"/>
      </rPr>
      <t>exclusief</t>
    </r>
    <r>
      <rPr>
        <b/>
        <sz val="12"/>
        <color rgb="FF002060"/>
        <rFont val="Verdana"/>
        <family val="2"/>
      </rPr>
      <t xml:space="preserve"> reiskosten woon-werkverkeer</t>
    </r>
  </si>
  <si>
    <t>1. (tabblad 2a): Uitzenden (met Uitzendbeding) en/of Detacheren (zonder Uitzendbeding) in fase A  / fase 1 en 2 ABU- en NBBU-cao, cao Rijk en cao RN-salarisschaal 1 t/m 10</t>
  </si>
  <si>
    <t xml:space="preserve">
2. (tabblad 2b): Detacheren (zonder Uitzendbeding) ABU fase B en C / fase 3 en 4 ABU- en NBBU-cao, cao Rijk- en cao RN-salarisschaal 1 t/m 10</t>
  </si>
  <si>
    <t>De formule is: 1666,6667 x (2,0900 -/- Gewogen gemiddelde Omrekenfactor) = score in punten</t>
  </si>
  <si>
    <t>Gehanteerde bandbreedte Gewogen gemiddelde Omrekenfactor t.b.v. beoordeling Prijs: 2,0900 -1,9400</t>
  </si>
  <si>
    <t>Bij publicatie deze regel verbergen = het werkelijke aantal punten indien lager dan 1,9400 wordt aangeboden.</t>
  </si>
  <si>
    <t>Perceel 1  Openbaar Ministerie en Stichting Reclassering Nederland</t>
  </si>
  <si>
    <t>Bruto uurlonen cao Reclassering m.i.v. 1 april 2024</t>
  </si>
  <si>
    <t>Bruto uurlonen cao Reclassering m.i.v. 1 januari 2025</t>
  </si>
  <si>
    <t>Schaal</t>
  </si>
  <si>
    <t>Trede</t>
  </si>
  <si>
    <t>Onderscheiden Omrekenfactoren per inhuurvorm Uitzendovereenkomst 
cao Rijk- en cao RN-salarisschaal 1 t/m 10</t>
  </si>
  <si>
    <t>BIJLAGE 5A - Tab 1b  cao Reclassering-salarisschalen en tredes/periodieken</t>
  </si>
  <si>
    <t>BIJLAGE 5A - Tab 4  Kostenfactoren</t>
  </si>
  <si>
    <t xml:space="preserve">Perceel 1 
</t>
  </si>
  <si>
    <t>EA IFA IUR 2025                                       Openbaar Ministerie en Stichting Reclassering Nederland</t>
  </si>
  <si>
    <t>* Wanneer de toeslag niet structureel is</t>
  </si>
  <si>
    <t>Werkhervattingskas - WGA</t>
  </si>
  <si>
    <t>Werkhervattingskas - ZW-Flex</t>
  </si>
  <si>
    <t xml:space="preserve">Transitievergoeding </t>
  </si>
  <si>
    <t>totaal kostenfactor per fase</t>
  </si>
  <si>
    <t xml:space="preserve">vakantiedagen </t>
  </si>
  <si>
    <t>Administratieve verplichtingen</t>
  </si>
  <si>
    <t>Ziekte tijdens dienstverband (vast gedurende looptijd ROK)</t>
  </si>
  <si>
    <t>3) Kostenfactor t.b.v. eenmalige uitkeringen &amp; bewust belonen</t>
  </si>
  <si>
    <t>Aanvullend</t>
  </si>
  <si>
    <t>Handling fee</t>
  </si>
  <si>
    <t>Handling fee (vastgesteld door 
Opdrachtgever)</t>
  </si>
  <si>
    <r>
      <t xml:space="preserve">1) Kostenfactor t.b.v. niet-structurele bruto vergoedingen en niet-structurele toeslagen 
</t>
    </r>
    <r>
      <rPr>
        <i/>
        <sz val="10"/>
        <rFont val="Verdana"/>
        <family val="2"/>
      </rPr>
      <t>(Waaronder momenteel</t>
    </r>
    <r>
      <rPr>
        <i/>
        <sz val="10"/>
        <color rgb="FF7030A0"/>
        <rFont val="Verdana"/>
        <family val="2"/>
      </rPr>
      <t xml:space="preserve"> </t>
    </r>
    <r>
      <rPr>
        <i/>
        <sz val="10"/>
        <rFont val="Verdana"/>
        <family val="2"/>
      </rPr>
      <t xml:space="preserve">overwerk, onregelmatige dienst*, bereikbaarheids-/beschikbaarheidsdienst (Consignatiedienst)*, bezwarende omstandigheden*, bijzondere werktijden: werktijdverschuiving*, dienstreizen binnenland, verblijfkostenvergoeding dienstreizen binnenland, parkeerkosten, kosten van tolwegen of veerponten, BHV-er*, maaltijd bij overwerk)   </t>
    </r>
  </si>
  <si>
    <r>
      <t xml:space="preserve">2) Kostenfactor t.b.v. structurele bruto vergoedingen en structurele toeslagen
</t>
    </r>
    <r>
      <rPr>
        <i/>
        <sz val="10"/>
        <rFont val="Verdana"/>
        <family val="2"/>
      </rPr>
      <t xml:space="preserve">(Waaronder momenteel onregelmatige dienst, bereikbaarheids-/beschikbaarheidsdienst (Consignatiedienst), bezwarende omstandigheden, bijzondere werktijden: werktijdverschuiving en BHV-er) </t>
    </r>
  </si>
  <si>
    <t xml:space="preserve">(*) Uitgangspunt is de pensioenpremie van StiPP. Indien een aantoonbaar door StiPP gedispenseerd pensioenfonds een andere premie als werkgeversdeel heeft vastgesteld, dan zal de pensioenpremie in de implementatiefase worden aangepast. </t>
  </si>
  <si>
    <t>Fase A of fase 1,2 (ABU/NBBU)</t>
  </si>
  <si>
    <t>Fase B/C fase 3 en 4 (ABU/NBBU)</t>
  </si>
  <si>
    <r>
      <rPr>
        <b/>
        <sz val="9"/>
        <color rgb="FF0070C0"/>
        <rFont val="Verdana"/>
        <family val="2"/>
      </rPr>
      <t>Zie o.a. ook eis 10.20, hoofdstuk 10, Programma van Eisen (bijlage A)</t>
    </r>
    <r>
      <rPr>
        <sz val="9"/>
        <rFont val="Verdana"/>
        <family val="2"/>
      </rPr>
      <t xml:space="preserve">
Deelnemer betaalt een Uurtarief aan Opdrachtnemer voor elk (door een Uitzendkracht gewerkt) uur dat op basis van het bepaalde in de Aanbestedingsstukken in rekening wordt gebracht bij Deelnemer. 
Het Uurtarief is het resultaat van het Uurloon (d.w.z. bruto uurloon bij Deelnemer uit tabblad 1a of 1b Tariefstelling, bijlage 5A) vermenigvuldigd met de van toepassing zijnde Omrekenfactor. De Omrekenfactor is het resultaat van de loonsomfactor vermenigvuldigd met de bureaumarge. 
Dus: 
Uurtarief = Uurloon * Omrekenfactor  
Omrekenfactor = loonsomfactor * bureaumarge
In deze Tariefstelling vult Inschrijver onder andere percentages van componenten van de loonsomfactor en bureaumarge in die hij offreert. Daaruit volgt ook welke Omrekenfactor Inschrijver offreert. 
Het Uurtarief is afhankelijk van de van toepassing zijnde loonsomfactor en bureaumarge en dus Omrekenfactor. In de Tariefstelling wordt het volgende uitgevraagd: 
- Loonsomfactor en bureaumarge en dus Omrekenfactor voor Uitzenden en/of Detacheren in fase A/ 1,2;
- Loonsomfactor en bureaumarge en dus Omrekenfactor voor Detacheren in fase B en C/ 3,4.
De loonsomfactoren, bureaumarges en Omrekenfactoren worden elk uitgedrukt in een getal met maximaal vier decimalen achter de komma, waar van toepassing rekenkundig afgerond op deze vier decimalen. De loonsomfactoren, bureaumarges en Omrekenfactoren zijn altijd hoger dan 1,0000.
</t>
    </r>
  </si>
  <si>
    <r>
      <t xml:space="preserve">
</t>
    </r>
    <r>
      <rPr>
        <b/>
        <sz val="9"/>
        <rFont val="Verdana"/>
        <family val="2"/>
      </rPr>
      <t xml:space="preserve">- De eindejaarsuitkering </t>
    </r>
    <r>
      <rPr>
        <sz val="9"/>
        <rFont val="Verdana"/>
        <family val="2"/>
      </rPr>
      <t xml:space="preserve">
Met ingang van 1 januari 2023 maakt een vaste eindejaarsuitkering deel uit van de inlenersbeloning. Conform de arbeidsvoorwaarden van de cao Rijk is momenteel sprake van een eindejaarsuitkering inclusief per 1 juli 2024 niet langer los te onderscheiden voormalige componenten van IKB ter waarde van 0,20%. Per 1 juli 2024 is het percentage in totaal 8,5%. 
Volgens de cao Reclassering is de eindejaarsuitkering: 8,33%. 
Zie ook de bijlage S Bri/Bro. 
Vanuit een baten- en/lasten-afweging wordt in de tabbladen 2a en 2b in deze Tariefstelling (bijlage 5A) voor alle Deelnemers een percentage van 8,5% voor de eindejaarsuitkering opgenomen. De uitbetaling door Opdrachtnemer van de eindejaarsuitkering aan de Uitzendkracht dient echter in overeenstemming te zijn met het percentage zoals genoemd in de cao van Deelnemer. Dus momenteel 8,5% conform de cao Rijk en 8,33% conform de cao Reclassering. 
Aanbestedende dienst heeft het percentage 8,5000% ingevuld in de Loonsomfactoren in de tabbladen 2a en 2b in de Tariefstelling (bijlage 5A) in een wit, beveiligd veld in kolom D. 
Zie ook de instructies en toelichtingen in deze Tariefstelling (bijlage 5A) en hoofdstuk 10 van het Programma van Eisen (Bijlage A).  
</t>
    </r>
  </si>
  <si>
    <t>Ja (tab 1a en 1b)</t>
  </si>
  <si>
    <r>
      <rPr>
        <b/>
        <sz val="9"/>
        <color rgb="FF0070C0"/>
        <rFont val="Verdana"/>
        <family val="2"/>
      </rPr>
      <t>Zie o.a. ook eis 10.21, hoofdstuk 10, Programma van Eisen (bijlage A)</t>
    </r>
    <r>
      <rPr>
        <sz val="9"/>
        <rFont val="Verdana"/>
        <family val="2"/>
      </rPr>
      <t xml:space="preserve">
Inschrijver vult in tabblad 2a en 2b van deze Tariefstelling (bijlage 5A) de volgende </t>
    </r>
    <r>
      <rPr>
        <b/>
        <sz val="9"/>
        <rFont val="Verdana"/>
        <family val="2"/>
      </rPr>
      <t>loonsomfactoren in, op basis van het prijspeil van 2024:</t>
    </r>
    <r>
      <rPr>
        <sz val="9"/>
        <rFont val="Verdana"/>
        <family val="2"/>
      </rPr>
      <t xml:space="preserve"> 
- Tabblad 2a: Loonsomfactor voor Uitzenden en/of Detacheren in fase A/ 1,2;
- Tabblad 2b: Loonsomfactor voor Detacheren in fase B en C/ 3,4. 
Inschrijver vult hiertoe de geel gemarkeerde velden van de bovengenoemde tabbladen 2a en 2b in conform het bepaalde in hoofdstuk 10 van het Programma van Eisen en dit format Tariefstelling (bijlage 5A). Inschrijver mag de wit gemarkeerde velden niet wijzigen. 
Inschrijver dient zich bij de Inschrijving bij het invullen van de loonsomfactor te baseren op inhuur voor functies in risicopremiegroep 1. Desgewenst verdisconteert Inschrijver voor de kans dat incidenteel sprake kan zijn van inhuur voor functies in risicopremiegroep 2, een kostenopslag in blok 5 van de loonsomfactor en/of in de bureaumarge.
Zie voor </t>
    </r>
    <r>
      <rPr>
        <sz val="9"/>
        <rFont val="Verdana"/>
        <family val="2"/>
      </rPr>
      <t xml:space="preserve">meer informatie over de scope van de bovengenoemde loonsomfactoren paragraaf 1.8.1 van het Beschrijvend Document. 
</t>
    </r>
  </si>
  <si>
    <r>
      <rPr>
        <b/>
        <sz val="9"/>
        <color rgb="FF0070C0"/>
        <rFont val="Verdana"/>
        <family val="2"/>
      </rPr>
      <t>Zie o.a. ook eis 10.2 en 10.4, hoofdstuk 10, Programma van Eisen (bijlage A)</t>
    </r>
    <r>
      <rPr>
        <sz val="9"/>
        <rFont val="Verdana"/>
        <family val="2"/>
      </rPr>
      <t xml:space="preserve">
Inschrijver vindt in tabbladen 1a en 1b de actuele bruto Uurlonen, gebaseerd op de cao Rijk en cao Reclassering salarissen per schaal en periodiek. Het Uurloon voor Uitzendkrachten wordt bepaald door het bruto maandsalaris te delen door 156. In de tabbladen 0, 1 en 4 vult Inschrijver niets in.
Inschrijver dient in de overige tabbladen van deze Tariefstelling de geel gemarkeerde velden in te vullen. </t>
    </r>
  </si>
  <si>
    <t xml:space="preserve">2a en 2b
WGA- en ZW-flex premie
</t>
  </si>
  <si>
    <t xml:space="preserve">4 Kostenfactoren
</t>
  </si>
  <si>
    <t xml:space="preserve">Nee (tab 4)
</t>
  </si>
  <si>
    <t xml:space="preserve">Zie o.a. ook paragraaf 5.4 van het Beschrijvend Document en hoofdstuk 10 van het Programma van Eisen </t>
  </si>
  <si>
    <r>
      <t xml:space="preserve">Zie o.a. ook eis 10.23 (onderaan), hoofdstuk 10, Programma van Eisen (bijlage A) en bijlage S BRI/BRO 
</t>
    </r>
    <r>
      <rPr>
        <sz val="9"/>
        <rFont val="Verdana"/>
        <family val="2"/>
      </rPr>
      <t>In tabblad 4 staan drie verschillende kostenfactoren, bedoeld als opslag bij doorberekening aan Deelnemer voor diverse kosten en toelagen die niet zijn opgenomen in de Omrekenfactor. Zie ook bijlage S BRI/BRO. Tijdens de implementatiefase wordt op initiatief van Deelnemer bepaald of zowel kostenfactor 1 als 2 wordt gehanteerd of dat kostenfactor nummer 1 vervalt en hiervoor in de plaats kostenfactor 2 wordt gehanteerd. Indien alleen kostenfactor 2 wordt gehanteerd is dit in het voordeel van Opdrachtnemer. Kostenfactor 3 wordt altijd gehanteerd.</t>
    </r>
    <r>
      <rPr>
        <sz val="9"/>
        <color rgb="FFFF0000"/>
        <rFont val="Verdana"/>
        <family val="2"/>
      </rPr>
      <t xml:space="preserve">
</t>
    </r>
    <r>
      <rPr>
        <b/>
        <sz val="9"/>
        <rFont val="Verdana"/>
        <family val="2"/>
      </rPr>
      <t xml:space="preserve">
</t>
    </r>
    <r>
      <rPr>
        <sz val="9"/>
        <rFont val="Verdana"/>
        <family val="2"/>
      </rPr>
      <t xml:space="preserve">De kostprijsvariabelen die deel uitmaken van de drie onderscheiden kostenfactoren zijn gekoppeld aan de kostprijsvariabelen die in de tabbladen 2a en 2b staan. De kostenfactoren die in tabblad 4 staan maken daarom geen deel uit van de beoordeling ten behoeve van het gunningscriterium ‘Prijs’. Alleen de pensioenpremie wijkt af, omdat in deze kostenfactoren geen aftrek van franchise van toepassing is. 
Het uitgangspunt bij Inschrijving is de pensioenpremie van StiPP. Indien een aantoonbaar door StiPP gedispenseerd pensioenfonds een andere premie als werkgeversdeel heeft vastgesteld, dan zal de pensioenpremie in de implementatiefase worden aangepast. </t>
    </r>
    <r>
      <rPr>
        <sz val="9"/>
        <color theme="8"/>
        <rFont val="Verdana"/>
        <family val="2"/>
      </rPr>
      <t xml:space="preserve">
</t>
    </r>
    <r>
      <rPr>
        <sz val="9"/>
        <rFont val="Verdana"/>
        <family val="2"/>
      </rPr>
      <t xml:space="preserve">
Er is steeds één gemiddelde kostenfactor van toepassing voor zowel fase A/1,2 als fase B,C/3,4. Voor de procentuele verhouding van de Omrekenfactoren voor fase A/1,2 en fase B,C in de gemiddelde kostenfactoren, houden we gedurende de looptijd van de Raamovereenkomst de verdeling tussen fase A/1,2 en fase B,C/3,4 aan zoals vastgesteld in tabblad 3 van deze Tariefstelling. </t>
    </r>
  </si>
  <si>
    <t xml:space="preserve">ERD ZW-Flex?
Ja/nee (s.v.p. aangeven wat van toepassing is)
</t>
  </si>
  <si>
    <t>ERD WGA?
Ja/nee (s.v.p. aangeven wat van toepassing is)
Hoogte WGA premie vóór door- belasting aan Uitzendkracht: XXX % (hier het daadwerkelijke percentage invullen, dus niet bijv. 100%)
Percentage van de WGA premie dat aan Uitzendkracht wordt doorbelast: XXX %</t>
  </si>
  <si>
    <t>ERD WGA?
Ja/nee (s.v.p. aangeven wat van toepassing is)
Hoogte WGA premie vóór door- belasting aan Uitzendkracht: XXX % (hier het daadwerkelijke percentage invullen, dus niet bijv. 100%)
Percentage van de WGA premie dat aan Uitzendkracht wordt doorbelast: XXX%</t>
  </si>
  <si>
    <t xml:space="preserve">*Voor de procentuele verhouding van de Omrekenfactoren fase A en fase B/C in het gemiddelde, houden we gedurende de looptijd van de Raamovereenkomst de verdeling zoals vastgesteld in tabblad 3 van de Tariefstelling, bijlage 5A, aan. </t>
  </si>
  <si>
    <t>*Dit tabblad is geen onderdeel van de Inschrijving en hoeft niet te worden ingediend. In de implementatieperiode wordt door Deelnemers besloten of alle kostenfactoren van toepassing zijn of enkel nummer 2 en 3. Dat zou in het voordeel van Opdrachtnemer zijn.</t>
  </si>
  <si>
    <r>
      <rPr>
        <b/>
        <sz val="9"/>
        <color rgb="FF0070C0"/>
        <rFont val="Verdana"/>
        <family val="2"/>
      </rPr>
      <t>Zie o.a. ook eis 10.20 en 10.29, hoofdstuk 10, Programma van Eisen (bijlage A)</t>
    </r>
    <r>
      <rPr>
        <b/>
        <sz val="9"/>
        <rFont val="Verdana"/>
        <family val="2"/>
      </rPr>
      <t xml:space="preserve"> </t>
    </r>
    <r>
      <rPr>
        <sz val="9"/>
        <rFont val="Verdana"/>
        <family val="2"/>
      </rPr>
      <t xml:space="preserve">
In de Tariefstelling (bijlage 5A) zijn</t>
    </r>
    <r>
      <rPr>
        <b/>
        <sz val="9"/>
        <rFont val="Verdana"/>
        <family val="2"/>
      </rPr>
      <t xml:space="preserve"> twee Omrekenfactoren </t>
    </r>
    <r>
      <rPr>
        <sz val="9"/>
        <rFont val="Verdana"/>
        <family val="2"/>
      </rPr>
      <t>gedefinieerd, die resulteren uit de invulling van de loonsomfactor (zie eis 10.21) en bureaumarge</t>
    </r>
    <r>
      <rPr>
        <sz val="9"/>
        <color rgb="FFFF0000"/>
        <rFont val="Verdana"/>
        <family val="2"/>
      </rPr>
      <t xml:space="preserve"> </t>
    </r>
    <r>
      <rPr>
        <sz val="9"/>
        <rFont val="Verdana"/>
        <family val="2"/>
      </rPr>
      <t xml:space="preserve">(eis 10.26) in tabblad 2a en 2b. 
</t>
    </r>
    <r>
      <rPr>
        <b/>
        <sz val="9"/>
        <rFont val="Verdana"/>
        <family val="2"/>
      </rPr>
      <t>Dit betreft de volgende twee ‘reguliere’ Omrekenfactoren:</t>
    </r>
    <r>
      <rPr>
        <sz val="9"/>
        <rFont val="Verdana"/>
        <family val="2"/>
      </rPr>
      <t xml:space="preserve">
- Tabblad 2a: Omrekenfactor voor Uitzenden en/of Detacheren in fase A / 1,2;
- Tabblad 2b: Omrekenfactor voor Detacheren in fase B en C / 3,4.
</t>
    </r>
  </si>
  <si>
    <r>
      <rPr>
        <b/>
        <sz val="9"/>
        <rFont val="Verdana"/>
        <family val="2"/>
      </rPr>
      <t xml:space="preserve">
- Niet-bedrijfsspecifieke kostprijsvariabelen</t>
    </r>
    <r>
      <rPr>
        <sz val="9"/>
        <rFont val="Verdana"/>
        <family val="2"/>
      </rPr>
      <t xml:space="preserve">
Niet-bedrijfsspecifieke kostprijsvariabelen zijn cao-gerelateerde reserveringen, verplichte afdrachten aan fondsen en wettelijk vastgestelde sociale verzekeringspremies, die worden uitgedrukt in uniform vastgestelde percentages en in de Loonsomfactoren in deze Tariefstelling (bijlage 5A) door Aanbestedende dienst zijn gedefinieerd. Opdrachtnemer heeft hier geen invloed op en voor alle Opdrachtnemers zijn de uniform vastgestelde percentages hetzelfde. Uitzondering hierop zijn de wettelijk gedifferentieerde premies, zoals de Aof en Awf. In een dergelijke situatie is wettelijk vastgelegd welke gedifferentieerde premie van toepassing is.  
Op grond van voldoende onderbouwing door Opdrachtnemer, kan met instemming van categoriemanagement UZKA een nieuwe niet-bedrijfsspecifieke kostprijsvariabele aan de loonsomfactor worden toegevoegd. Voorwaarde hiervoor is in ieder geval dat het een niet-bedrijfsspecifieke kostprijsvariabele betreft zoals bovenstaand is omschreven. De PAWW is ee</t>
    </r>
    <r>
      <rPr>
        <sz val="9"/>
        <color rgb="FF7030A0"/>
        <rFont val="Verdana"/>
        <family val="2"/>
      </rPr>
      <t>n</t>
    </r>
    <r>
      <rPr>
        <sz val="9"/>
        <rFont val="Verdana"/>
        <family val="2"/>
      </rPr>
      <t xml:space="preserve"> voorbeeld van een dergelijke nieuwe premie. 
Onder dezelfde voorwaarden kunnen ook niet-bedrijfsspecifieke kostprijsvariabelen uit de loonsomfactor worden verwijderd. De sectorpremie is hiervan een wat ouder voorbeeld. Beide situaties doen zich tot nu toe alleen bij uitzondering voor. 
Doorgaans wijzigt een aantal niet-bedrijfsspecifieke kostprijsvariabelen per 1 januari van een kalenderjaar. Uiterlijk in de loop van december zijn de meeste premies, verplichte afdrachten en reserveringen definitief vastgesteld. 
De percentages van niet-bedrijfsspecifieke kostprijsvariabelen worden volledig in lijn met de verplichte aanpassingen zoals hierboven genoemd,    
gedurende de looptijd van de Raamovereenkomst, inclusief eventuele verlenging(en) daarvan, aangepast. 
Zie voor meer informatie hierover eis 10.23, 10.24, 10.27 en de instructies en toelichtingen in deze Tariefstelling (bijlage 5A).
Voorbeelden van niet-bedrijfsspecifieke kostprijsvariabelen zijn de reserveringen voor kort/bijzonder verzuim, vakantie- en feestdagen, de verplichte 
afdracht voor de Stichting Fonds Uitzendbranche (SFU) en de premies voor het Algemeen Werkloosfonds (Awf), de Zorgverzekeringswet (Zvw), het 
Arbeidsongeschiktheidsfonds (Aof) en de Private aanvulling werkloosheidswet (sPAWW).   
De niet-bedrijfsspecifieke kostprijsvariabelen heeft Aanbestedende dienst in de loonsomfactoren in deze Tariefstelling (bijlage 5A) ingevuld in daartoe bestemde witte, beveiligde velden in kolom D van tabblad 2a en 2b. Inschrijver mag deze witte velden niet aanpassen.
Zie ook de instructies en toelichtingen in deze Tariefstelling (bijlage 5A) en hoofdstuk 5 van het Beschrijvend Document. 
</t>
    </r>
    <r>
      <rPr>
        <strike/>
        <u/>
        <sz val="9"/>
        <color rgb="FFFF0000"/>
        <rFont val="Verdana"/>
        <family val="2"/>
      </rPr>
      <t/>
    </r>
  </si>
  <si>
    <r>
      <t xml:space="preserve">Zie o.a. ook eis 10.23 en 10.24, hoofdstuk 10, Programma van Eisen (bijlage A)
</t>
    </r>
    <r>
      <rPr>
        <sz val="9"/>
        <rFont val="Verdana"/>
        <family val="2"/>
      </rPr>
      <t xml:space="preserve">Onder strikte voorwaarden, zowel meer algemeen als ook specifiek, kunnen aanpassingen </t>
    </r>
    <r>
      <rPr>
        <b/>
        <sz val="9"/>
        <rFont val="Verdana"/>
        <family val="2"/>
      </rPr>
      <t>van een aantal (niet-)bedrijfsspecifieke kostprijsvariabelen in de loonsomfactor</t>
    </r>
    <r>
      <rPr>
        <sz val="9"/>
        <rFont val="Verdana"/>
        <family val="2"/>
      </rPr>
      <t xml:space="preserve"> (zie ook eis 10.22) gedurende de looptijd van de Raamovereenkomst inclusief eventuele verlengingen worden doorgevoerd. 
Doorgaans wijzigt een aantal (niet-)bedrijfsspecifieke kostprijsvariabelen per 1 januari van een kalenderjaar. Uiterlijk in de loop van december zijn de meeste premies, verplichte afdrachten en reserveringen definitief vastgesteld. 
De aanpassing van een aantal bedrijfsspecifieke en niet-bedrijfsspecifieke kostprijsvariabelen is niet optioneel. Opdrachtgever beoogt met de opzet van deze Tariefstelling (bijlage 5A) mee te bewegen met de (opgelegde) wijzigingen hierin. Een belangrijke reden hiervoor is dat Inschrijver voor deze kostprijsvariabelen geen risico-opslag in de Tariefstelling hoeft te verdisconteren om op nog niet bekende verhogingen te anticiperen. Opdrachtgever betaalt op haar beurt een zo reëel mogelijke prijs, omdat ook aanpassingen die in lagere kostprijsvariabelen resulteren worden doorgevoerd.
</t>
    </r>
    <r>
      <rPr>
        <b/>
        <sz val="9"/>
        <rFont val="Verdana"/>
        <family val="2"/>
      </rPr>
      <t>Algemene voorwaarden voor wijziging van kostprijsvariabelen die mogen of moeten worden aangepast</t>
    </r>
    <r>
      <rPr>
        <sz val="9"/>
        <rFont val="Verdana"/>
        <family val="2"/>
      </rPr>
      <t xml:space="preserve">
- Wijziging van een aantal (niet-)bedrijfsspecifieke kostprijsvariabelen is alleen mogelijk op basis van een bij categoriemanagement UZKA in te dienen tijdig, duidelijk onderbouwd en verifieerbaar voorstel. Ten behoeve van deze verificatie kan categoriemanagement UZKA indien zij dat noodzakelijk vindt een onafhankelijke derde raadplegen;
- Categoriemanagement UZKA kan ten behoeve van verificatie bewijsmiddelen opvragen, die Opdrachtnemer dient te overleggen. Dit voor zover deze niet
  al meteen bij het indienen van het wijzigingsvoorstel zoals in het vorige punt genoemd worden gevoegd, wat de voorkeur van categoriemanagement 
  UZKA heeft. 
  Voorbeelden van dergelijke bewijsmiddelen zijn een beschikking van de Belastingdienst (bij geen eigenrisicodragerschap), een verzekeringspolis of 
  andersoortige onderbouwing (bij eigenrisicodragerschap) t.b.v. de vaststelling van de werkhervattingskas premies WGA en ZW-Flex. Het kan ook een 
  onderbouwing van de voorgestelde reservering voor de pensioenafdracht betreffen. Opdrachtnemer mag daarbij irrelevante delen weglakken. 
  Categoriemanagement UZKA kan het voorstel tot aanpassing weigeren als deze onvoldoende is onderbouwd of geen correcte informatie bevat; 
- Na verificatie door categoriemanagement UZKA wordt de aanpassing in overleg met Deelnemer (met terugwerkende kracht) doorgevoerd;
- Gewijzigde percentages van (niet-)bedrijfsspecifieke kostprijsvariabelen worden een-op-een in de loonsomfactor overgenomen. Uitzondering hierop zijn
  de reserveringen voor vakantie- en feestdagen in de jaren dat Bevrijdingsdag/5 mei wel op een Werkdag valt, maar niet in een lustrumjaar. Net zoals 
  voor medewerkers van Deelnemer is dit voor Uitzendkrachten in die situatie een vrije dag die wordt doorbetaald. Deze doorbetaling wordt in de   
  reservering voor de vakantie- en feestdagen verwerkt. 
</t>
    </r>
    <r>
      <rPr>
        <b/>
        <sz val="9"/>
        <rFont val="Verdana"/>
        <family val="2"/>
      </rPr>
      <t xml:space="preserve">
Aanvullende specifieke voorwaarden en bijzonderheden </t>
    </r>
    <r>
      <rPr>
        <sz val="9"/>
        <rFont val="Verdana"/>
        <family val="2"/>
      </rPr>
      <t xml:space="preserve">
- In tabblad 0 ‘Leeswijzer’ van de loonsomfactoren in deze Tariefstelling (bijlage 5A) staat aanvullende informatie en een aantal instructies;
- In de tabbladen 2a en 2b staat per onderscheiden kostprijsvariabele in de toelichting in de rechterkolom of het een niet-bedrijfsspecifieke of 
   bedrijfsspecifieke loonsomfactor betreft. Ook worden hier instructies en voorwaarden vermeld die gelden voor de betreffende kostprijsvariabele.  
   Bijvoorbeeld of een (niet-)bedrijfsspecifieke kostprijsvariabele gedurende de looptijd van de Raamovereenkomst, inclusief de verlenging daarvan, mag 
   worden aangepast en zo ja, onder welke voorwaarden dat kan; </t>
    </r>
  </si>
  <si>
    <r>
      <t xml:space="preserve">
- Zie ook eis 10.25 voor de werkhervattingskas premies WGA en ZW-Flex;
- De reservering voor de transitievergoeding mag gedurende de looptijd van de Raamovereenkomst, inclusief de verlenging daarvan, niet worden 
  aangepast. Uitzondering hierop is aanpassing vanwege een wettelijke wijziging waardoor de hoogte van de uit te keren transitievergoeding wijzigt.  
  Opdrachtgever eist dat Opdrachtnemer proactief de transitievergoeding aan de Uitzendkracht uitkeert zodra deze hier recht op heeft; 
- De in blok 5 van de loonsomfactor opgenomen kostprijsvariabelen mogen gedurende de looptijd van de Raamovereenkomst, inclusief de verlenging 
  daarvan, niet worden aangepast;
- </t>
    </r>
    <r>
      <rPr>
        <b/>
        <u/>
        <sz val="9"/>
        <rFont val="Verdana"/>
        <family val="2"/>
      </rPr>
      <t>In blok 5, cel D29, dient Inschrijver in ieder geval – indien hij dat wenst – een reservering voor de ziektekosten tijdens dienstverband op te nemen. Deze  reservering is namelijk onderdeel van de berekeningsgrondslag van de eindejaarsuitkering die in blok 6 staat en moet daarom bepaalbaar zijn;</t>
    </r>
    <r>
      <rPr>
        <sz val="9"/>
        <rFont val="Verdana"/>
        <family val="2"/>
      </rPr>
      <t xml:space="preserve">
- Inschrijver dient in zijn Tariefstelling rekening te houden met de kostprijsvariabelen die niet mogen worden aangepast. Aanbestedende dienst wijst er op
  dat strategische Inschrijvingen, waarbij bijvoorbeeld de contractuele kaders op een later moment toch nog worden opgerekt, niet zijn toegestaan. Indien
  Inschrijver toch ervoor kiest met een (te) lage kostprijsvariabele in te schrijven, dan is dit voor zijn eigen rekening en risico. 
</t>
    </r>
    <r>
      <rPr>
        <b/>
        <sz val="9"/>
        <rFont val="Verdana"/>
        <family val="2"/>
      </rPr>
      <t xml:space="preserve">Moment van inwerkingtreding gewijzigde loonsomfactoren (en dus gewijzigde Omrekenfactoren en Uurtarieven) </t>
    </r>
    <r>
      <rPr>
        <sz val="9"/>
        <rFont val="Verdana"/>
        <family val="2"/>
      </rPr>
      <t xml:space="preserve">
Een wijziging in de loonsomfactor (en dus de Omrekenfactor en het Uurtarief) wordt in beginsel altijd van kracht op de maandag die het dichtst bij de ingangsdatum van de doorgevoerde wijziging ligt. Indien de administratieve aanpassingen niet tijdig kunnen worden doorgevoerd, is er sprake van wijziging met terugwerkende kracht waaruit doorgaans een separate verrekening volgt. Zie ook eis 10.23 en 10.27.
</t>
    </r>
    <r>
      <rPr>
        <b/>
        <sz val="9"/>
        <rFont val="Verdana"/>
        <family val="2"/>
      </rPr>
      <t>Voor de volledigheid:</t>
    </r>
    <r>
      <rPr>
        <sz val="9"/>
        <rFont val="Verdana"/>
        <family val="2"/>
      </rPr>
      <t xml:space="preserve"> alle contacten inzake de afstemming van aanpassingen bedoeld in deze eis verlopen via categoriemanagement UZKA en niet via Deelnemer. Pas nadat categoriemanagement UZKA de Deelnemer heeft geadviseerd en geïnformeerd over de overeengekomen Tariefstellingen mag Opdrachtnemer hierover rechtstreeks afstemming hebben met Deelnemer.  
</t>
    </r>
  </si>
  <si>
    <r>
      <rPr>
        <b/>
        <sz val="9"/>
        <color rgb="FF0070C0"/>
        <rFont val="Verdana"/>
        <family val="2"/>
      </rPr>
      <t xml:space="preserve">Zie o.a. ook eis 10.25, hoofdstuk 10, Programma van Eisen (bijlage A)
</t>
    </r>
    <r>
      <rPr>
        <sz val="9"/>
        <rFont val="Verdana"/>
        <family val="2"/>
      </rPr>
      <t xml:space="preserve">Inschrijver vult in tabblad 2a en 2b van deze Tariefstelling voor elk van de uitgevraagde loonsomfactoren in, </t>
    </r>
    <r>
      <rPr>
        <b/>
        <sz val="9"/>
        <rFont val="Verdana"/>
        <family val="2"/>
      </rPr>
      <t xml:space="preserve">uitgaand van het jaar 2024: </t>
    </r>
    <r>
      <rPr>
        <sz val="9"/>
        <rFont val="Verdana"/>
        <family val="2"/>
      </rPr>
      <t xml:space="preserve">
1. Voor welke werkhervattingskas premies (WGA- en ZW-Flex deel, sector 52) Inschrijver wel of niet eigenrisicodrager (ERD) is op het moment van Inschrijving;
2. Hoogte werkhervattingskas WGA-premie (sector 52) vóór doorbelasting aan de Uitzendkracht;
3. Percentage van de werkhervattingskas WGA-premie (sector 52) dat aan de Uitzendkracht wordt doorbelast;
4. Welke juridische entiteit van Inschrijver in zijn hoedanigheid van juridisch werkgever de Diensten waar de betreffende </t>
    </r>
    <r>
      <rPr>
        <sz val="9"/>
        <color rgb="FF7030A0"/>
        <rFont val="Verdana"/>
        <family val="2"/>
      </rPr>
      <t>l</t>
    </r>
    <r>
      <rPr>
        <sz val="9"/>
        <rFont val="Verdana"/>
        <family val="2"/>
      </rPr>
      <t xml:space="preserve">oonsomfactor betrekking op heeft, zal uitvoeren.
Inschrijver vult hiertoe de daarvoor bestemde geel gemarkeerde velden van tabblad 2a en 2b van dit format Tariefstelling in. </t>
    </r>
    <r>
      <rPr>
        <sz val="9"/>
        <color rgb="FFFF0000"/>
        <rFont val="Verdana"/>
        <family val="2"/>
      </rPr>
      <t xml:space="preserve"> </t>
    </r>
    <r>
      <rPr>
        <sz val="9"/>
        <rFont val="Verdana"/>
        <family val="2"/>
      </rPr>
      <t xml:space="preserve">
Bij Inschrijving dient in de loonsomfactoren 2a en 2b voor de vaststelling van de ZW/WGA-premie premiesector 52 'Uitzendbedrijven' conform de Wab leidend te zijn
Op verzoek van categoriemanagement UZKA toont Inschrijver/Opdrachtnemer aan dat de bij Inschrijving verstrekte informatie correct is door relevante beschikkingen of andere bewijsmiddelen te overleggen. Categoriemanagement UZKA kan een dergelijk verzoek doen in het kader van beoordeling van de Inschrijving op de aanbesteding of op een later moment. Verder zal bij elke aanpassing van de loonsomfactor gedurende de looptijd van de Raamovereenkomst inclusief eventuele verlengingen standaard een dergelijke verificatie plaatsvinden. 
Indien gedurende de looptijd van de Raamovereenkomst, inclusief eventuele verlenging(en) daarvan, zich wijzigingen voordoen omtrent het eigenrisicodragerschap en daarmee gepaard gaande verplichtingen van Opdrachtnemer dan informeert Opdrachtnemer categoriemanagement UZKA hierover. 
</t>
    </r>
  </si>
  <si>
    <r>
      <rPr>
        <b/>
        <sz val="9"/>
        <color rgb="FF0070C0"/>
        <rFont val="Verdana"/>
        <family val="2"/>
      </rPr>
      <t>Zie o.a. ook eis 10.22, hoofdstuk 10, Programma van Eisen (bijlage A)</t>
    </r>
    <r>
      <rPr>
        <sz val="9"/>
        <rFont val="Verdana"/>
        <family val="2"/>
      </rPr>
      <t xml:space="preserve">
De Loonsomfactor bestaat uit diverse kostprijsvariabelen, die bij elkaar opgeteld resulteren in de geoffreerde kostprijs van Opdrachtnemer.  
Elke loonsomfactor in de tabbladen 2a en 2b van de Tariefstelling (bijlage 5A) bestaat uit zes blokken, waarover de looncomponenten zijn verdeeld:
Blok 1: Basis (Uurloon, conform het toepasselijke bruto uurloon van Deelnemer);
Blok 2: Reserveringen; 
Blok 3: Vakantiegeld;
Blok 4: Werkgeverslasten, waaronder pensioenafdracht, sociale verzekeringspremies, cao-gerelateerde premies en werkhervattingskaspremies;  
Blok 5: Administratieve verplichtingen;
Blok 6: Eindejaarsuitkering + verhoging IKB per 01-07-2024.
</t>
    </r>
    <r>
      <rPr>
        <b/>
        <sz val="9"/>
        <rFont val="Verdana"/>
        <family val="2"/>
      </rPr>
      <t>Op hoofdlijnen betreft het de volgende kostprijsvariabelen:</t>
    </r>
    <r>
      <rPr>
        <sz val="9"/>
        <rFont val="Verdana"/>
        <family val="2"/>
      </rPr>
      <t xml:space="preserve">
</t>
    </r>
    <r>
      <rPr>
        <b/>
        <sz val="9"/>
        <rFont val="Verdana"/>
        <family val="2"/>
      </rPr>
      <t>- De basis</t>
    </r>
    <r>
      <rPr>
        <sz val="9"/>
        <rFont val="Verdana"/>
        <family val="2"/>
      </rPr>
      <t xml:space="preserve">
De ‘basis’ bestaat uit het Uurloon, waarmee het bruto uurloon conform de arbeidsvoorwaarden van Deelnemer wordt bedoeld. Het Uurloon in de ‘basis’ is altijd 100,0000% in dit kostenmodel. Dit percentage is daarom door Aanbestedende dienst al ingevuld in de loonkostenfactoren in de tabbladen 2a en 2b in de Tariefstelling (bijlage 5A), in een wit, beveiligd veld in kolom D. Inschrijver mag dit percentage niet aanpassen. Zie ook de instructies en toelichtingen in deze Tariefstelling (bijlage 5A) en hoofdstuk 5 van het Beschrijvend Document. 
</t>
    </r>
    <r>
      <rPr>
        <b/>
        <sz val="9"/>
        <rFont val="Verdana"/>
        <family val="2"/>
      </rPr>
      <t xml:space="preserve">- Bedrijfsspecifieke kostprijsvariabelen </t>
    </r>
    <r>
      <rPr>
        <sz val="9"/>
        <rFont val="Verdana"/>
        <family val="2"/>
      </rPr>
      <t xml:space="preserve">
Bedrijfsspecifieke kostprijsvariabelen zijn in meer of mindere mate beïnvloedbaar of bepaalbaar door Opdrachtnemer. Deze kostprijsvariabelen kunnen per Opdrachtnemer en zelfs per specifieke loonsomfactor/raamovereenkomst van een Opdrachtnemer in hoogte verschillend zijn.
Voorbeelden van bedrijfsspecifieke kostprijsvariabelen zijn de pensioenpremie, de werkhervattingskas premies WGA en ZW-Flex, de reservering voor de transitievergoeding, eventuele leegloopkosten, in-housekosten en de reservering voor ziektekosten tijdens dienstverband. 
Het kan ook reserveringen betreffen voor wettelijke verplichtingen of verplichte afdrachten waarvoor geen uniforme procentuele premie is vastgesteld, en/ of alleen een (rekenkundig) minimum/maximum of kader. Denk aan de Wet arbeid en zorg (Wazo) en de Wet invoering extra geboorteverlof Wieg). Opdrachtnemer bepaalt dan zelf of hij hiervoor een reservering in de kostprijs wil opnemen en zo ja, hoe hoog deze is. 
Slechts een aantal van de bedrijfsspecifieke kostprijsvariabelen mag onder strikte voorwaarden gedurende de looptijd van de Raamovereenkomst, inclusief eventuele verlenging(en) daarvan, worden aangepast. Zie voor meer informatie hierover eis 10.23, 10.24, 10.25,10.27 en de instructies en toelichtingen in deze Tariefstelling (bijlage 5A). 
Inschrijver dient de bedrijfsspecifieke kostprijsvariabelen in de daartoe bestemde gele velden in de loonsomfactoren in tabbladen 2a en 2b van deze Tariefstelling (bijlage 5A) in te vullen. Zie ook de instructies en toelichtingen in de Tariefstelling (bijlage 5A) en hoofdstuk 5 van het Beschrijvend Document.  
</t>
    </r>
  </si>
  <si>
    <t>totaal loonsomfactor</t>
  </si>
  <si>
    <t>Gemiddelde kostenfactor 1*</t>
  </si>
  <si>
    <t>Gemiddelde kostenfactor 2*</t>
  </si>
  <si>
    <t>Gemiddelde kostenfactor 3*</t>
  </si>
  <si>
    <r>
      <rPr>
        <b/>
        <sz val="9"/>
        <color rgb="FF0070C0"/>
        <rFont val="Verdana"/>
        <family val="2"/>
      </rPr>
      <t xml:space="preserve">Zie o.a. ook eis 10.26, hoofdstuk 10, Programma van Eisen (bijlage A) </t>
    </r>
    <r>
      <rPr>
        <sz val="9"/>
        <rFont val="Verdana"/>
        <family val="2"/>
      </rPr>
      <t xml:space="preserve">
Inschrijver vult in tabblad 2a en 2b van de Tariefstelling (bijlage 5A) de volgende Bureaumarges in: 
- Tabblad 2a: Bureaumarge voor Uitzenden en/of Detacheren in fase A/ 1,2;
- Tabblad 2b: Bureaumarge voor Detacheren in fase B en C/ 3,4.
Inschrijver vult hiertoe de daarvoor bestemde gele velden in de tabbladen 2a en 2b van het format Tariefstelling (bijlage 5A) in, met vier decimalen achter de komma.
De bureaumarge bestaat doorgaans uit componenten die door Opdrachtnemer beïnvloed kunnen worden in de zin dat Inschrijver hiermee de door hem te behalen winst of verlies kan beïnvloeden. 
</t>
    </r>
    <r>
      <rPr>
        <b/>
        <sz val="9"/>
        <rFont val="Verdana"/>
        <family val="2"/>
      </rPr>
      <t xml:space="preserve">De bureaumarges die Inschrijver in de Tariefstelling invult, mogen niet worden aangepast gedurende de looptijd van de Raamovereenkomst, inclusief eventuele verlengingen van de Raamovereenkomst. 
Inschrijver dient hier rekening mee te houden in haar Tariefstelling. </t>
    </r>
    <r>
      <rPr>
        <sz val="9"/>
        <rFont val="Verdana"/>
        <family val="2"/>
      </rPr>
      <t xml:space="preserve">Aanbestedende dienst wijst er op dat strategische Inschrijvingen, waarbij bijvoorbeeld de contractuele kaders op een later moment toch nog worden opgerekt, niet zijn toegestaan. Indien Inschrijver toch ervoor kiest met een (te) lage bureaumarge in te schrijven, dan is dit voor zijn eigen rekening en risico. 
</t>
    </r>
  </si>
  <si>
    <r>
      <rPr>
        <b/>
        <sz val="9"/>
        <rFont val="Verdana"/>
        <family val="2"/>
      </rPr>
      <t xml:space="preserve">Inschrijver dient uitsluitend de gele velden in de tabbladen 2a, 2b en 3 in te vullen, tabblad 3 rechtsgeldig te ondertekenen en als onderdeel van zijn Inschrijving in te dienen. Inschrijver geeft door middel van het invullen van deze tabbladen een gedetailleerd inzicht in de voor de Raamovereenkomst te hanteren Tariefstelling. Inschrijver dient de door hem ingevulde bijlage 5A in zowel in Excel, als – in tabblad 3 rechtsgeldig ondertekend – in PDF (het gehele document behalve tabblad 4, dus niet alleen tabblad 3).  </t>
    </r>
    <r>
      <rPr>
        <sz val="9"/>
        <rFont val="Verdana"/>
        <family val="2"/>
      </rPr>
      <t xml:space="preserve">
De door Inschrijver ingediende Inschrijving, waarvan de Tariefstelling deel uitmaakt, wordt onderdeel van de Raamovereenkomst.
</t>
    </r>
  </si>
  <si>
    <r>
      <rPr>
        <b/>
        <sz val="9"/>
        <color rgb="FF0070C0"/>
        <rFont val="Verdana"/>
        <family val="2"/>
      </rPr>
      <t>Zie o.a. ook paragraaf 5.4 van het Beschrijvend Document en hoofdstuk 10 van het Programma van Eisen (bijlage A)</t>
    </r>
    <r>
      <rPr>
        <sz val="9"/>
        <color rgb="FFFF0000"/>
        <rFont val="Verdana"/>
        <family val="2"/>
      </rPr>
      <t xml:space="preserve">
</t>
    </r>
    <r>
      <rPr>
        <sz val="9"/>
        <rFont val="Verdana"/>
        <family val="2"/>
      </rPr>
      <t xml:space="preserve">In tabblad 3 staat in cel D12 de </t>
    </r>
    <r>
      <rPr>
        <b/>
        <sz val="9"/>
        <rFont val="Verdana"/>
        <family val="2"/>
      </rPr>
      <t xml:space="preserve">gewogen gemiddelde Omrekenfactor (GGORF) </t>
    </r>
    <r>
      <rPr>
        <sz val="9"/>
        <rFont val="Verdana"/>
        <family val="2"/>
      </rPr>
      <t xml:space="preserve">ten behoeve van de beoordeling van het subgunningscriterium 'Prijs'. Deze gewogen gemiddelde Omrekenfactor wordt op basis van waarden in de tabbladen 2a en 2b en vastgestelde procentuele verdelingen, wegingen en formules in tabblad 3 bepaald. De Omrekenfactoren worden automatisch overgenomen uit de tabbladen 2a en 2b. De wegingsfactoren en formule in tabblad 3 zijn door categoriemanagement UZKA en Deelnemers vastgesteld.
</t>
    </r>
    <r>
      <rPr>
        <b/>
        <sz val="9"/>
        <rFont val="Verdana"/>
        <family val="2"/>
      </rPr>
      <t>Score subgunningscriterium Prijs</t>
    </r>
    <r>
      <rPr>
        <sz val="9"/>
        <rFont val="Verdana"/>
        <family val="2"/>
      </rPr>
      <t xml:space="preserve">
Uit de gewogen gemiddelde Omrekenfactor volgt na toepassing van de formule in tabblad 3 een totaalaantal punten als score op het subgunningscriterium Prijs. </t>
    </r>
    <r>
      <rPr>
        <b/>
        <sz val="9"/>
        <rFont val="Verdana"/>
        <family val="2"/>
      </rPr>
      <t>Het totaalaantal punten ('de score op het subgunningscriterium Prijs')  staat in cel C21</t>
    </r>
    <r>
      <rPr>
        <b/>
        <sz val="9"/>
        <color rgb="FF7030A0"/>
        <rFont val="Verdana"/>
        <family val="2"/>
      </rPr>
      <t xml:space="preserve"> </t>
    </r>
    <r>
      <rPr>
        <b/>
        <sz val="9"/>
        <rFont val="Verdana"/>
        <family val="2"/>
      </rPr>
      <t>van tabblad 3.</t>
    </r>
    <r>
      <rPr>
        <sz val="9"/>
        <rFont val="Verdana"/>
        <family val="2"/>
      </rPr>
      <t xml:space="preserve">
De gewogen gemiddelde Omrekenfactor wordt uitsluitend gebruikt voor de beoordeling van de Inschrijving. Inschrijver kan de hoogte van de gewogen gemiddelde Omrekenfactor alleen beïnvloeden door invulling van de loonsomfactoren en de bureaumarges in de tabbladen 2a en 2b van deze Tariefstelling bijlage 5A. In de Raamovereenkomst zijn de loonsomfactoren, bureaumarges en Omrekenfactoren zoals vermeld in tabbladen 2a en 2b van toepassing. Zie voor meer informatie over de beoordeling van het subgunningscriterium Prijs, de formules, vastgestelde bandbreedte en andere voorwaarden paragraaf 5.4 van het Beschrijvend Document en hoofdstuk 10 van het Programma van Eisen (bijlage A). 
</t>
    </r>
    <r>
      <rPr>
        <b/>
        <sz val="9"/>
        <rFont val="Verdana"/>
        <family val="2"/>
      </rPr>
      <t xml:space="preserve">Inschrijver ondertekent tabblad 3 van deze bijlage 5A rechtsgeldig, vult de overige geel gemarkeerde velden in het ondertekeningsblok in en voegt dit tabblad 3 toe als onderdeel van de Inschrijving. Zie ook onderstaand in het blok 'Algemene informatie' 
</t>
    </r>
    <r>
      <rPr>
        <sz val="9"/>
        <color rgb="FFFF0000"/>
        <rFont val="Verdana"/>
        <family val="2"/>
      </rPr>
      <t xml:space="preserve">
</t>
    </r>
  </si>
  <si>
    <t>De bureaumarge dient altijd hoger dan 1,0000 te zijn. Maximaal 4 decimalen achter de komma invullen.</t>
  </si>
  <si>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</si>
  <si>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r>
      <rPr>
        <sz val="8"/>
        <color rgb="FFFF0000"/>
        <rFont val="Verdana"/>
        <family val="2"/>
      </rPr>
      <t xml:space="preserve">
</t>
    </r>
  </si>
  <si>
    <t>Op grond van de ABU- en NBBU-cao is de afdracht van dit percentage in fase A/1,2 verplicht. 
Het door de SFU in een lopend jaar vastgestelde percentage is leidend bij de vaststelling voor het opvolgende kalenderjaar. Voorbeeld: bij de vaststelling van de tariefstelling voor 2024 in december 2023 geldt het percentage zoals dat in de loop van 2023 door de SFU is vastgesteld. Dit percentage wordt een-op-een in de loonsomfactor overgenomen. De SFU-reservering voor kalenderjaar 2024 is definitief 0,15%.</t>
  </si>
  <si>
    <r>
      <rPr>
        <b/>
        <sz val="8"/>
        <color rgb="FF0070C0"/>
        <rFont val="Verdana"/>
        <family val="2"/>
      </rPr>
      <t>Niet-bedrijfsspecifieke kostprijsvariabele</t>
    </r>
    <r>
      <rPr>
        <sz val="8"/>
        <rFont val="Verdana"/>
        <family val="2"/>
      </rPr>
      <t xml:space="preserve">
Op grond van de ABU- en NBBU-cao is de afdracht van dit percentage in fase A verplicht. 
Het percentage wordt jaarlijks vastgesteld en een-op-een in de loonsomfactor overgenomen. </t>
    </r>
  </si>
  <si>
    <r>
      <rPr>
        <b/>
        <sz val="8"/>
        <color rgb="FF0070C0"/>
        <rFont val="Verdana"/>
        <family val="2"/>
      </rPr>
      <t xml:space="preserve">Bedrijfsspecifieke kostprijsvariabele, binnen door de toepasselijke uitzendcao ABU en NBBU gestelde kaders en jaarlijks vastgestelde maximale waardes.  
</t>
    </r>
    <r>
      <rPr>
        <sz val="8"/>
        <rFont val="Verdana"/>
        <family val="2"/>
      </rPr>
      <t xml:space="preserve">De maximale hoogte van de ZW-A premie wordt per risicopremiegroep jaarlijks door de ABU en NBBU vastgesteld. Dat betekent voor deze Tariefstelling dat de door Inschrijver ingevulde premie niet hoger mag zijn dan de door de voor 2024 door de ABU en NBBU vastgestelde maximale premie voor risciopremiegroep 1.
Indien gewenst kan Inschrijver ervoor kiezen het een gedeelte van deze premie door te berekenen aan de Uitzendkracht. In dat geval wordt deze inhouding een-op-een van de hier door Inschrijver in te vullen premie afgetrokken. 
In 2024 geldt conform de ABU en NBBU-cao de volgende maximale inhouding door Opdrachtnemer op het loon van de Uitzendkracht:
risicopremiegroep 1: 0,3000%
</t>
    </r>
    <r>
      <rPr>
        <sz val="8"/>
        <color theme="0" tint="-0.499984740745262"/>
        <rFont val="Verdana"/>
        <family val="2"/>
      </rPr>
      <t xml:space="preserve">risicopremiegroep 2: 0,7000%, maar in deze aanbesteding niet van toepassing.  </t>
    </r>
  </si>
  <si>
    <r>
      <rPr>
        <b/>
        <sz val="8"/>
        <color rgb="FF0070C0"/>
        <rFont val="Verdana"/>
        <family val="2"/>
      </rPr>
      <t xml:space="preserve">Niet-bedrijfsspecifieke kostprijsvariabele
</t>
    </r>
    <r>
      <rPr>
        <sz val="8"/>
        <rFont val="Verdana"/>
        <family val="2"/>
      </rPr>
      <t xml:space="preserve">Op grond van de ABU- en NBBU-cao is de PAWW van toepassing. 
De Stichting PAWW (private aanvulling op de WW en WGA) stelt jaarlijks de premie vast. Deze premie wordt een-op-een overgenomen in de loonsomfactor. Voor 2024 geldt een premie van 0,08%.
</t>
    </r>
  </si>
  <si>
    <r>
      <rPr>
        <b/>
        <sz val="8"/>
        <color rgb="FF0070C0"/>
        <rFont val="Verdana"/>
        <family val="2"/>
      </rPr>
      <t>Niet-bedrijfsspecifieke kostprijsvariabele(n)</t>
    </r>
    <r>
      <rPr>
        <sz val="8"/>
        <rFont val="Verdana"/>
        <family val="2"/>
      </rPr>
      <t xml:space="preserve">
Dit veld betreft eventuele overige voorzieningen en reserveringen  waar Opdrachtnemer invloed op heeft en die derhalve gedurende de looptijd van de Raamovereenkomst inclusief eventuele verlengingen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ook niet met de posten tussen de blokken met de in de loonsomfactor worden geschoven. 
</t>
    </r>
    <r>
      <rPr>
        <b/>
        <sz val="8"/>
        <color rgb="FF0070C0"/>
        <rFont val="Verdana"/>
        <family val="2"/>
      </rPr>
      <t>Aandachtspunt: de voorziening voor 'ziektekosten tijdens dienstverband' is gekoppeld aan cel H37 in blok 6 als onderdeel van de berekeningsgrondslag van de eindejaarsuitkering. ZORG ER DAAROM VOOR DAT U DEZE PREMIE IN CEL D29 INVULT, EN NIET BIJVOORBEELD OP EEN ANDERE REGEL IN BLOK 5. HET NIET JUIST INVULLEN IS VOOR REKENING EN RISICO VAN INSCHRIJVER.</t>
    </r>
  </si>
  <si>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color rgb="FF0070C0"/>
        <rFont val="Verdana"/>
        <family val="2"/>
      </rPr>
      <t>Aanvullende uitzondering:</t>
    </r>
    <r>
      <rPr>
        <sz val="8"/>
        <rFont val="Verdana"/>
        <family val="2"/>
      </rPr>
      <t xml:space="preserve"> voor de rerveringen voor 'vakantiedagen','feestdagen' en 'kort verzuim/bijzonder verlof',    mag in fase B/3 en C/4  NIET worden afgeweken van fase A/1,2, hoewel dit conform de ABU-en NBBU-cao theoretisch mogelijk is. Indien Inschrijver extra opslag wenst voor deze reserveringen in fase B en/of C, dan dient dit bij Inschrijving in blok 5 en/of de bureaumarge van de loonsomfactor te worden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</si>
  <si>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r>
      <t xml:space="preserve">Bedrijfsspecifieke kostprijsvariabele, maar met een uit de wet te herleiden rekenkundig maximum van 2,78000%. 
</t>
    </r>
    <r>
      <rPr>
        <sz val="8"/>
        <rFont val="Verdana"/>
        <family val="2"/>
      </rPr>
      <t xml:space="preserve">Het percentage voor  de reservering voor de transitievergoeding waarmee hier is ingeschreven, is vast gedurende de looptijd van de Raamovereenkomst, inclusief eventuele verlenging(en).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</si>
  <si>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r>
      <rPr>
        <b/>
        <sz val="8"/>
        <color rgb="FF0070C0"/>
        <rFont val="Verdana"/>
        <family val="2"/>
      </rPr>
      <t>Niet-bedrijfsspecifieke kostprijsvariabele</t>
    </r>
    <r>
      <rPr>
        <sz val="8"/>
        <rFont val="Verdana"/>
        <family val="2"/>
      </rPr>
      <t xml:space="preserve">
De Aof inclusief kinderopvang, de Zvw en de Awf betreffen de jaarlijks wettelijk vastgestelde premies, die een-op-een dienen te worden overgenomen in de loonsomfactor. Daarom zijn deze premies door Aanbestedende dienst al ingevuld.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</si>
  <si>
    <r>
      <rPr>
        <b/>
        <sz val="8"/>
        <color rgb="FF0070C0"/>
        <rFont val="Verdana"/>
        <family val="2"/>
      </rPr>
      <t>Bedrijfsspecifieke kostprijsvariabele</t>
    </r>
    <r>
      <rPr>
        <sz val="8"/>
        <rFont val="Verdana"/>
        <family val="2"/>
      </rPr>
      <t xml:space="preserve">
Inschrijver dient in de hiernaast opgenomen tabel aan te geven of  hij wel of niet een eigenriscodrager (ERD) voor de premie Whk-WGA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genomen van bijvoorbeeld de voor elk opvolgend kalenderjaar gepubliceerde informatie over de gedifferentieerde premies WGA en ZW-Flex en de Premiewijzer van het UWV. </t>
    </r>
  </si>
  <si>
    <r>
      <rPr>
        <b/>
        <sz val="8"/>
        <color rgb="FF0070C0"/>
        <rFont val="Verdana"/>
        <family val="2"/>
      </rPr>
      <t>Bedrijfsspecifieke kostprijsvariabele</t>
    </r>
    <r>
      <rPr>
        <sz val="8"/>
        <rFont val="Verdana"/>
        <family val="2"/>
      </rPr>
      <t xml:space="preserve">
Inschrijver dient in de hiernaast opgenomen tabel aan te geven of  hij wel of niet een eigenriscodrager (ERD) voor de premie Whk-WGA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genomen van bijvoorbeeld de voor elk opvolgend kalenderjaar gepubliceerde informatie over de gedifferentieerde premies WGA en ZW-Flex en de Premiewijzer van het UWV. </t>
    </r>
  </si>
  <si>
    <t xml:space="preserve"> Versie Nota van Inlichtingen 1</t>
  </si>
  <si>
    <t xml:space="preserve">                                                 Versie Nota van Inlichtingen 1</t>
  </si>
  <si>
    <t>Verhoging IKB per 01-07-2024 (0,2%)</t>
  </si>
  <si>
    <t>basis + res + soc.verz.+ IKB</t>
  </si>
  <si>
    <t>Versie Nota van Inlichtingen 1</t>
  </si>
  <si>
    <r>
      <t>pensioen</t>
    </r>
    <r>
      <rPr>
        <sz val="10"/>
        <color rgb="FF7030A0"/>
        <rFont val="Verdana"/>
        <family val="2"/>
      </rPr>
      <t xml:space="preserve"> (*)</t>
    </r>
  </si>
  <si>
    <r>
      <t xml:space="preserve">pensioen </t>
    </r>
    <r>
      <rPr>
        <sz val="10"/>
        <color rgb="FF7030A0"/>
        <rFont val="Verdana"/>
        <family val="2"/>
      </rPr>
      <t>(*)</t>
    </r>
  </si>
  <si>
    <t>basis + res + soc.verz. + handling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</si>
</sst>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quot;€&quot;\ * #,##0.00_ ;_ &quot;€&quot;\ * \-#,##0.00_ ;_ &quot;€&quot;\ * &quot;-&quot;??_ ;_ @_ "/>
    <numFmt numFmtId="164" formatCode="_-&quot;€&quot;\ * #,##0.00_-;_-&quot;€&quot;\ * #,##0.00\-;_-&quot;€&quot;\ * &quot;-&quot;??_-;_-@_-"/>
    <numFmt numFmtId="165" formatCode="0.0000"/>
    <numFmt numFmtId="166" formatCode="0.0000%"/>
    <numFmt numFmtId="167" formatCode="0.000000"/>
    <numFmt numFmtId="168" formatCode="#,##0.0000_ ;\-#,##0.0000\ "/>
    <numFmt numFmtId="169" formatCode="_ [$€-413]\ * #,##0.00_ ;_ [$€-413]\ * \-#,##0.00_ ;_ [$€-413]\ * &quot;-&quot;??_ ;_ @_ "/>
    <numFmt numFmtId="170" formatCode="&quot;€&quot;\ #,##0.00_-"/>
  </numFmts>
  <fonts count="121" x14ac:knownFonts="1">
    <font>
      <sz val="10"/>
      <name val="Arial"/>
    </font>
    <font>
      <sz val="11"/>
      <color theme="1"/>
      <name val="Calibri"/>
      <family val="2"/>
      <scheme val="minor"/>
    </font>
    <font>
      <sz val="11"/>
      <color theme="1"/>
      <name val="Calibri"/>
      <family val="2"/>
      <scheme val="minor"/>
    </font>
    <font>
      <sz val="10"/>
      <name val="Arial"/>
      <family val="2"/>
    </font>
    <font>
      <b/>
      <sz val="12"/>
      <name val="Verdana"/>
      <family val="2"/>
    </font>
    <font>
      <sz val="10"/>
      <name val="Verdana"/>
      <family val="2"/>
    </font>
    <font>
      <sz val="8"/>
      <name val="Arial"/>
      <family val="2"/>
    </font>
    <font>
      <b/>
      <sz val="10"/>
      <name val="Verdana"/>
      <family val="2"/>
    </font>
    <font>
      <sz val="9"/>
      <name val="Verdana"/>
      <family val="2"/>
    </font>
    <font>
      <b/>
      <sz val="10"/>
      <color rgb="FFFF0000"/>
      <name val="Arial"/>
      <family val="2"/>
    </font>
    <font>
      <sz val="10"/>
      <color rgb="FFFF0000"/>
      <name val="Arial"/>
      <family val="2"/>
    </font>
    <font>
      <sz val="8"/>
      <name val="Verdana"/>
      <family val="2"/>
    </font>
    <font>
      <b/>
      <sz val="12"/>
      <color theme="3"/>
      <name val="Verdana"/>
      <family val="2"/>
    </font>
    <font>
      <b/>
      <sz val="9"/>
      <name val="Verdana"/>
      <family val="2"/>
    </font>
    <font>
      <sz val="10"/>
      <color theme="3"/>
      <name val="Verdana"/>
      <family val="2"/>
    </font>
    <font>
      <b/>
      <sz val="11"/>
      <color theme="3"/>
      <name val="Verdana"/>
      <family val="2"/>
    </font>
    <font>
      <sz val="9"/>
      <name val="Arial"/>
      <family val="2"/>
    </font>
    <font>
      <b/>
      <sz val="10"/>
      <color rgb="FFFF0000"/>
      <name val="Verdana"/>
      <family val="2"/>
    </font>
    <font>
      <b/>
      <sz val="11"/>
      <name val="Verdana"/>
      <family val="2"/>
    </font>
    <font>
      <sz val="10"/>
      <color rgb="FFFF0000"/>
      <name val="Verdana"/>
      <family val="2"/>
    </font>
    <font>
      <b/>
      <sz val="8"/>
      <name val="Verdana"/>
      <family val="2"/>
    </font>
    <font>
      <u/>
      <sz val="8"/>
      <name val="Verdana"/>
      <family val="2"/>
    </font>
    <font>
      <strike/>
      <sz val="10"/>
      <color theme="0" tint="-0.499984740745262"/>
      <name val="Verdana"/>
      <family val="2"/>
    </font>
    <font>
      <sz val="10"/>
      <color theme="0" tint="-0.499984740745262"/>
      <name val="Verdana"/>
      <family val="2"/>
    </font>
    <font>
      <sz val="9"/>
      <color rgb="FFFF0000"/>
      <name val="Verdana"/>
      <family val="2"/>
    </font>
    <font>
      <b/>
      <sz val="11"/>
      <color rgb="FFFF0000"/>
      <name val="Verdana"/>
      <family val="2"/>
    </font>
    <font>
      <b/>
      <u/>
      <sz val="10"/>
      <name val="Verdana"/>
      <family val="2"/>
    </font>
    <font>
      <b/>
      <sz val="12"/>
      <color rgb="FFFF0000"/>
      <name val="Verdana"/>
      <family val="2"/>
    </font>
    <font>
      <sz val="11"/>
      <name val="Verdana"/>
      <family val="2"/>
    </font>
    <font>
      <u/>
      <sz val="10"/>
      <name val="Verdana"/>
      <family val="2"/>
    </font>
    <font>
      <sz val="11"/>
      <color theme="3"/>
      <name val="Verdana"/>
      <family val="2"/>
    </font>
    <font>
      <b/>
      <sz val="12"/>
      <color rgb="FF002060"/>
      <name val="Verdana"/>
      <family val="2"/>
    </font>
    <font>
      <b/>
      <sz val="14"/>
      <name val="Verdana"/>
      <family val="2"/>
    </font>
    <font>
      <sz val="14"/>
      <name val="Arial"/>
      <family val="2"/>
    </font>
    <font>
      <sz val="10"/>
      <name val="Arial"/>
      <family val="2"/>
    </font>
    <font>
      <sz val="10"/>
      <color theme="0" tint="-0.249977111117893"/>
      <name val="Verdana"/>
      <family val="2"/>
    </font>
    <font>
      <b/>
      <sz val="12"/>
      <color theme="0" tint="-0.249977111117893"/>
      <name val="Verdana"/>
      <family val="2"/>
    </font>
    <font>
      <sz val="10"/>
      <color theme="0" tint="-0.249977111117893"/>
      <name val="Arial"/>
      <family val="2"/>
    </font>
    <font>
      <sz val="11"/>
      <color theme="0" tint="-0.249977111117893"/>
      <name val="Verdana"/>
      <family val="2"/>
    </font>
    <font>
      <b/>
      <sz val="11"/>
      <color theme="0" tint="-0.249977111117893"/>
      <name val="Verdana"/>
      <family val="2"/>
    </font>
    <font>
      <b/>
      <u/>
      <sz val="11"/>
      <color theme="0" tint="-0.249977111117893"/>
      <name val="Verdana"/>
      <family val="2"/>
    </font>
    <font>
      <b/>
      <sz val="14"/>
      <color theme="0" tint="-0.249977111117893"/>
      <name val="Verdana"/>
      <family val="2"/>
    </font>
    <font>
      <sz val="14"/>
      <color theme="0" tint="-0.249977111117893"/>
      <name val="Arial"/>
      <family val="2"/>
    </font>
    <font>
      <b/>
      <sz val="10"/>
      <color theme="0" tint="-0.249977111117893"/>
      <name val="Verdana"/>
      <family val="2"/>
    </font>
    <font>
      <sz val="8"/>
      <color theme="0" tint="-0.249977111117893"/>
      <name val="Verdana"/>
      <family val="2"/>
    </font>
    <font>
      <u/>
      <sz val="8"/>
      <color theme="0" tint="-0.249977111117893"/>
      <name val="Verdana"/>
      <family val="2"/>
    </font>
    <font>
      <b/>
      <sz val="8"/>
      <color theme="0" tint="-0.249977111117893"/>
      <name val="Verdana"/>
      <family val="2"/>
    </font>
    <font>
      <i/>
      <sz val="8"/>
      <color theme="0" tint="-0.249977111117893"/>
      <name val="Verdana"/>
      <family val="2"/>
    </font>
    <font>
      <u/>
      <sz val="10"/>
      <color theme="0" tint="-0.249977111117893"/>
      <name val="Verdana"/>
      <family val="2"/>
    </font>
    <font>
      <b/>
      <sz val="12"/>
      <color theme="0" tint="-0.249977111117893"/>
      <name val="Arial"/>
      <family val="2"/>
    </font>
    <font>
      <strike/>
      <sz val="10"/>
      <color theme="0" tint="-0.249977111117893"/>
      <name val="Verdana"/>
      <family val="2"/>
    </font>
    <font>
      <b/>
      <sz val="10"/>
      <color theme="0" tint="-0.249977111117893"/>
      <name val="Arial"/>
      <family val="2"/>
    </font>
    <font>
      <b/>
      <u/>
      <sz val="10"/>
      <color theme="0" tint="-0.249977111117893"/>
      <name val="Verdana"/>
      <family val="2"/>
    </font>
    <font>
      <sz val="12"/>
      <color theme="0" tint="-0.249977111117893"/>
      <name val="Verdana"/>
      <family val="2"/>
    </font>
    <font>
      <b/>
      <sz val="14"/>
      <color rgb="FFFF0000"/>
      <name val="Verdana"/>
      <family val="2"/>
    </font>
    <font>
      <b/>
      <sz val="12"/>
      <color theme="0" tint="-0.34998626667073579"/>
      <name val="Verdana"/>
      <family val="2"/>
    </font>
    <font>
      <sz val="10"/>
      <color theme="0" tint="-0.34998626667073579"/>
      <name val="Verdana"/>
      <family val="2"/>
    </font>
    <font>
      <b/>
      <sz val="12"/>
      <color theme="0" tint="-0.34998626667073579"/>
      <name val="Arial"/>
      <family val="2"/>
    </font>
    <font>
      <sz val="10"/>
      <color theme="0" tint="-0.34998626667073579"/>
      <name val="Arial"/>
      <family val="2"/>
    </font>
    <font>
      <b/>
      <sz val="14"/>
      <color theme="0" tint="-0.34998626667073579"/>
      <name val="Verdana"/>
      <family val="2"/>
    </font>
    <font>
      <sz val="14"/>
      <color theme="0" tint="-0.34998626667073579"/>
      <name val="Arial"/>
      <family val="2"/>
    </font>
    <font>
      <sz val="11"/>
      <color theme="0" tint="-0.34998626667073579"/>
      <name val="Verdana"/>
      <family val="2"/>
    </font>
    <font>
      <b/>
      <sz val="11"/>
      <color theme="0" tint="-0.34998626667073579"/>
      <name val="Verdana"/>
      <family val="2"/>
    </font>
    <font>
      <b/>
      <u/>
      <sz val="11"/>
      <color theme="0" tint="-0.34998626667073579"/>
      <name val="Verdana"/>
      <family val="2"/>
    </font>
    <font>
      <b/>
      <sz val="9"/>
      <color theme="0" tint="-0.34998626667073579"/>
      <name val="Verdana"/>
      <family val="2"/>
    </font>
    <font>
      <sz val="9"/>
      <color theme="0" tint="-0.34998626667073579"/>
      <name val="Verdana"/>
      <family val="2"/>
    </font>
    <font>
      <i/>
      <sz val="9"/>
      <color theme="0" tint="-0.34998626667073579"/>
      <name val="Verdana"/>
      <family val="2"/>
    </font>
    <font>
      <b/>
      <sz val="10"/>
      <color theme="0" tint="-0.34998626667073579"/>
      <name val="Verdana"/>
      <family val="2"/>
    </font>
    <font>
      <sz val="8"/>
      <color theme="0" tint="-0.34998626667073579"/>
      <name val="Verdana"/>
      <family val="2"/>
    </font>
    <font>
      <b/>
      <u/>
      <sz val="9"/>
      <color theme="0" tint="-0.34998626667073579"/>
      <name val="Verdana"/>
      <family val="2"/>
    </font>
    <font>
      <sz val="11"/>
      <color theme="0" tint="-0.34998626667073579"/>
      <name val="Calibri"/>
      <family val="2"/>
      <scheme val="minor"/>
    </font>
    <font>
      <b/>
      <u/>
      <sz val="10"/>
      <color theme="0" tint="-0.34998626667073579"/>
      <name val="Verdana"/>
      <family val="2"/>
    </font>
    <font>
      <b/>
      <sz val="10"/>
      <color theme="0" tint="-0.34998626667073579"/>
      <name val="Arial"/>
      <family val="2"/>
    </font>
    <font>
      <b/>
      <sz val="8"/>
      <color theme="0" tint="-0.34998626667073579"/>
      <name val="Verdana"/>
      <family val="2"/>
    </font>
    <font>
      <sz val="9"/>
      <color theme="0" tint="-0.34998626667073579"/>
      <name val="Arial"/>
      <family val="2"/>
    </font>
    <font>
      <u/>
      <sz val="8"/>
      <color theme="0" tint="-0.34998626667073579"/>
      <name val="Verdana"/>
      <family val="2"/>
    </font>
    <font>
      <strike/>
      <sz val="10"/>
      <color theme="0" tint="-0.34998626667073579"/>
      <name val="Verdana"/>
      <family val="2"/>
    </font>
    <font>
      <u/>
      <sz val="10"/>
      <color theme="0" tint="-0.34998626667073579"/>
      <name val="Verdana"/>
      <family val="2"/>
    </font>
    <font>
      <sz val="10"/>
      <name val="Arial"/>
      <family val="2"/>
    </font>
    <font>
      <b/>
      <u/>
      <sz val="10"/>
      <color rgb="FFFF0000"/>
      <name val="Verdana"/>
      <family val="2"/>
    </font>
    <font>
      <b/>
      <sz val="10"/>
      <name val="Arial"/>
      <family val="2"/>
    </font>
    <font>
      <b/>
      <sz val="14"/>
      <color theme="3"/>
      <name val="Verdana"/>
      <family val="2"/>
    </font>
    <font>
      <sz val="14"/>
      <color theme="3"/>
      <name val="Verdana"/>
      <family val="2"/>
    </font>
    <font>
      <b/>
      <sz val="11"/>
      <color rgb="FF0070C0"/>
      <name val="Verdana"/>
      <family val="2"/>
    </font>
    <font>
      <b/>
      <sz val="14"/>
      <color rgb="FF0070C0"/>
      <name val="Arial"/>
      <family val="2"/>
    </font>
    <font>
      <b/>
      <u/>
      <sz val="12"/>
      <color rgb="FF002060"/>
      <name val="Verdana"/>
      <family val="2"/>
    </font>
    <font>
      <sz val="12"/>
      <color rgb="FF002060"/>
      <name val="Verdana"/>
      <family val="2"/>
    </font>
    <font>
      <b/>
      <i/>
      <sz val="11"/>
      <color rgb="FFFF0000"/>
      <name val="Arial"/>
      <family val="2"/>
    </font>
    <font>
      <b/>
      <sz val="11"/>
      <color theme="0"/>
      <name val="Verdana"/>
      <family val="2"/>
    </font>
    <font>
      <b/>
      <sz val="12"/>
      <color theme="0"/>
      <name val="Verdana"/>
      <family val="2"/>
    </font>
    <font>
      <i/>
      <sz val="9"/>
      <name val="Verdana"/>
      <family val="2"/>
    </font>
    <font>
      <sz val="9"/>
      <color rgb="FFFF0000"/>
      <name val="Arial"/>
      <family val="2"/>
    </font>
    <font>
      <sz val="8"/>
      <color rgb="FFFF0000"/>
      <name val="Verdana"/>
      <family val="2"/>
    </font>
    <font>
      <sz val="14"/>
      <name val="Verdana"/>
      <family val="2"/>
    </font>
    <font>
      <b/>
      <sz val="16"/>
      <color theme="3"/>
      <name val="Verdana"/>
      <family val="2"/>
    </font>
    <font>
      <b/>
      <sz val="10"/>
      <color theme="1"/>
      <name val="Verdana"/>
      <family val="2"/>
    </font>
    <font>
      <b/>
      <sz val="9"/>
      <color rgb="FF0070C0"/>
      <name val="Verdana"/>
      <family val="2"/>
    </font>
    <font>
      <b/>
      <sz val="10"/>
      <color rgb="FF0070C0"/>
      <name val="Verdana"/>
      <family val="2"/>
    </font>
    <font>
      <b/>
      <sz val="8"/>
      <color rgb="FF0070C0"/>
      <name val="Verdana"/>
      <family val="2"/>
    </font>
    <font>
      <sz val="8"/>
      <color theme="0" tint="-0.499984740745262"/>
      <name val="Verdana"/>
      <family val="2"/>
    </font>
    <font>
      <b/>
      <sz val="8"/>
      <color theme="0" tint="-0.499984740745262"/>
      <name val="Verdana"/>
      <family val="2"/>
    </font>
    <font>
      <sz val="11"/>
      <name val="Arial"/>
      <family val="2"/>
    </font>
    <font>
      <b/>
      <sz val="14"/>
      <color rgb="FF002060"/>
      <name val="Verdana"/>
      <family val="2"/>
    </font>
    <font>
      <b/>
      <u/>
      <sz val="9"/>
      <name val="Verdana"/>
      <family val="2"/>
    </font>
    <font>
      <strike/>
      <u/>
      <sz val="9"/>
      <color rgb="FFFF0000"/>
      <name val="Verdana"/>
      <family val="2"/>
    </font>
    <font>
      <sz val="11"/>
      <color rgb="FF000000"/>
      <name val="Calibri"/>
      <family val="2"/>
    </font>
    <font>
      <sz val="8"/>
      <color rgb="FF000000"/>
      <name val="Arial"/>
      <family val="2"/>
    </font>
    <font>
      <b/>
      <sz val="11"/>
      <name val="Arial"/>
      <family val="2"/>
    </font>
    <font>
      <b/>
      <i/>
      <sz val="10"/>
      <name val="Verdana"/>
      <family val="2"/>
    </font>
    <font>
      <sz val="10"/>
      <color rgb="FF7030A0"/>
      <name val="Verdana"/>
      <family val="2"/>
    </font>
    <font>
      <b/>
      <sz val="10"/>
      <color rgb="FF7030A0"/>
      <name val="Verdana"/>
      <family val="2"/>
    </font>
    <font>
      <i/>
      <sz val="10"/>
      <name val="Verdana"/>
      <family val="2"/>
    </font>
    <font>
      <i/>
      <sz val="10"/>
      <color rgb="FF7030A0"/>
      <name val="Verdana"/>
      <family val="2"/>
    </font>
    <font>
      <sz val="10"/>
      <color rgb="FF7030A0"/>
      <name val="Calibri"/>
      <family val="2"/>
      <scheme val="minor"/>
    </font>
    <font>
      <i/>
      <sz val="8"/>
      <name val="Verdana"/>
      <family val="2"/>
    </font>
    <font>
      <i/>
      <sz val="8"/>
      <name val="Calibri"/>
      <family val="2"/>
      <scheme val="minor"/>
    </font>
    <font>
      <i/>
      <sz val="8"/>
      <name val="Arial"/>
      <family val="2"/>
    </font>
    <font>
      <sz val="9"/>
      <color rgb="FF1F497D"/>
      <name val="Verdana"/>
      <family val="2"/>
    </font>
    <font>
      <sz val="9"/>
      <color theme="8"/>
      <name val="Verdana"/>
      <family val="2"/>
    </font>
    <font>
      <sz val="9"/>
      <color rgb="FF7030A0"/>
      <name val="Verdana"/>
      <family val="2"/>
    </font>
    <font>
      <b/>
      <sz val="9"/>
      <color rgb="FF7030A0"/>
      <name val="Verdana"/>
      <family val="2"/>
    </font>
  </fonts>
  <fills count="20">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bgColor indexed="64"/>
      </patternFill>
    </fill>
    <fill>
      <patternFill patternType="solid">
        <fgColor rgb="FF00206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0C0C0"/>
        <bgColor rgb="FFC0C0C0"/>
      </patternFill>
    </fill>
    <fill>
      <patternFill patternType="solid">
        <fgColor theme="9"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bgColor indexed="64"/>
      </patternFill>
    </fill>
    <fill>
      <patternFill patternType="solid">
        <fgColor theme="9"/>
        <bgColor indexed="64"/>
      </patternFill>
    </fill>
    <fill>
      <patternFill patternType="solid">
        <fgColor theme="6" tint="0.79998168889431442"/>
        <bgColor indexed="64"/>
      </patternFill>
    </fill>
    <fill>
      <patternFill patternType="lightGray">
        <bgColor theme="6" tint="0.79998168889431442"/>
      </patternFill>
    </fill>
    <fill>
      <patternFill patternType="solid">
        <fgColor theme="4"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0">
    <xf numFmtId="0" fontId="0" fillId="0" borderId="0"/>
    <xf numFmtId="164" fontId="3" fillId="0" borderId="0" applyFont="0" applyFill="0" applyBorder="0" applyAlignment="0" applyProtection="0"/>
    <xf numFmtId="0" fontId="5" fillId="0" borderId="0"/>
    <xf numFmtId="44" fontId="34" fillId="0" borderId="0" applyFont="0" applyFill="0" applyBorder="0" applyAlignment="0" applyProtection="0"/>
    <xf numFmtId="9" fontId="78" fillId="0" borderId="0" applyFont="0" applyFill="0" applyBorder="0" applyAlignment="0" applyProtection="0"/>
    <xf numFmtId="0" fontId="2" fillId="0" borderId="0"/>
    <xf numFmtId="44" fontId="3" fillId="0" borderId="0" applyFont="0" applyFill="0" applyBorder="0" applyAlignment="0" applyProtection="0"/>
    <xf numFmtId="0" fontId="3" fillId="0" borderId="0"/>
    <xf numFmtId="0" fontId="105" fillId="0" borderId="0"/>
    <xf numFmtId="0" fontId="1" fillId="0" borderId="0"/>
  </cellStyleXfs>
  <cellXfs count="673">
    <xf numFmtId="0" fontId="0" fillId="0" borderId="0" xfId="0"/>
    <xf numFmtId="0" fontId="15" fillId="0" borderId="0" xfId="0" applyFont="1"/>
    <xf numFmtId="0" fontId="8" fillId="0" borderId="8" xfId="0" applyFont="1" applyBorder="1" applyAlignment="1">
      <alignment vertical="top" wrapText="1"/>
    </xf>
    <xf numFmtId="0" fontId="8" fillId="0" borderId="7" xfId="0" applyFont="1" applyBorder="1" applyAlignment="1">
      <alignment vertical="top" wrapText="1"/>
    </xf>
    <xf numFmtId="0" fontId="8" fillId="0" borderId="10" xfId="0" applyFont="1" applyBorder="1" applyAlignment="1">
      <alignment vertical="top" wrapText="1"/>
    </xf>
    <xf numFmtId="0" fontId="8" fillId="0" borderId="1" xfId="0" applyFont="1" applyBorder="1" applyAlignment="1">
      <alignment vertical="top" wrapText="1"/>
    </xf>
    <xf numFmtId="0" fontId="16" fillId="0" borderId="0" xfId="0" applyFont="1" applyAlignment="1">
      <alignment vertical="top"/>
    </xf>
    <xf numFmtId="165" fontId="5" fillId="6" borderId="1" xfId="0" applyNumberFormat="1" applyFont="1" applyFill="1" applyBorder="1" applyAlignment="1" applyProtection="1">
      <alignment vertical="top" wrapText="1"/>
      <protection locked="0"/>
    </xf>
    <xf numFmtId="166" fontId="5" fillId="3" borderId="1" xfId="0" applyNumberFormat="1" applyFont="1" applyFill="1" applyBorder="1" applyAlignment="1" applyProtection="1">
      <alignment vertical="top" wrapText="1"/>
      <protection locked="0"/>
    </xf>
    <xf numFmtId="0" fontId="3" fillId="0" borderId="0" xfId="0" applyFont="1" applyAlignment="1">
      <alignment vertical="top"/>
    </xf>
    <xf numFmtId="0" fontId="10" fillId="0" borderId="0" xfId="0" applyFont="1" applyAlignment="1">
      <alignment vertical="top"/>
    </xf>
    <xf numFmtId="0" fontId="17" fillId="3" borderId="8" xfId="0" applyFont="1" applyFill="1" applyBorder="1"/>
    <xf numFmtId="0" fontId="5" fillId="3" borderId="8" xfId="0" applyFont="1" applyFill="1" applyBorder="1"/>
    <xf numFmtId="0" fontId="7" fillId="0" borderId="1" xfId="0" applyFont="1" applyBorder="1"/>
    <xf numFmtId="0" fontId="7" fillId="0" borderId="1" xfId="0" applyFont="1" applyBorder="1" applyAlignment="1">
      <alignment vertical="top"/>
    </xf>
    <xf numFmtId="0" fontId="7" fillId="0" borderId="1" xfId="0" applyFont="1" applyBorder="1" applyAlignment="1">
      <alignment vertical="top" wrapText="1"/>
    </xf>
    <xf numFmtId="0" fontId="5" fillId="0" borderId="1" xfId="0" applyFont="1" applyBorder="1"/>
    <xf numFmtId="165" fontId="5" fillId="0" borderId="1" xfId="0" applyNumberFormat="1" applyFont="1" applyBorder="1"/>
    <xf numFmtId="0" fontId="5" fillId="0" borderId="1" xfId="0" applyFont="1" applyBorder="1" applyAlignment="1">
      <alignment vertical="top"/>
    </xf>
    <xf numFmtId="166" fontId="5" fillId="4" borderId="1" xfId="0" applyNumberFormat="1" applyFont="1" applyFill="1" applyBorder="1" applyAlignment="1">
      <alignment vertical="top"/>
    </xf>
    <xf numFmtId="165" fontId="5" fillId="0" borderId="1" xfId="0" applyNumberFormat="1" applyFont="1" applyBorder="1" applyAlignment="1">
      <alignment vertical="top"/>
    </xf>
    <xf numFmtId="165" fontId="11" fillId="0" borderId="1" xfId="0" applyNumberFormat="1" applyFont="1" applyBorder="1" applyAlignment="1">
      <alignment vertical="top" wrapText="1"/>
    </xf>
    <xf numFmtId="166" fontId="7" fillId="0" borderId="1" xfId="0" applyNumberFormat="1" applyFont="1" applyBorder="1"/>
    <xf numFmtId="165" fontId="7" fillId="0" borderId="1" xfId="0" applyNumberFormat="1" applyFont="1" applyBorder="1"/>
    <xf numFmtId="0" fontId="5" fillId="0" borderId="1" xfId="0" applyFont="1" applyBorder="1" applyAlignment="1">
      <alignment vertical="top" wrapText="1"/>
    </xf>
    <xf numFmtId="165" fontId="5" fillId="0" borderId="1" xfId="0" applyNumberFormat="1" applyFont="1" applyBorder="1" applyAlignment="1">
      <alignment vertical="top" wrapText="1"/>
    </xf>
    <xf numFmtId="166" fontId="5" fillId="4" borderId="1" xfId="0" applyNumberFormat="1" applyFont="1" applyFill="1" applyBorder="1" applyAlignment="1">
      <alignment vertical="top" wrapText="1"/>
    </xf>
    <xf numFmtId="0" fontId="5" fillId="4" borderId="1" xfId="0" applyFont="1" applyFill="1" applyBorder="1" applyAlignment="1">
      <alignment vertical="top" wrapText="1"/>
    </xf>
    <xf numFmtId="0" fontId="5" fillId="3" borderId="1" xfId="0" applyFont="1" applyFill="1" applyBorder="1"/>
    <xf numFmtId="0" fontId="7" fillId="4" borderId="1" xfId="0" applyFont="1" applyFill="1" applyBorder="1" applyAlignment="1">
      <alignment vertical="top" wrapText="1"/>
    </xf>
    <xf numFmtId="165" fontId="5" fillId="5" borderId="1" xfId="0" applyNumberFormat="1" applyFont="1" applyFill="1" applyBorder="1" applyAlignment="1">
      <alignment vertical="top" wrapText="1"/>
    </xf>
    <xf numFmtId="165" fontId="7" fillId="5" borderId="1" xfId="0" applyNumberFormat="1" applyFont="1" applyFill="1" applyBorder="1" applyAlignment="1">
      <alignment vertical="top" wrapText="1"/>
    </xf>
    <xf numFmtId="165" fontId="19" fillId="5" borderId="1" xfId="0" applyNumberFormat="1" applyFont="1" applyFill="1" applyBorder="1" applyAlignment="1">
      <alignment vertical="top" wrapText="1"/>
    </xf>
    <xf numFmtId="165" fontId="4" fillId="5" borderId="1" xfId="0" applyNumberFormat="1" applyFont="1" applyFill="1" applyBorder="1" applyAlignment="1">
      <alignment vertical="top" wrapText="1"/>
    </xf>
    <xf numFmtId="0" fontId="5" fillId="0" borderId="0" xfId="0" applyFont="1"/>
    <xf numFmtId="0" fontId="17" fillId="3" borderId="10" xfId="0" applyFont="1" applyFill="1" applyBorder="1"/>
    <xf numFmtId="0" fontId="5" fillId="3" borderId="10" xfId="0" applyFont="1" applyFill="1" applyBorder="1"/>
    <xf numFmtId="0" fontId="17" fillId="3" borderId="1" xfId="0" applyFont="1" applyFill="1" applyBorder="1"/>
    <xf numFmtId="0" fontId="22" fillId="0" borderId="1" xfId="0" applyFont="1" applyBorder="1" applyAlignment="1">
      <alignment vertical="top" wrapText="1"/>
    </xf>
    <xf numFmtId="165" fontId="7" fillId="4" borderId="1" xfId="0" applyNumberFormat="1" applyFont="1" applyFill="1" applyBorder="1" applyAlignment="1">
      <alignment vertical="top" wrapText="1"/>
    </xf>
    <xf numFmtId="0" fontId="5" fillId="0" borderId="0" xfId="0" applyFont="1" applyAlignment="1">
      <alignment vertical="top"/>
    </xf>
    <xf numFmtId="166" fontId="22" fillId="4" borderId="1" xfId="0" applyNumberFormat="1" applyFont="1" applyFill="1" applyBorder="1" applyAlignment="1">
      <alignment vertical="top" wrapText="1"/>
    </xf>
    <xf numFmtId="165" fontId="23" fillId="0" borderId="1" xfId="0" applyNumberFormat="1" applyFont="1" applyBorder="1" applyAlignment="1">
      <alignment vertical="top" wrapText="1"/>
    </xf>
    <xf numFmtId="0" fontId="23" fillId="0" borderId="1" xfId="0" applyFont="1" applyBorder="1" applyAlignment="1">
      <alignment vertical="top" wrapText="1"/>
    </xf>
    <xf numFmtId="0" fontId="8" fillId="0" borderId="0" xfId="0" applyFont="1"/>
    <xf numFmtId="0" fontId="9" fillId="0" borderId="0" xfId="0" applyFont="1" applyAlignment="1">
      <alignment vertical="top"/>
    </xf>
    <xf numFmtId="0" fontId="19" fillId="0" borderId="1" xfId="0" applyFont="1" applyBorder="1" applyAlignment="1">
      <alignment vertical="top" wrapText="1"/>
    </xf>
    <xf numFmtId="0" fontId="27" fillId="0" borderId="0" xfId="0" applyFont="1" applyAlignment="1">
      <alignment vertical="top"/>
    </xf>
    <xf numFmtId="0" fontId="12" fillId="0" borderId="0" xfId="0" applyFont="1" applyAlignment="1">
      <alignment vertical="top"/>
    </xf>
    <xf numFmtId="0" fontId="28" fillId="0" borderId="0" xfId="0" applyFont="1" applyAlignment="1">
      <alignment wrapText="1"/>
    </xf>
    <xf numFmtId="0" fontId="19" fillId="0" borderId="0" xfId="0" applyFont="1"/>
    <xf numFmtId="10" fontId="5" fillId="0" borderId="0" xfId="0" applyNumberFormat="1" applyFont="1"/>
    <xf numFmtId="0" fontId="19" fillId="0" borderId="1" xfId="0" applyFont="1" applyBorder="1"/>
    <xf numFmtId="0" fontId="30" fillId="0" borderId="0" xfId="0" applyFont="1"/>
    <xf numFmtId="0" fontId="13" fillId="4" borderId="1" xfId="0" applyFont="1" applyFill="1" applyBorder="1" applyAlignment="1">
      <alignment vertical="top" wrapText="1"/>
    </xf>
    <xf numFmtId="0" fontId="35" fillId="0" borderId="1" xfId="0" applyFont="1" applyBorder="1" applyAlignment="1">
      <alignment vertical="top" wrapText="1"/>
    </xf>
    <xf numFmtId="0" fontId="35" fillId="0" borderId="0" xfId="0" applyFont="1"/>
    <xf numFmtId="0" fontId="36" fillId="0" borderId="0" xfId="0" applyFont="1" applyAlignment="1">
      <alignment vertical="top"/>
    </xf>
    <xf numFmtId="0" fontId="38" fillId="0" borderId="0" xfId="0" applyFont="1" applyAlignment="1">
      <alignment wrapText="1"/>
    </xf>
    <xf numFmtId="0" fontId="35" fillId="0" borderId="0" xfId="0" applyFont="1" applyAlignment="1">
      <alignment vertical="top"/>
    </xf>
    <xf numFmtId="0" fontId="39" fillId="0" borderId="0" xfId="0" applyFont="1" applyAlignment="1">
      <alignment vertical="top"/>
    </xf>
    <xf numFmtId="0" fontId="43" fillId="3" borderId="8" xfId="0" applyFont="1" applyFill="1" applyBorder="1"/>
    <xf numFmtId="0" fontId="35" fillId="3" borderId="8" xfId="0" applyFont="1" applyFill="1" applyBorder="1"/>
    <xf numFmtId="0" fontId="43" fillId="0" borderId="1" xfId="0" applyFont="1" applyBorder="1"/>
    <xf numFmtId="0" fontId="43" fillId="0" borderId="1" xfId="0" applyFont="1" applyBorder="1" applyAlignment="1">
      <alignment vertical="top"/>
    </xf>
    <xf numFmtId="0" fontId="43" fillId="0" borderId="1" xfId="0" applyFont="1" applyBorder="1" applyAlignment="1">
      <alignment vertical="top" wrapText="1"/>
    </xf>
    <xf numFmtId="0" fontId="35" fillId="0" borderId="1" xfId="0" applyFont="1" applyBorder="1"/>
    <xf numFmtId="166" fontId="35" fillId="0" borderId="1" xfId="0" applyNumberFormat="1" applyFont="1" applyBorder="1"/>
    <xf numFmtId="165" fontId="35" fillId="0" borderId="1" xfId="0" applyNumberFormat="1" applyFont="1" applyBorder="1"/>
    <xf numFmtId="165" fontId="44" fillId="0" borderId="1" xfId="0" applyNumberFormat="1" applyFont="1" applyBorder="1" applyAlignment="1">
      <alignment vertical="top"/>
    </xf>
    <xf numFmtId="0" fontId="35" fillId="0" borderId="1" xfId="0" applyFont="1" applyBorder="1" applyAlignment="1">
      <alignment vertical="top"/>
    </xf>
    <xf numFmtId="166" fontId="35" fillId="4" borderId="1" xfId="0" applyNumberFormat="1" applyFont="1" applyFill="1" applyBorder="1" applyAlignment="1">
      <alignment vertical="top"/>
    </xf>
    <xf numFmtId="165" fontId="35" fillId="0" borderId="1" xfId="0" applyNumberFormat="1" applyFont="1" applyBorder="1" applyAlignment="1">
      <alignment vertical="top"/>
    </xf>
    <xf numFmtId="165" fontId="44" fillId="0" borderId="1" xfId="0" applyNumberFormat="1" applyFont="1" applyBorder="1" applyAlignment="1">
      <alignment vertical="top" wrapText="1"/>
    </xf>
    <xf numFmtId="166" fontId="35" fillId="3" borderId="1" xfId="0" applyNumberFormat="1" applyFont="1" applyFill="1" applyBorder="1" applyAlignment="1" applyProtection="1">
      <alignment vertical="top"/>
      <protection locked="0"/>
    </xf>
    <xf numFmtId="166" fontId="35" fillId="6" borderId="1" xfId="0" applyNumberFormat="1" applyFont="1" applyFill="1" applyBorder="1" applyAlignment="1" applyProtection="1">
      <alignment vertical="top"/>
      <protection locked="0"/>
    </xf>
    <xf numFmtId="166" fontId="43" fillId="0" borderId="1" xfId="0" applyNumberFormat="1" applyFont="1" applyBorder="1"/>
    <xf numFmtId="165" fontId="43" fillId="0" borderId="1" xfId="0" applyNumberFormat="1" applyFont="1" applyBorder="1"/>
    <xf numFmtId="166" fontId="35" fillId="3" borderId="1" xfId="0" applyNumberFormat="1" applyFont="1" applyFill="1" applyBorder="1" applyAlignment="1" applyProtection="1">
      <alignment vertical="top" wrapText="1"/>
      <protection locked="0"/>
    </xf>
    <xf numFmtId="165" fontId="35" fillId="0" borderId="1" xfId="0" applyNumberFormat="1" applyFont="1" applyBorder="1" applyAlignment="1">
      <alignment vertical="top" wrapText="1"/>
    </xf>
    <xf numFmtId="166" fontId="35" fillId="0" borderId="1" xfId="0" applyNumberFormat="1" applyFont="1" applyBorder="1" applyAlignment="1">
      <alignment vertical="top" wrapText="1"/>
    </xf>
    <xf numFmtId="166" fontId="35" fillId="4" borderId="1" xfId="0" applyNumberFormat="1" applyFont="1" applyFill="1" applyBorder="1" applyAlignment="1">
      <alignment vertical="top" wrapText="1"/>
    </xf>
    <xf numFmtId="0" fontId="35" fillId="4" borderId="1" xfId="0" applyFont="1" applyFill="1" applyBorder="1" applyAlignment="1">
      <alignment vertical="top" wrapText="1"/>
    </xf>
    <xf numFmtId="10" fontId="35" fillId="0" borderId="0" xfId="0" applyNumberFormat="1" applyFont="1"/>
    <xf numFmtId="0" fontId="35" fillId="3" borderId="1" xfId="0" applyFont="1" applyFill="1" applyBorder="1" applyProtection="1">
      <protection locked="0"/>
    </xf>
    <xf numFmtId="166" fontId="35" fillId="3" borderId="1" xfId="0" applyNumberFormat="1" applyFont="1" applyFill="1" applyBorder="1" applyProtection="1">
      <protection locked="0"/>
    </xf>
    <xf numFmtId="0" fontId="43" fillId="4" borderId="1" xfId="0" applyFont="1" applyFill="1" applyBorder="1" applyAlignment="1">
      <alignment vertical="top" wrapText="1"/>
    </xf>
    <xf numFmtId="165" fontId="35" fillId="5" borderId="1" xfId="0" applyNumberFormat="1" applyFont="1" applyFill="1" applyBorder="1" applyAlignment="1">
      <alignment vertical="top" wrapText="1"/>
    </xf>
    <xf numFmtId="165" fontId="43" fillId="5" borderId="1" xfId="0" applyNumberFormat="1" applyFont="1" applyFill="1" applyBorder="1" applyAlignment="1">
      <alignment vertical="top" wrapText="1"/>
    </xf>
    <xf numFmtId="165" fontId="35" fillId="6" borderId="1" xfId="0" applyNumberFormat="1" applyFont="1" applyFill="1" applyBorder="1" applyAlignment="1" applyProtection="1">
      <alignment vertical="top" wrapText="1"/>
      <protection locked="0"/>
    </xf>
    <xf numFmtId="165" fontId="36" fillId="5" borderId="1" xfId="0" applyNumberFormat="1" applyFont="1" applyFill="1" applyBorder="1" applyAlignment="1">
      <alignment vertical="top" wrapText="1"/>
    </xf>
    <xf numFmtId="0" fontId="43" fillId="3" borderId="10" xfId="0" applyFont="1" applyFill="1" applyBorder="1"/>
    <xf numFmtId="0" fontId="35" fillId="3" borderId="10" xfId="0" applyFont="1" applyFill="1" applyBorder="1"/>
    <xf numFmtId="0" fontId="43" fillId="4" borderId="0" xfId="0" applyFont="1" applyFill="1"/>
    <xf numFmtId="0" fontId="35" fillId="4" borderId="0" xfId="0" applyFont="1" applyFill="1"/>
    <xf numFmtId="0" fontId="37" fillId="0" borderId="0" xfId="0" applyFont="1"/>
    <xf numFmtId="0" fontId="37" fillId="0" borderId="0" xfId="0" applyFont="1" applyAlignment="1">
      <alignment vertical="top"/>
    </xf>
    <xf numFmtId="0" fontId="49" fillId="0" borderId="0" xfId="0" applyFont="1"/>
    <xf numFmtId="0" fontId="43" fillId="3" borderId="1" xfId="0" applyFont="1" applyFill="1" applyBorder="1"/>
    <xf numFmtId="0" fontId="35" fillId="3" borderId="1" xfId="0" applyFont="1" applyFill="1" applyBorder="1"/>
    <xf numFmtId="166" fontId="35" fillId="6" borderId="1" xfId="0" applyNumberFormat="1" applyFont="1" applyFill="1" applyBorder="1" applyAlignment="1" applyProtection="1">
      <alignment vertical="top" wrapText="1"/>
      <protection locked="0"/>
    </xf>
    <xf numFmtId="0" fontId="50" fillId="0" borderId="1" xfId="0" applyFont="1" applyBorder="1" applyAlignment="1">
      <alignment vertical="top" wrapText="1"/>
    </xf>
    <xf numFmtId="166" fontId="50" fillId="4" borderId="1" xfId="0" applyNumberFormat="1" applyFont="1" applyFill="1" applyBorder="1" applyAlignment="1">
      <alignment vertical="top"/>
    </xf>
    <xf numFmtId="10" fontId="37" fillId="0" borderId="0" xfId="0" applyNumberFormat="1" applyFont="1"/>
    <xf numFmtId="0" fontId="51" fillId="0" borderId="1" xfId="0" applyFont="1" applyBorder="1"/>
    <xf numFmtId="0" fontId="37" fillId="0" borderId="1" xfId="0" applyFont="1" applyBorder="1"/>
    <xf numFmtId="165" fontId="43" fillId="4" borderId="1" xfId="0" applyNumberFormat="1" applyFont="1" applyFill="1" applyBorder="1" applyAlignment="1">
      <alignment vertical="top" wrapText="1"/>
    </xf>
    <xf numFmtId="0" fontId="36" fillId="0" borderId="0" xfId="0" applyFont="1"/>
    <xf numFmtId="166" fontId="35" fillId="4" borderId="1" xfId="0" applyNumberFormat="1" applyFont="1" applyFill="1" applyBorder="1" applyAlignment="1" applyProtection="1">
      <alignment vertical="top"/>
      <protection locked="0"/>
    </xf>
    <xf numFmtId="166" fontId="50" fillId="4" borderId="1" xfId="0" applyNumberFormat="1" applyFont="1" applyFill="1" applyBorder="1" applyAlignment="1">
      <alignment vertical="top" wrapText="1"/>
    </xf>
    <xf numFmtId="0" fontId="53" fillId="0" borderId="0" xfId="0" applyFont="1"/>
    <xf numFmtId="0" fontId="41" fillId="0" borderId="0" xfId="0" applyFont="1" applyAlignment="1">
      <alignment vertical="top" wrapText="1"/>
    </xf>
    <xf numFmtId="0" fontId="37" fillId="0" borderId="0" xfId="0" applyFont="1" applyAlignment="1">
      <alignment wrapText="1"/>
    </xf>
    <xf numFmtId="0" fontId="55" fillId="0" borderId="0" xfId="0" applyFont="1"/>
    <xf numFmtId="0" fontId="56" fillId="0" borderId="0" xfId="0" applyFont="1"/>
    <xf numFmtId="0" fontId="57" fillId="0" borderId="0" xfId="0" applyFont="1"/>
    <xf numFmtId="0" fontId="58" fillId="0" borderId="0" xfId="0" applyFont="1"/>
    <xf numFmtId="0" fontId="55" fillId="0" borderId="0" xfId="0" applyFont="1" applyAlignment="1">
      <alignment vertical="top"/>
    </xf>
    <xf numFmtId="0" fontId="61" fillId="0" borderId="0" xfId="0" applyFont="1" applyAlignment="1">
      <alignment wrapText="1"/>
    </xf>
    <xf numFmtId="0" fontId="56" fillId="0" borderId="0" xfId="0" applyFont="1" applyAlignment="1">
      <alignment vertical="top"/>
    </xf>
    <xf numFmtId="0" fontId="62" fillId="0" borderId="0" xfId="0" applyFont="1" applyAlignment="1">
      <alignment vertical="top"/>
    </xf>
    <xf numFmtId="0" fontId="58" fillId="0" borderId="0" xfId="0" applyFont="1" applyAlignment="1">
      <alignment horizontal="center"/>
    </xf>
    <xf numFmtId="0" fontId="64" fillId="6" borderId="0" xfId="0" applyFont="1" applyFill="1"/>
    <xf numFmtId="0" fontId="64" fillId="4" borderId="0" xfId="0" applyFont="1" applyFill="1"/>
    <xf numFmtId="0" fontId="65" fillId="0" borderId="0" xfId="0" applyFont="1"/>
    <xf numFmtId="0" fontId="65" fillId="0" borderId="0" xfId="0" applyFont="1" applyAlignment="1">
      <alignment horizontal="center"/>
    </xf>
    <xf numFmtId="0" fontId="64" fillId="6" borderId="1" xfId="0" applyFont="1" applyFill="1" applyBorder="1" applyAlignment="1">
      <alignment wrapText="1"/>
    </xf>
    <xf numFmtId="0" fontId="66" fillId="0" borderId="0" xfId="0" applyFont="1"/>
    <xf numFmtId="0" fontId="62" fillId="8" borderId="1" xfId="0" applyFont="1" applyFill="1" applyBorder="1" applyAlignment="1">
      <alignment vertical="top" wrapText="1"/>
    </xf>
    <xf numFmtId="0" fontId="64" fillId="0" borderId="1" xfId="0" applyFont="1" applyBorder="1" applyAlignment="1">
      <alignment horizontal="left" wrapText="1"/>
    </xf>
    <xf numFmtId="0" fontId="64" fillId="0" borderId="1" xfId="0" applyFont="1" applyBorder="1" applyAlignment="1">
      <alignment horizontal="center"/>
    </xf>
    <xf numFmtId="0" fontId="64" fillId="0" borderId="1" xfId="0" applyFont="1" applyBorder="1" applyAlignment="1">
      <alignment wrapText="1"/>
    </xf>
    <xf numFmtId="0" fontId="65" fillId="0" borderId="1" xfId="0" applyFont="1" applyBorder="1"/>
    <xf numFmtId="165" fontId="65" fillId="0" borderId="1" xfId="0" applyNumberFormat="1" applyFont="1" applyBorder="1" applyAlignment="1">
      <alignment horizontal="center"/>
    </xf>
    <xf numFmtId="9" fontId="64" fillId="6" borderId="1" xfId="0" applyNumberFormat="1" applyFont="1" applyFill="1" applyBorder="1" applyProtection="1">
      <protection locked="0"/>
    </xf>
    <xf numFmtId="9" fontId="65" fillId="0" borderId="1" xfId="0" applyNumberFormat="1" applyFont="1" applyBorder="1"/>
    <xf numFmtId="166" fontId="65" fillId="0" borderId="1" xfId="0" applyNumberFormat="1" applyFont="1" applyBorder="1"/>
    <xf numFmtId="165" fontId="64" fillId="0" borderId="1" xfId="0" applyNumberFormat="1" applyFont="1" applyBorder="1"/>
    <xf numFmtId="9" fontId="65" fillId="8" borderId="8" xfId="0" applyNumberFormat="1" applyFont="1" applyFill="1" applyBorder="1" applyAlignment="1">
      <alignment wrapText="1"/>
    </xf>
    <xf numFmtId="166" fontId="65" fillId="8" borderId="8" xfId="0" applyNumberFormat="1" applyFont="1" applyFill="1" applyBorder="1" applyAlignment="1">
      <alignment wrapText="1"/>
    </xf>
    <xf numFmtId="0" fontId="64" fillId="0" borderId="0" xfId="0" applyFont="1"/>
    <xf numFmtId="0" fontId="65" fillId="0" borderId="10" xfId="0" applyFont="1" applyBorder="1"/>
    <xf numFmtId="0" fontId="58" fillId="8" borderId="10" xfId="0" applyFont="1" applyFill="1" applyBorder="1" applyAlignment="1">
      <alignment wrapText="1"/>
    </xf>
    <xf numFmtId="0" fontId="64" fillId="4" borderId="1" xfId="0" applyFont="1" applyFill="1" applyBorder="1" applyAlignment="1">
      <alignment horizontal="left" vertical="top" wrapText="1"/>
    </xf>
    <xf numFmtId="9" fontId="64" fillId="0" borderId="1" xfId="0" applyNumberFormat="1" applyFont="1" applyBorder="1" applyAlignment="1">
      <alignment wrapText="1"/>
    </xf>
    <xf numFmtId="166" fontId="64" fillId="0" borderId="1" xfId="0" applyNumberFormat="1" applyFont="1" applyBorder="1"/>
    <xf numFmtId="165" fontId="62" fillId="7" borderId="1" xfId="0" applyNumberFormat="1" applyFont="1" applyFill="1" applyBorder="1"/>
    <xf numFmtId="0" fontId="67" fillId="7" borderId="15" xfId="0" applyFont="1" applyFill="1" applyBorder="1" applyAlignment="1">
      <alignment wrapText="1"/>
    </xf>
    <xf numFmtId="0" fontId="65" fillId="0" borderId="0" xfId="0" applyFont="1" applyAlignment="1">
      <alignment vertical="top"/>
    </xf>
    <xf numFmtId="0" fontId="65" fillId="0" borderId="0" xfId="0" applyFont="1" applyAlignment="1">
      <alignment vertical="top" wrapText="1"/>
    </xf>
    <xf numFmtId="0" fontId="65" fillId="0" borderId="0" xfId="0" applyFont="1" applyAlignment="1">
      <alignment horizontal="center" vertical="top"/>
    </xf>
    <xf numFmtId="0" fontId="64" fillId="0" borderId="9" xfId="0" applyFont="1" applyBorder="1"/>
    <xf numFmtId="9" fontId="65" fillId="0" borderId="0" xfId="0" applyNumberFormat="1" applyFont="1"/>
    <xf numFmtId="0" fontId="64" fillId="7" borderId="1" xfId="0" applyFont="1" applyFill="1" applyBorder="1" applyAlignment="1">
      <alignment horizontal="center" vertical="center"/>
    </xf>
    <xf numFmtId="0" fontId="68" fillId="0" borderId="1" xfId="0" applyFont="1" applyBorder="1" applyAlignment="1">
      <alignment horizontal="right" vertical="top" wrapText="1"/>
    </xf>
    <xf numFmtId="0" fontId="68" fillId="0" borderId="0" xfId="0" applyFont="1" applyAlignment="1">
      <alignment horizontal="right" vertical="top" wrapText="1"/>
    </xf>
    <xf numFmtId="0" fontId="62" fillId="8" borderId="15" xfId="0" applyFont="1" applyFill="1" applyBorder="1" applyAlignment="1">
      <alignment horizontal="left" vertical="top" wrapText="1"/>
    </xf>
    <xf numFmtId="0" fontId="68" fillId="0" borderId="0" xfId="0" applyFont="1" applyAlignment="1">
      <alignment horizontal="right" wrapText="1"/>
    </xf>
    <xf numFmtId="0" fontId="64" fillId="0" borderId="1" xfId="0" applyFont="1" applyBorder="1" applyAlignment="1">
      <alignment vertical="top" wrapText="1"/>
    </xf>
    <xf numFmtId="0" fontId="65" fillId="0" borderId="1" xfId="0" applyFont="1" applyBorder="1" applyAlignment="1">
      <alignment vertical="top" wrapText="1"/>
    </xf>
    <xf numFmtId="0" fontId="65" fillId="0" borderId="2" xfId="0" applyFont="1" applyBorder="1" applyAlignment="1">
      <alignment horizontal="center" vertical="top"/>
    </xf>
    <xf numFmtId="0" fontId="64" fillId="0" borderId="0" xfId="0" applyFont="1" applyAlignment="1">
      <alignment vertical="top" wrapText="1"/>
    </xf>
    <xf numFmtId="0" fontId="65" fillId="0" borderId="0" xfId="0" applyFont="1" applyAlignment="1">
      <alignment horizontal="left" vertical="top" wrapText="1"/>
    </xf>
    <xf numFmtId="0" fontId="58" fillId="0" borderId="0" xfId="0" applyFont="1" applyAlignment="1">
      <alignment horizontal="left" vertical="top" wrapText="1"/>
    </xf>
    <xf numFmtId="0" fontId="64" fillId="0" borderId="2" xfId="0" applyFont="1" applyBorder="1" applyAlignment="1">
      <alignment wrapText="1"/>
    </xf>
    <xf numFmtId="0" fontId="64" fillId="0" borderId="1" xfId="0" applyFont="1" applyBorder="1" applyAlignment="1">
      <alignment horizontal="center" wrapText="1"/>
    </xf>
    <xf numFmtId="0" fontId="64" fillId="0" borderId="0" xfId="0" applyFont="1" applyAlignment="1">
      <alignment wrapText="1"/>
    </xf>
    <xf numFmtId="0" fontId="65" fillId="0" borderId="1" xfId="0" applyFont="1" applyBorder="1" applyAlignment="1">
      <alignment wrapText="1"/>
    </xf>
    <xf numFmtId="9" fontId="64" fillId="0" borderId="1" xfId="0" applyNumberFormat="1" applyFont="1" applyBorder="1"/>
    <xf numFmtId="165" fontId="62" fillId="7" borderId="1" xfId="0" applyNumberFormat="1" applyFont="1" applyFill="1" applyBorder="1" applyAlignment="1">
      <alignment vertical="center"/>
    </xf>
    <xf numFmtId="0" fontId="67" fillId="7" borderId="15" xfId="0" applyFont="1" applyFill="1" applyBorder="1" applyAlignment="1">
      <alignment vertical="center" wrapText="1"/>
    </xf>
    <xf numFmtId="0" fontId="58" fillId="0" borderId="0" xfId="0" applyFont="1" applyAlignment="1">
      <alignment wrapText="1"/>
    </xf>
    <xf numFmtId="0" fontId="62" fillId="8" borderId="2" xfId="0" applyFont="1" applyFill="1" applyBorder="1" applyAlignment="1">
      <alignment horizontal="center" vertical="top" wrapText="1"/>
    </xf>
    <xf numFmtId="0" fontId="62" fillId="8" borderId="3" xfId="0" applyFont="1" applyFill="1" applyBorder="1" applyAlignment="1">
      <alignment horizontal="center"/>
    </xf>
    <xf numFmtId="0" fontId="62" fillId="8" borderId="4" xfId="0" applyFont="1" applyFill="1" applyBorder="1" applyAlignment="1">
      <alignment horizontal="center"/>
    </xf>
    <xf numFmtId="0" fontId="62" fillId="0" borderId="1" xfId="0" applyFont="1" applyBorder="1" applyAlignment="1">
      <alignment vertical="center"/>
    </xf>
    <xf numFmtId="0" fontId="64"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1" xfId="0" applyFont="1" applyBorder="1" applyAlignment="1">
      <alignment wrapText="1"/>
    </xf>
    <xf numFmtId="165" fontId="65" fillId="0" borderId="10" xfId="0" applyNumberFormat="1" applyFont="1" applyBorder="1"/>
    <xf numFmtId="9" fontId="64" fillId="0" borderId="1" xfId="0" applyNumberFormat="1" applyFont="1" applyBorder="1" applyAlignment="1">
      <alignment horizontal="center"/>
    </xf>
    <xf numFmtId="165" fontId="67" fillId="0" borderId="1" xfId="0" applyNumberFormat="1" applyFont="1" applyBorder="1"/>
    <xf numFmtId="0" fontId="62" fillId="0" borderId="10" xfId="0" applyFont="1" applyBorder="1" applyAlignment="1">
      <alignment wrapText="1"/>
    </xf>
    <xf numFmtId="165" fontId="65" fillId="0" borderId="1" xfId="0" applyNumberFormat="1" applyFont="1" applyBorder="1"/>
    <xf numFmtId="0" fontId="64" fillId="0" borderId="0" xfId="0" applyFont="1" applyAlignment="1">
      <alignment horizontal="center" wrapText="1"/>
    </xf>
    <xf numFmtId="165" fontId="55" fillId="0" borderId="1" xfId="0" applyNumberFormat="1" applyFont="1" applyBorder="1"/>
    <xf numFmtId="165" fontId="59" fillId="7" borderId="1" xfId="0" applyNumberFormat="1" applyFont="1" applyFill="1" applyBorder="1"/>
    <xf numFmtId="0" fontId="70" fillId="0" borderId="0" xfId="0" applyFont="1"/>
    <xf numFmtId="0" fontId="62" fillId="0" borderId="0" xfId="0" applyFont="1"/>
    <xf numFmtId="0" fontId="71" fillId="0" borderId="0" xfId="0" applyFont="1"/>
    <xf numFmtId="0" fontId="67" fillId="0" borderId="0" xfId="0" applyFont="1"/>
    <xf numFmtId="0" fontId="72" fillId="0" borderId="0" xfId="0" applyFont="1"/>
    <xf numFmtId="165" fontId="64" fillId="0" borderId="0" xfId="0" applyNumberFormat="1" applyFont="1" applyAlignment="1">
      <alignment horizontal="right"/>
    </xf>
    <xf numFmtId="165" fontId="55" fillId="7" borderId="0" xfId="0" applyNumberFormat="1" applyFont="1" applyFill="1"/>
    <xf numFmtId="0" fontId="73" fillId="0" borderId="0" xfId="0" applyFont="1"/>
    <xf numFmtId="44" fontId="58" fillId="0" borderId="0" xfId="3" applyFont="1"/>
    <xf numFmtId="44" fontId="65" fillId="0" borderId="0" xfId="3" applyFont="1" applyAlignment="1">
      <alignment horizontal="right"/>
    </xf>
    <xf numFmtId="44" fontId="55" fillId="7" borderId="0" xfId="3" applyFont="1" applyFill="1"/>
    <xf numFmtId="44" fontId="66" fillId="0" borderId="0" xfId="3" applyFont="1"/>
    <xf numFmtId="44" fontId="74" fillId="0" borderId="0" xfId="3" applyFont="1"/>
    <xf numFmtId="0" fontId="58" fillId="0" borderId="0" xfId="0" applyFont="1" applyAlignment="1">
      <alignment horizontal="center" vertical="center"/>
    </xf>
    <xf numFmtId="165" fontId="65" fillId="0" borderId="0" xfId="0" applyNumberFormat="1" applyFont="1" applyAlignment="1">
      <alignment horizontal="right"/>
    </xf>
    <xf numFmtId="167" fontId="55" fillId="4" borderId="0" xfId="0" applyNumberFormat="1" applyFont="1" applyFill="1"/>
    <xf numFmtId="0" fontId="74" fillId="0" borderId="0" xfId="0" applyFont="1"/>
    <xf numFmtId="0" fontId="64" fillId="0" borderId="5" xfId="0" applyFont="1" applyBorder="1" applyAlignment="1">
      <alignment vertical="center" wrapText="1"/>
    </xf>
    <xf numFmtId="0" fontId="58" fillId="0" borderId="0" xfId="0" applyFont="1" applyAlignment="1">
      <alignment vertical="top"/>
    </xf>
    <xf numFmtId="0" fontId="67" fillId="3" borderId="1" xfId="0" applyFont="1" applyFill="1" applyBorder="1"/>
    <xf numFmtId="0" fontId="56" fillId="3" borderId="1" xfId="0" applyFont="1" applyFill="1" applyBorder="1"/>
    <xf numFmtId="0" fontId="67" fillId="0" borderId="1" xfId="0" applyFont="1" applyBorder="1"/>
    <xf numFmtId="0" fontId="67" fillId="0" borderId="1" xfId="0" applyFont="1" applyBorder="1" applyAlignment="1">
      <alignment vertical="top"/>
    </xf>
    <xf numFmtId="0" fontId="67" fillId="0" borderId="1" xfId="0" applyFont="1" applyBorder="1" applyAlignment="1">
      <alignment vertical="top" wrapText="1"/>
    </xf>
    <xf numFmtId="0" fontId="56" fillId="0" borderId="1" xfId="0" applyFont="1" applyBorder="1"/>
    <xf numFmtId="166" fontId="56" fillId="0" borderId="1" xfId="0" applyNumberFormat="1" applyFont="1" applyBorder="1"/>
    <xf numFmtId="165" fontId="56" fillId="0" borderId="1" xfId="0" applyNumberFormat="1" applyFont="1" applyBorder="1"/>
    <xf numFmtId="165" fontId="68" fillId="0" borderId="1" xfId="0" applyNumberFormat="1" applyFont="1" applyBorder="1" applyAlignment="1">
      <alignment vertical="top"/>
    </xf>
    <xf numFmtId="0" fontId="56" fillId="0" borderId="1" xfId="0" applyFont="1" applyBorder="1" applyAlignment="1">
      <alignment vertical="top"/>
    </xf>
    <xf numFmtId="166" fontId="56" fillId="6" borderId="1" xfId="0" applyNumberFormat="1" applyFont="1" applyFill="1" applyBorder="1" applyAlignment="1" applyProtection="1">
      <alignment vertical="top" wrapText="1"/>
      <protection locked="0"/>
    </xf>
    <xf numFmtId="165" fontId="56" fillId="0" borderId="1" xfId="0" applyNumberFormat="1" applyFont="1" applyBorder="1" applyAlignment="1">
      <alignment vertical="top"/>
    </xf>
    <xf numFmtId="165" fontId="68" fillId="0" borderId="1" xfId="0" applyNumberFormat="1" applyFont="1" applyBorder="1" applyAlignment="1">
      <alignment vertical="top" wrapText="1"/>
    </xf>
    <xf numFmtId="0" fontId="56" fillId="0" borderId="1" xfId="0" applyFont="1" applyBorder="1" applyAlignment="1">
      <alignment vertical="top" wrapText="1"/>
    </xf>
    <xf numFmtId="166" fontId="56" fillId="6" borderId="1" xfId="0" applyNumberFormat="1" applyFont="1" applyFill="1" applyBorder="1" applyAlignment="1" applyProtection="1">
      <alignment vertical="top"/>
      <protection locked="0"/>
    </xf>
    <xf numFmtId="166" fontId="56" fillId="4" borderId="1" xfId="0" applyNumberFormat="1" applyFont="1" applyFill="1" applyBorder="1" applyAlignment="1">
      <alignment vertical="top"/>
    </xf>
    <xf numFmtId="166" fontId="67" fillId="0" borderId="1" xfId="0" applyNumberFormat="1" applyFont="1" applyBorder="1"/>
    <xf numFmtId="0" fontId="76" fillId="0" borderId="1" xfId="0" applyFont="1" applyBorder="1" applyAlignment="1">
      <alignment vertical="top" wrapText="1"/>
    </xf>
    <xf numFmtId="166" fontId="76" fillId="4" borderId="1" xfId="0" applyNumberFormat="1" applyFont="1" applyFill="1" applyBorder="1" applyAlignment="1">
      <alignment vertical="top"/>
    </xf>
    <xf numFmtId="165" fontId="56" fillId="0" borderId="1" xfId="0" applyNumberFormat="1" applyFont="1" applyBorder="1" applyAlignment="1">
      <alignment vertical="top" wrapText="1"/>
    </xf>
    <xf numFmtId="166" fontId="56" fillId="4" borderId="1" xfId="0" applyNumberFormat="1" applyFont="1" applyFill="1" applyBorder="1" applyAlignment="1">
      <alignment vertical="top" wrapText="1"/>
    </xf>
    <xf numFmtId="166" fontId="56" fillId="3" borderId="1" xfId="0" applyNumberFormat="1" applyFont="1" applyFill="1" applyBorder="1" applyAlignment="1" applyProtection="1">
      <alignment vertical="top" wrapText="1"/>
      <protection locked="0"/>
    </xf>
    <xf numFmtId="0" fontId="56" fillId="4" borderId="1" xfId="0" applyFont="1" applyFill="1" applyBorder="1" applyAlignment="1">
      <alignment vertical="top" wrapText="1"/>
    </xf>
    <xf numFmtId="0" fontId="56" fillId="3" borderId="1" xfId="0" applyFont="1" applyFill="1" applyBorder="1" applyProtection="1">
      <protection locked="0"/>
    </xf>
    <xf numFmtId="166" fontId="56" fillId="3" borderId="1" xfId="0" applyNumberFormat="1" applyFont="1" applyFill="1" applyBorder="1" applyProtection="1">
      <protection locked="0"/>
    </xf>
    <xf numFmtId="10" fontId="58" fillId="0" borderId="0" xfId="0" applyNumberFormat="1" applyFont="1"/>
    <xf numFmtId="0" fontId="72" fillId="0" borderId="1" xfId="0" applyFont="1" applyBorder="1"/>
    <xf numFmtId="0" fontId="67" fillId="4" borderId="1" xfId="0" applyFont="1" applyFill="1" applyBorder="1" applyAlignment="1">
      <alignment vertical="top" wrapText="1"/>
    </xf>
    <xf numFmtId="165" fontId="56" fillId="5" borderId="1" xfId="0" applyNumberFormat="1" applyFont="1" applyFill="1" applyBorder="1" applyAlignment="1">
      <alignment vertical="top" wrapText="1"/>
    </xf>
    <xf numFmtId="165" fontId="67" fillId="5" borderId="1" xfId="0" applyNumberFormat="1" applyFont="1" applyFill="1" applyBorder="1" applyAlignment="1">
      <alignment vertical="top" wrapText="1"/>
    </xf>
    <xf numFmtId="0" fontId="58" fillId="0" borderId="1" xfId="0" applyFont="1" applyBorder="1"/>
    <xf numFmtId="165" fontId="56" fillId="6" borderId="1" xfId="0" applyNumberFormat="1" applyFont="1" applyFill="1" applyBorder="1" applyAlignment="1" applyProtection="1">
      <alignment vertical="top" wrapText="1"/>
      <protection locked="0"/>
    </xf>
    <xf numFmtId="165" fontId="67" fillId="4" borderId="1" xfId="0" applyNumberFormat="1" applyFont="1" applyFill="1" applyBorder="1" applyAlignment="1">
      <alignment vertical="top" wrapText="1"/>
    </xf>
    <xf numFmtId="165" fontId="55" fillId="5" borderId="1" xfId="0" applyNumberFormat="1" applyFont="1" applyFill="1" applyBorder="1" applyAlignment="1">
      <alignment vertical="top" wrapText="1"/>
    </xf>
    <xf numFmtId="0" fontId="67" fillId="3" borderId="10" xfId="0" applyFont="1" applyFill="1" applyBorder="1"/>
    <xf numFmtId="0" fontId="56" fillId="3" borderId="10" xfId="0" applyFont="1" applyFill="1" applyBorder="1"/>
    <xf numFmtId="0" fontId="67" fillId="4" borderId="0" xfId="0" applyFont="1" applyFill="1"/>
    <xf numFmtId="0" fontId="56" fillId="4" borderId="0" xfId="0" applyFont="1" applyFill="1"/>
    <xf numFmtId="165" fontId="5" fillId="4" borderId="1" xfId="0" applyNumberFormat="1" applyFont="1" applyFill="1" applyBorder="1" applyAlignment="1">
      <alignment vertical="top" wrapText="1"/>
    </xf>
    <xf numFmtId="165" fontId="11" fillId="4" borderId="1" xfId="0" applyNumberFormat="1" applyFont="1" applyFill="1" applyBorder="1" applyAlignment="1">
      <alignment vertical="top" wrapText="1"/>
    </xf>
    <xf numFmtId="0" fontId="7" fillId="0" borderId="1" xfId="5" applyFont="1" applyBorder="1" applyAlignment="1">
      <alignment vertical="top"/>
    </xf>
    <xf numFmtId="0" fontId="5" fillId="0" borderId="1" xfId="5" applyFont="1" applyBorder="1"/>
    <xf numFmtId="165" fontId="11" fillId="0" borderId="2" xfId="5" applyNumberFormat="1" applyFont="1" applyBorder="1" applyAlignment="1">
      <alignment vertical="top" wrapText="1"/>
    </xf>
    <xf numFmtId="0" fontId="5" fillId="0" borderId="0" xfId="0" applyFont="1" applyAlignment="1">
      <alignment wrapText="1"/>
    </xf>
    <xf numFmtId="165" fontId="11" fillId="0" borderId="1" xfId="0" applyNumberFormat="1" applyFont="1" applyBorder="1" applyAlignment="1">
      <alignment vertical="top" wrapText="1"/>
    </xf>
    <xf numFmtId="2" fontId="80" fillId="4" borderId="0" xfId="0" applyNumberFormat="1" applyFont="1" applyFill="1" applyBorder="1" applyAlignment="1"/>
    <xf numFmtId="0" fontId="31" fillId="0" borderId="0" xfId="0" applyFont="1" applyAlignment="1">
      <alignment vertical="top"/>
    </xf>
    <xf numFmtId="0" fontId="84" fillId="4" borderId="0" xfId="0" applyFont="1" applyFill="1" applyBorder="1"/>
    <xf numFmtId="0" fontId="86" fillId="0" borderId="0" xfId="0" applyFont="1" applyAlignment="1">
      <alignment vertical="top"/>
    </xf>
    <xf numFmtId="0" fontId="83" fillId="0" borderId="1" xfId="0" applyFont="1" applyBorder="1" applyAlignment="1">
      <alignment vertical="center"/>
    </xf>
    <xf numFmtId="166" fontId="5" fillId="6" borderId="1" xfId="0" applyNumberFormat="1" applyFont="1" applyFill="1" applyBorder="1" applyAlignment="1" applyProtection="1">
      <alignment vertical="top" wrapText="1"/>
      <protection locked="0"/>
    </xf>
    <xf numFmtId="166" fontId="7" fillId="6" borderId="1" xfId="0" applyNumberFormat="1" applyFont="1" applyFill="1" applyBorder="1" applyProtection="1">
      <protection locked="0"/>
    </xf>
    <xf numFmtId="0" fontId="7" fillId="0" borderId="10" xfId="5" applyFont="1" applyBorder="1" applyAlignment="1">
      <alignment horizontal="left" vertical="top"/>
    </xf>
    <xf numFmtId="166" fontId="5" fillId="9" borderId="1" xfId="4" applyNumberFormat="1" applyFont="1" applyFill="1" applyBorder="1" applyAlignment="1">
      <alignment vertical="top"/>
    </xf>
    <xf numFmtId="165" fontId="7" fillId="0" borderId="1" xfId="5" applyNumberFormat="1" applyFont="1" applyBorder="1" applyAlignment="1">
      <alignment vertical="top"/>
    </xf>
    <xf numFmtId="0" fontId="5" fillId="0" borderId="1" xfId="5" applyFont="1" applyBorder="1" applyAlignment="1">
      <alignment vertical="top" wrapText="1"/>
    </xf>
    <xf numFmtId="0" fontId="18" fillId="0" borderId="1" xfId="5" applyFont="1" applyBorder="1" applyAlignment="1">
      <alignment vertical="top"/>
    </xf>
    <xf numFmtId="166" fontId="5" fillId="9" borderId="1" xfId="5" applyNumberFormat="1" applyFont="1" applyFill="1" applyBorder="1" applyAlignment="1">
      <alignment vertical="top"/>
    </xf>
    <xf numFmtId="165" fontId="92" fillId="0" borderId="1" xfId="0" applyNumberFormat="1" applyFont="1" applyBorder="1" applyAlignment="1">
      <alignment vertical="top" wrapText="1"/>
    </xf>
    <xf numFmtId="165" fontId="11" fillId="0" borderId="1" xfId="0" applyNumberFormat="1" applyFont="1" applyBorder="1" applyAlignment="1">
      <alignment vertical="top" wrapText="1"/>
    </xf>
    <xf numFmtId="0" fontId="7" fillId="10" borderId="1" xfId="0" applyNumberFormat="1" applyFont="1" applyFill="1" applyBorder="1" applyAlignment="1">
      <alignment vertical="center" wrapText="1"/>
    </xf>
    <xf numFmtId="0" fontId="95" fillId="11" borderId="20" xfId="0" applyFont="1" applyFill="1" applyBorder="1" applyAlignment="1">
      <alignment vertical="top"/>
    </xf>
    <xf numFmtId="0" fontId="95" fillId="11" borderId="21" xfId="0" applyFont="1" applyFill="1" applyBorder="1" applyAlignment="1">
      <alignment vertical="top"/>
    </xf>
    <xf numFmtId="0" fontId="95" fillId="11" borderId="21" xfId="0" applyFont="1" applyFill="1" applyBorder="1" applyAlignment="1">
      <alignment vertical="top" wrapText="1"/>
    </xf>
    <xf numFmtId="166" fontId="5" fillId="6" borderId="1" xfId="0" applyNumberFormat="1" applyFont="1" applyFill="1" applyBorder="1" applyProtection="1">
      <protection locked="0"/>
    </xf>
    <xf numFmtId="0" fontId="97" fillId="2" borderId="1" xfId="0" applyFont="1" applyFill="1" applyBorder="1" applyAlignment="1">
      <alignment vertical="top"/>
    </xf>
    <xf numFmtId="0" fontId="7" fillId="2" borderId="1" xfId="0" applyFont="1" applyFill="1" applyBorder="1" applyAlignment="1">
      <alignment vertical="top"/>
    </xf>
    <xf numFmtId="0" fontId="24" fillId="0" borderId="1" xfId="0" applyFont="1" applyBorder="1" applyAlignment="1">
      <alignment vertical="top" wrapText="1"/>
    </xf>
    <xf numFmtId="166" fontId="5" fillId="4" borderId="1" xfId="0" applyNumberFormat="1" applyFont="1" applyFill="1" applyBorder="1" applyAlignment="1" applyProtection="1">
      <alignment vertical="top"/>
    </xf>
    <xf numFmtId="165" fontId="98" fillId="0" borderId="1" xfId="0" applyNumberFormat="1" applyFont="1" applyBorder="1" applyAlignment="1">
      <alignment vertical="top" wrapText="1"/>
    </xf>
    <xf numFmtId="166" fontId="5" fillId="4" borderId="1" xfId="0" applyNumberFormat="1" applyFont="1" applyFill="1" applyBorder="1" applyAlignment="1" applyProtection="1">
      <alignment vertical="top" wrapText="1"/>
    </xf>
    <xf numFmtId="165" fontId="22" fillId="0" borderId="1" xfId="0" applyNumberFormat="1" applyFont="1" applyBorder="1" applyAlignment="1">
      <alignment vertical="top"/>
    </xf>
    <xf numFmtId="0" fontId="22" fillId="0" borderId="1" xfId="0" applyFont="1" applyBorder="1" applyAlignment="1">
      <alignment vertical="top"/>
    </xf>
    <xf numFmtId="0" fontId="7" fillId="4" borderId="1" xfId="0" applyNumberFormat="1" applyFont="1" applyFill="1" applyBorder="1" applyAlignment="1">
      <alignment horizontal="center" vertical="center"/>
    </xf>
    <xf numFmtId="0" fontId="7" fillId="4" borderId="1" xfId="0" applyNumberFormat="1" applyFont="1" applyFill="1" applyBorder="1" applyAlignment="1"/>
    <xf numFmtId="169" fontId="5" fillId="4" borderId="1" xfId="0" applyNumberFormat="1" applyFont="1" applyFill="1" applyBorder="1" applyAlignment="1"/>
    <xf numFmtId="0" fontId="12" fillId="0" borderId="0" xfId="0" applyFont="1" applyAlignment="1">
      <alignment vertical="top" wrapText="1"/>
    </xf>
    <xf numFmtId="0" fontId="8" fillId="0" borderId="8" xfId="0" applyFont="1" applyBorder="1" applyAlignment="1">
      <alignment vertical="top" wrapText="1"/>
    </xf>
    <xf numFmtId="0" fontId="8" fillId="0" borderId="8" xfId="0" applyFont="1" applyBorder="1" applyAlignment="1">
      <alignment vertical="top" wrapText="1"/>
    </xf>
    <xf numFmtId="165" fontId="5" fillId="4" borderId="1" xfId="0" applyNumberFormat="1" applyFont="1" applyFill="1" applyBorder="1" applyAlignment="1">
      <alignment vertical="top"/>
    </xf>
    <xf numFmtId="165" fontId="7" fillId="4" borderId="1" xfId="5" applyNumberFormat="1" applyFont="1" applyFill="1" applyBorder="1" applyAlignment="1">
      <alignment vertical="top"/>
    </xf>
    <xf numFmtId="165" fontId="99" fillId="0" borderId="1" xfId="0" applyNumberFormat="1" applyFont="1" applyBorder="1" applyAlignment="1">
      <alignment vertical="top" wrapText="1"/>
    </xf>
    <xf numFmtId="166" fontId="22" fillId="4" borderId="1" xfId="0" applyNumberFormat="1" applyFont="1" applyFill="1" applyBorder="1" applyAlignment="1">
      <alignment vertical="top"/>
    </xf>
    <xf numFmtId="166" fontId="5" fillId="6" borderId="1" xfId="0" applyNumberFormat="1" applyFont="1" applyFill="1" applyBorder="1" applyAlignment="1" applyProtection="1">
      <alignment vertical="top"/>
      <protection locked="0"/>
    </xf>
    <xf numFmtId="2" fontId="5" fillId="0" borderId="0" xfId="0" applyNumberFormat="1" applyFont="1"/>
    <xf numFmtId="166" fontId="5" fillId="0" borderId="1" xfId="0" applyNumberFormat="1" applyFont="1" applyBorder="1" applyAlignment="1">
      <alignment vertical="top"/>
    </xf>
    <xf numFmtId="166" fontId="5" fillId="0" borderId="1" xfId="0" applyNumberFormat="1" applyFont="1" applyBorder="1" applyAlignment="1" applyProtection="1">
      <alignment vertical="top" wrapText="1"/>
    </xf>
    <xf numFmtId="165" fontId="5" fillId="0" borderId="1" xfId="5" applyNumberFormat="1" applyFont="1" applyBorder="1" applyAlignment="1">
      <alignment horizontal="left" vertical="top" wrapText="1"/>
    </xf>
    <xf numFmtId="0" fontId="96" fillId="0" borderId="8" xfId="0" applyFont="1" applyBorder="1" applyAlignment="1">
      <alignment vertical="top" wrapText="1"/>
    </xf>
    <xf numFmtId="0" fontId="0" fillId="0" borderId="0" xfId="0" applyAlignment="1">
      <alignment vertical="top" wrapText="1"/>
    </xf>
    <xf numFmtId="165" fontId="11" fillId="0" borderId="1" xfId="0" applyNumberFormat="1" applyFont="1" applyBorder="1" applyAlignment="1">
      <alignment vertical="top" wrapText="1"/>
    </xf>
    <xf numFmtId="0" fontId="54" fillId="0" borderId="0" xfId="0" applyFont="1"/>
    <xf numFmtId="0" fontId="54" fillId="0" borderId="0" xfId="0" applyFont="1" applyAlignment="1">
      <alignment horizontal="center" vertical="center"/>
    </xf>
    <xf numFmtId="0" fontId="27" fillId="0" borderId="0" xfId="0" applyFont="1" applyAlignment="1" applyProtection="1">
      <alignment vertical="top" wrapText="1"/>
    </xf>
    <xf numFmtId="0" fontId="7" fillId="0" borderId="1" xfId="5" applyFont="1" applyBorder="1" applyAlignment="1">
      <alignment vertical="top" wrapText="1"/>
    </xf>
    <xf numFmtId="0" fontId="0" fillId="4" borderId="0" xfId="0" applyFill="1" applyProtection="1"/>
    <xf numFmtId="0" fontId="15" fillId="4" borderId="0" xfId="0" applyFont="1" applyFill="1"/>
    <xf numFmtId="0" fontId="30" fillId="4" borderId="0" xfId="0" applyFont="1" applyFill="1"/>
    <xf numFmtId="0" fontId="5" fillId="4" borderId="0" xfId="0" applyFont="1" applyFill="1"/>
    <xf numFmtId="0" fontId="54" fillId="4" borderId="0" xfId="0" applyFont="1" applyFill="1" applyAlignment="1">
      <alignment vertical="top"/>
    </xf>
    <xf numFmtId="0" fontId="12" fillId="4" borderId="0" xfId="0" applyFont="1" applyFill="1" applyAlignment="1">
      <alignment vertical="top"/>
    </xf>
    <xf numFmtId="0" fontId="31" fillId="4" borderId="0" xfId="0" applyFont="1" applyFill="1" applyAlignment="1">
      <alignment vertical="top"/>
    </xf>
    <xf numFmtId="0" fontId="28" fillId="4" borderId="0" xfId="0" applyFont="1" applyFill="1" applyAlignment="1">
      <alignment wrapText="1"/>
    </xf>
    <xf numFmtId="0" fontId="3" fillId="4" borderId="0" xfId="0" applyFont="1" applyFill="1" applyAlignment="1">
      <alignment vertical="top"/>
    </xf>
    <xf numFmtId="0" fontId="27" fillId="4" borderId="0" xfId="0" applyFont="1" applyFill="1" applyAlignment="1" applyProtection="1">
      <alignment vertical="top"/>
      <protection locked="0"/>
    </xf>
    <xf numFmtId="0" fontId="54" fillId="4" borderId="0" xfId="0" applyFont="1" applyFill="1" applyAlignment="1">
      <alignment horizontal="center" vertical="center"/>
    </xf>
    <xf numFmtId="0" fontId="5" fillId="4" borderId="0" xfId="0" applyFont="1" applyFill="1" applyAlignment="1">
      <alignment vertical="top"/>
    </xf>
    <xf numFmtId="0" fontId="86" fillId="4" borderId="0" xfId="0" applyFont="1" applyFill="1" applyAlignment="1">
      <alignment vertical="top"/>
    </xf>
    <xf numFmtId="0" fontId="8" fillId="4" borderId="0" xfId="0" applyFont="1" applyFill="1" applyProtection="1"/>
    <xf numFmtId="0" fontId="18" fillId="4" borderId="0" xfId="0" applyFont="1" applyFill="1" applyAlignment="1" applyProtection="1">
      <alignment vertical="top" wrapText="1"/>
    </xf>
    <xf numFmtId="0" fontId="0" fillId="4" borderId="0" xfId="0" applyFill="1" applyAlignment="1">
      <alignment wrapText="1"/>
    </xf>
    <xf numFmtId="0" fontId="9" fillId="4" borderId="0" xfId="0" applyFont="1" applyFill="1" applyAlignment="1">
      <alignment wrapText="1"/>
    </xf>
    <xf numFmtId="0" fontId="13" fillId="4" borderId="0" xfId="0" applyFont="1" applyFill="1" applyAlignment="1" applyProtection="1">
      <alignment wrapText="1"/>
    </xf>
    <xf numFmtId="0" fontId="7" fillId="4" borderId="1" xfId="0" applyFont="1" applyFill="1" applyBorder="1" applyAlignment="1" applyProtection="1">
      <alignment wrapText="1"/>
    </xf>
    <xf numFmtId="165" fontId="5" fillId="4" borderId="1" xfId="0" applyNumberFormat="1" applyFont="1" applyFill="1" applyBorder="1" applyAlignment="1" applyProtection="1">
      <alignment horizontal="center"/>
    </xf>
    <xf numFmtId="9" fontId="7" fillId="4" borderId="1" xfId="0" applyNumberFormat="1" applyFont="1" applyFill="1" applyBorder="1" applyProtection="1"/>
    <xf numFmtId="165" fontId="7" fillId="4" borderId="1" xfId="0" applyNumberFormat="1" applyFont="1" applyFill="1" applyBorder="1" applyProtection="1"/>
    <xf numFmtId="0" fontId="17" fillId="4" borderId="0" xfId="0" applyFont="1" applyFill="1" applyAlignment="1" applyProtection="1">
      <alignment wrapText="1"/>
    </xf>
    <xf numFmtId="0" fontId="17" fillId="4" borderId="0" xfId="0" applyFont="1" applyFill="1" applyProtection="1"/>
    <xf numFmtId="0" fontId="3" fillId="4" borderId="0" xfId="0" applyFont="1" applyFill="1" applyProtection="1"/>
    <xf numFmtId="0" fontId="87" fillId="4" borderId="0" xfId="0" applyFont="1" applyFill="1" applyAlignment="1" applyProtection="1">
      <alignment wrapText="1"/>
    </xf>
    <xf numFmtId="0" fontId="88" fillId="4" borderId="15" xfId="0" applyFont="1" applyFill="1" applyBorder="1" applyAlignment="1" applyProtection="1">
      <alignment vertical="center" wrapText="1"/>
    </xf>
    <xf numFmtId="0" fontId="80" fillId="4" borderId="0" xfId="0" applyFont="1" applyFill="1" applyProtection="1"/>
    <xf numFmtId="0" fontId="0" fillId="4" borderId="0" xfId="0" applyFill="1"/>
    <xf numFmtId="0" fontId="26" fillId="4" borderId="0" xfId="0" applyFont="1" applyFill="1" applyProtection="1"/>
    <xf numFmtId="0" fontId="9" fillId="4" borderId="0" xfId="0" applyFont="1" applyFill="1" applyProtection="1"/>
    <xf numFmtId="0" fontId="7" fillId="4" borderId="0" xfId="0" applyFont="1" applyFill="1" applyProtection="1"/>
    <xf numFmtId="0" fontId="10" fillId="4" borderId="0" xfId="0" applyFont="1" applyFill="1" applyProtection="1"/>
    <xf numFmtId="0" fontId="3" fillId="4" borderId="0" xfId="0" applyFont="1" applyFill="1" applyAlignment="1" applyProtection="1">
      <alignment horizontal="center"/>
    </xf>
    <xf numFmtId="0" fontId="5" fillId="4" borderId="0" xfId="0" applyFont="1" applyFill="1" applyAlignment="1" applyProtection="1">
      <alignment horizontal="center"/>
    </xf>
    <xf numFmtId="0" fontId="18" fillId="4" borderId="0" xfId="0" applyFont="1" applyFill="1" applyProtection="1"/>
    <xf numFmtId="0" fontId="8" fillId="4" borderId="0" xfId="0" applyFont="1" applyFill="1" applyAlignment="1" applyProtection="1">
      <alignment horizontal="center"/>
    </xf>
    <xf numFmtId="0" fontId="25" fillId="4" borderId="0" xfId="0" applyFont="1" applyFill="1" applyProtection="1"/>
    <xf numFmtId="165" fontId="13" fillId="4" borderId="0" xfId="0" applyNumberFormat="1" applyFont="1" applyFill="1" applyAlignment="1" applyProtection="1">
      <alignment horizontal="right"/>
    </xf>
    <xf numFmtId="0" fontId="20" fillId="4" borderId="0" xfId="0" applyFont="1" applyFill="1" applyProtection="1"/>
    <xf numFmtId="0" fontId="24" fillId="4" borderId="0" xfId="0" applyFont="1" applyFill="1" applyProtection="1"/>
    <xf numFmtId="44" fontId="0" fillId="4" borderId="0" xfId="6" applyFont="1" applyFill="1" applyProtection="1"/>
    <xf numFmtId="44" fontId="24" fillId="4" borderId="0" xfId="6" applyFont="1" applyFill="1" applyAlignment="1" applyProtection="1">
      <alignment horizontal="right"/>
    </xf>
    <xf numFmtId="44" fontId="90" fillId="4" borderId="0" xfId="6" applyFont="1" applyFill="1" applyProtection="1"/>
    <xf numFmtId="44" fontId="91" fillId="4" borderId="0" xfId="6" applyFont="1" applyFill="1" applyProtection="1"/>
    <xf numFmtId="44" fontId="10" fillId="4" borderId="0" xfId="6" applyFont="1" applyFill="1" applyProtection="1"/>
    <xf numFmtId="0" fontId="33" fillId="4" borderId="0" xfId="0" applyFont="1" applyFill="1" applyAlignment="1"/>
    <xf numFmtId="0" fontId="5" fillId="4" borderId="0" xfId="0" applyFont="1" applyFill="1" applyAlignment="1">
      <alignment wrapText="1"/>
    </xf>
    <xf numFmtId="0" fontId="80" fillId="4" borderId="0" xfId="0" applyFont="1" applyFill="1" applyBorder="1" applyAlignment="1">
      <alignment wrapText="1"/>
    </xf>
    <xf numFmtId="0" fontId="16" fillId="4" borderId="0" xfId="0" applyFont="1" applyFill="1" applyProtection="1"/>
    <xf numFmtId="0" fontId="0" fillId="4" borderId="0" xfId="0" applyFill="1" applyProtection="1">
      <protection locked="0"/>
    </xf>
    <xf numFmtId="0" fontId="7" fillId="4" borderId="5" xfId="0" applyFont="1" applyFill="1" applyBorder="1" applyAlignment="1" applyProtection="1">
      <alignment vertical="center" wrapText="1"/>
    </xf>
    <xf numFmtId="0" fontId="0" fillId="4" borderId="0" xfId="0" applyFill="1" applyAlignment="1" applyProtection="1">
      <alignment horizontal="center"/>
      <protection locked="0"/>
    </xf>
    <xf numFmtId="0" fontId="0" fillId="4" borderId="0" xfId="0" applyFill="1" applyAlignment="1" applyProtection="1">
      <alignment horizontal="center"/>
    </xf>
    <xf numFmtId="0" fontId="105" fillId="0" borderId="0" xfId="8"/>
    <xf numFmtId="170" fontId="5" fillId="0" borderId="1" xfId="9" applyNumberFormat="1" applyFont="1" applyBorder="1"/>
    <xf numFmtId="1" fontId="106" fillId="0" borderId="0" xfId="8" applyNumberFormat="1" applyFont="1" applyBorder="1" applyAlignment="1">
      <alignment horizontal="right" vertical="center" wrapText="1"/>
    </xf>
    <xf numFmtId="0" fontId="106" fillId="0" borderId="0" xfId="8" applyFont="1" applyBorder="1" applyAlignment="1">
      <alignment horizontal="center" vertical="center" wrapText="1"/>
    </xf>
    <xf numFmtId="0" fontId="106" fillId="0" borderId="0" xfId="8" applyFont="1" applyBorder="1" applyAlignment="1">
      <alignment horizontal="left" vertical="center" wrapText="1" indent="1"/>
    </xf>
    <xf numFmtId="0" fontId="105" fillId="0" borderId="0" xfId="8" applyBorder="1" applyAlignment="1">
      <alignment horizontal="left" vertical="top" wrapText="1"/>
    </xf>
    <xf numFmtId="1" fontId="106" fillId="0" borderId="0" xfId="8" applyNumberFormat="1" applyFont="1" applyBorder="1" applyAlignment="1">
      <alignment horizontal="center" vertical="center" wrapText="1"/>
    </xf>
    <xf numFmtId="0" fontId="58" fillId="0" borderId="0" xfId="8" applyFont="1" applyFill="1" applyBorder="1"/>
    <xf numFmtId="2" fontId="107" fillId="0" borderId="0" xfId="8" applyNumberFormat="1" applyFont="1" applyFill="1" applyBorder="1"/>
    <xf numFmtId="0" fontId="106" fillId="0" borderId="0" xfId="8" applyFont="1" applyFill="1" applyBorder="1" applyAlignment="1">
      <alignment horizontal="center" vertical="center" wrapText="1"/>
    </xf>
    <xf numFmtId="170" fontId="5" fillId="0" borderId="1" xfId="9" applyNumberFormat="1" applyFont="1" applyFill="1" applyBorder="1"/>
    <xf numFmtId="0" fontId="80" fillId="12" borderId="1" xfId="8" applyFont="1" applyFill="1" applyBorder="1" applyAlignment="1">
      <alignment horizontal="left" vertical="center" indent="1"/>
    </xf>
    <xf numFmtId="0" fontId="80" fillId="12" borderId="8" xfId="8" applyFont="1" applyFill="1" applyBorder="1" applyAlignment="1">
      <alignment horizontal="right" vertical="center" indent="1"/>
    </xf>
    <xf numFmtId="0" fontId="80" fillId="12" borderId="12" xfId="8" applyFont="1" applyFill="1" applyBorder="1" applyAlignment="1">
      <alignment horizontal="right" vertical="center" indent="1"/>
    </xf>
    <xf numFmtId="0" fontId="3" fillId="12" borderId="7" xfId="8" applyFont="1" applyFill="1" applyBorder="1" applyAlignment="1">
      <alignment horizontal="right" vertical="center" indent="1"/>
    </xf>
    <xf numFmtId="0" fontId="3" fillId="12" borderId="10" xfId="8" applyFont="1" applyFill="1" applyBorder="1" applyAlignment="1">
      <alignment horizontal="right" vertical="center" indent="1"/>
    </xf>
    <xf numFmtId="0" fontId="3" fillId="12" borderId="13" xfId="8" applyFont="1" applyFill="1" applyBorder="1" applyAlignment="1">
      <alignment horizontal="right" vertical="center" indent="1"/>
    </xf>
    <xf numFmtId="165" fontId="88" fillId="7" borderId="1" xfId="0" applyNumberFormat="1" applyFont="1" applyFill="1" applyBorder="1" applyAlignment="1" applyProtection="1">
      <alignment vertical="center"/>
    </xf>
    <xf numFmtId="0" fontId="7" fillId="13" borderId="2" xfId="0" applyFont="1" applyFill="1" applyBorder="1" applyAlignment="1" applyProtection="1">
      <alignment vertical="center" wrapText="1"/>
    </xf>
    <xf numFmtId="0" fontId="7" fillId="13" borderId="1" xfId="0" applyFont="1" applyFill="1" applyBorder="1" applyAlignment="1" applyProtection="1">
      <alignment horizontal="center" vertical="center" wrapText="1"/>
    </xf>
    <xf numFmtId="0" fontId="7" fillId="13" borderId="1" xfId="0" applyFont="1" applyFill="1" applyBorder="1" applyAlignment="1" applyProtection="1">
      <alignment vertical="center" wrapText="1"/>
    </xf>
    <xf numFmtId="165" fontId="89" fillId="7" borderId="0" xfId="0" applyNumberFormat="1" applyFont="1" applyFill="1" applyProtection="1"/>
    <xf numFmtId="168" fontId="27" fillId="7" borderId="0" xfId="6" applyNumberFormat="1" applyFont="1" applyFill="1" applyProtection="1"/>
    <xf numFmtId="0" fontId="12" fillId="0" borderId="0" xfId="0" applyFont="1" applyBorder="1" applyAlignment="1">
      <alignment vertical="top"/>
    </xf>
    <xf numFmtId="0" fontId="96" fillId="0" borderId="1" xfId="0" applyFont="1" applyBorder="1" applyAlignment="1">
      <alignment vertical="top" wrapText="1"/>
    </xf>
    <xf numFmtId="0" fontId="0" fillId="0" borderId="0" xfId="0" applyAlignment="1">
      <alignment wrapText="1"/>
    </xf>
    <xf numFmtId="0" fontId="5" fillId="0" borderId="1" xfId="0" applyFont="1" applyBorder="1"/>
    <xf numFmtId="0" fontId="12" fillId="0" borderId="0" xfId="0" applyFont="1" applyAlignment="1">
      <alignment vertical="top" wrapText="1"/>
    </xf>
    <xf numFmtId="0" fontId="0" fillId="0" borderId="0" xfId="0" applyAlignment="1">
      <alignment vertical="top" wrapText="1"/>
    </xf>
    <xf numFmtId="0" fontId="108" fillId="0" borderId="0" xfId="0" applyFont="1" applyAlignment="1">
      <alignment vertical="top" wrapText="1"/>
    </xf>
    <xf numFmtId="166" fontId="5" fillId="14" borderId="1" xfId="0" applyNumberFormat="1" applyFont="1" applyFill="1" applyBorder="1" applyAlignment="1">
      <alignment vertical="top"/>
    </xf>
    <xf numFmtId="165" fontId="5" fillId="14" borderId="1" xfId="0" applyNumberFormat="1" applyFont="1" applyFill="1" applyBorder="1" applyAlignment="1">
      <alignment vertical="top"/>
    </xf>
    <xf numFmtId="0" fontId="5" fillId="14" borderId="1" xfId="0" applyFont="1" applyFill="1" applyBorder="1" applyAlignment="1">
      <alignment vertical="top"/>
    </xf>
    <xf numFmtId="166" fontId="5" fillId="0" borderId="1" xfId="0" applyNumberFormat="1" applyFont="1" applyFill="1" applyBorder="1" applyAlignment="1">
      <alignment vertical="top" wrapText="1"/>
    </xf>
    <xf numFmtId="165" fontId="5" fillId="14" borderId="1" xfId="0" applyNumberFormat="1" applyFont="1" applyFill="1" applyBorder="1"/>
    <xf numFmtId="0" fontId="5" fillId="0" borderId="1" xfId="0" applyFont="1" applyFill="1" applyBorder="1" applyAlignment="1">
      <alignment vertical="top" wrapText="1"/>
    </xf>
    <xf numFmtId="165" fontId="5" fillId="14" borderId="1" xfId="0" applyNumberFormat="1" applyFont="1" applyFill="1" applyBorder="1" applyAlignment="1">
      <alignment vertical="top" wrapText="1"/>
    </xf>
    <xf numFmtId="0" fontId="5" fillId="14" borderId="1" xfId="0" applyFont="1" applyFill="1" applyBorder="1" applyAlignment="1">
      <alignment vertical="top" wrapText="1"/>
    </xf>
    <xf numFmtId="166" fontId="7" fillId="14" borderId="1" xfId="0" applyNumberFormat="1" applyFont="1" applyFill="1" applyBorder="1"/>
    <xf numFmtId="165" fontId="7" fillId="14" borderId="1" xfId="0" applyNumberFormat="1" applyFont="1" applyFill="1" applyBorder="1"/>
    <xf numFmtId="0" fontId="7" fillId="14" borderId="1" xfId="0" applyFont="1" applyFill="1" applyBorder="1"/>
    <xf numFmtId="166" fontId="5" fillId="14" borderId="1" xfId="0" applyNumberFormat="1" applyFont="1" applyFill="1" applyBorder="1" applyAlignment="1" applyProtection="1">
      <alignment vertical="top" wrapText="1"/>
    </xf>
    <xf numFmtId="166" fontId="5" fillId="14" borderId="1" xfId="5" applyNumberFormat="1" applyFont="1" applyFill="1" applyBorder="1" applyAlignment="1">
      <alignment vertical="top"/>
    </xf>
    <xf numFmtId="165" fontId="7" fillId="14" borderId="1" xfId="5" applyNumberFormat="1" applyFont="1" applyFill="1" applyBorder="1" applyAlignment="1">
      <alignment vertical="top"/>
    </xf>
    <xf numFmtId="0" fontId="5" fillId="14" borderId="1" xfId="5" applyFont="1" applyFill="1" applyBorder="1" applyAlignment="1">
      <alignment vertical="top" wrapText="1"/>
    </xf>
    <xf numFmtId="165" fontId="5" fillId="0" borderId="0" xfId="0" applyNumberFormat="1" applyFont="1"/>
    <xf numFmtId="0" fontId="109" fillId="0" borderId="0" xfId="0" applyFont="1"/>
    <xf numFmtId="166" fontId="5" fillId="14" borderId="1" xfId="0" applyNumberFormat="1" applyFont="1" applyFill="1" applyBorder="1" applyAlignment="1" applyProtection="1">
      <alignment vertical="top"/>
    </xf>
    <xf numFmtId="0" fontId="5" fillId="0" borderId="1" xfId="0" applyFont="1" applyBorder="1" applyAlignment="1">
      <alignment wrapText="1"/>
    </xf>
    <xf numFmtId="166" fontId="5" fillId="14" borderId="1" xfId="0" applyNumberFormat="1" applyFont="1" applyFill="1" applyBorder="1"/>
    <xf numFmtId="0" fontId="5" fillId="14" borderId="1" xfId="0" applyFont="1" applyFill="1" applyBorder="1" applyAlignment="1">
      <alignment wrapText="1"/>
    </xf>
    <xf numFmtId="0" fontId="109" fillId="0" borderId="0" xfId="0" applyFont="1" applyAlignment="1">
      <alignment wrapText="1"/>
    </xf>
    <xf numFmtId="0" fontId="109" fillId="0" borderId="0" xfId="0" applyFont="1" applyAlignment="1">
      <alignment vertical="top" wrapText="1"/>
    </xf>
    <xf numFmtId="0" fontId="110" fillId="0" borderId="0" xfId="0" applyFont="1" applyAlignment="1">
      <alignment wrapText="1"/>
    </xf>
    <xf numFmtId="0" fontId="12" fillId="0" borderId="0" xfId="0" applyFont="1" applyAlignment="1">
      <alignment horizontal="left" vertical="top" wrapText="1"/>
    </xf>
    <xf numFmtId="0" fontId="3" fillId="0" borderId="0" xfId="0" applyFont="1" applyAlignment="1">
      <alignment wrapText="1"/>
    </xf>
    <xf numFmtId="0" fontId="97" fillId="0" borderId="1" xfId="0" applyFont="1" applyBorder="1" applyAlignment="1">
      <alignment vertical="center"/>
    </xf>
    <xf numFmtId="0" fontId="97" fillId="14" borderId="1" xfId="0" applyFont="1" applyFill="1" applyBorder="1" applyAlignment="1">
      <alignment vertical="center"/>
    </xf>
    <xf numFmtId="0" fontId="113" fillId="0" borderId="0" xfId="0" applyFont="1" applyAlignment="1">
      <alignment wrapText="1"/>
    </xf>
    <xf numFmtId="0" fontId="97" fillId="17" borderId="1" xfId="0" applyFont="1" applyFill="1" applyBorder="1" applyAlignment="1">
      <alignment vertical="center"/>
    </xf>
    <xf numFmtId="166" fontId="5" fillId="17" borderId="1" xfId="0" applyNumberFormat="1" applyFont="1" applyFill="1" applyBorder="1" applyAlignment="1">
      <alignment vertical="top"/>
    </xf>
    <xf numFmtId="165" fontId="5" fillId="17" borderId="1" xfId="0" applyNumberFormat="1" applyFont="1" applyFill="1" applyBorder="1" applyAlignment="1">
      <alignment vertical="top"/>
    </xf>
    <xf numFmtId="0" fontId="5" fillId="17" borderId="1" xfId="0" applyFont="1" applyFill="1" applyBorder="1" applyAlignment="1">
      <alignment vertical="top"/>
    </xf>
    <xf numFmtId="166" fontId="5" fillId="18" borderId="1" xfId="0" applyNumberFormat="1" applyFont="1" applyFill="1" applyBorder="1" applyAlignment="1" applyProtection="1">
      <alignment vertical="top"/>
    </xf>
    <xf numFmtId="165" fontId="5" fillId="17" borderId="1" xfId="0" applyNumberFormat="1" applyFont="1" applyFill="1" applyBorder="1"/>
    <xf numFmtId="165" fontId="5" fillId="17" borderId="1" xfId="0" applyNumberFormat="1" applyFont="1" applyFill="1" applyBorder="1" applyAlignment="1">
      <alignment vertical="top" wrapText="1"/>
    </xf>
    <xf numFmtId="0" fontId="5" fillId="17" borderId="1" xfId="0" applyFont="1" applyFill="1" applyBorder="1" applyAlignment="1">
      <alignment vertical="top" wrapText="1"/>
    </xf>
    <xf numFmtId="165" fontId="7" fillId="17" borderId="1" xfId="0" applyNumberFormat="1" applyFont="1" applyFill="1" applyBorder="1"/>
    <xf numFmtId="0" fontId="7" fillId="17" borderId="1" xfId="0" applyFont="1" applyFill="1" applyBorder="1"/>
    <xf numFmtId="165" fontId="7" fillId="17" borderId="1" xfId="5" applyNumberFormat="1" applyFont="1" applyFill="1" applyBorder="1" applyAlignment="1">
      <alignment vertical="top"/>
    </xf>
    <xf numFmtId="0" fontId="5" fillId="17" borderId="1" xfId="5" applyFont="1" applyFill="1" applyBorder="1" applyAlignment="1">
      <alignment vertical="top" wrapText="1"/>
    </xf>
    <xf numFmtId="166" fontId="7" fillId="17" borderId="1" xfId="0" applyNumberFormat="1" applyFont="1" applyFill="1" applyBorder="1"/>
    <xf numFmtId="166" fontId="5" fillId="17" borderId="1" xfId="0" applyNumberFormat="1" applyFont="1" applyFill="1" applyBorder="1" applyAlignment="1" applyProtection="1">
      <alignment vertical="top" wrapText="1"/>
    </xf>
    <xf numFmtId="166" fontId="5" fillId="17" borderId="1" xfId="5" applyNumberFormat="1" applyFont="1" applyFill="1" applyBorder="1" applyAlignment="1">
      <alignment vertical="top"/>
    </xf>
    <xf numFmtId="166" fontId="5" fillId="17" borderId="1" xfId="0" applyNumberFormat="1" applyFont="1" applyFill="1" applyBorder="1" applyAlignment="1" applyProtection="1">
      <alignment vertical="top"/>
    </xf>
    <xf numFmtId="166" fontId="5" fillId="17" borderId="1" xfId="0" applyNumberFormat="1" applyFont="1" applyFill="1" applyBorder="1"/>
    <xf numFmtId="0" fontId="7" fillId="17" borderId="1" xfId="0" applyFont="1" applyFill="1" applyBorder="1" applyAlignment="1"/>
    <xf numFmtId="0" fontId="7" fillId="19" borderId="0" xfId="0" applyFont="1" applyFill="1" applyBorder="1" applyAlignment="1">
      <alignment horizontal="left" vertical="center" wrapText="1"/>
    </xf>
    <xf numFmtId="0" fontId="7" fillId="19" borderId="2" xfId="0" applyFont="1" applyFill="1" applyBorder="1" applyAlignment="1">
      <alignment vertical="center" wrapText="1"/>
    </xf>
    <xf numFmtId="0" fontId="7" fillId="19" borderId="3" xfId="0" applyFont="1" applyFill="1" applyBorder="1" applyAlignment="1">
      <alignment vertical="center" wrapText="1"/>
    </xf>
    <xf numFmtId="165" fontId="7" fillId="19" borderId="4" xfId="0" applyNumberFormat="1" applyFont="1" applyFill="1" applyBorder="1" applyAlignment="1">
      <alignment vertical="center" wrapText="1"/>
    </xf>
    <xf numFmtId="0" fontId="117" fillId="0" borderId="0" xfId="0" applyFont="1" applyAlignment="1">
      <alignment vertical="center"/>
    </xf>
    <xf numFmtId="0" fontId="19" fillId="0" borderId="15" xfId="0" applyFont="1" applyFill="1" applyBorder="1" applyAlignment="1">
      <alignment vertical="top"/>
    </xf>
    <xf numFmtId="0" fontId="19" fillId="0" borderId="0" xfId="0" applyFont="1" applyFill="1" applyBorder="1" applyAlignment="1">
      <alignment vertical="top"/>
    </xf>
    <xf numFmtId="0" fontId="109" fillId="4" borderId="0" xfId="0" quotePrefix="1" applyFont="1" applyFill="1" applyAlignment="1">
      <alignment wrapText="1"/>
    </xf>
    <xf numFmtId="0" fontId="3" fillId="4" borderId="0" xfId="0" applyFont="1" applyFill="1" applyAlignment="1">
      <alignment wrapText="1"/>
    </xf>
    <xf numFmtId="0" fontId="109" fillId="4" borderId="0" xfId="0" applyFont="1" applyFill="1" applyAlignment="1">
      <alignment vertical="top" wrapText="1"/>
    </xf>
    <xf numFmtId="0" fontId="0" fillId="0" borderId="0" xfId="0" applyAlignment="1">
      <alignment wrapText="1"/>
    </xf>
    <xf numFmtId="0" fontId="7" fillId="0" borderId="1" xfId="0" applyFont="1" applyFill="1" applyBorder="1" applyAlignment="1" applyProtection="1">
      <alignment horizontal="left" vertical="top" wrapText="1"/>
      <protection locked="0"/>
    </xf>
    <xf numFmtId="0" fontId="7" fillId="0" borderId="1" xfId="0" applyFont="1" applyFill="1" applyBorder="1" applyAlignment="1" applyProtection="1">
      <alignment horizontal="left" vertical="top" wrapText="1"/>
    </xf>
    <xf numFmtId="0" fontId="5" fillId="6" borderId="1" xfId="0" applyFont="1" applyFill="1" applyBorder="1" applyProtection="1">
      <protection locked="0"/>
    </xf>
    <xf numFmtId="0" fontId="54" fillId="0" borderId="0" xfId="0" applyFont="1" applyAlignment="1">
      <alignment vertical="top"/>
    </xf>
    <xf numFmtId="0" fontId="17" fillId="0" borderId="1" xfId="0" applyFont="1" applyBorder="1" applyAlignment="1">
      <alignment vertical="top"/>
    </xf>
    <xf numFmtId="0" fontId="17" fillId="0" borderId="1" xfId="0" applyFont="1" applyBorder="1" applyAlignment="1">
      <alignment vertical="top" wrapText="1"/>
    </xf>
    <xf numFmtId="166" fontId="19" fillId="14" borderId="1" xfId="0" applyNumberFormat="1" applyFont="1" applyFill="1" applyBorder="1" applyAlignment="1">
      <alignment vertical="top"/>
    </xf>
    <xf numFmtId="165" fontId="19" fillId="14" borderId="1" xfId="0" applyNumberFormat="1" applyFont="1" applyFill="1" applyBorder="1" applyAlignment="1">
      <alignment vertical="top" wrapText="1"/>
    </xf>
    <xf numFmtId="0" fontId="19" fillId="14" borderId="1" xfId="0" applyFont="1" applyFill="1" applyBorder="1" applyAlignment="1">
      <alignment vertical="top" wrapText="1"/>
    </xf>
    <xf numFmtId="166" fontId="19" fillId="17" borderId="1" xfId="0" applyNumberFormat="1" applyFont="1" applyFill="1" applyBorder="1" applyAlignment="1">
      <alignment vertical="top"/>
    </xf>
    <xf numFmtId="165" fontId="19" fillId="17" borderId="1" xfId="0" applyNumberFormat="1" applyFont="1" applyFill="1" applyBorder="1" applyAlignment="1">
      <alignment vertical="top" wrapText="1"/>
    </xf>
    <xf numFmtId="0" fontId="19" fillId="17" borderId="1" xfId="0" applyFont="1" applyFill="1" applyBorder="1" applyAlignment="1">
      <alignment vertical="top" wrapText="1"/>
    </xf>
    <xf numFmtId="165" fontId="17" fillId="17" borderId="1" xfId="5" applyNumberFormat="1" applyFont="1" applyFill="1" applyBorder="1" applyAlignment="1">
      <alignment vertical="top"/>
    </xf>
    <xf numFmtId="165" fontId="17" fillId="14" borderId="1" xfId="5" applyNumberFormat="1" applyFont="1" applyFill="1" applyBorder="1" applyAlignment="1">
      <alignment vertical="top"/>
    </xf>
    <xf numFmtId="165" fontId="17" fillId="14" borderId="1" xfId="0" applyNumberFormat="1" applyFont="1" applyFill="1" applyBorder="1"/>
    <xf numFmtId="165" fontId="17" fillId="17" borderId="1" xfId="0" applyNumberFormat="1" applyFont="1" applyFill="1" applyBorder="1"/>
    <xf numFmtId="0" fontId="7" fillId="14" borderId="1" xfId="0" applyFont="1" applyFill="1" applyBorder="1" applyAlignment="1">
      <alignment horizontal="left" wrapText="1"/>
    </xf>
    <xf numFmtId="0" fontId="12" fillId="0" borderId="0" xfId="0" applyFont="1" applyAlignment="1">
      <alignment vertical="top" wrapText="1"/>
    </xf>
    <xf numFmtId="0" fontId="14" fillId="0" borderId="0" xfId="0" applyFont="1" applyAlignment="1">
      <alignment vertical="top" wrapText="1"/>
    </xf>
    <xf numFmtId="0" fontId="27" fillId="0" borderId="0" xfId="0" applyFont="1" applyAlignment="1">
      <alignment vertical="top" wrapText="1"/>
    </xf>
    <xf numFmtId="0" fontId="0" fillId="0" borderId="0" xfId="0" applyAlignment="1">
      <alignment wrapText="1"/>
    </xf>
    <xf numFmtId="0" fontId="8" fillId="0" borderId="8" xfId="0" applyFont="1" applyBorder="1" applyAlignment="1">
      <alignment vertical="top" wrapText="1"/>
    </xf>
    <xf numFmtId="0" fontId="0" fillId="0" borderId="10" xfId="0" applyBorder="1" applyAlignment="1">
      <alignment vertical="top" wrapText="1"/>
    </xf>
    <xf numFmtId="0" fontId="81" fillId="0" borderId="0" xfId="0" applyFont="1" applyAlignment="1">
      <alignment vertical="top" wrapText="1"/>
    </xf>
    <xf numFmtId="0" fontId="82" fillId="0" borderId="0" xfId="0" applyFont="1" applyAlignment="1">
      <alignment vertical="top" wrapText="1"/>
    </xf>
    <xf numFmtId="165" fontId="5" fillId="0" borderId="1" xfId="0" applyNumberFormat="1" applyFont="1" applyBorder="1"/>
    <xf numFmtId="0" fontId="5" fillId="0" borderId="1" xfId="0" applyFont="1" applyBorder="1"/>
    <xf numFmtId="0" fontId="7" fillId="0" borderId="8" xfId="0" applyFont="1" applyBorder="1" applyAlignment="1">
      <alignment horizontal="left" vertical="top"/>
    </xf>
    <xf numFmtId="0" fontId="7" fillId="0" borderId="7" xfId="0" applyFont="1" applyBorder="1" applyAlignment="1">
      <alignment horizontal="left" vertical="top"/>
    </xf>
    <xf numFmtId="0" fontId="7" fillId="0" borderId="10" xfId="0" applyFont="1" applyBorder="1" applyAlignment="1">
      <alignment horizontal="left" vertical="top"/>
    </xf>
    <xf numFmtId="0" fontId="7" fillId="0" borderId="8" xfId="0" applyFont="1" applyBorder="1" applyAlignment="1">
      <alignment horizontal="left" vertical="top" wrapText="1"/>
    </xf>
    <xf numFmtId="165" fontId="11" fillId="0" borderId="1" xfId="0" applyNumberFormat="1" applyFont="1" applyBorder="1" applyAlignment="1">
      <alignment vertical="top" wrapText="1"/>
    </xf>
    <xf numFmtId="0" fontId="17" fillId="0" borderId="1" xfId="0" applyFont="1" applyBorder="1" applyAlignment="1">
      <alignment vertical="center"/>
    </xf>
    <xf numFmtId="0" fontId="5" fillId="0" borderId="1" xfId="0" applyFont="1" applyBorder="1" applyAlignment="1">
      <alignment vertical="center"/>
    </xf>
    <xf numFmtId="0" fontId="17" fillId="0" borderId="1" xfId="0" applyFont="1" applyBorder="1"/>
    <xf numFmtId="167" fontId="7" fillId="6" borderId="1" xfId="0" applyNumberFormat="1" applyFont="1" applyFill="1" applyBorder="1" applyAlignment="1" applyProtection="1">
      <alignment vertical="top" wrapText="1"/>
      <protection locked="0"/>
    </xf>
    <xf numFmtId="0" fontId="18" fillId="5" borderId="2" xfId="0" applyFont="1" applyFill="1" applyBorder="1" applyAlignment="1">
      <alignment vertical="center" wrapText="1"/>
    </xf>
    <xf numFmtId="0" fontId="18" fillId="5" borderId="3" xfId="0" applyFont="1" applyFill="1" applyBorder="1" applyAlignment="1">
      <alignment vertical="center" wrapText="1"/>
    </xf>
    <xf numFmtId="0" fontId="18" fillId="5" borderId="4" xfId="0" applyFont="1" applyFill="1" applyBorder="1" applyAlignment="1">
      <alignment vertical="center" wrapText="1"/>
    </xf>
    <xf numFmtId="0" fontId="32" fillId="0" borderId="0" xfId="0" applyFont="1" applyAlignment="1">
      <alignment vertical="top" wrapText="1"/>
    </xf>
    <xf numFmtId="0" fontId="25" fillId="6" borderId="2" xfId="0" applyFont="1" applyFill="1" applyBorder="1" applyAlignment="1">
      <alignment wrapText="1"/>
    </xf>
    <xf numFmtId="0" fontId="101" fillId="6" borderId="3" xfId="0" applyFont="1" applyFill="1" applyBorder="1" applyAlignment="1">
      <alignment wrapText="1"/>
    </xf>
    <xf numFmtId="0" fontId="101" fillId="6" borderId="4" xfId="0" applyFont="1" applyFill="1" applyBorder="1" applyAlignment="1">
      <alignment wrapText="1"/>
    </xf>
    <xf numFmtId="0" fontId="0" fillId="0" borderId="0" xfId="0" applyAlignment="1">
      <alignment vertical="top" wrapText="1"/>
    </xf>
    <xf numFmtId="0" fontId="54" fillId="0" borderId="0" xfId="0" applyFont="1" applyAlignment="1">
      <alignment vertical="top" wrapText="1"/>
    </xf>
    <xf numFmtId="0" fontId="33" fillId="0" borderId="0" xfId="0" applyFont="1" applyAlignment="1">
      <alignment wrapText="1"/>
    </xf>
    <xf numFmtId="165" fontId="5" fillId="0" borderId="2" xfId="0" applyNumberFormat="1" applyFont="1" applyBorder="1" applyAlignment="1"/>
    <xf numFmtId="0" fontId="0" fillId="0" borderId="4" xfId="0" applyBorder="1" applyAlignment="1"/>
    <xf numFmtId="165" fontId="7" fillId="6" borderId="14" xfId="0" applyNumberFormat="1" applyFont="1" applyFill="1" applyBorder="1" applyAlignment="1" applyProtection="1">
      <alignment vertical="top" wrapText="1"/>
      <protection locked="0"/>
    </xf>
    <xf numFmtId="165" fontId="5" fillId="6" borderId="9" xfId="0" applyNumberFormat="1" applyFont="1" applyFill="1" applyBorder="1" applyAlignment="1" applyProtection="1">
      <alignment vertical="top" wrapText="1"/>
      <protection locked="0"/>
    </xf>
    <xf numFmtId="165" fontId="5" fillId="6" borderId="12" xfId="0" applyNumberFormat="1" applyFont="1" applyFill="1" applyBorder="1" applyAlignment="1" applyProtection="1">
      <alignment vertical="top" wrapText="1"/>
      <protection locked="0"/>
    </xf>
    <xf numFmtId="165" fontId="5" fillId="6" borderId="15" xfId="0" applyNumberFormat="1" applyFont="1" applyFill="1" applyBorder="1" applyAlignment="1" applyProtection="1">
      <alignment vertical="top" wrapText="1"/>
      <protection locked="0"/>
    </xf>
    <xf numFmtId="165" fontId="5" fillId="6" borderId="0" xfId="0" applyNumberFormat="1" applyFont="1" applyFill="1" applyBorder="1" applyAlignment="1" applyProtection="1">
      <alignment vertical="top" wrapText="1"/>
      <protection locked="0"/>
    </xf>
    <xf numFmtId="165" fontId="5" fillId="6" borderId="13" xfId="0" applyNumberFormat="1" applyFont="1" applyFill="1" applyBorder="1" applyAlignment="1" applyProtection="1">
      <alignment vertical="top" wrapText="1"/>
      <protection locked="0"/>
    </xf>
    <xf numFmtId="165" fontId="5" fillId="6" borderId="16" xfId="0" applyNumberFormat="1" applyFont="1" applyFill="1" applyBorder="1" applyAlignment="1" applyProtection="1">
      <alignment vertical="top" wrapText="1"/>
      <protection locked="0"/>
    </xf>
    <xf numFmtId="165" fontId="5" fillId="6" borderId="6" xfId="0" applyNumberFormat="1" applyFont="1" applyFill="1" applyBorder="1" applyAlignment="1" applyProtection="1">
      <alignment vertical="top" wrapText="1"/>
      <protection locked="0"/>
    </xf>
    <xf numFmtId="165" fontId="5" fillId="6" borderId="11" xfId="0" applyNumberFormat="1" applyFont="1" applyFill="1" applyBorder="1" applyAlignment="1" applyProtection="1">
      <alignment vertical="top" wrapText="1"/>
      <protection locked="0"/>
    </xf>
    <xf numFmtId="0" fontId="5" fillId="0" borderId="2" xfId="5" applyFont="1" applyBorder="1"/>
    <xf numFmtId="0" fontId="5" fillId="0" borderId="4" xfId="5" applyFont="1" applyBorder="1"/>
    <xf numFmtId="165" fontId="17" fillId="0" borderId="3" xfId="5" applyNumberFormat="1" applyFont="1" applyBorder="1" applyAlignment="1">
      <alignment horizontal="left" vertical="top" wrapText="1"/>
    </xf>
    <xf numFmtId="0" fontId="0" fillId="0" borderId="4" xfId="0" applyBorder="1" applyAlignment="1">
      <alignment horizontal="left" vertical="top" wrapText="1"/>
    </xf>
    <xf numFmtId="0" fontId="7" fillId="0" borderId="7" xfId="0" applyFont="1" applyBorder="1" applyAlignment="1">
      <alignment horizontal="left" vertical="top" wrapText="1"/>
    </xf>
    <xf numFmtId="0" fontId="7" fillId="0" borderId="10" xfId="0" applyFont="1" applyBorder="1" applyAlignment="1">
      <alignment horizontal="left" vertical="top" wrapText="1"/>
    </xf>
    <xf numFmtId="165" fontId="5" fillId="6" borderId="14" xfId="0" applyNumberFormat="1" applyFont="1" applyFill="1" applyBorder="1" applyAlignment="1" applyProtection="1">
      <alignment vertical="top" wrapText="1"/>
      <protection locked="0"/>
    </xf>
    <xf numFmtId="0" fontId="5" fillId="0" borderId="9" xfId="0" applyFont="1" applyBorder="1" applyAlignment="1" applyProtection="1">
      <alignment vertical="top" wrapText="1"/>
      <protection locked="0"/>
    </xf>
    <xf numFmtId="0" fontId="5" fillId="0" borderId="9" xfId="0" applyFont="1" applyBorder="1" applyAlignment="1" applyProtection="1">
      <alignment wrapText="1"/>
      <protection locked="0"/>
    </xf>
    <xf numFmtId="0" fontId="5" fillId="0" borderId="12" xfId="0" applyFont="1" applyBorder="1" applyAlignment="1" applyProtection="1">
      <alignment wrapText="1"/>
      <protection locked="0"/>
    </xf>
    <xf numFmtId="0" fontId="5" fillId="0" borderId="15" xfId="0" applyFont="1" applyBorder="1" applyAlignment="1" applyProtection="1">
      <alignment wrapText="1"/>
      <protection locked="0"/>
    </xf>
    <xf numFmtId="0" fontId="5" fillId="0" borderId="0" xfId="0" applyFont="1" applyAlignment="1" applyProtection="1">
      <alignment wrapText="1"/>
      <protection locked="0"/>
    </xf>
    <xf numFmtId="0" fontId="5" fillId="0" borderId="13" xfId="0" applyFont="1" applyBorder="1" applyAlignment="1" applyProtection="1">
      <alignment wrapText="1"/>
      <protection locked="0"/>
    </xf>
    <xf numFmtId="0" fontId="5" fillId="0" borderId="16" xfId="0" applyFont="1" applyBorder="1" applyAlignment="1" applyProtection="1">
      <alignment wrapText="1"/>
      <protection locked="0"/>
    </xf>
    <xf numFmtId="0" fontId="5" fillId="0" borderId="6" xfId="0" applyFont="1" applyBorder="1" applyAlignment="1" applyProtection="1">
      <alignment wrapText="1"/>
      <protection locked="0"/>
    </xf>
    <xf numFmtId="0" fontId="5" fillId="0" borderId="11" xfId="0" applyFont="1" applyBorder="1" applyAlignment="1" applyProtection="1">
      <alignment wrapText="1"/>
      <protection locked="0"/>
    </xf>
    <xf numFmtId="0" fontId="17" fillId="0" borderId="2" xfId="0" applyFont="1" applyBorder="1" applyAlignment="1">
      <alignment wrapText="1"/>
    </xf>
    <xf numFmtId="0" fontId="0" fillId="0" borderId="4" xfId="0" applyBorder="1" applyAlignment="1">
      <alignment wrapText="1"/>
    </xf>
    <xf numFmtId="0" fontId="18" fillId="5" borderId="1" xfId="0" applyFont="1" applyFill="1" applyBorder="1" applyAlignment="1">
      <alignment horizontal="left" vertical="center"/>
    </xf>
    <xf numFmtId="0" fontId="28" fillId="0" borderId="1" xfId="0" applyFont="1" applyBorder="1" applyAlignment="1">
      <alignment horizontal="left" vertical="center"/>
    </xf>
    <xf numFmtId="0" fontId="7" fillId="4" borderId="17" xfId="0" applyFont="1" applyFill="1" applyBorder="1" applyAlignment="1" applyProtection="1">
      <alignment vertical="center" wrapText="1"/>
    </xf>
    <xf numFmtId="0" fontId="7" fillId="4" borderId="18" xfId="0" applyFont="1" applyFill="1" applyBorder="1" applyAlignment="1" applyProtection="1">
      <alignment vertical="center" wrapText="1"/>
    </xf>
    <xf numFmtId="0" fontId="8" fillId="6" borderId="14" xfId="0" applyFont="1" applyFill="1" applyBorder="1" applyAlignment="1" applyProtection="1">
      <alignment vertical="center" wrapText="1"/>
      <protection locked="0"/>
    </xf>
    <xf numFmtId="0" fontId="5" fillId="6" borderId="12" xfId="0" applyFont="1" applyFill="1" applyBorder="1" applyAlignment="1" applyProtection="1">
      <alignment wrapText="1"/>
      <protection locked="0"/>
    </xf>
    <xf numFmtId="0" fontId="8" fillId="6" borderId="16" xfId="0" applyFont="1" applyFill="1" applyBorder="1" applyAlignment="1" applyProtection="1">
      <alignment vertical="center" wrapText="1"/>
      <protection locked="0"/>
    </xf>
    <xf numFmtId="0" fontId="5" fillId="6" borderId="11" xfId="0" applyFont="1" applyFill="1" applyBorder="1" applyAlignment="1" applyProtection="1">
      <alignment wrapText="1"/>
      <protection locked="0"/>
    </xf>
    <xf numFmtId="0" fontId="8" fillId="6" borderId="2" xfId="0" applyFont="1" applyFill="1" applyBorder="1" applyAlignment="1" applyProtection="1">
      <alignment vertical="center" wrapText="1"/>
      <protection locked="0"/>
    </xf>
    <xf numFmtId="0" fontId="5" fillId="6" borderId="4" xfId="0" applyFont="1" applyFill="1" applyBorder="1" applyAlignment="1" applyProtection="1">
      <alignment wrapText="1"/>
      <protection locked="0"/>
    </xf>
    <xf numFmtId="0" fontId="7" fillId="4" borderId="19" xfId="0" applyFont="1" applyFill="1" applyBorder="1" applyAlignment="1" applyProtection="1">
      <alignment vertical="center" wrapText="1"/>
    </xf>
    <xf numFmtId="0" fontId="8" fillId="6" borderId="15" xfId="0" applyFont="1" applyFill="1" applyBorder="1" applyAlignment="1" applyProtection="1">
      <alignment vertical="center" wrapText="1"/>
      <protection locked="0"/>
    </xf>
    <xf numFmtId="0" fontId="5" fillId="6" borderId="13" xfId="0" applyFont="1" applyFill="1" applyBorder="1" applyAlignment="1" applyProtection="1">
      <alignment wrapText="1"/>
      <protection locked="0"/>
    </xf>
    <xf numFmtId="0" fontId="81" fillId="4" borderId="0" xfId="0" applyFont="1" applyFill="1" applyAlignment="1">
      <alignment vertical="top" wrapText="1"/>
    </xf>
    <xf numFmtId="0" fontId="82" fillId="4" borderId="0" xfId="0" applyFont="1" applyFill="1" applyAlignment="1">
      <alignment vertical="top" wrapText="1"/>
    </xf>
    <xf numFmtId="0" fontId="0" fillId="4" borderId="0" xfId="0" applyFill="1" applyAlignment="1">
      <alignment wrapText="1"/>
    </xf>
    <xf numFmtId="0" fontId="27" fillId="4" borderId="0" xfId="0" applyFont="1" applyFill="1" applyAlignment="1">
      <alignment vertical="top" wrapText="1"/>
    </xf>
    <xf numFmtId="0" fontId="54" fillId="4" borderId="0" xfId="0" applyFont="1" applyFill="1" applyAlignment="1">
      <alignment vertical="top" wrapText="1"/>
    </xf>
    <xf numFmtId="0" fontId="33" fillId="4" borderId="0" xfId="0" applyFont="1" applyFill="1" applyAlignment="1">
      <alignment wrapText="1"/>
    </xf>
    <xf numFmtId="0" fontId="17" fillId="4" borderId="0" xfId="0" applyFont="1" applyFill="1" applyAlignment="1" applyProtection="1">
      <alignment horizontal="left" wrapText="1"/>
    </xf>
    <xf numFmtId="0" fontId="17"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113" fillId="0" borderId="0" xfId="0" applyFont="1" applyAlignment="1">
      <alignment wrapText="1"/>
    </xf>
    <xf numFmtId="0" fontId="3" fillId="0" borderId="0" xfId="0" applyFont="1" applyAlignment="1">
      <alignment wrapText="1"/>
    </xf>
    <xf numFmtId="0" fontId="18" fillId="16" borderId="3" xfId="0" applyFont="1" applyFill="1" applyBorder="1" applyAlignment="1">
      <alignment horizontal="left" vertical="center" wrapText="1"/>
    </xf>
    <xf numFmtId="0" fontId="26" fillId="19" borderId="15" xfId="0" applyFont="1" applyFill="1" applyBorder="1" applyAlignment="1">
      <alignment horizontal="left" vertical="center" wrapText="1"/>
    </xf>
    <xf numFmtId="0" fontId="7" fillId="19" borderId="0" xfId="0" applyFont="1" applyFill="1" applyBorder="1" applyAlignment="1">
      <alignment horizontal="left" vertical="center" wrapText="1"/>
    </xf>
    <xf numFmtId="0" fontId="11" fillId="19" borderId="15" xfId="0" applyFont="1" applyFill="1" applyBorder="1" applyAlignment="1">
      <alignment horizontal="left" vertical="center" wrapText="1"/>
    </xf>
    <xf numFmtId="0" fontId="11" fillId="19" borderId="0" xfId="0" applyFont="1" applyFill="1" applyBorder="1" applyAlignment="1">
      <alignment horizontal="left" vertical="center" wrapText="1"/>
    </xf>
    <xf numFmtId="0" fontId="7" fillId="15" borderId="3" xfId="0" applyFont="1" applyFill="1" applyBorder="1" applyAlignment="1">
      <alignment horizontal="left" vertical="center" wrapText="1"/>
    </xf>
    <xf numFmtId="0" fontId="7" fillId="15" borderId="4" xfId="0" applyFont="1" applyFill="1" applyBorder="1" applyAlignment="1">
      <alignment horizontal="left" vertical="center" wrapText="1"/>
    </xf>
    <xf numFmtId="0" fontId="114" fillId="0" borderId="0" xfId="0" applyFont="1" applyBorder="1" applyAlignment="1">
      <alignment wrapText="1"/>
    </xf>
    <xf numFmtId="0" fontId="115" fillId="0" borderId="0" xfId="0" applyFont="1" applyBorder="1" applyAlignment="1">
      <alignment wrapText="1"/>
    </xf>
    <xf numFmtId="0" fontId="116" fillId="0" borderId="0" xfId="0" applyFont="1" applyAlignment="1">
      <alignment wrapText="1"/>
    </xf>
    <xf numFmtId="0" fontId="109" fillId="0" borderId="0" xfId="0" applyFont="1" applyAlignment="1">
      <alignment wrapText="1"/>
    </xf>
    <xf numFmtId="0" fontId="26" fillId="19" borderId="0" xfId="0" applyFont="1" applyFill="1" applyBorder="1" applyAlignment="1">
      <alignment horizontal="left" vertical="center" wrapText="1"/>
    </xf>
    <xf numFmtId="0" fontId="12" fillId="0" borderId="0" xfId="0" applyFont="1" applyAlignment="1">
      <alignment horizontal="left" vertical="top" wrapText="1"/>
    </xf>
    <xf numFmtId="0" fontId="112" fillId="0" borderId="0" xfId="0" applyFont="1" applyAlignment="1">
      <alignment horizontal="left" vertical="top" wrapText="1"/>
    </xf>
    <xf numFmtId="0" fontId="43" fillId="5" borderId="2" xfId="0" applyFont="1" applyFill="1" applyBorder="1" applyAlignment="1">
      <alignment vertical="top" wrapText="1"/>
    </xf>
    <xf numFmtId="0" fontId="35" fillId="0" borderId="3" xfId="0" applyFont="1" applyBorder="1" applyAlignment="1">
      <alignment wrapText="1"/>
    </xf>
    <xf numFmtId="0" fontId="35" fillId="0" borderId="4" xfId="0" applyFont="1" applyBorder="1" applyAlignment="1">
      <alignment wrapText="1"/>
    </xf>
    <xf numFmtId="0" fontId="36" fillId="0" borderId="0" xfId="0" applyFont="1" applyAlignment="1">
      <alignment vertical="top" wrapText="1"/>
    </xf>
    <xf numFmtId="0" fontId="35" fillId="0" borderId="0" xfId="0" applyFont="1" applyAlignment="1">
      <alignment vertical="top" wrapText="1"/>
    </xf>
    <xf numFmtId="0" fontId="37" fillId="0" borderId="0" xfId="0" applyFont="1" applyAlignment="1">
      <alignment wrapText="1"/>
    </xf>
    <xf numFmtId="0" fontId="41" fillId="0" borderId="0" xfId="0" applyFont="1" applyAlignment="1">
      <alignment vertical="top" wrapText="1"/>
    </xf>
    <xf numFmtId="0" fontId="42" fillId="0" borderId="0" xfId="0" applyFont="1" applyAlignment="1">
      <alignment wrapText="1"/>
    </xf>
    <xf numFmtId="0" fontId="39" fillId="0" borderId="0" xfId="0" applyFont="1" applyAlignment="1">
      <alignment vertical="top" wrapText="1"/>
    </xf>
    <xf numFmtId="0" fontId="35" fillId="0" borderId="0" xfId="0" applyFont="1" applyAlignment="1">
      <alignment wrapText="1"/>
    </xf>
    <xf numFmtId="0" fontId="43" fillId="6" borderId="2" xfId="0" applyFont="1" applyFill="1" applyBorder="1" applyAlignment="1">
      <alignment wrapText="1"/>
    </xf>
    <xf numFmtId="0" fontId="37" fillId="0" borderId="3" xfId="0" applyFont="1" applyBorder="1" applyAlignment="1">
      <alignment wrapText="1"/>
    </xf>
    <xf numFmtId="0" fontId="37" fillId="0" borderId="4" xfId="0" applyFont="1" applyBorder="1" applyAlignment="1">
      <alignment wrapText="1"/>
    </xf>
    <xf numFmtId="165" fontId="35" fillId="6" borderId="14" xfId="0" applyNumberFormat="1" applyFont="1" applyFill="1" applyBorder="1" applyAlignment="1" applyProtection="1">
      <alignment vertical="top" wrapText="1"/>
      <protection locked="0"/>
    </xf>
    <xf numFmtId="0" fontId="35" fillId="0" borderId="9" xfId="0" applyFont="1" applyBorder="1" applyAlignment="1">
      <alignment vertical="top" wrapText="1"/>
    </xf>
    <xf numFmtId="0" fontId="35" fillId="0" borderId="12" xfId="0" applyFont="1" applyBorder="1" applyAlignment="1">
      <alignment vertical="top" wrapText="1"/>
    </xf>
    <xf numFmtId="0" fontId="35" fillId="0" borderId="15" xfId="0" applyFont="1" applyBorder="1" applyAlignment="1">
      <alignment vertical="top" wrapText="1"/>
    </xf>
    <xf numFmtId="0" fontId="35" fillId="0" borderId="13" xfId="0" applyFont="1" applyBorder="1" applyAlignment="1">
      <alignment vertical="top" wrapText="1"/>
    </xf>
    <xf numFmtId="0" fontId="35" fillId="0" borderId="16" xfId="0" applyFont="1" applyBorder="1" applyAlignment="1">
      <alignment vertical="top" wrapText="1"/>
    </xf>
    <xf numFmtId="0" fontId="35" fillId="0" borderId="6" xfId="0" applyFont="1" applyBorder="1" applyAlignment="1">
      <alignment vertical="top" wrapText="1"/>
    </xf>
    <xf numFmtId="0" fontId="35" fillId="0" borderId="11" xfId="0" applyFont="1" applyBorder="1" applyAlignment="1">
      <alignment vertical="top" wrapText="1"/>
    </xf>
    <xf numFmtId="0" fontId="43" fillId="0" borderId="1" xfId="0" applyFont="1" applyBorder="1"/>
    <xf numFmtId="0" fontId="35" fillId="0" borderId="1" xfId="0" applyFont="1" applyBorder="1"/>
    <xf numFmtId="165" fontId="35" fillId="0" borderId="1" xfId="0" applyNumberFormat="1" applyFont="1" applyBorder="1"/>
    <xf numFmtId="0" fontId="43" fillId="0" borderId="8" xfId="0" applyFont="1" applyBorder="1" applyAlignment="1">
      <alignment horizontal="left" vertical="top" wrapText="1"/>
    </xf>
    <xf numFmtId="0" fontId="43" fillId="0" borderId="7" xfId="0" applyFont="1" applyBorder="1" applyAlignment="1">
      <alignment horizontal="left" vertical="top"/>
    </xf>
    <xf numFmtId="0" fontId="43" fillId="0" borderId="10" xfId="0" applyFont="1" applyBorder="1" applyAlignment="1">
      <alignment horizontal="left" vertical="top"/>
    </xf>
    <xf numFmtId="0" fontId="43" fillId="0" borderId="8" xfId="0" applyFont="1" applyBorder="1" applyAlignment="1">
      <alignment horizontal="left" vertical="top"/>
    </xf>
    <xf numFmtId="165" fontId="44" fillId="0" borderId="1" xfId="0" applyNumberFormat="1" applyFont="1" applyBorder="1" applyAlignment="1">
      <alignment vertical="top" wrapText="1"/>
    </xf>
    <xf numFmtId="165" fontId="47" fillId="0" borderId="1" xfId="0" applyNumberFormat="1" applyFont="1" applyBorder="1" applyAlignment="1">
      <alignment vertical="top" wrapText="1"/>
    </xf>
    <xf numFmtId="167" fontId="43" fillId="6" borderId="2" xfId="0" applyNumberFormat="1" applyFont="1" applyFill="1" applyBorder="1" applyAlignment="1" applyProtection="1">
      <alignment vertical="top" wrapText="1"/>
      <protection locked="0"/>
    </xf>
    <xf numFmtId="167" fontId="43" fillId="6" borderId="4" xfId="0" applyNumberFormat="1" applyFont="1" applyFill="1" applyBorder="1" applyAlignment="1" applyProtection="1">
      <alignment vertical="top" wrapText="1"/>
      <protection locked="0"/>
    </xf>
    <xf numFmtId="167" fontId="43" fillId="6" borderId="1" xfId="0" applyNumberFormat="1" applyFont="1" applyFill="1" applyBorder="1" applyAlignment="1" applyProtection="1">
      <alignment vertical="top" wrapText="1"/>
      <protection locked="0"/>
    </xf>
    <xf numFmtId="165" fontId="56" fillId="6" borderId="14" xfId="0" applyNumberFormat="1" applyFont="1" applyFill="1" applyBorder="1" applyAlignment="1" applyProtection="1">
      <alignment vertical="top" wrapText="1"/>
      <protection locked="0"/>
    </xf>
    <xf numFmtId="0" fontId="58" fillId="0" borderId="9" xfId="0" applyFont="1" applyBorder="1" applyAlignment="1" applyProtection="1">
      <alignment vertical="top" wrapText="1"/>
      <protection locked="0"/>
    </xf>
    <xf numFmtId="0" fontId="58" fillId="0" borderId="9" xfId="0" applyFont="1" applyBorder="1" applyAlignment="1" applyProtection="1">
      <alignment wrapText="1"/>
      <protection locked="0"/>
    </xf>
    <xf numFmtId="0" fontId="58" fillId="0" borderId="12" xfId="0" applyFont="1" applyBorder="1" applyAlignment="1" applyProtection="1">
      <alignment wrapText="1"/>
      <protection locked="0"/>
    </xf>
    <xf numFmtId="0" fontId="58" fillId="0" borderId="15" xfId="0" applyFont="1" applyBorder="1" applyAlignment="1" applyProtection="1">
      <alignment wrapText="1"/>
      <protection locked="0"/>
    </xf>
    <xf numFmtId="0" fontId="58" fillId="0" borderId="0" xfId="0" applyFont="1" applyAlignment="1" applyProtection="1">
      <alignment wrapText="1"/>
      <protection locked="0"/>
    </xf>
    <xf numFmtId="0" fontId="58" fillId="0" borderId="13" xfId="0" applyFont="1" applyBorder="1" applyAlignment="1" applyProtection="1">
      <alignment wrapText="1"/>
      <protection locked="0"/>
    </xf>
    <xf numFmtId="0" fontId="58" fillId="0" borderId="16" xfId="0" applyFont="1" applyBorder="1" applyAlignment="1" applyProtection="1">
      <alignment wrapText="1"/>
      <protection locked="0"/>
    </xf>
    <xf numFmtId="0" fontId="58" fillId="0" borderId="6" xfId="0" applyFont="1" applyBorder="1" applyAlignment="1" applyProtection="1">
      <alignment wrapText="1"/>
      <protection locked="0"/>
    </xf>
    <xf numFmtId="0" fontId="58" fillId="0" borderId="11" xfId="0" applyFont="1" applyBorder="1" applyAlignment="1" applyProtection="1">
      <alignment wrapText="1"/>
      <protection locked="0"/>
    </xf>
    <xf numFmtId="165" fontId="68" fillId="0" borderId="1" xfId="0" applyNumberFormat="1" applyFont="1" applyBorder="1" applyAlignment="1">
      <alignment vertical="top" wrapText="1"/>
    </xf>
    <xf numFmtId="0" fontId="67" fillId="0" borderId="1" xfId="0" applyFont="1" applyBorder="1"/>
    <xf numFmtId="0" fontId="56" fillId="0" borderId="1" xfId="0" applyFont="1" applyBorder="1"/>
    <xf numFmtId="0" fontId="58" fillId="0" borderId="1" xfId="0" applyFont="1" applyBorder="1"/>
    <xf numFmtId="165" fontId="56" fillId="0" borderId="1" xfId="0" applyNumberFormat="1" applyFont="1" applyBorder="1"/>
    <xf numFmtId="0" fontId="55" fillId="0" borderId="0" xfId="0" applyFont="1" applyAlignment="1">
      <alignment vertical="top" wrapText="1"/>
    </xf>
    <xf numFmtId="0" fontId="58" fillId="0" borderId="0" xfId="0" applyFont="1" applyAlignment="1">
      <alignment vertical="top" wrapText="1"/>
    </xf>
    <xf numFmtId="167" fontId="67" fillId="6" borderId="1" xfId="0" applyNumberFormat="1" applyFont="1" applyFill="1" applyBorder="1" applyAlignment="1" applyProtection="1">
      <alignment vertical="top" wrapText="1"/>
      <protection locked="0"/>
    </xf>
    <xf numFmtId="0" fontId="67" fillId="5" borderId="1" xfId="0" applyFont="1" applyFill="1" applyBorder="1" applyAlignment="1">
      <alignment vertical="top"/>
    </xf>
    <xf numFmtId="0" fontId="58" fillId="0" borderId="1" xfId="0" applyFont="1" applyBorder="1" applyAlignment="1">
      <alignment vertical="top"/>
    </xf>
    <xf numFmtId="0" fontId="67" fillId="0" borderId="8" xfId="0" applyFont="1" applyBorder="1" applyAlignment="1">
      <alignment horizontal="left" vertical="top" wrapText="1"/>
    </xf>
    <xf numFmtId="0" fontId="67" fillId="0" borderId="7" xfId="0" applyFont="1" applyBorder="1" applyAlignment="1">
      <alignment horizontal="left" vertical="top" wrapText="1"/>
    </xf>
    <xf numFmtId="0" fontId="67" fillId="0" borderId="10" xfId="0" applyFont="1" applyBorder="1" applyAlignment="1">
      <alignment horizontal="left" vertical="top" wrapText="1"/>
    </xf>
    <xf numFmtId="0" fontId="67" fillId="0" borderId="8" xfId="0" applyFont="1" applyBorder="1" applyAlignment="1">
      <alignment horizontal="left" vertical="top"/>
    </xf>
    <xf numFmtId="0" fontId="67" fillId="0" borderId="7" xfId="0" applyFont="1" applyBorder="1" applyAlignment="1">
      <alignment horizontal="left" vertical="top"/>
    </xf>
    <xf numFmtId="0" fontId="67" fillId="0" borderId="10" xfId="0" applyFont="1" applyBorder="1" applyAlignment="1">
      <alignment horizontal="left" vertical="top"/>
    </xf>
    <xf numFmtId="0" fontId="62" fillId="0" borderId="0" xfId="0" applyFont="1" applyAlignment="1">
      <alignment vertical="top" wrapText="1"/>
    </xf>
    <xf numFmtId="0" fontId="56" fillId="0" borderId="0" xfId="0" applyFont="1" applyAlignment="1">
      <alignment wrapText="1"/>
    </xf>
    <xf numFmtId="0" fontId="59" fillId="0" borderId="0" xfId="0" applyFont="1" applyAlignment="1">
      <alignment vertical="top" wrapText="1"/>
    </xf>
    <xf numFmtId="0" fontId="60" fillId="0" borderId="0" xfId="0" applyFont="1" applyAlignment="1">
      <alignment wrapText="1"/>
    </xf>
    <xf numFmtId="0" fontId="67" fillId="6" borderId="2" xfId="0" applyFont="1" applyFill="1" applyBorder="1" applyAlignment="1">
      <alignment wrapText="1"/>
    </xf>
    <xf numFmtId="0" fontId="58" fillId="0" borderId="3" xfId="0" applyFont="1" applyBorder="1" applyAlignment="1">
      <alignment wrapText="1"/>
    </xf>
    <xf numFmtId="0" fontId="58" fillId="0" borderId="4" xfId="0" applyFont="1" applyBorder="1" applyAlignment="1">
      <alignment wrapText="1"/>
    </xf>
    <xf numFmtId="0" fontId="58" fillId="0" borderId="0" xfId="0" applyFont="1" applyAlignment="1">
      <alignment wrapText="1"/>
    </xf>
    <xf numFmtId="0" fontId="43" fillId="5" borderId="1" xfId="0" applyFont="1" applyFill="1" applyBorder="1" applyAlignment="1">
      <alignment vertical="top"/>
    </xf>
    <xf numFmtId="0" fontId="35" fillId="0" borderId="1" xfId="0" applyFont="1" applyBorder="1" applyAlignment="1">
      <alignment vertical="top"/>
    </xf>
    <xf numFmtId="0" fontId="35" fillId="0" borderId="9" xfId="0" applyFont="1" applyBorder="1" applyAlignment="1" applyProtection="1">
      <alignment vertical="top" wrapText="1"/>
      <protection locked="0"/>
    </xf>
    <xf numFmtId="0" fontId="35" fillId="0" borderId="9" xfId="0" applyFont="1" applyBorder="1" applyAlignment="1" applyProtection="1">
      <alignment wrapText="1"/>
      <protection locked="0"/>
    </xf>
    <xf numFmtId="0" fontId="35" fillId="0" borderId="12" xfId="0" applyFont="1" applyBorder="1" applyAlignment="1" applyProtection="1">
      <alignment wrapText="1"/>
      <protection locked="0"/>
    </xf>
    <xf numFmtId="0" fontId="35" fillId="0" borderId="15" xfId="0" applyFont="1" applyBorder="1" applyAlignment="1" applyProtection="1">
      <alignment wrapText="1"/>
      <protection locked="0"/>
    </xf>
    <xf numFmtId="0" fontId="35" fillId="0" borderId="0" xfId="0" applyFont="1" applyAlignment="1" applyProtection="1">
      <alignment wrapText="1"/>
      <protection locked="0"/>
    </xf>
    <xf numFmtId="0" fontId="35" fillId="0" borderId="13" xfId="0" applyFont="1" applyBorder="1" applyAlignment="1" applyProtection="1">
      <alignment wrapText="1"/>
      <protection locked="0"/>
    </xf>
    <xf numFmtId="0" fontId="35" fillId="0" borderId="16" xfId="0" applyFont="1" applyBorder="1" applyAlignment="1" applyProtection="1">
      <alignment wrapText="1"/>
      <protection locked="0"/>
    </xf>
    <xf numFmtId="0" fontId="35" fillId="0" borderId="6" xfId="0" applyFont="1" applyBorder="1" applyAlignment="1" applyProtection="1">
      <alignment wrapText="1"/>
      <protection locked="0"/>
    </xf>
    <xf numFmtId="0" fontId="35" fillId="0" borderId="11" xfId="0" applyFont="1" applyBorder="1" applyAlignment="1" applyProtection="1">
      <alignment wrapText="1"/>
      <protection locked="0"/>
    </xf>
    <xf numFmtId="0" fontId="43" fillId="0" borderId="7" xfId="0" applyFont="1" applyBorder="1" applyAlignment="1">
      <alignment horizontal="left" vertical="top" wrapText="1"/>
    </xf>
    <xf numFmtId="0" fontId="43" fillId="0" borderId="10" xfId="0" applyFont="1" applyBorder="1" applyAlignment="1">
      <alignment horizontal="left" vertical="top" wrapText="1"/>
    </xf>
    <xf numFmtId="0" fontId="43" fillId="5" borderId="3" xfId="0" applyFont="1" applyFill="1" applyBorder="1" applyAlignment="1">
      <alignment vertical="top" wrapText="1"/>
    </xf>
    <xf numFmtId="0" fontId="43" fillId="5" borderId="4" xfId="0" applyFont="1" applyFill="1" applyBorder="1" applyAlignment="1">
      <alignment vertical="top" wrapText="1"/>
    </xf>
    <xf numFmtId="0" fontId="37" fillId="0" borderId="1" xfId="0" applyFont="1" applyBorder="1" applyAlignment="1">
      <alignment vertical="top"/>
    </xf>
    <xf numFmtId="0" fontId="37" fillId="0" borderId="1" xfId="0" applyFont="1" applyBorder="1"/>
    <xf numFmtId="0" fontId="37" fillId="0" borderId="0" xfId="0" applyFont="1" applyAlignment="1">
      <alignment vertical="top" wrapText="1"/>
    </xf>
    <xf numFmtId="0" fontId="37" fillId="0" borderId="9" xfId="0" applyFont="1" applyBorder="1" applyAlignment="1" applyProtection="1">
      <alignment vertical="top" wrapText="1"/>
      <protection locked="0"/>
    </xf>
    <xf numFmtId="0" fontId="37" fillId="0" borderId="9" xfId="0" applyFont="1" applyBorder="1" applyAlignment="1" applyProtection="1">
      <alignment wrapText="1"/>
      <protection locked="0"/>
    </xf>
    <xf numFmtId="0" fontId="37" fillId="0" borderId="12" xfId="0" applyFont="1" applyBorder="1" applyAlignment="1" applyProtection="1">
      <alignment wrapText="1"/>
      <protection locked="0"/>
    </xf>
    <xf numFmtId="0" fontId="37" fillId="0" borderId="15" xfId="0" applyFont="1" applyBorder="1" applyAlignment="1" applyProtection="1">
      <alignment wrapText="1"/>
      <protection locked="0"/>
    </xf>
    <xf numFmtId="0" fontId="37" fillId="0" borderId="0" xfId="0" applyFont="1" applyAlignment="1" applyProtection="1">
      <alignment wrapText="1"/>
      <protection locked="0"/>
    </xf>
    <xf numFmtId="0" fontId="37" fillId="0" borderId="13" xfId="0" applyFont="1" applyBorder="1" applyAlignment="1" applyProtection="1">
      <alignment wrapText="1"/>
      <protection locked="0"/>
    </xf>
    <xf numFmtId="0" fontId="37" fillId="0" borderId="16" xfId="0" applyFont="1" applyBorder="1" applyAlignment="1" applyProtection="1">
      <alignment wrapText="1"/>
      <protection locked="0"/>
    </xf>
    <xf numFmtId="0" fontId="37" fillId="0" borderId="6" xfId="0" applyFont="1" applyBorder="1" applyAlignment="1" applyProtection="1">
      <alignment wrapText="1"/>
      <protection locked="0"/>
    </xf>
    <xf numFmtId="0" fontId="37" fillId="0" borderId="11" xfId="0" applyFont="1" applyBorder="1" applyAlignment="1" applyProtection="1">
      <alignment wrapText="1"/>
      <protection locked="0"/>
    </xf>
    <xf numFmtId="0" fontId="65" fillId="4" borderId="1" xfId="0" applyFont="1" applyFill="1" applyBorder="1" applyAlignment="1">
      <alignment horizontal="left" vertical="top" wrapText="1"/>
    </xf>
    <xf numFmtId="0" fontId="58" fillId="0" borderId="1" xfId="0" applyFont="1" applyBorder="1" applyAlignment="1">
      <alignment horizontal="left" vertical="top" wrapText="1"/>
    </xf>
    <xf numFmtId="0" fontId="65" fillId="0" borderId="2" xfId="0" applyFont="1" applyBorder="1" applyAlignment="1">
      <alignment horizontal="left" vertical="top" wrapText="1"/>
    </xf>
    <xf numFmtId="0" fontId="58" fillId="0" borderId="4" xfId="0" applyFont="1" applyBorder="1" applyAlignment="1">
      <alignment horizontal="left" vertical="top" wrapText="1"/>
    </xf>
    <xf numFmtId="0" fontId="64" fillId="0" borderId="2" xfId="0" applyFont="1" applyBorder="1" applyAlignment="1">
      <alignment horizontal="left" vertical="center" wrapText="1"/>
    </xf>
    <xf numFmtId="0" fontId="58" fillId="0" borderId="4" xfId="0" applyFont="1" applyBorder="1" applyAlignment="1">
      <alignment horizontal="left" vertical="center"/>
    </xf>
    <xf numFmtId="0" fontId="66" fillId="0" borderId="6" xfId="0" applyFont="1" applyBorder="1" applyAlignment="1">
      <alignment wrapText="1"/>
    </xf>
    <xf numFmtId="0" fontId="64" fillId="0" borderId="17" xfId="0" applyFont="1" applyBorder="1" applyAlignment="1">
      <alignment vertical="center" wrapText="1"/>
    </xf>
    <xf numFmtId="0" fontId="64" fillId="0" borderId="18" xfId="0" applyFont="1" applyBorder="1" applyAlignment="1">
      <alignment vertical="center" wrapText="1"/>
    </xf>
    <xf numFmtId="0" fontId="64" fillId="0" borderId="19" xfId="0" applyFont="1" applyBorder="1" applyAlignment="1">
      <alignment vertical="center" wrapText="1"/>
    </xf>
    <xf numFmtId="0" fontId="58" fillId="0" borderId="1" xfId="0" applyFont="1" applyBorder="1" applyAlignment="1">
      <alignment wrapText="1"/>
    </xf>
    <xf numFmtId="0" fontId="65" fillId="6" borderId="2" xfId="0" applyFont="1" applyFill="1" applyBorder="1" applyAlignment="1" applyProtection="1">
      <alignment vertical="center" wrapText="1"/>
      <protection locked="0"/>
    </xf>
    <xf numFmtId="0" fontId="58" fillId="6" borderId="4" xfId="0" applyFont="1" applyFill="1" applyBorder="1" applyAlignment="1" applyProtection="1">
      <alignment wrapText="1"/>
      <protection locked="0"/>
    </xf>
    <xf numFmtId="0" fontId="65" fillId="6" borderId="15" xfId="0" applyFont="1" applyFill="1" applyBorder="1" applyAlignment="1" applyProtection="1">
      <alignment vertical="center" wrapText="1"/>
      <protection locked="0"/>
    </xf>
    <xf numFmtId="0" fontId="58" fillId="6" borderId="13" xfId="0" applyFont="1" applyFill="1" applyBorder="1" applyAlignment="1" applyProtection="1">
      <alignment wrapText="1"/>
      <protection locked="0"/>
    </xf>
    <xf numFmtId="0" fontId="65" fillId="6" borderId="16" xfId="0" applyFont="1" applyFill="1" applyBorder="1" applyAlignment="1" applyProtection="1">
      <alignment vertical="center" wrapText="1"/>
      <protection locked="0"/>
    </xf>
    <xf numFmtId="0" fontId="58" fillId="6" borderId="11" xfId="0" applyFont="1" applyFill="1" applyBorder="1" applyAlignment="1" applyProtection="1">
      <alignment wrapText="1"/>
      <protection locked="0"/>
    </xf>
    <xf numFmtId="0" fontId="65" fillId="6" borderId="14" xfId="0" applyFont="1" applyFill="1" applyBorder="1" applyAlignment="1" applyProtection="1">
      <alignment vertical="center" wrapText="1"/>
      <protection locked="0"/>
    </xf>
    <xf numFmtId="0" fontId="58" fillId="6" borderId="12" xfId="0" applyFont="1" applyFill="1" applyBorder="1" applyAlignment="1" applyProtection="1">
      <alignment wrapText="1"/>
      <protection locked="0"/>
    </xf>
    <xf numFmtId="0" fontId="72" fillId="6" borderId="2" xfId="0" applyFont="1" applyFill="1" applyBorder="1" applyAlignment="1">
      <alignment wrapText="1"/>
    </xf>
    <xf numFmtId="0" fontId="72" fillId="0" borderId="3" xfId="0" applyFont="1" applyBorder="1" applyAlignment="1">
      <alignment wrapText="1"/>
    </xf>
    <xf numFmtId="0" fontId="72" fillId="0" borderId="4" xfId="0" applyFont="1" applyBorder="1" applyAlignment="1">
      <alignment wrapText="1"/>
    </xf>
  </cellXfs>
  <cellStyles count="10">
    <cellStyle name="Euro" xfId="1"/>
    <cellStyle name="Procent" xfId="4" builtinId="5"/>
    <cellStyle name="Standaard" xfId="0" builtinId="0"/>
    <cellStyle name="Standaard 2" xfId="2"/>
    <cellStyle name="Standaard 3" xfId="7"/>
    <cellStyle name="Standaard 4" xfId="8"/>
    <cellStyle name="Standaard 5" xfId="9"/>
    <cellStyle name="Standaard 6" xfId="5"/>
    <cellStyle name="Valuta" xfId="3" builtinId="4"/>
    <cellStyle name="Valuta 2" xfId="6"/>
  </cellStyles>
  <dxfs count="6">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Light16"/>
  <colors>
    <mruColors>
      <color rgb="FFFFFF99"/>
      <color rgb="FFFF0000"/>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Normal="100" workbookViewId="0">
      <selection activeCell="B7" sqref="B7"/>
    </sheetView>
  </sheetViews>
  <sheetFormatPr defaultColWidth="9.109375" defaultRowHeight="13.2" x14ac:dyDescent="0.25"/>
  <cols>
    <col min="1" max="1" width="26.88671875" style="9" customWidth="1"/>
    <col min="2" max="2" width="142" style="9" customWidth="1"/>
    <col min="3" max="3" width="32.5546875" style="9" customWidth="1"/>
    <col min="4" max="16384" width="9.109375" style="9"/>
  </cols>
  <sheetData>
    <row r="1" spans="1:17" s="34" customFormat="1" ht="22.5" customHeight="1" x14ac:dyDescent="0.25">
      <c r="A1" s="460" t="s">
        <v>253</v>
      </c>
      <c r="B1" s="461"/>
      <c r="C1" s="461"/>
      <c r="D1" s="461"/>
      <c r="E1" s="461"/>
      <c r="F1" s="461"/>
      <c r="G1" s="53"/>
    </row>
    <row r="2" spans="1:17" s="34" customFormat="1" ht="17.399999999999999" x14ac:dyDescent="0.25">
      <c r="A2" s="1"/>
      <c r="B2" s="446" t="s">
        <v>372</v>
      </c>
      <c r="C2" s="53"/>
      <c r="D2" s="53"/>
      <c r="E2" s="53"/>
      <c r="F2" s="53"/>
      <c r="G2" s="53"/>
    </row>
    <row r="3" spans="1:17" s="40" customFormat="1" ht="19.5" customHeight="1" x14ac:dyDescent="0.25">
      <c r="A3" s="47" t="s">
        <v>283</v>
      </c>
      <c r="B3" s="48" t="s">
        <v>312</v>
      </c>
      <c r="C3" s="49"/>
      <c r="D3" s="49"/>
      <c r="E3" s="49"/>
      <c r="F3" s="49"/>
      <c r="G3" s="462"/>
      <c r="H3" s="463"/>
      <c r="I3" s="463"/>
      <c r="J3" s="463"/>
      <c r="K3" s="463"/>
    </row>
    <row r="4" spans="1:17" s="40" customFormat="1" ht="36" customHeight="1" x14ac:dyDescent="0.25">
      <c r="A4" s="282" t="s">
        <v>311</v>
      </c>
      <c r="B4" s="48" t="s">
        <v>282</v>
      </c>
      <c r="C4" s="49"/>
      <c r="D4" s="49"/>
      <c r="E4" s="49"/>
      <c r="F4" s="34"/>
      <c r="G4" s="34"/>
      <c r="H4" s="34"/>
      <c r="I4" s="34"/>
      <c r="J4" s="34"/>
      <c r="K4" s="34"/>
      <c r="L4" s="34"/>
      <c r="M4" s="34"/>
      <c r="N4" s="34"/>
      <c r="O4" s="34"/>
    </row>
    <row r="5" spans="1:17" s="34" customFormat="1" ht="36" customHeight="1" x14ac:dyDescent="0.25">
      <c r="A5" s="267" t="s">
        <v>217</v>
      </c>
      <c r="B5" s="268" t="s">
        <v>218</v>
      </c>
      <c r="C5" s="269" t="s">
        <v>219</v>
      </c>
      <c r="D5" s="53"/>
      <c r="E5" s="53"/>
      <c r="F5" s="53"/>
      <c r="G5" s="53"/>
    </row>
    <row r="6" spans="1:17" ht="62.25" customHeight="1" x14ac:dyDescent="0.25">
      <c r="A6" s="2" t="s">
        <v>293</v>
      </c>
      <c r="B6" s="2" t="s">
        <v>334</v>
      </c>
      <c r="C6" s="2" t="s">
        <v>332</v>
      </c>
    </row>
    <row r="7" spans="1:17" ht="247.5" customHeight="1" x14ac:dyDescent="0.25">
      <c r="A7" s="2" t="s">
        <v>292</v>
      </c>
      <c r="B7" s="2" t="s">
        <v>330</v>
      </c>
      <c r="C7" s="2" t="s">
        <v>224</v>
      </c>
    </row>
    <row r="8" spans="1:17" ht="151.5" customHeight="1" x14ac:dyDescent="0.25">
      <c r="A8" s="2" t="s">
        <v>264</v>
      </c>
      <c r="B8" s="2" t="s">
        <v>333</v>
      </c>
      <c r="C8" s="283" t="s">
        <v>235</v>
      </c>
    </row>
    <row r="9" spans="1:17" ht="409.6" customHeight="1" x14ac:dyDescent="0.25">
      <c r="A9" s="284" t="s">
        <v>263</v>
      </c>
      <c r="B9" s="284" t="s">
        <v>350</v>
      </c>
      <c r="C9" s="5" t="s">
        <v>235</v>
      </c>
    </row>
    <row r="10" spans="1:17" ht="321" customHeight="1" x14ac:dyDescent="0.25">
      <c r="A10" s="3"/>
      <c r="B10" s="3" t="s">
        <v>346</v>
      </c>
      <c r="C10" s="464"/>
    </row>
    <row r="11" spans="1:17" ht="198" customHeight="1" x14ac:dyDescent="0.25">
      <c r="A11" s="3"/>
      <c r="B11" s="3" t="s">
        <v>331</v>
      </c>
      <c r="C11" s="465"/>
    </row>
    <row r="12" spans="1:17" ht="389.25" customHeight="1" x14ac:dyDescent="0.25">
      <c r="A12" s="283" t="s">
        <v>261</v>
      </c>
      <c r="B12" s="294" t="s">
        <v>347</v>
      </c>
      <c r="C12" s="464" t="s">
        <v>235</v>
      </c>
    </row>
    <row r="13" spans="1:17" ht="267.75" customHeight="1" x14ac:dyDescent="0.25">
      <c r="A13" s="3"/>
      <c r="B13" s="3" t="s">
        <v>348</v>
      </c>
      <c r="C13" s="465"/>
    </row>
    <row r="14" spans="1:17" ht="188.25" customHeight="1" x14ac:dyDescent="0.25">
      <c r="A14" s="464" t="s">
        <v>266</v>
      </c>
      <c r="B14" s="464" t="s">
        <v>355</v>
      </c>
      <c r="C14" s="464" t="s">
        <v>235</v>
      </c>
    </row>
    <row r="15" spans="1:17" ht="51" hidden="1" customHeight="1" x14ac:dyDescent="0.25">
      <c r="A15" s="465"/>
      <c r="B15" s="465"/>
      <c r="C15" s="465"/>
    </row>
    <row r="16" spans="1:17" ht="86.25" customHeight="1" x14ac:dyDescent="0.25">
      <c r="A16" s="5" t="s">
        <v>262</v>
      </c>
      <c r="B16" s="5" t="s">
        <v>345</v>
      </c>
      <c r="C16" s="5" t="s">
        <v>235</v>
      </c>
      <c r="F16" s="295"/>
      <c r="G16" s="295"/>
      <c r="H16" s="295"/>
      <c r="I16" s="295"/>
      <c r="J16" s="295"/>
      <c r="K16" s="295"/>
      <c r="L16" s="295"/>
      <c r="M16" s="295"/>
      <c r="N16" s="295"/>
      <c r="O16" s="295"/>
      <c r="P16" s="295"/>
      <c r="Q16" s="295"/>
    </row>
    <row r="17" spans="1:3" ht="246.75" customHeight="1" x14ac:dyDescent="0.25">
      <c r="A17" s="4" t="s">
        <v>335</v>
      </c>
      <c r="B17" s="5" t="s">
        <v>349</v>
      </c>
      <c r="C17" s="5" t="s">
        <v>265</v>
      </c>
    </row>
    <row r="18" spans="1:3" ht="231" customHeight="1" x14ac:dyDescent="0.25">
      <c r="A18" s="5" t="s">
        <v>1</v>
      </c>
      <c r="B18" s="273" t="s">
        <v>357</v>
      </c>
      <c r="C18" s="5" t="s">
        <v>2</v>
      </c>
    </row>
    <row r="19" spans="1:3" ht="198" customHeight="1" x14ac:dyDescent="0.25">
      <c r="A19" s="5" t="s">
        <v>336</v>
      </c>
      <c r="B19" s="379" t="s">
        <v>339</v>
      </c>
      <c r="C19" s="5" t="s">
        <v>337</v>
      </c>
    </row>
    <row r="20" spans="1:3" ht="27.75" customHeight="1" x14ac:dyDescent="0.25">
      <c r="A20" s="6"/>
      <c r="B20" s="6"/>
      <c r="C20" s="6"/>
    </row>
    <row r="21" spans="1:3" ht="67.5" customHeight="1" x14ac:dyDescent="0.25">
      <c r="A21" s="272" t="s">
        <v>3</v>
      </c>
      <c r="B21" s="271" t="s">
        <v>338</v>
      </c>
      <c r="C21" s="6"/>
    </row>
    <row r="22" spans="1:3" ht="75.75" customHeight="1" x14ac:dyDescent="0.25">
      <c r="A22" s="5" t="s">
        <v>4</v>
      </c>
      <c r="B22" s="5" t="s">
        <v>242</v>
      </c>
      <c r="C22" s="6"/>
    </row>
    <row r="23" spans="1:3" ht="36" customHeight="1" x14ac:dyDescent="0.25">
      <c r="A23" s="5" t="s">
        <v>5</v>
      </c>
      <c r="B23" s="5" t="s">
        <v>234</v>
      </c>
      <c r="C23" s="6"/>
    </row>
    <row r="24" spans="1:3" ht="68.400000000000006" x14ac:dyDescent="0.25">
      <c r="A24" s="5" t="s">
        <v>6</v>
      </c>
      <c r="B24" s="5" t="s">
        <v>356</v>
      </c>
    </row>
    <row r="25" spans="1:3" ht="45.6" x14ac:dyDescent="0.25">
      <c r="A25" s="5" t="s">
        <v>7</v>
      </c>
      <c r="B25" s="5" t="s">
        <v>267</v>
      </c>
    </row>
    <row r="27" spans="1:3" x14ac:dyDescent="0.25">
      <c r="A27" s="45"/>
      <c r="B27" s="10"/>
    </row>
    <row r="28" spans="1:3" x14ac:dyDescent="0.25">
      <c r="A28" s="45"/>
    </row>
    <row r="31" spans="1:3" ht="101.25" customHeight="1" x14ac:dyDescent="0.25"/>
  </sheetData>
  <sheetProtection algorithmName="SHA-512" hashValue="VqTDQdSf/Y7Co6++yPlTT/f0H93COcXc+yaRQSlhnj3BWErZeVyNU5RytmjSWSEBcbnKdpRQ8PECekLK1MS+IA==" saltValue="U8gCau6bRjYPs9TgyVUQeQ==" spinCount="100000" sheet="1" formatRows="0"/>
  <protectedRanges>
    <protectedRange password="CCC4" sqref="B22:B23 A20:A25" name="Bereik1"/>
  </protectedRanges>
  <mergeCells count="7">
    <mergeCell ref="A1:F1"/>
    <mergeCell ref="G3:K3"/>
    <mergeCell ref="C10:C11"/>
    <mergeCell ref="C12:C13"/>
    <mergeCell ref="B14:B15"/>
    <mergeCell ref="C14:C15"/>
    <mergeCell ref="A14:A15"/>
  </mergeCells>
  <pageMargins left="0.74803149606299213" right="0.74803149606299213" top="0.98425196850393704" bottom="0.98425196850393704" header="0.51181102362204722" footer="0.51181102362204722"/>
  <pageSetup paperSize="8" scale="6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activeCell="C29" sqref="C29"/>
    </sheetView>
  </sheetViews>
  <sheetFormatPr defaultColWidth="9.109375" defaultRowHeight="12.6" x14ac:dyDescent="0.2"/>
  <cols>
    <col min="1" max="1" width="28" style="56" customWidth="1"/>
    <col min="2" max="2" width="30.5546875" style="56" customWidth="1"/>
    <col min="3" max="3" width="38.5546875" style="56" customWidth="1"/>
    <col min="4" max="4" width="13" style="56" customWidth="1"/>
    <col min="5" max="5" width="12.88671875" style="56" customWidth="1"/>
    <col min="6" max="6" width="32.33203125" style="56" customWidth="1"/>
    <col min="7" max="7" width="10.5546875" style="56" customWidth="1"/>
    <col min="8" max="8" width="12.109375" style="56" customWidth="1"/>
    <col min="9" max="9" width="55.6640625" style="56" customWidth="1"/>
    <col min="10" max="10" width="19.88671875" style="56" customWidth="1"/>
    <col min="11" max="11" width="23.109375" style="56" customWidth="1"/>
    <col min="12" max="12" width="27" style="56" customWidth="1"/>
    <col min="13" max="13" width="6.88671875" style="56" customWidth="1"/>
    <col min="14" max="14" width="11.6640625" style="56" customWidth="1"/>
    <col min="15" max="15" width="22.109375" style="56" customWidth="1"/>
    <col min="16" max="16" width="21.33203125" style="56" customWidth="1"/>
    <col min="17" max="16384" width="9.109375" style="56"/>
  </cols>
  <sheetData>
    <row r="1" spans="1:11" ht="32.25" customHeight="1" x14ac:dyDescent="0.2">
      <c r="A1" s="560" t="s">
        <v>116</v>
      </c>
      <c r="B1" s="561"/>
      <c r="C1" s="561"/>
      <c r="D1" s="561"/>
      <c r="E1" s="561"/>
      <c r="F1" s="561"/>
      <c r="G1" s="566"/>
    </row>
    <row r="2" spans="1:11" s="59" customFormat="1" ht="19.5" customHeight="1" x14ac:dyDescent="0.25">
      <c r="A2" s="57" t="s">
        <v>71</v>
      </c>
      <c r="B2" s="57" t="s">
        <v>8</v>
      </c>
      <c r="C2" s="58"/>
      <c r="D2" s="58"/>
      <c r="E2" s="58"/>
      <c r="F2" s="58"/>
    </row>
    <row r="3" spans="1:11" s="59" customFormat="1" ht="24" customHeight="1" x14ac:dyDescent="0.2">
      <c r="B3" s="565" t="s">
        <v>0</v>
      </c>
      <c r="C3" s="566"/>
      <c r="D3" s="566"/>
      <c r="E3" s="566"/>
      <c r="F3" s="566"/>
      <c r="G3" s="566"/>
      <c r="H3" s="566"/>
    </row>
    <row r="4" spans="1:11" ht="21" customHeight="1" x14ac:dyDescent="0.25">
      <c r="A4" s="60" t="s">
        <v>72</v>
      </c>
      <c r="B4" s="59"/>
      <c r="C4" s="59"/>
      <c r="D4" s="560" t="s">
        <v>73</v>
      </c>
      <c r="E4" s="562"/>
      <c r="F4" s="562"/>
    </row>
    <row r="5" spans="1:11" ht="15.75" customHeight="1" x14ac:dyDescent="0.3">
      <c r="A5" s="60"/>
      <c r="B5" s="59"/>
      <c r="C5" s="59"/>
      <c r="D5" s="107"/>
      <c r="E5" s="107"/>
    </row>
    <row r="6" spans="1:11" ht="63" customHeight="1" x14ac:dyDescent="0.25">
      <c r="A6" s="565" t="s">
        <v>117</v>
      </c>
      <c r="B6" s="562"/>
      <c r="C6" s="562"/>
      <c r="D6" s="562"/>
      <c r="E6" s="562"/>
      <c r="F6" s="562"/>
      <c r="G6" s="562"/>
      <c r="H6" s="562"/>
      <c r="I6" s="562"/>
      <c r="J6" s="562"/>
    </row>
    <row r="7" spans="1:11" ht="21" customHeight="1" x14ac:dyDescent="0.3">
      <c r="A7" s="563"/>
      <c r="B7" s="564"/>
      <c r="C7" s="564"/>
      <c r="D7" s="564"/>
      <c r="E7" s="564"/>
      <c r="F7" s="564"/>
      <c r="G7" s="564"/>
      <c r="H7" s="564"/>
      <c r="I7" s="564"/>
    </row>
    <row r="8" spans="1:11" ht="30.75" customHeight="1" x14ac:dyDescent="0.25">
      <c r="B8" s="98" t="s">
        <v>10</v>
      </c>
      <c r="C8" s="99"/>
      <c r="I8" s="567" t="s">
        <v>11</v>
      </c>
      <c r="J8" s="568"/>
      <c r="K8" s="569"/>
    </row>
    <row r="9" spans="1:11" ht="18.75" customHeight="1" x14ac:dyDescent="0.2">
      <c r="A9" s="624" t="s">
        <v>118</v>
      </c>
      <c r="B9" s="625"/>
      <c r="C9" s="625"/>
      <c r="D9" s="625"/>
      <c r="E9" s="625"/>
      <c r="F9" s="625"/>
      <c r="G9" s="625"/>
      <c r="H9" s="625"/>
      <c r="I9" s="579"/>
      <c r="J9" s="579"/>
      <c r="K9" s="579"/>
    </row>
    <row r="10" spans="1:11" x14ac:dyDescent="0.2">
      <c r="A10" s="63" t="s">
        <v>12</v>
      </c>
      <c r="B10" s="63" t="s">
        <v>13</v>
      </c>
      <c r="C10" s="63"/>
      <c r="D10" s="63" t="s">
        <v>14</v>
      </c>
      <c r="E10" s="63"/>
      <c r="F10" s="63" t="s">
        <v>15</v>
      </c>
      <c r="G10" s="63" t="s">
        <v>16</v>
      </c>
      <c r="H10" s="63" t="s">
        <v>17</v>
      </c>
      <c r="I10" s="63" t="s">
        <v>18</v>
      </c>
      <c r="J10" s="63"/>
      <c r="K10" s="66"/>
    </row>
    <row r="11" spans="1:11" ht="33" customHeight="1" x14ac:dyDescent="0.2">
      <c r="A11" s="64" t="s">
        <v>19</v>
      </c>
      <c r="B11" s="65" t="s">
        <v>20</v>
      </c>
      <c r="C11" s="66"/>
      <c r="D11" s="67">
        <v>1</v>
      </c>
      <c r="E11" s="68">
        <v>100</v>
      </c>
      <c r="F11" s="66" t="s">
        <v>21</v>
      </c>
      <c r="G11" s="68">
        <v>100</v>
      </c>
      <c r="H11" s="68">
        <v>100</v>
      </c>
      <c r="I11" s="69" t="s">
        <v>22</v>
      </c>
      <c r="J11" s="578" t="s">
        <v>23</v>
      </c>
      <c r="K11" s="579"/>
    </row>
    <row r="12" spans="1:11" ht="95.25" customHeight="1" x14ac:dyDescent="0.2">
      <c r="A12" s="66"/>
      <c r="B12" s="64" t="s">
        <v>24</v>
      </c>
      <c r="C12" s="70"/>
      <c r="D12" s="75">
        <v>0</v>
      </c>
      <c r="E12" s="72">
        <v>100</v>
      </c>
      <c r="F12" s="70" t="s">
        <v>25</v>
      </c>
      <c r="G12" s="72">
        <f>D12*E12</f>
        <v>0</v>
      </c>
      <c r="H12" s="72">
        <f>H11+G12</f>
        <v>100</v>
      </c>
      <c r="I12" s="73" t="s">
        <v>60</v>
      </c>
      <c r="J12" s="579"/>
      <c r="K12" s="579"/>
    </row>
    <row r="13" spans="1:11" ht="71.25" customHeight="1" x14ac:dyDescent="0.2">
      <c r="A13" s="64" t="s">
        <v>27</v>
      </c>
      <c r="B13" s="64" t="s">
        <v>28</v>
      </c>
      <c r="C13" s="70" t="s">
        <v>61</v>
      </c>
      <c r="D13" s="75">
        <v>0.1087</v>
      </c>
      <c r="E13" s="72">
        <f>H12</f>
        <v>100</v>
      </c>
      <c r="F13" s="70" t="s">
        <v>25</v>
      </c>
      <c r="G13" s="72">
        <f>D13*E13</f>
        <v>10.870000000000001</v>
      </c>
      <c r="H13" s="72"/>
      <c r="I13" s="585" t="s">
        <v>119</v>
      </c>
      <c r="J13" s="579"/>
      <c r="K13" s="579"/>
    </row>
    <row r="14" spans="1:11" ht="83.25" customHeight="1" x14ac:dyDescent="0.2">
      <c r="A14" s="66"/>
      <c r="B14" s="66"/>
      <c r="C14" s="55" t="s">
        <v>120</v>
      </c>
      <c r="D14" s="75">
        <v>2.6100000000000002E-2</v>
      </c>
      <c r="E14" s="72">
        <f>H12</f>
        <v>100</v>
      </c>
      <c r="F14" s="70" t="s">
        <v>25</v>
      </c>
      <c r="G14" s="72">
        <f>D14*E14</f>
        <v>2.6100000000000003</v>
      </c>
      <c r="H14" s="72"/>
      <c r="I14" s="585"/>
      <c r="J14" s="579"/>
      <c r="K14" s="579"/>
    </row>
    <row r="15" spans="1:11" ht="408.75" customHeight="1" x14ac:dyDescent="0.2">
      <c r="A15" s="66"/>
      <c r="B15" s="66"/>
      <c r="C15" s="70" t="s">
        <v>29</v>
      </c>
      <c r="D15" s="108">
        <v>6.0000000000000001E-3</v>
      </c>
      <c r="E15" s="72">
        <f>H12</f>
        <v>100</v>
      </c>
      <c r="F15" s="70" t="s">
        <v>25</v>
      </c>
      <c r="G15" s="72">
        <f>D15*E15</f>
        <v>0.6</v>
      </c>
      <c r="H15" s="72"/>
      <c r="I15" s="585"/>
      <c r="J15" s="579"/>
      <c r="K15" s="579"/>
    </row>
    <row r="16" spans="1:11" ht="29.25" customHeight="1" x14ac:dyDescent="0.2">
      <c r="A16" s="66"/>
      <c r="B16" s="66"/>
      <c r="C16" s="63" t="s">
        <v>30</v>
      </c>
      <c r="D16" s="76">
        <f>SUM(D13:D15)</f>
        <v>0.14080000000000001</v>
      </c>
      <c r="E16" s="77">
        <f>H12</f>
        <v>100</v>
      </c>
      <c r="F16" s="63" t="s">
        <v>25</v>
      </c>
      <c r="G16" s="77">
        <f>SUM(G13:G15)</f>
        <v>14.08</v>
      </c>
      <c r="H16" s="77">
        <f>H12+G16</f>
        <v>114.08</v>
      </c>
      <c r="I16" s="68"/>
      <c r="J16" s="579"/>
      <c r="K16" s="579"/>
    </row>
    <row r="17" spans="1:12" ht="20.399999999999999" x14ac:dyDescent="0.2">
      <c r="A17" s="64" t="s">
        <v>31</v>
      </c>
      <c r="B17" s="64" t="s">
        <v>32</v>
      </c>
      <c r="C17" s="70"/>
      <c r="D17" s="71">
        <v>0.08</v>
      </c>
      <c r="E17" s="72">
        <f>H12+G13+G14</f>
        <v>113.48</v>
      </c>
      <c r="F17" s="70" t="s">
        <v>33</v>
      </c>
      <c r="G17" s="72">
        <f t="shared" ref="G17:G21" si="0">D17*E17</f>
        <v>9.0784000000000002</v>
      </c>
      <c r="H17" s="72">
        <f>H16+G17</f>
        <v>123.1584</v>
      </c>
      <c r="I17" s="73" t="s">
        <v>34</v>
      </c>
      <c r="J17" s="579"/>
      <c r="K17" s="579"/>
    </row>
    <row r="18" spans="1:12" ht="39.75" customHeight="1" x14ac:dyDescent="0.2">
      <c r="A18" s="64" t="s">
        <v>35</v>
      </c>
      <c r="B18" s="65" t="s">
        <v>62</v>
      </c>
      <c r="C18" s="101" t="s">
        <v>63</v>
      </c>
      <c r="D18" s="102">
        <v>0</v>
      </c>
      <c r="E18" s="72">
        <f>H17</f>
        <v>123.1584</v>
      </c>
      <c r="F18" s="70" t="s">
        <v>37</v>
      </c>
      <c r="G18" s="72">
        <f t="shared" si="0"/>
        <v>0</v>
      </c>
      <c r="H18" s="72"/>
      <c r="I18" s="73" t="s">
        <v>64</v>
      </c>
      <c r="J18" s="579"/>
      <c r="K18" s="579"/>
    </row>
    <row r="19" spans="1:12" ht="136.5" customHeight="1" x14ac:dyDescent="0.2">
      <c r="A19" s="66"/>
      <c r="B19" s="66"/>
      <c r="C19" s="55" t="s">
        <v>65</v>
      </c>
      <c r="D19" s="78">
        <v>5.8999999999999997E-2</v>
      </c>
      <c r="E19" s="79">
        <f>H17</f>
        <v>123.1584</v>
      </c>
      <c r="F19" s="55" t="s">
        <v>37</v>
      </c>
      <c r="G19" s="79">
        <f t="shared" si="0"/>
        <v>7.2663455999999993</v>
      </c>
      <c r="H19" s="79"/>
      <c r="I19" s="73" t="s">
        <v>66</v>
      </c>
      <c r="J19" s="579"/>
      <c r="K19" s="579"/>
    </row>
    <row r="20" spans="1:12" ht="28.5" customHeight="1" x14ac:dyDescent="0.2">
      <c r="A20" s="66"/>
      <c r="B20" s="66"/>
      <c r="C20" s="101" t="s">
        <v>67</v>
      </c>
      <c r="D20" s="109">
        <v>0</v>
      </c>
      <c r="E20" s="79">
        <f>H17</f>
        <v>123.1584</v>
      </c>
      <c r="F20" s="55" t="s">
        <v>37</v>
      </c>
      <c r="G20" s="79">
        <f t="shared" si="0"/>
        <v>0</v>
      </c>
      <c r="H20" s="79"/>
      <c r="I20" s="73" t="s">
        <v>121</v>
      </c>
      <c r="J20" s="579"/>
      <c r="K20" s="579"/>
    </row>
    <row r="21" spans="1:12" ht="28.5" customHeight="1" x14ac:dyDescent="0.2">
      <c r="A21" s="66"/>
      <c r="B21" s="66"/>
      <c r="C21" s="101" t="s">
        <v>68</v>
      </c>
      <c r="D21" s="109">
        <v>0</v>
      </c>
      <c r="E21" s="79">
        <f>H17</f>
        <v>123.1584</v>
      </c>
      <c r="F21" s="55" t="s">
        <v>37</v>
      </c>
      <c r="G21" s="79">
        <f t="shared" si="0"/>
        <v>0</v>
      </c>
      <c r="H21" s="79"/>
      <c r="I21" s="73" t="s">
        <v>121</v>
      </c>
      <c r="J21" s="579"/>
      <c r="K21" s="579"/>
    </row>
    <row r="22" spans="1:12" x14ac:dyDescent="0.2">
      <c r="A22" s="66"/>
      <c r="B22" s="66"/>
      <c r="C22" s="63" t="s">
        <v>30</v>
      </c>
      <c r="D22" s="76">
        <f>SUM(D18:D21)</f>
        <v>5.8999999999999997E-2</v>
      </c>
      <c r="E22" s="77">
        <f>H17</f>
        <v>123.1584</v>
      </c>
      <c r="F22" s="63" t="s">
        <v>37</v>
      </c>
      <c r="G22" s="77">
        <f>SUM(G18:G21)</f>
        <v>7.2663455999999993</v>
      </c>
      <c r="H22" s="77">
        <f>H17+G22</f>
        <v>130.42474559999999</v>
      </c>
      <c r="I22" s="68"/>
      <c r="J22" s="579"/>
      <c r="K22" s="579"/>
    </row>
    <row r="23" spans="1:12" ht="235.5" customHeight="1" x14ac:dyDescent="0.2">
      <c r="A23" s="66"/>
      <c r="B23" s="65" t="s">
        <v>39</v>
      </c>
      <c r="C23" s="55" t="s">
        <v>105</v>
      </c>
      <c r="D23" s="78">
        <v>1.09E-2</v>
      </c>
      <c r="E23" s="79">
        <f>H17</f>
        <v>123.1584</v>
      </c>
      <c r="F23" s="55" t="s">
        <v>37</v>
      </c>
      <c r="G23" s="79">
        <f t="shared" ref="G23:G29" si="1">D23*E23</f>
        <v>1.34242656</v>
      </c>
      <c r="H23" s="79"/>
      <c r="I23" s="73" t="s">
        <v>122</v>
      </c>
      <c r="J23" s="579"/>
      <c r="K23" s="579"/>
    </row>
    <row r="24" spans="1:12" ht="12.75" customHeight="1" x14ac:dyDescent="0.2">
      <c r="A24" s="66"/>
      <c r="B24" s="55"/>
      <c r="C24" s="55" t="s">
        <v>41</v>
      </c>
      <c r="D24" s="81">
        <v>6.9599999999999995E-2</v>
      </c>
      <c r="E24" s="79">
        <f>H17</f>
        <v>123.1584</v>
      </c>
      <c r="F24" s="55" t="s">
        <v>37</v>
      </c>
      <c r="G24" s="79">
        <f t="shared" si="1"/>
        <v>8.5718246399999991</v>
      </c>
      <c r="H24" s="79"/>
      <c r="I24" s="585" t="s">
        <v>42</v>
      </c>
      <c r="J24" s="579"/>
      <c r="K24" s="579"/>
    </row>
    <row r="25" spans="1:12" x14ac:dyDescent="0.2">
      <c r="A25" s="66"/>
      <c r="B25" s="55"/>
      <c r="C25" s="55" t="s">
        <v>43</v>
      </c>
      <c r="D25" s="81">
        <v>6.9500000000000006E-2</v>
      </c>
      <c r="E25" s="79">
        <f>H17</f>
        <v>123.1584</v>
      </c>
      <c r="F25" s="55" t="s">
        <v>37</v>
      </c>
      <c r="G25" s="79">
        <f t="shared" si="1"/>
        <v>8.5595088000000015</v>
      </c>
      <c r="H25" s="79"/>
      <c r="I25" s="585"/>
      <c r="J25" s="579"/>
      <c r="K25" s="579"/>
    </row>
    <row r="26" spans="1:12" ht="42.75" customHeight="1" x14ac:dyDescent="0.2">
      <c r="A26" s="66"/>
      <c r="B26" s="55"/>
      <c r="C26" s="55" t="s">
        <v>44</v>
      </c>
      <c r="D26" s="81">
        <v>3.5999999999999997E-2</v>
      </c>
      <c r="E26" s="79">
        <f>H17</f>
        <v>123.1584</v>
      </c>
      <c r="F26" s="55" t="s">
        <v>37</v>
      </c>
      <c r="G26" s="79">
        <f t="shared" si="1"/>
        <v>4.4337023999999996</v>
      </c>
      <c r="H26" s="79"/>
      <c r="I26" s="585"/>
      <c r="J26" s="579"/>
      <c r="K26" s="579"/>
    </row>
    <row r="27" spans="1:12" ht="155.25" customHeight="1" x14ac:dyDescent="0.2">
      <c r="A27" s="66"/>
      <c r="B27" s="55"/>
      <c r="C27" s="82" t="s">
        <v>45</v>
      </c>
      <c r="D27" s="75">
        <f>'2b NVT Detacheren fase A - Rg I'!D26</f>
        <v>1.125E-2</v>
      </c>
      <c r="E27" s="79">
        <f>H17</f>
        <v>123.1584</v>
      </c>
      <c r="F27" s="55" t="s">
        <v>37</v>
      </c>
      <c r="G27" s="79">
        <f t="shared" si="1"/>
        <v>1.385532</v>
      </c>
      <c r="H27" s="79"/>
      <c r="I27" s="585" t="s">
        <v>85</v>
      </c>
      <c r="J27" s="589" t="s">
        <v>108</v>
      </c>
      <c r="K27" s="589"/>
    </row>
    <row r="28" spans="1:12" ht="231" customHeight="1" x14ac:dyDescent="0.2">
      <c r="A28" s="66"/>
      <c r="B28" s="55"/>
      <c r="C28" s="55" t="s">
        <v>46</v>
      </c>
      <c r="D28" s="75">
        <f>'2b NVT Detacheren fase A - Rg I'!D27</f>
        <v>1.72E-2</v>
      </c>
      <c r="E28" s="79">
        <f>H17</f>
        <v>123.1584</v>
      </c>
      <c r="F28" s="55" t="s">
        <v>37</v>
      </c>
      <c r="G28" s="79">
        <f t="shared" si="1"/>
        <v>2.1183244800000001</v>
      </c>
      <c r="H28" s="79"/>
      <c r="I28" s="585"/>
      <c r="J28" s="589" t="s">
        <v>47</v>
      </c>
      <c r="K28" s="589"/>
    </row>
    <row r="29" spans="1:12" ht="144" customHeight="1" x14ac:dyDescent="0.2">
      <c r="A29" s="66"/>
      <c r="B29" s="55"/>
      <c r="C29" s="82" t="s">
        <v>88</v>
      </c>
      <c r="D29" s="78">
        <v>8.2000000000000007E-3</v>
      </c>
      <c r="E29" s="79">
        <f>H17</f>
        <v>123.1584</v>
      </c>
      <c r="F29" s="55" t="s">
        <v>37</v>
      </c>
      <c r="G29" s="79">
        <f t="shared" si="1"/>
        <v>1.0098988800000002</v>
      </c>
      <c r="H29" s="79"/>
      <c r="I29" s="73" t="s">
        <v>123</v>
      </c>
      <c r="J29" s="580"/>
      <c r="K29" s="579"/>
    </row>
    <row r="30" spans="1:12" x14ac:dyDescent="0.2">
      <c r="A30" s="66"/>
      <c r="B30" s="66"/>
      <c r="C30" s="63" t="s">
        <v>30</v>
      </c>
      <c r="D30" s="76">
        <f>SUM(D23:D29)</f>
        <v>0.22265000000000001</v>
      </c>
      <c r="E30" s="77">
        <f>H17</f>
        <v>123.1584</v>
      </c>
      <c r="F30" s="63" t="s">
        <v>37</v>
      </c>
      <c r="G30" s="77">
        <f>SUM(G23:G29)</f>
        <v>27.421217760000005</v>
      </c>
      <c r="H30" s="77">
        <f>H22+G30</f>
        <v>157.84596335999998</v>
      </c>
      <c r="I30" s="68"/>
      <c r="J30" s="579"/>
      <c r="K30" s="579"/>
    </row>
    <row r="31" spans="1:12" ht="25.5" customHeight="1" x14ac:dyDescent="0.2">
      <c r="A31" s="584" t="s">
        <v>48</v>
      </c>
      <c r="B31" s="581" t="s">
        <v>49</v>
      </c>
      <c r="C31" s="84" t="s">
        <v>50</v>
      </c>
      <c r="D31" s="85">
        <v>4.02E-2</v>
      </c>
      <c r="E31" s="68">
        <f>H30</f>
        <v>157.84596335999998</v>
      </c>
      <c r="F31" s="66" t="s">
        <v>51</v>
      </c>
      <c r="G31" s="68">
        <f t="shared" ref="G31:G37" si="2">D31*E31</f>
        <v>6.3454077270719997</v>
      </c>
      <c r="H31" s="68"/>
      <c r="I31" s="585" t="s">
        <v>90</v>
      </c>
      <c r="J31" s="579"/>
      <c r="K31" s="579"/>
      <c r="L31" s="83"/>
    </row>
    <row r="32" spans="1:12" ht="12.75" customHeight="1" x14ac:dyDescent="0.2">
      <c r="A32" s="582"/>
      <c r="B32" s="635"/>
      <c r="C32" s="84" t="s">
        <v>52</v>
      </c>
      <c r="D32" s="85">
        <v>1.18E-2</v>
      </c>
      <c r="E32" s="68">
        <f>H30</f>
        <v>157.84596335999998</v>
      </c>
      <c r="F32" s="66" t="s">
        <v>51</v>
      </c>
      <c r="G32" s="68">
        <f t="shared" si="2"/>
        <v>1.8625823676479998</v>
      </c>
      <c r="H32" s="68"/>
      <c r="I32" s="585"/>
      <c r="J32" s="579"/>
      <c r="K32" s="579"/>
    </row>
    <row r="33" spans="1:11" ht="12.75" customHeight="1" x14ac:dyDescent="0.2">
      <c r="A33" s="582"/>
      <c r="B33" s="635"/>
      <c r="C33" s="84" t="s">
        <v>53</v>
      </c>
      <c r="D33" s="85">
        <v>3.0000000000000001E-3</v>
      </c>
      <c r="E33" s="68">
        <f>H30</f>
        <v>157.84596335999998</v>
      </c>
      <c r="F33" s="66" t="s">
        <v>51</v>
      </c>
      <c r="G33" s="68">
        <f t="shared" si="2"/>
        <v>0.47353789007999997</v>
      </c>
      <c r="H33" s="68"/>
      <c r="I33" s="585"/>
      <c r="J33" s="579"/>
      <c r="K33" s="579"/>
    </row>
    <row r="34" spans="1:11" x14ac:dyDescent="0.2">
      <c r="A34" s="582"/>
      <c r="B34" s="635"/>
      <c r="C34" s="84" t="s">
        <v>54</v>
      </c>
      <c r="D34" s="85">
        <v>0</v>
      </c>
      <c r="E34" s="68">
        <f>H30</f>
        <v>157.84596335999998</v>
      </c>
      <c r="F34" s="66" t="s">
        <v>51</v>
      </c>
      <c r="G34" s="68">
        <f t="shared" si="2"/>
        <v>0</v>
      </c>
      <c r="H34" s="68"/>
      <c r="I34" s="585"/>
      <c r="J34" s="579"/>
      <c r="K34" s="579"/>
    </row>
    <row r="35" spans="1:11" x14ac:dyDescent="0.2">
      <c r="A35" s="582"/>
      <c r="B35" s="635"/>
      <c r="C35" s="84" t="s">
        <v>55</v>
      </c>
      <c r="D35" s="85">
        <v>0</v>
      </c>
      <c r="E35" s="68">
        <f>H30</f>
        <v>157.84596335999998</v>
      </c>
      <c r="F35" s="66" t="s">
        <v>51</v>
      </c>
      <c r="G35" s="68">
        <f t="shared" si="2"/>
        <v>0</v>
      </c>
      <c r="H35" s="68"/>
      <c r="I35" s="585"/>
      <c r="J35" s="579"/>
      <c r="K35" s="579"/>
    </row>
    <row r="36" spans="1:11" x14ac:dyDescent="0.2">
      <c r="A36" s="582"/>
      <c r="B36" s="635"/>
      <c r="C36" s="84" t="s">
        <v>55</v>
      </c>
      <c r="D36" s="85">
        <v>0</v>
      </c>
      <c r="E36" s="68">
        <f>H30</f>
        <v>157.84596335999998</v>
      </c>
      <c r="F36" s="66" t="s">
        <v>51</v>
      </c>
      <c r="G36" s="68">
        <f t="shared" si="2"/>
        <v>0</v>
      </c>
      <c r="H36" s="68"/>
      <c r="I36" s="585"/>
      <c r="J36" s="579"/>
      <c r="K36" s="579"/>
    </row>
    <row r="37" spans="1:11" ht="44.25" customHeight="1" x14ac:dyDescent="0.2">
      <c r="A37" s="582"/>
      <c r="B37" s="635"/>
      <c r="C37" s="84" t="s">
        <v>55</v>
      </c>
      <c r="D37" s="85">
        <v>0</v>
      </c>
      <c r="E37" s="68">
        <f>H30</f>
        <v>157.84596335999998</v>
      </c>
      <c r="F37" s="66" t="s">
        <v>51</v>
      </c>
      <c r="G37" s="68">
        <f t="shared" si="2"/>
        <v>0</v>
      </c>
      <c r="H37" s="68"/>
      <c r="I37" s="585"/>
      <c r="J37" s="579"/>
      <c r="K37" s="579"/>
    </row>
    <row r="38" spans="1:11" x14ac:dyDescent="0.2">
      <c r="A38" s="583"/>
      <c r="B38" s="636"/>
      <c r="C38" s="63" t="s">
        <v>56</v>
      </c>
      <c r="D38" s="76">
        <f>SUM(D31:D37)</f>
        <v>5.5E-2</v>
      </c>
      <c r="E38" s="77">
        <f>H30</f>
        <v>157.84596335999998</v>
      </c>
      <c r="F38" s="63" t="s">
        <v>51</v>
      </c>
      <c r="G38" s="77">
        <f>SUM(G31:G37)</f>
        <v>8.6815279847999989</v>
      </c>
      <c r="H38" s="77">
        <f>H30+G38</f>
        <v>166.52749134479998</v>
      </c>
      <c r="I38" s="68"/>
      <c r="J38" s="68"/>
      <c r="K38" s="63"/>
    </row>
    <row r="39" spans="1:11" ht="117" customHeight="1" x14ac:dyDescent="0.2">
      <c r="A39" s="86"/>
      <c r="B39" s="86"/>
      <c r="C39" s="86"/>
      <c r="D39" s="86"/>
      <c r="E39" s="86"/>
      <c r="F39" s="86" t="s">
        <v>124</v>
      </c>
      <c r="G39" s="86"/>
      <c r="H39" s="87">
        <f>H38</f>
        <v>166.52749134479998</v>
      </c>
      <c r="I39" s="87" t="s">
        <v>57</v>
      </c>
      <c r="J39" s="88">
        <f>ROUND(H39/100,4)</f>
        <v>1.6653</v>
      </c>
      <c r="K39" s="66"/>
    </row>
    <row r="40" spans="1:11" ht="72.75" customHeight="1" x14ac:dyDescent="0.2">
      <c r="A40" s="86"/>
      <c r="B40" s="82" t="s">
        <v>125</v>
      </c>
      <c r="C40" s="86"/>
      <c r="D40" s="86"/>
      <c r="E40" s="86"/>
      <c r="F40" s="86" t="s">
        <v>126</v>
      </c>
      <c r="G40" s="86"/>
      <c r="H40" s="89">
        <v>1.0809</v>
      </c>
      <c r="I40" s="87" t="s">
        <v>58</v>
      </c>
      <c r="J40" s="106"/>
      <c r="K40" s="66"/>
    </row>
    <row r="41" spans="1:11" ht="114.75" customHeight="1" x14ac:dyDescent="0.2">
      <c r="A41" s="86"/>
      <c r="B41" s="86"/>
      <c r="C41" s="86"/>
      <c r="D41" s="86"/>
      <c r="E41" s="86"/>
      <c r="F41" s="86" t="s">
        <v>127</v>
      </c>
      <c r="G41" s="86"/>
      <c r="H41" s="87">
        <f>J39*H40</f>
        <v>1.80002277</v>
      </c>
      <c r="I41" s="87" t="s">
        <v>95</v>
      </c>
      <c r="J41" s="90">
        <f>ROUND(J39*H40,4)</f>
        <v>1.8</v>
      </c>
      <c r="K41" s="66"/>
    </row>
    <row r="42" spans="1:11" x14ac:dyDescent="0.2">
      <c r="B42" s="91" t="s">
        <v>10</v>
      </c>
      <c r="C42" s="92"/>
    </row>
    <row r="43" spans="1:11" x14ac:dyDescent="0.2">
      <c r="B43" s="93"/>
      <c r="C43" s="94"/>
    </row>
    <row r="44" spans="1:11" ht="12.75" customHeight="1" x14ac:dyDescent="0.2"/>
    <row r="45" spans="1:11" ht="93" customHeight="1" x14ac:dyDescent="0.2">
      <c r="A45" s="570" t="s">
        <v>128</v>
      </c>
      <c r="B45" s="626"/>
      <c r="C45" s="626"/>
      <c r="D45" s="626"/>
      <c r="E45" s="627"/>
      <c r="F45" s="627"/>
      <c r="G45" s="627"/>
      <c r="H45" s="627"/>
      <c r="I45" s="628"/>
    </row>
    <row r="46" spans="1:11" ht="33" customHeight="1" x14ac:dyDescent="0.2">
      <c r="A46" s="629"/>
      <c r="B46" s="630"/>
      <c r="C46" s="630"/>
      <c r="D46" s="630"/>
      <c r="E46" s="630"/>
      <c r="F46" s="630"/>
      <c r="G46" s="630"/>
      <c r="H46" s="630"/>
      <c r="I46" s="631"/>
    </row>
    <row r="47" spans="1:11" ht="11.25" customHeight="1" x14ac:dyDescent="0.2">
      <c r="A47" s="629"/>
      <c r="B47" s="630"/>
      <c r="C47" s="630"/>
      <c r="D47" s="630"/>
      <c r="E47" s="630"/>
      <c r="F47" s="630"/>
      <c r="G47" s="630"/>
      <c r="H47" s="630"/>
      <c r="I47" s="631"/>
    </row>
    <row r="48" spans="1:11" ht="23.25" hidden="1" customHeight="1" x14ac:dyDescent="0.2">
      <c r="A48" s="632"/>
      <c r="B48" s="633"/>
      <c r="C48" s="633"/>
      <c r="D48" s="633"/>
      <c r="E48" s="633"/>
      <c r="F48" s="633"/>
      <c r="G48" s="633"/>
      <c r="H48" s="633"/>
      <c r="I48" s="634"/>
    </row>
  </sheetData>
  <sheetProtection sheet="1" objects="1" scenarios="1" formatRows="0"/>
  <mergeCells count="18">
    <mergeCell ref="A45:I48"/>
    <mergeCell ref="I27:I28"/>
    <mergeCell ref="I31:I37"/>
    <mergeCell ref="J27:K27"/>
    <mergeCell ref="J28:K28"/>
    <mergeCell ref="J29:K37"/>
    <mergeCell ref="B31:B38"/>
    <mergeCell ref="A31:A38"/>
    <mergeCell ref="I13:I15"/>
    <mergeCell ref="I24:I26"/>
    <mergeCell ref="A9:K9"/>
    <mergeCell ref="J11:K26"/>
    <mergeCell ref="A1:G1"/>
    <mergeCell ref="B3:H3"/>
    <mergeCell ref="A7:I7"/>
    <mergeCell ref="I8:K8"/>
    <mergeCell ref="A6:J6"/>
    <mergeCell ref="D4:F4"/>
  </mergeCells>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8"/>
  <sheetViews>
    <sheetView topLeftCell="A31" zoomScale="90" zoomScaleNormal="90" workbookViewId="0">
      <selection activeCell="C29" sqref="C29"/>
    </sheetView>
  </sheetViews>
  <sheetFormatPr defaultColWidth="9.109375" defaultRowHeight="12.6" x14ac:dyDescent="0.2"/>
  <cols>
    <col min="1" max="1" width="28" style="56" customWidth="1"/>
    <col min="2" max="2" width="32.109375" style="56" customWidth="1"/>
    <col min="3" max="3" width="37.5546875" style="56" customWidth="1"/>
    <col min="4" max="4" width="13.33203125" style="56" customWidth="1"/>
    <col min="5" max="5" width="14.33203125" style="56" customWidth="1"/>
    <col min="6" max="6" width="30.44140625" style="56" customWidth="1"/>
    <col min="7" max="7" width="10.5546875" style="56" customWidth="1"/>
    <col min="8" max="8" width="12.109375" style="56" customWidth="1"/>
    <col min="9" max="9" width="56.44140625" style="56" customWidth="1"/>
    <col min="10" max="10" width="23.109375" style="56" customWidth="1"/>
    <col min="11" max="11" width="20" style="56" customWidth="1"/>
    <col min="12" max="12" width="9.109375" style="56"/>
    <col min="13" max="13" width="27" style="56" customWidth="1"/>
    <col min="14" max="14" width="6.88671875" style="56" customWidth="1"/>
    <col min="15" max="15" width="11.6640625" style="56" customWidth="1"/>
    <col min="16" max="16" width="22.109375" style="56" customWidth="1"/>
    <col min="17" max="17" width="21.33203125" style="56" customWidth="1"/>
    <col min="18" max="16384" width="9.109375" style="56"/>
  </cols>
  <sheetData>
    <row r="1" spans="1:11" ht="27" customHeight="1" x14ac:dyDescent="0.25">
      <c r="A1" s="560" t="s">
        <v>129</v>
      </c>
      <c r="B1" s="561"/>
      <c r="C1" s="561"/>
      <c r="D1" s="561"/>
      <c r="E1" s="561"/>
      <c r="F1" s="561"/>
      <c r="G1" s="562"/>
      <c r="H1" s="562"/>
      <c r="I1" s="562"/>
    </row>
    <row r="2" spans="1:11" s="59" customFormat="1" ht="19.5" customHeight="1" x14ac:dyDescent="0.25">
      <c r="A2" s="57" t="s">
        <v>71</v>
      </c>
      <c r="B2" s="57" t="s">
        <v>8</v>
      </c>
      <c r="C2" s="58"/>
      <c r="D2" s="58"/>
      <c r="E2" s="58"/>
      <c r="F2" s="58"/>
    </row>
    <row r="3" spans="1:11" s="59" customFormat="1" ht="23.25" customHeight="1" x14ac:dyDescent="0.3">
      <c r="A3" s="110"/>
      <c r="B3" s="565" t="s">
        <v>0</v>
      </c>
      <c r="C3" s="566"/>
      <c r="D3" s="566"/>
      <c r="E3" s="566"/>
      <c r="F3" s="566"/>
      <c r="G3" s="566"/>
      <c r="H3" s="566"/>
    </row>
    <row r="4" spans="1:11" ht="21" customHeight="1" x14ac:dyDescent="0.25">
      <c r="A4" s="60" t="s">
        <v>72</v>
      </c>
      <c r="B4" s="59"/>
      <c r="C4" s="59"/>
      <c r="D4" s="560" t="s">
        <v>73</v>
      </c>
      <c r="E4" s="562"/>
      <c r="F4" s="562"/>
    </row>
    <row r="5" spans="1:11" ht="12" customHeight="1" x14ac:dyDescent="0.3">
      <c r="A5" s="60"/>
      <c r="B5" s="59"/>
      <c r="C5" s="59"/>
      <c r="D5" s="107"/>
      <c r="E5" s="107"/>
    </row>
    <row r="6" spans="1:11" ht="73.5" customHeight="1" x14ac:dyDescent="0.25">
      <c r="A6" s="565" t="s">
        <v>74</v>
      </c>
      <c r="B6" s="562"/>
      <c r="C6" s="562"/>
      <c r="D6" s="562"/>
      <c r="E6" s="562"/>
      <c r="F6" s="562"/>
      <c r="G6" s="562"/>
      <c r="H6" s="562"/>
      <c r="I6" s="562"/>
      <c r="J6" s="562"/>
    </row>
    <row r="7" spans="1:11" ht="21.75" customHeight="1" x14ac:dyDescent="0.2">
      <c r="A7" s="563"/>
      <c r="B7" s="563"/>
      <c r="C7" s="563"/>
      <c r="D7" s="563"/>
      <c r="E7" s="563"/>
      <c r="F7" s="563"/>
      <c r="G7" s="563"/>
      <c r="H7" s="563"/>
      <c r="I7" s="563"/>
    </row>
    <row r="8" spans="1:11" ht="24.75" customHeight="1" x14ac:dyDescent="0.25">
      <c r="B8" s="61" t="s">
        <v>10</v>
      </c>
      <c r="C8" s="62"/>
      <c r="I8" s="567" t="s">
        <v>11</v>
      </c>
      <c r="J8" s="568"/>
      <c r="K8" s="569"/>
    </row>
    <row r="9" spans="1:11" ht="32.25" customHeight="1" x14ac:dyDescent="0.2">
      <c r="A9" s="557" t="s">
        <v>130</v>
      </c>
      <c r="B9" s="637"/>
      <c r="C9" s="637"/>
      <c r="D9" s="637"/>
      <c r="E9" s="637"/>
      <c r="F9" s="637"/>
      <c r="G9" s="637"/>
      <c r="H9" s="637"/>
      <c r="I9" s="637"/>
      <c r="J9" s="637"/>
      <c r="K9" s="638"/>
    </row>
    <row r="10" spans="1:11" ht="42" customHeight="1" x14ac:dyDescent="0.2">
      <c r="A10" s="63" t="s">
        <v>12</v>
      </c>
      <c r="B10" s="63" t="s">
        <v>13</v>
      </c>
      <c r="C10" s="63"/>
      <c r="D10" s="63" t="s">
        <v>14</v>
      </c>
      <c r="E10" s="63"/>
      <c r="F10" s="63" t="s">
        <v>15</v>
      </c>
      <c r="G10" s="63" t="s">
        <v>16</v>
      </c>
      <c r="H10" s="63" t="s">
        <v>17</v>
      </c>
      <c r="I10" s="63" t="s">
        <v>18</v>
      </c>
      <c r="J10" s="578"/>
      <c r="K10" s="579"/>
    </row>
    <row r="11" spans="1:11" ht="25.2" x14ac:dyDescent="0.2">
      <c r="A11" s="64" t="s">
        <v>19</v>
      </c>
      <c r="B11" s="65" t="s">
        <v>20</v>
      </c>
      <c r="C11" s="66"/>
      <c r="D11" s="67">
        <v>1</v>
      </c>
      <c r="E11" s="68">
        <v>100</v>
      </c>
      <c r="F11" s="66" t="s">
        <v>21</v>
      </c>
      <c r="G11" s="68">
        <v>100</v>
      </c>
      <c r="H11" s="68">
        <v>100</v>
      </c>
      <c r="I11" s="69" t="s">
        <v>22</v>
      </c>
      <c r="J11" s="578" t="s">
        <v>23</v>
      </c>
      <c r="K11" s="579"/>
    </row>
    <row r="12" spans="1:11" ht="30.6" x14ac:dyDescent="0.2">
      <c r="A12" s="66"/>
      <c r="B12" s="64" t="s">
        <v>24</v>
      </c>
      <c r="C12" s="70"/>
      <c r="D12" s="71">
        <v>1.1599999999999999E-2</v>
      </c>
      <c r="E12" s="72">
        <v>100</v>
      </c>
      <c r="F12" s="70" t="s">
        <v>25</v>
      </c>
      <c r="G12" s="72">
        <f>D12*E12</f>
        <v>1.1599999999999999</v>
      </c>
      <c r="H12" s="72">
        <f>H11+G12</f>
        <v>101.16</v>
      </c>
      <c r="I12" s="73" t="s">
        <v>26</v>
      </c>
      <c r="J12" s="579"/>
      <c r="K12" s="579"/>
    </row>
    <row r="13" spans="1:11" ht="85.5" customHeight="1" x14ac:dyDescent="0.2">
      <c r="A13" s="64" t="s">
        <v>27</v>
      </c>
      <c r="B13" s="64" t="s">
        <v>28</v>
      </c>
      <c r="C13" s="55" t="s">
        <v>76</v>
      </c>
      <c r="D13" s="74">
        <v>0</v>
      </c>
      <c r="E13" s="72">
        <f>H12</f>
        <v>101.16</v>
      </c>
      <c r="F13" s="70" t="s">
        <v>25</v>
      </c>
      <c r="G13" s="72">
        <f>D13*E13</f>
        <v>0</v>
      </c>
      <c r="H13" s="72"/>
      <c r="I13" s="585" t="s">
        <v>77</v>
      </c>
      <c r="J13" s="579"/>
      <c r="K13" s="579"/>
    </row>
    <row r="14" spans="1:11" ht="204.75" customHeight="1" x14ac:dyDescent="0.2">
      <c r="A14" s="66"/>
      <c r="B14" s="66"/>
      <c r="C14" s="55" t="s">
        <v>131</v>
      </c>
      <c r="D14" s="75">
        <v>0</v>
      </c>
      <c r="E14" s="72">
        <f>H12</f>
        <v>101.16</v>
      </c>
      <c r="F14" s="70" t="s">
        <v>25</v>
      </c>
      <c r="G14" s="72">
        <f>D14*E14</f>
        <v>0</v>
      </c>
      <c r="H14" s="72"/>
      <c r="I14" s="585"/>
      <c r="J14" s="579"/>
      <c r="K14" s="579"/>
    </row>
    <row r="15" spans="1:11" ht="230.25" customHeight="1" x14ac:dyDescent="0.2">
      <c r="A15" s="66"/>
      <c r="B15" s="66"/>
      <c r="C15" s="70" t="s">
        <v>29</v>
      </c>
      <c r="D15" s="71">
        <v>6.0000000000000001E-3</v>
      </c>
      <c r="E15" s="72">
        <f>H12</f>
        <v>101.16</v>
      </c>
      <c r="F15" s="70" t="s">
        <v>25</v>
      </c>
      <c r="G15" s="72">
        <f>D15*E15</f>
        <v>0.60695999999999994</v>
      </c>
      <c r="H15" s="72"/>
      <c r="I15" s="585"/>
      <c r="J15" s="579"/>
      <c r="K15" s="579"/>
    </row>
    <row r="16" spans="1:11" ht="24.75" customHeight="1" x14ac:dyDescent="0.2">
      <c r="A16" s="66"/>
      <c r="B16" s="66"/>
      <c r="C16" s="63" t="s">
        <v>30</v>
      </c>
      <c r="D16" s="76">
        <f>SUM(D13:D15)</f>
        <v>6.0000000000000001E-3</v>
      </c>
      <c r="E16" s="77">
        <f>H12</f>
        <v>101.16</v>
      </c>
      <c r="F16" s="63" t="s">
        <v>25</v>
      </c>
      <c r="G16" s="77">
        <f>SUM(G13:G15)</f>
        <v>0.60695999999999994</v>
      </c>
      <c r="H16" s="77">
        <f>H12+G16</f>
        <v>101.76696</v>
      </c>
      <c r="I16" s="68"/>
      <c r="J16" s="579"/>
      <c r="K16" s="579"/>
    </row>
    <row r="17" spans="1:13" ht="37.5" customHeight="1" x14ac:dyDescent="0.2">
      <c r="A17" s="63" t="s">
        <v>31</v>
      </c>
      <c r="B17" s="64" t="s">
        <v>32</v>
      </c>
      <c r="C17" s="70"/>
      <c r="D17" s="71">
        <v>0.08</v>
      </c>
      <c r="E17" s="72">
        <f>H12+G13+G14</f>
        <v>101.16</v>
      </c>
      <c r="F17" s="70" t="s">
        <v>33</v>
      </c>
      <c r="G17" s="72">
        <f t="shared" ref="G17:G21" si="0">D17*E17</f>
        <v>8.0928000000000004</v>
      </c>
      <c r="H17" s="72">
        <f>H16+G17</f>
        <v>109.85975999999999</v>
      </c>
      <c r="I17" s="73" t="s">
        <v>34</v>
      </c>
      <c r="J17" s="579"/>
      <c r="K17" s="579"/>
    </row>
    <row r="18" spans="1:13" ht="193.5" customHeight="1" x14ac:dyDescent="0.2">
      <c r="A18" s="64" t="s">
        <v>35</v>
      </c>
      <c r="B18" s="65" t="s">
        <v>36</v>
      </c>
      <c r="C18" s="55" t="s">
        <v>132</v>
      </c>
      <c r="D18" s="74">
        <v>0</v>
      </c>
      <c r="E18" s="72">
        <f>H17</f>
        <v>109.85975999999999</v>
      </c>
      <c r="F18" s="70" t="s">
        <v>37</v>
      </c>
      <c r="G18" s="72">
        <f t="shared" si="0"/>
        <v>0</v>
      </c>
      <c r="H18" s="68"/>
      <c r="I18" s="73" t="s">
        <v>133</v>
      </c>
      <c r="J18" s="579"/>
      <c r="K18" s="579"/>
    </row>
    <row r="19" spans="1:13" ht="204" x14ac:dyDescent="0.2">
      <c r="A19" s="66"/>
      <c r="B19" s="66"/>
      <c r="C19" s="55" t="s">
        <v>65</v>
      </c>
      <c r="D19" s="78">
        <v>0</v>
      </c>
      <c r="E19" s="79">
        <f>H17</f>
        <v>109.85975999999999</v>
      </c>
      <c r="F19" s="55" t="s">
        <v>37</v>
      </c>
      <c r="G19" s="79">
        <f t="shared" si="0"/>
        <v>0</v>
      </c>
      <c r="H19" s="79"/>
      <c r="I19" s="73" t="s">
        <v>80</v>
      </c>
      <c r="J19" s="579"/>
      <c r="K19" s="579"/>
    </row>
    <row r="20" spans="1:13" ht="51" x14ac:dyDescent="0.2">
      <c r="A20" s="66"/>
      <c r="B20" s="66"/>
      <c r="C20" s="55" t="s">
        <v>81</v>
      </c>
      <c r="D20" s="81">
        <v>1E-3</v>
      </c>
      <c r="E20" s="79">
        <f>H17</f>
        <v>109.85975999999999</v>
      </c>
      <c r="F20" s="55" t="s">
        <v>37</v>
      </c>
      <c r="G20" s="79">
        <f t="shared" si="0"/>
        <v>0.10985976</v>
      </c>
      <c r="H20" s="79"/>
      <c r="I20" s="73" t="s">
        <v>82</v>
      </c>
      <c r="J20" s="579"/>
      <c r="K20" s="579"/>
    </row>
    <row r="21" spans="1:13" ht="51" x14ac:dyDescent="0.2">
      <c r="A21" s="66"/>
      <c r="B21" s="66"/>
      <c r="C21" s="55" t="s">
        <v>68</v>
      </c>
      <c r="D21" s="81">
        <v>1.0200000000000001E-2</v>
      </c>
      <c r="E21" s="79">
        <f>H17</f>
        <v>109.85975999999999</v>
      </c>
      <c r="F21" s="55" t="s">
        <v>37</v>
      </c>
      <c r="G21" s="79">
        <f t="shared" si="0"/>
        <v>1.1205695520000001</v>
      </c>
      <c r="H21" s="79"/>
      <c r="I21" s="73" t="s">
        <v>38</v>
      </c>
      <c r="J21" s="579"/>
      <c r="K21" s="579"/>
    </row>
    <row r="22" spans="1:13" ht="15" customHeight="1" x14ac:dyDescent="0.2">
      <c r="A22" s="66"/>
      <c r="B22" s="66"/>
      <c r="C22" s="63" t="s">
        <v>30</v>
      </c>
      <c r="D22" s="76">
        <f>SUM(D18:D21)</f>
        <v>1.1200000000000002E-2</v>
      </c>
      <c r="E22" s="77">
        <f>H17</f>
        <v>109.85975999999999</v>
      </c>
      <c r="F22" s="63" t="s">
        <v>37</v>
      </c>
      <c r="G22" s="77">
        <f>SUM(G18:G21)</f>
        <v>1.2304293120000001</v>
      </c>
      <c r="H22" s="77">
        <f>H17+G22</f>
        <v>111.09018931199999</v>
      </c>
      <c r="I22" s="68"/>
      <c r="J22" s="579"/>
      <c r="K22" s="579"/>
    </row>
    <row r="23" spans="1:13" ht="193.8" x14ac:dyDescent="0.2">
      <c r="A23" s="66"/>
      <c r="B23" s="65" t="s">
        <v>39</v>
      </c>
      <c r="C23" s="55" t="s">
        <v>134</v>
      </c>
      <c r="D23" s="81">
        <v>2.69E-2</v>
      </c>
      <c r="E23" s="79">
        <f>H17</f>
        <v>109.85975999999999</v>
      </c>
      <c r="F23" s="55" t="s">
        <v>37</v>
      </c>
      <c r="G23" s="79">
        <f t="shared" ref="G23:G29" si="1">D23*E23</f>
        <v>2.955227544</v>
      </c>
      <c r="H23" s="79"/>
      <c r="I23" s="73" t="s">
        <v>84</v>
      </c>
      <c r="J23" s="579"/>
      <c r="K23" s="579"/>
    </row>
    <row r="24" spans="1:13" x14ac:dyDescent="0.2">
      <c r="A24" s="66"/>
      <c r="B24" s="55"/>
      <c r="C24" s="55" t="s">
        <v>41</v>
      </c>
      <c r="D24" s="81">
        <v>6.9599999999999995E-2</v>
      </c>
      <c r="E24" s="79">
        <f>H17</f>
        <v>109.85975999999999</v>
      </c>
      <c r="F24" s="55" t="s">
        <v>37</v>
      </c>
      <c r="G24" s="79">
        <f t="shared" si="1"/>
        <v>7.6462392959999992</v>
      </c>
      <c r="H24" s="79"/>
      <c r="I24" s="585" t="s">
        <v>42</v>
      </c>
      <c r="J24" s="579"/>
      <c r="K24" s="579"/>
    </row>
    <row r="25" spans="1:13" x14ac:dyDescent="0.2">
      <c r="A25" s="66"/>
      <c r="B25" s="55"/>
      <c r="C25" s="55" t="s">
        <v>43</v>
      </c>
      <c r="D25" s="81">
        <v>6.9500000000000006E-2</v>
      </c>
      <c r="E25" s="79">
        <f>H17</f>
        <v>109.85975999999999</v>
      </c>
      <c r="F25" s="55" t="s">
        <v>37</v>
      </c>
      <c r="G25" s="79">
        <f t="shared" si="1"/>
        <v>7.6352533200000003</v>
      </c>
      <c r="H25" s="79"/>
      <c r="I25" s="585"/>
      <c r="J25" s="579"/>
      <c r="K25" s="579"/>
    </row>
    <row r="26" spans="1:13" ht="39.75" customHeight="1" x14ac:dyDescent="0.2">
      <c r="A26" s="66"/>
      <c r="B26" s="55"/>
      <c r="C26" s="55" t="s">
        <v>44</v>
      </c>
      <c r="D26" s="81">
        <v>3.5999999999999997E-2</v>
      </c>
      <c r="E26" s="79">
        <f>H17</f>
        <v>109.85975999999999</v>
      </c>
      <c r="F26" s="55" t="s">
        <v>37</v>
      </c>
      <c r="G26" s="79">
        <f t="shared" si="1"/>
        <v>3.9549513599999995</v>
      </c>
      <c r="H26" s="79"/>
      <c r="I26" s="585"/>
      <c r="J26" s="579"/>
      <c r="K26" s="579"/>
    </row>
    <row r="27" spans="1:13" ht="184.5" customHeight="1" x14ac:dyDescent="0.2">
      <c r="A27" s="66"/>
      <c r="B27" s="55"/>
      <c r="C27" s="82" t="s">
        <v>45</v>
      </c>
      <c r="D27" s="78">
        <v>0</v>
      </c>
      <c r="E27" s="79">
        <f>H17</f>
        <v>109.85975999999999</v>
      </c>
      <c r="F27" s="55" t="s">
        <v>37</v>
      </c>
      <c r="G27" s="79">
        <f t="shared" si="1"/>
        <v>0</v>
      </c>
      <c r="H27" s="79"/>
      <c r="I27" s="585" t="s">
        <v>85</v>
      </c>
      <c r="J27" s="587" t="s">
        <v>86</v>
      </c>
      <c r="K27" s="588"/>
    </row>
    <row r="28" spans="1:13" ht="197.25" customHeight="1" x14ac:dyDescent="0.2">
      <c r="A28" s="66"/>
      <c r="B28" s="55"/>
      <c r="C28" s="55" t="s">
        <v>46</v>
      </c>
      <c r="D28" s="78">
        <v>0</v>
      </c>
      <c r="E28" s="79">
        <f>H17</f>
        <v>109.85975999999999</v>
      </c>
      <c r="F28" s="55" t="s">
        <v>37</v>
      </c>
      <c r="G28" s="79">
        <f t="shared" si="1"/>
        <v>0</v>
      </c>
      <c r="H28" s="79"/>
      <c r="I28" s="585"/>
      <c r="J28" s="589" t="s">
        <v>87</v>
      </c>
      <c r="K28" s="589"/>
    </row>
    <row r="29" spans="1:13" ht="142.5" customHeight="1" x14ac:dyDescent="0.2">
      <c r="A29" s="66"/>
      <c r="B29" s="55"/>
      <c r="C29" s="82" t="s">
        <v>88</v>
      </c>
      <c r="D29" s="78">
        <v>0</v>
      </c>
      <c r="E29" s="79">
        <f>H17</f>
        <v>109.85975999999999</v>
      </c>
      <c r="F29" s="55" t="s">
        <v>37</v>
      </c>
      <c r="G29" s="79">
        <f t="shared" si="1"/>
        <v>0</v>
      </c>
      <c r="H29" s="79"/>
      <c r="I29" s="73" t="s">
        <v>123</v>
      </c>
      <c r="J29" s="580"/>
      <c r="K29" s="579"/>
      <c r="L29" s="83"/>
      <c r="M29" s="83"/>
    </row>
    <row r="30" spans="1:13" x14ac:dyDescent="0.2">
      <c r="A30" s="66"/>
      <c r="B30" s="66"/>
      <c r="C30" s="63" t="s">
        <v>30</v>
      </c>
      <c r="D30" s="76">
        <f>SUM(D23:D29)</f>
        <v>0.20200000000000001</v>
      </c>
      <c r="E30" s="77">
        <f>H17</f>
        <v>109.85975999999999</v>
      </c>
      <c r="F30" s="63" t="s">
        <v>37</v>
      </c>
      <c r="G30" s="77">
        <f>SUM(G23:G29)</f>
        <v>22.191671519999996</v>
      </c>
      <c r="H30" s="77">
        <f>H22+G30</f>
        <v>133.28186083199998</v>
      </c>
      <c r="I30" s="68"/>
      <c r="J30" s="579"/>
      <c r="K30" s="579"/>
      <c r="L30" s="83"/>
    </row>
    <row r="31" spans="1:13" ht="18" customHeight="1" x14ac:dyDescent="0.2">
      <c r="A31" s="584" t="s">
        <v>48</v>
      </c>
      <c r="B31" s="581" t="s">
        <v>49</v>
      </c>
      <c r="C31" s="84"/>
      <c r="D31" s="85">
        <v>0</v>
      </c>
      <c r="E31" s="68">
        <f>H30</f>
        <v>133.28186083199998</v>
      </c>
      <c r="F31" s="66" t="s">
        <v>51</v>
      </c>
      <c r="G31" s="68">
        <f t="shared" ref="G31:G37" si="2">D31*E31</f>
        <v>0</v>
      </c>
      <c r="H31" s="68"/>
      <c r="I31" s="585" t="s">
        <v>90</v>
      </c>
      <c r="J31" s="579"/>
      <c r="K31" s="579"/>
    </row>
    <row r="32" spans="1:13" x14ac:dyDescent="0.2">
      <c r="A32" s="582"/>
      <c r="B32" s="582"/>
      <c r="C32" s="84" t="s">
        <v>55</v>
      </c>
      <c r="D32" s="85">
        <v>0</v>
      </c>
      <c r="E32" s="68">
        <f>H30</f>
        <v>133.28186083199998</v>
      </c>
      <c r="F32" s="66" t="s">
        <v>51</v>
      </c>
      <c r="G32" s="68">
        <f t="shared" si="2"/>
        <v>0</v>
      </c>
      <c r="H32" s="68"/>
      <c r="I32" s="585"/>
      <c r="J32" s="579"/>
      <c r="K32" s="579"/>
    </row>
    <row r="33" spans="1:11" x14ac:dyDescent="0.2">
      <c r="A33" s="582"/>
      <c r="B33" s="582"/>
      <c r="C33" s="84" t="s">
        <v>55</v>
      </c>
      <c r="D33" s="85">
        <v>0</v>
      </c>
      <c r="E33" s="68">
        <f>H30</f>
        <v>133.28186083199998</v>
      </c>
      <c r="F33" s="66" t="s">
        <v>51</v>
      </c>
      <c r="G33" s="68">
        <f t="shared" si="2"/>
        <v>0</v>
      </c>
      <c r="H33" s="68"/>
      <c r="I33" s="585"/>
      <c r="J33" s="579"/>
      <c r="K33" s="579"/>
    </row>
    <row r="34" spans="1:11" x14ac:dyDescent="0.2">
      <c r="A34" s="582"/>
      <c r="B34" s="582"/>
      <c r="C34" s="84" t="s">
        <v>55</v>
      </c>
      <c r="D34" s="85">
        <v>0</v>
      </c>
      <c r="E34" s="68">
        <f>H30</f>
        <v>133.28186083199998</v>
      </c>
      <c r="F34" s="66" t="s">
        <v>51</v>
      </c>
      <c r="G34" s="68">
        <f t="shared" si="2"/>
        <v>0</v>
      </c>
      <c r="H34" s="68"/>
      <c r="I34" s="585"/>
      <c r="J34" s="579"/>
      <c r="K34" s="579"/>
    </row>
    <row r="35" spans="1:11" x14ac:dyDescent="0.2">
      <c r="A35" s="582"/>
      <c r="B35" s="582"/>
      <c r="C35" s="84" t="s">
        <v>55</v>
      </c>
      <c r="D35" s="85">
        <v>0</v>
      </c>
      <c r="E35" s="68">
        <f>H30</f>
        <v>133.28186083199998</v>
      </c>
      <c r="F35" s="66" t="s">
        <v>51</v>
      </c>
      <c r="G35" s="68">
        <f t="shared" si="2"/>
        <v>0</v>
      </c>
      <c r="H35" s="68"/>
      <c r="I35" s="585"/>
      <c r="J35" s="579"/>
      <c r="K35" s="579"/>
    </row>
    <row r="36" spans="1:11" x14ac:dyDescent="0.2">
      <c r="A36" s="582"/>
      <c r="B36" s="582"/>
      <c r="C36" s="84" t="s">
        <v>55</v>
      </c>
      <c r="D36" s="85">
        <v>0</v>
      </c>
      <c r="E36" s="68">
        <f>H30</f>
        <v>133.28186083199998</v>
      </c>
      <c r="F36" s="66" t="s">
        <v>51</v>
      </c>
      <c r="G36" s="68">
        <f t="shared" si="2"/>
        <v>0</v>
      </c>
      <c r="H36" s="68"/>
      <c r="I36" s="585"/>
      <c r="J36" s="579"/>
      <c r="K36" s="579"/>
    </row>
    <row r="37" spans="1:11" ht="57.75" customHeight="1" x14ac:dyDescent="0.2">
      <c r="A37" s="582"/>
      <c r="B37" s="582"/>
      <c r="C37" s="84" t="s">
        <v>55</v>
      </c>
      <c r="D37" s="85">
        <v>0</v>
      </c>
      <c r="E37" s="68">
        <f>H30</f>
        <v>133.28186083199998</v>
      </c>
      <c r="F37" s="66" t="s">
        <v>51</v>
      </c>
      <c r="G37" s="68">
        <f t="shared" si="2"/>
        <v>0</v>
      </c>
      <c r="H37" s="68"/>
      <c r="I37" s="585"/>
      <c r="J37" s="579"/>
      <c r="K37" s="579"/>
    </row>
    <row r="38" spans="1:11" ht="23.25" customHeight="1" x14ac:dyDescent="0.2">
      <c r="A38" s="583"/>
      <c r="B38" s="583"/>
      <c r="C38" s="63" t="s">
        <v>56</v>
      </c>
      <c r="D38" s="76">
        <f>SUM(D31:D37)</f>
        <v>0</v>
      </c>
      <c r="E38" s="77">
        <f>H30</f>
        <v>133.28186083199998</v>
      </c>
      <c r="F38" s="63" t="s">
        <v>51</v>
      </c>
      <c r="G38" s="77">
        <f>SUM(G31:G37)</f>
        <v>0</v>
      </c>
      <c r="H38" s="77">
        <f>H30+G38</f>
        <v>133.28186083199998</v>
      </c>
      <c r="I38" s="68"/>
      <c r="J38" s="68"/>
      <c r="K38" s="63"/>
    </row>
    <row r="39" spans="1:11" ht="113.4" x14ac:dyDescent="0.2">
      <c r="A39" s="86"/>
      <c r="B39" s="86"/>
      <c r="C39" s="86"/>
      <c r="D39" s="86"/>
      <c r="E39" s="86"/>
      <c r="F39" s="86" t="s">
        <v>135</v>
      </c>
      <c r="G39" s="86"/>
      <c r="H39" s="87">
        <f>H38</f>
        <v>133.28186083199998</v>
      </c>
      <c r="I39" s="87" t="s">
        <v>57</v>
      </c>
      <c r="J39" s="88">
        <f>ROUND(H39/100,4)</f>
        <v>1.3328</v>
      </c>
      <c r="K39" s="66"/>
    </row>
    <row r="40" spans="1:11" ht="75.599999999999994" x14ac:dyDescent="0.2">
      <c r="A40" s="86"/>
      <c r="B40" s="82" t="s">
        <v>92</v>
      </c>
      <c r="C40" s="86"/>
      <c r="D40" s="86"/>
      <c r="E40" s="86"/>
      <c r="F40" s="86" t="s">
        <v>136</v>
      </c>
      <c r="G40" s="86"/>
      <c r="H40" s="89">
        <v>1</v>
      </c>
      <c r="I40" s="87" t="s">
        <v>58</v>
      </c>
      <c r="J40" s="66"/>
      <c r="K40" s="66"/>
    </row>
    <row r="41" spans="1:11" ht="126" x14ac:dyDescent="0.2">
      <c r="A41" s="86"/>
      <c r="B41" s="86"/>
      <c r="C41" s="86"/>
      <c r="D41" s="86"/>
      <c r="E41" s="86"/>
      <c r="F41" s="86" t="s">
        <v>137</v>
      </c>
      <c r="G41" s="86"/>
      <c r="H41" s="87">
        <f>J39*H40</f>
        <v>1.3328</v>
      </c>
      <c r="I41" s="87" t="s">
        <v>95</v>
      </c>
      <c r="J41" s="90">
        <f>ROUND(J39*H40,4)</f>
        <v>1.3328</v>
      </c>
      <c r="K41" s="66"/>
    </row>
    <row r="42" spans="1:11" x14ac:dyDescent="0.2">
      <c r="B42" s="91" t="s">
        <v>10</v>
      </c>
      <c r="C42" s="92"/>
    </row>
    <row r="43" spans="1:11" ht="12.75" customHeight="1" x14ac:dyDescent="0.2">
      <c r="B43" s="93"/>
      <c r="C43" s="94"/>
    </row>
    <row r="45" spans="1:11" ht="25.5" customHeight="1" x14ac:dyDescent="0.2">
      <c r="A45" s="570" t="s">
        <v>138</v>
      </c>
      <c r="B45" s="571"/>
      <c r="C45" s="571"/>
      <c r="D45" s="571"/>
      <c r="E45" s="571"/>
      <c r="F45" s="571"/>
      <c r="G45" s="571"/>
      <c r="H45" s="571"/>
      <c r="I45" s="571"/>
      <c r="J45" s="572"/>
    </row>
    <row r="46" spans="1:11" ht="91.5" customHeight="1" x14ac:dyDescent="0.2">
      <c r="A46" s="573"/>
      <c r="B46" s="561"/>
      <c r="C46" s="561"/>
      <c r="D46" s="561"/>
      <c r="E46" s="561"/>
      <c r="F46" s="561"/>
      <c r="G46" s="561"/>
      <c r="H46" s="561"/>
      <c r="I46" s="561"/>
      <c r="J46" s="574"/>
    </row>
    <row r="47" spans="1:11" x14ac:dyDescent="0.2">
      <c r="A47" s="573"/>
      <c r="B47" s="561"/>
      <c r="C47" s="561"/>
      <c r="D47" s="561"/>
      <c r="E47" s="561"/>
      <c r="F47" s="561"/>
      <c r="G47" s="561"/>
      <c r="H47" s="561"/>
      <c r="I47" s="561"/>
      <c r="J47" s="574"/>
    </row>
    <row r="48" spans="1:11" ht="7.5" customHeight="1" x14ac:dyDescent="0.2">
      <c r="A48" s="575"/>
      <c r="B48" s="576"/>
      <c r="C48" s="576"/>
      <c r="D48" s="576"/>
      <c r="E48" s="576"/>
      <c r="F48" s="576"/>
      <c r="G48" s="576"/>
      <c r="H48" s="576"/>
      <c r="I48" s="576"/>
      <c r="J48" s="577"/>
    </row>
  </sheetData>
  <mergeCells count="19">
    <mergeCell ref="A45:J48"/>
    <mergeCell ref="I27:I28"/>
    <mergeCell ref="J27:K27"/>
    <mergeCell ref="J28:K28"/>
    <mergeCell ref="J29:K37"/>
    <mergeCell ref="A31:A38"/>
    <mergeCell ref="B31:B38"/>
    <mergeCell ref="I31:I37"/>
    <mergeCell ref="A1:I1"/>
    <mergeCell ref="J11:K26"/>
    <mergeCell ref="I13:I15"/>
    <mergeCell ref="I24:I26"/>
    <mergeCell ref="B3:H3"/>
    <mergeCell ref="A9:K9"/>
    <mergeCell ref="J10:K10"/>
    <mergeCell ref="A7:I7"/>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2"/>
  <sheetViews>
    <sheetView zoomScale="90" zoomScaleNormal="90" workbookViewId="0">
      <selection activeCell="A29" sqref="A29"/>
    </sheetView>
  </sheetViews>
  <sheetFormatPr defaultColWidth="9.109375" defaultRowHeight="13.2" x14ac:dyDescent="0.25"/>
  <cols>
    <col min="1" max="1" width="28" style="95" customWidth="1"/>
    <col min="2" max="2" width="30.5546875" style="95" customWidth="1"/>
    <col min="3" max="3" width="37.5546875" style="95" customWidth="1"/>
    <col min="4" max="4" width="15" style="95" customWidth="1"/>
    <col min="5" max="5" width="14.44140625" style="95" customWidth="1"/>
    <col min="6" max="6" width="32.33203125" style="95" customWidth="1"/>
    <col min="7" max="7" width="10.5546875" style="95" customWidth="1"/>
    <col min="8" max="8" width="12.109375" style="95" customWidth="1"/>
    <col min="9" max="9" width="58.33203125" style="96" customWidth="1"/>
    <col min="10" max="10" width="24" style="95" bestFit="1" customWidth="1"/>
    <col min="11" max="11" width="13.109375" style="95" bestFit="1" customWidth="1"/>
    <col min="12" max="12" width="9.109375" style="95"/>
    <col min="13" max="13" width="27" style="95" customWidth="1"/>
    <col min="14" max="14" width="6.88671875" style="95" customWidth="1"/>
    <col min="15" max="15" width="11.6640625" style="95" customWidth="1"/>
    <col min="16" max="16" width="22.109375" style="95" customWidth="1"/>
    <col min="17" max="17" width="21.33203125" style="95" customWidth="1"/>
    <col min="18" max="16384" width="9.109375" style="95"/>
  </cols>
  <sheetData>
    <row r="1" spans="1:11" ht="30" customHeight="1" x14ac:dyDescent="0.25">
      <c r="A1" s="560" t="s">
        <v>139</v>
      </c>
      <c r="B1" s="641"/>
      <c r="C1" s="641"/>
      <c r="D1" s="641"/>
      <c r="E1" s="641"/>
      <c r="F1" s="641"/>
    </row>
    <row r="2" spans="1:11" s="59" customFormat="1" ht="19.5" customHeight="1" x14ac:dyDescent="0.25">
      <c r="A2" s="57" t="s">
        <v>71</v>
      </c>
      <c r="B2" s="57" t="s">
        <v>8</v>
      </c>
      <c r="C2" s="58"/>
      <c r="D2" s="58"/>
      <c r="E2" s="58"/>
      <c r="F2" s="58"/>
    </row>
    <row r="3" spans="1:11" s="59" customFormat="1" ht="31.5" customHeight="1" x14ac:dyDescent="0.2">
      <c r="B3" s="565" t="s">
        <v>0</v>
      </c>
      <c r="C3" s="566"/>
      <c r="D3" s="566"/>
      <c r="E3" s="566"/>
      <c r="F3" s="566"/>
      <c r="G3" s="566"/>
      <c r="H3" s="566"/>
    </row>
    <row r="4" spans="1:11" s="56" customFormat="1" ht="21" customHeight="1" x14ac:dyDescent="0.25">
      <c r="A4" s="60" t="s">
        <v>72</v>
      </c>
      <c r="B4" s="59"/>
      <c r="C4" s="59"/>
      <c r="D4" s="560" t="s">
        <v>73</v>
      </c>
      <c r="E4" s="562"/>
      <c r="F4" s="562"/>
    </row>
    <row r="5" spans="1:11" s="56" customFormat="1" ht="21" customHeight="1" x14ac:dyDescent="0.3">
      <c r="A5" s="60"/>
      <c r="B5" s="59"/>
      <c r="C5" s="59"/>
      <c r="D5" s="107"/>
      <c r="E5" s="107"/>
    </row>
    <row r="6" spans="1:11" s="56" customFormat="1" ht="61.5" customHeight="1" x14ac:dyDescent="0.25">
      <c r="A6" s="565" t="s">
        <v>74</v>
      </c>
      <c r="B6" s="562"/>
      <c r="C6" s="562"/>
      <c r="D6" s="562"/>
      <c r="E6" s="562"/>
      <c r="F6" s="562"/>
      <c r="G6" s="562"/>
      <c r="H6" s="562"/>
      <c r="I6" s="562"/>
      <c r="J6" s="562"/>
    </row>
    <row r="7" spans="1:11" s="56" customFormat="1" ht="27" customHeight="1" x14ac:dyDescent="0.3">
      <c r="A7" s="60"/>
      <c r="B7" s="59"/>
      <c r="C7" s="59"/>
      <c r="D7" s="107"/>
      <c r="E7" s="107"/>
    </row>
    <row r="8" spans="1:11" ht="34.5" customHeight="1" x14ac:dyDescent="0.3">
      <c r="A8" s="97"/>
      <c r="B8" s="98" t="s">
        <v>10</v>
      </c>
      <c r="C8" s="99"/>
      <c r="I8" s="567" t="s">
        <v>11</v>
      </c>
      <c r="J8" s="568"/>
      <c r="K8" s="569"/>
    </row>
    <row r="9" spans="1:11" ht="24.75" customHeight="1" x14ac:dyDescent="0.25">
      <c r="A9" s="624" t="s">
        <v>140</v>
      </c>
      <c r="B9" s="639"/>
      <c r="C9" s="639"/>
      <c r="D9" s="639"/>
      <c r="E9" s="639"/>
      <c r="F9" s="639"/>
      <c r="G9" s="639"/>
      <c r="H9" s="639"/>
      <c r="I9" s="639"/>
      <c r="J9" s="639"/>
      <c r="K9" s="640"/>
    </row>
    <row r="10" spans="1:11" x14ac:dyDescent="0.25">
      <c r="A10" s="63" t="s">
        <v>12</v>
      </c>
      <c r="B10" s="63" t="s">
        <v>13</v>
      </c>
      <c r="C10" s="63"/>
      <c r="D10" s="63" t="s">
        <v>14</v>
      </c>
      <c r="E10" s="63"/>
      <c r="F10" s="63" t="s">
        <v>15</v>
      </c>
      <c r="G10" s="63" t="s">
        <v>16</v>
      </c>
      <c r="H10" s="63" t="s">
        <v>17</v>
      </c>
      <c r="I10" s="64" t="s">
        <v>18</v>
      </c>
      <c r="J10" s="578"/>
      <c r="K10" s="640"/>
    </row>
    <row r="11" spans="1:11" ht="26.25" customHeight="1" x14ac:dyDescent="0.25">
      <c r="A11" s="64" t="s">
        <v>19</v>
      </c>
      <c r="B11" s="65" t="s">
        <v>20</v>
      </c>
      <c r="C11" s="66"/>
      <c r="D11" s="67">
        <v>1</v>
      </c>
      <c r="E11" s="68">
        <v>100</v>
      </c>
      <c r="F11" s="66" t="s">
        <v>21</v>
      </c>
      <c r="G11" s="68">
        <v>100</v>
      </c>
      <c r="H11" s="68">
        <v>100</v>
      </c>
      <c r="I11" s="69" t="s">
        <v>22</v>
      </c>
      <c r="J11" s="578" t="s">
        <v>23</v>
      </c>
      <c r="K11" s="579"/>
    </row>
    <row r="12" spans="1:11" ht="86.25" customHeight="1" x14ac:dyDescent="0.25">
      <c r="A12" s="66"/>
      <c r="B12" s="64" t="s">
        <v>24</v>
      </c>
      <c r="C12" s="70"/>
      <c r="D12" s="100">
        <v>0</v>
      </c>
      <c r="E12" s="72">
        <v>100</v>
      </c>
      <c r="F12" s="70" t="s">
        <v>25</v>
      </c>
      <c r="G12" s="72">
        <f>D12*E12</f>
        <v>0</v>
      </c>
      <c r="H12" s="72">
        <f>H11+G12</f>
        <v>100</v>
      </c>
      <c r="I12" s="73" t="s">
        <v>60</v>
      </c>
      <c r="J12" s="579"/>
      <c r="K12" s="579"/>
    </row>
    <row r="13" spans="1:11" ht="76.5" customHeight="1" x14ac:dyDescent="0.25">
      <c r="A13" s="64" t="s">
        <v>27</v>
      </c>
      <c r="B13" s="64" t="s">
        <v>28</v>
      </c>
      <c r="C13" s="55" t="s">
        <v>76</v>
      </c>
      <c r="D13" s="100">
        <v>0.1087</v>
      </c>
      <c r="E13" s="72">
        <f>H12</f>
        <v>100</v>
      </c>
      <c r="F13" s="70" t="s">
        <v>25</v>
      </c>
      <c r="G13" s="72">
        <f>D13*E13</f>
        <v>10.870000000000001</v>
      </c>
      <c r="H13" s="72"/>
      <c r="I13" s="585" t="s">
        <v>141</v>
      </c>
      <c r="J13" s="579"/>
      <c r="K13" s="579"/>
    </row>
    <row r="14" spans="1:11" ht="65.25" customHeight="1" x14ac:dyDescent="0.25">
      <c r="A14" s="66"/>
      <c r="B14" s="66"/>
      <c r="C14" s="55" t="s">
        <v>78</v>
      </c>
      <c r="D14" s="75">
        <v>2.6100000000000002E-2</v>
      </c>
      <c r="E14" s="72">
        <f>H12</f>
        <v>100</v>
      </c>
      <c r="F14" s="70" t="s">
        <v>25</v>
      </c>
      <c r="G14" s="72">
        <f>D14*E14</f>
        <v>2.6100000000000003</v>
      </c>
      <c r="H14" s="72"/>
      <c r="I14" s="585"/>
      <c r="J14" s="579"/>
      <c r="K14" s="579"/>
    </row>
    <row r="15" spans="1:11" ht="358.5" customHeight="1" x14ac:dyDescent="0.25">
      <c r="A15" s="66"/>
      <c r="B15" s="66"/>
      <c r="C15" s="70" t="s">
        <v>29</v>
      </c>
      <c r="D15" s="71">
        <v>6.0000000000000001E-3</v>
      </c>
      <c r="E15" s="72">
        <f>H12</f>
        <v>100</v>
      </c>
      <c r="F15" s="70" t="s">
        <v>25</v>
      </c>
      <c r="G15" s="72">
        <f>D15*E15</f>
        <v>0.6</v>
      </c>
      <c r="H15" s="72"/>
      <c r="I15" s="585"/>
      <c r="J15" s="579"/>
      <c r="K15" s="579"/>
    </row>
    <row r="16" spans="1:11" x14ac:dyDescent="0.25">
      <c r="A16" s="66"/>
      <c r="B16" s="66"/>
      <c r="C16" s="63" t="s">
        <v>30</v>
      </c>
      <c r="D16" s="76">
        <f>SUM(D13:D15)</f>
        <v>0.14080000000000001</v>
      </c>
      <c r="E16" s="77">
        <f>H12</f>
        <v>100</v>
      </c>
      <c r="F16" s="63" t="s">
        <v>25</v>
      </c>
      <c r="G16" s="77">
        <f>SUM(G13:G15)</f>
        <v>14.08</v>
      </c>
      <c r="H16" s="77">
        <f>H12+G16</f>
        <v>114.08</v>
      </c>
      <c r="I16" s="72"/>
      <c r="J16" s="579"/>
      <c r="K16" s="579"/>
    </row>
    <row r="17" spans="1:13" ht="48.75" customHeight="1" x14ac:dyDescent="0.25">
      <c r="A17" s="64" t="s">
        <v>31</v>
      </c>
      <c r="B17" s="64" t="s">
        <v>32</v>
      </c>
      <c r="C17" s="70"/>
      <c r="D17" s="71">
        <v>0.08</v>
      </c>
      <c r="E17" s="72">
        <f>H12+G13+G14</f>
        <v>113.48</v>
      </c>
      <c r="F17" s="70" t="s">
        <v>33</v>
      </c>
      <c r="G17" s="72">
        <f t="shared" ref="G17:G21" si="0">D17*E17</f>
        <v>9.0784000000000002</v>
      </c>
      <c r="H17" s="72">
        <f>H16+G17</f>
        <v>123.1584</v>
      </c>
      <c r="I17" s="73" t="s">
        <v>34</v>
      </c>
      <c r="J17" s="579"/>
      <c r="K17" s="579"/>
    </row>
    <row r="18" spans="1:13" ht="52.5" customHeight="1" x14ac:dyDescent="0.25">
      <c r="A18" s="64" t="s">
        <v>35</v>
      </c>
      <c r="B18" s="65" t="s">
        <v>36</v>
      </c>
      <c r="C18" s="101" t="s">
        <v>63</v>
      </c>
      <c r="D18" s="102">
        <v>0</v>
      </c>
      <c r="E18" s="72">
        <f>H17</f>
        <v>123.1584</v>
      </c>
      <c r="F18" s="70" t="s">
        <v>37</v>
      </c>
      <c r="G18" s="72">
        <f t="shared" si="0"/>
        <v>0</v>
      </c>
      <c r="H18" s="68"/>
      <c r="I18" s="73" t="s">
        <v>101</v>
      </c>
      <c r="J18" s="579"/>
      <c r="K18" s="579"/>
    </row>
    <row r="19" spans="1:13" ht="237.75" customHeight="1" x14ac:dyDescent="0.25">
      <c r="A19" s="66"/>
      <c r="B19" s="66"/>
      <c r="C19" s="55" t="s">
        <v>65</v>
      </c>
      <c r="D19" s="100">
        <v>1.9199999999999998E-2</v>
      </c>
      <c r="E19" s="79">
        <f>H17</f>
        <v>123.1584</v>
      </c>
      <c r="F19" s="55" t="s">
        <v>37</v>
      </c>
      <c r="G19" s="79">
        <f t="shared" si="0"/>
        <v>2.3646412799999998</v>
      </c>
      <c r="H19" s="79"/>
      <c r="I19" s="73" t="s">
        <v>102</v>
      </c>
      <c r="J19" s="579"/>
      <c r="K19" s="579"/>
    </row>
    <row r="20" spans="1:13" ht="51" x14ac:dyDescent="0.25">
      <c r="A20" s="66"/>
      <c r="B20" s="66"/>
      <c r="C20" s="55" t="s">
        <v>81</v>
      </c>
      <c r="D20" s="81">
        <v>1E-3</v>
      </c>
      <c r="E20" s="79">
        <f>H17</f>
        <v>123.1584</v>
      </c>
      <c r="F20" s="55" t="s">
        <v>37</v>
      </c>
      <c r="G20" s="79">
        <f t="shared" si="0"/>
        <v>0.1231584</v>
      </c>
      <c r="H20" s="79"/>
      <c r="I20" s="73" t="s">
        <v>82</v>
      </c>
      <c r="J20" s="579"/>
      <c r="K20" s="579"/>
    </row>
    <row r="21" spans="1:13" ht="56.25" customHeight="1" x14ac:dyDescent="0.25">
      <c r="A21" s="66"/>
      <c r="B21" s="66"/>
      <c r="C21" s="55" t="s">
        <v>68</v>
      </c>
      <c r="D21" s="81">
        <v>1.0200000000000001E-2</v>
      </c>
      <c r="E21" s="79">
        <f>H17</f>
        <v>123.1584</v>
      </c>
      <c r="F21" s="55" t="s">
        <v>37</v>
      </c>
      <c r="G21" s="79">
        <f t="shared" si="0"/>
        <v>1.2562156800000002</v>
      </c>
      <c r="H21" s="79"/>
      <c r="I21" s="73" t="s">
        <v>38</v>
      </c>
      <c r="J21" s="579"/>
      <c r="K21" s="579"/>
    </row>
    <row r="22" spans="1:13" ht="21" customHeight="1" x14ac:dyDescent="0.25">
      <c r="A22" s="66"/>
      <c r="B22" s="66"/>
      <c r="C22" s="63" t="s">
        <v>30</v>
      </c>
      <c r="D22" s="76">
        <f>SUM(D18:D21)</f>
        <v>3.04E-2</v>
      </c>
      <c r="E22" s="77">
        <f>H17</f>
        <v>123.1584</v>
      </c>
      <c r="F22" s="63" t="s">
        <v>37</v>
      </c>
      <c r="G22" s="77">
        <f>SUM(G18:G21)</f>
        <v>3.7440153599999997</v>
      </c>
      <c r="H22" s="77">
        <f>H17+G22</f>
        <v>126.90241536000001</v>
      </c>
      <c r="I22" s="72"/>
      <c r="J22" s="579"/>
      <c r="K22" s="579"/>
    </row>
    <row r="23" spans="1:13" ht="229.5" customHeight="1" x14ac:dyDescent="0.25">
      <c r="A23" s="66"/>
      <c r="B23" s="65" t="s">
        <v>39</v>
      </c>
      <c r="C23" s="55" t="s">
        <v>105</v>
      </c>
      <c r="D23" s="78">
        <v>1.09E-2</v>
      </c>
      <c r="E23" s="79">
        <f>H17</f>
        <v>123.1584</v>
      </c>
      <c r="F23" s="55" t="s">
        <v>37</v>
      </c>
      <c r="G23" s="79">
        <f t="shared" ref="G23:G29" si="1">D23*E23</f>
        <v>1.34242656</v>
      </c>
      <c r="H23" s="79"/>
      <c r="I23" s="73" t="s">
        <v>142</v>
      </c>
      <c r="J23" s="579"/>
      <c r="K23" s="579"/>
    </row>
    <row r="24" spans="1:13" ht="12.75" customHeight="1" x14ac:dyDescent="0.25">
      <c r="A24" s="66"/>
      <c r="B24" s="55"/>
      <c r="C24" s="55" t="s">
        <v>41</v>
      </c>
      <c r="D24" s="81">
        <v>6.9599999999999995E-2</v>
      </c>
      <c r="E24" s="79">
        <f>H17</f>
        <v>123.1584</v>
      </c>
      <c r="F24" s="55" t="s">
        <v>37</v>
      </c>
      <c r="G24" s="79">
        <f t="shared" si="1"/>
        <v>8.5718246399999991</v>
      </c>
      <c r="H24" s="79"/>
      <c r="I24" s="585" t="s">
        <v>42</v>
      </c>
      <c r="J24" s="579"/>
      <c r="K24" s="579"/>
    </row>
    <row r="25" spans="1:13" x14ac:dyDescent="0.25">
      <c r="A25" s="66"/>
      <c r="B25" s="55"/>
      <c r="C25" s="55" t="s">
        <v>43</v>
      </c>
      <c r="D25" s="81">
        <v>6.9500000000000006E-2</v>
      </c>
      <c r="E25" s="79">
        <f>H17</f>
        <v>123.1584</v>
      </c>
      <c r="F25" s="55" t="s">
        <v>37</v>
      </c>
      <c r="G25" s="79">
        <f t="shared" si="1"/>
        <v>8.5595088000000015</v>
      </c>
      <c r="H25" s="79"/>
      <c r="I25" s="585"/>
      <c r="J25" s="579"/>
      <c r="K25" s="579"/>
    </row>
    <row r="26" spans="1:13" ht="47.25" customHeight="1" x14ac:dyDescent="0.25">
      <c r="A26" s="66"/>
      <c r="B26" s="55"/>
      <c r="C26" s="55" t="s">
        <v>44</v>
      </c>
      <c r="D26" s="81">
        <v>3.5999999999999997E-2</v>
      </c>
      <c r="E26" s="79">
        <f>H17</f>
        <v>123.1584</v>
      </c>
      <c r="F26" s="55" t="s">
        <v>37</v>
      </c>
      <c r="G26" s="79">
        <f t="shared" si="1"/>
        <v>4.4337023999999996</v>
      </c>
      <c r="H26" s="79"/>
      <c r="I26" s="585"/>
      <c r="J26" s="579"/>
      <c r="K26" s="579"/>
    </row>
    <row r="27" spans="1:13" ht="153" customHeight="1" x14ac:dyDescent="0.25">
      <c r="A27" s="66"/>
      <c r="B27" s="55"/>
      <c r="C27" s="82" t="s">
        <v>45</v>
      </c>
      <c r="D27" s="78">
        <f>'2b NVT Detacheren fase A - Rg I'!D26</f>
        <v>1.125E-2</v>
      </c>
      <c r="E27" s="79">
        <f>H17</f>
        <v>123.1584</v>
      </c>
      <c r="F27" s="55" t="s">
        <v>37</v>
      </c>
      <c r="G27" s="79">
        <f t="shared" si="1"/>
        <v>1.385532</v>
      </c>
      <c r="H27" s="79"/>
      <c r="I27" s="585" t="s">
        <v>85</v>
      </c>
      <c r="J27" s="589" t="s">
        <v>108</v>
      </c>
      <c r="K27" s="589"/>
    </row>
    <row r="28" spans="1:13" ht="228.75" customHeight="1" x14ac:dyDescent="0.25">
      <c r="A28" s="66"/>
      <c r="B28" s="55"/>
      <c r="C28" s="55" t="s">
        <v>46</v>
      </c>
      <c r="D28" s="78">
        <f>'2b NVT Detacheren fase A - Rg I'!D27</f>
        <v>1.72E-2</v>
      </c>
      <c r="E28" s="79">
        <f>H17</f>
        <v>123.1584</v>
      </c>
      <c r="F28" s="55" t="s">
        <v>37</v>
      </c>
      <c r="G28" s="79">
        <f t="shared" si="1"/>
        <v>2.1183244800000001</v>
      </c>
      <c r="H28" s="79"/>
      <c r="I28" s="585"/>
      <c r="J28" s="589" t="s">
        <v>47</v>
      </c>
      <c r="K28" s="589"/>
    </row>
    <row r="29" spans="1:13" ht="134.25" customHeight="1" x14ac:dyDescent="0.25">
      <c r="A29" s="66"/>
      <c r="B29" s="55"/>
      <c r="C29" s="82" t="s">
        <v>88</v>
      </c>
      <c r="D29" s="78">
        <f>'2b NVT Detacheren fase A - Rg I'!D28</f>
        <v>8.0000000000000002E-3</v>
      </c>
      <c r="E29" s="79">
        <f>H17</f>
        <v>123.1584</v>
      </c>
      <c r="F29" s="55" t="s">
        <v>37</v>
      </c>
      <c r="G29" s="79">
        <f t="shared" si="1"/>
        <v>0.98526720000000001</v>
      </c>
      <c r="H29" s="79"/>
      <c r="I29" s="73" t="s">
        <v>123</v>
      </c>
      <c r="J29" s="580"/>
      <c r="K29" s="640"/>
    </row>
    <row r="30" spans="1:13" x14ac:dyDescent="0.25">
      <c r="A30" s="66"/>
      <c r="B30" s="66"/>
      <c r="C30" s="63" t="s">
        <v>30</v>
      </c>
      <c r="D30" s="76">
        <f>SUM(D23:D29)</f>
        <v>0.22245000000000001</v>
      </c>
      <c r="E30" s="77">
        <f>H17</f>
        <v>123.1584</v>
      </c>
      <c r="F30" s="63" t="s">
        <v>37</v>
      </c>
      <c r="G30" s="77">
        <f>SUM(G23:G29)</f>
        <v>27.396586080000002</v>
      </c>
      <c r="H30" s="77">
        <f>H22+G30</f>
        <v>154.29900144000001</v>
      </c>
      <c r="I30" s="72"/>
      <c r="J30" s="640"/>
      <c r="K30" s="640"/>
    </row>
    <row r="31" spans="1:13" ht="25.5" customHeight="1" x14ac:dyDescent="0.25">
      <c r="A31" s="584" t="s">
        <v>48</v>
      </c>
      <c r="B31" s="581" t="s">
        <v>49</v>
      </c>
      <c r="C31" s="84" t="s">
        <v>50</v>
      </c>
      <c r="D31" s="85">
        <v>4.02E-2</v>
      </c>
      <c r="E31" s="68">
        <f>H30</f>
        <v>154.29900144000001</v>
      </c>
      <c r="F31" s="66" t="s">
        <v>51</v>
      </c>
      <c r="G31" s="68">
        <f t="shared" ref="G31:G37" si="2">D31*E31</f>
        <v>6.2028198578880005</v>
      </c>
      <c r="H31" s="68"/>
      <c r="I31" s="585" t="s">
        <v>90</v>
      </c>
      <c r="J31" s="640"/>
      <c r="K31" s="640"/>
      <c r="L31" s="103"/>
      <c r="M31" s="103"/>
    </row>
    <row r="32" spans="1:13" ht="12.75" customHeight="1" x14ac:dyDescent="0.25">
      <c r="A32" s="582"/>
      <c r="B32" s="635"/>
      <c r="C32" s="84" t="s">
        <v>52</v>
      </c>
      <c r="D32" s="85">
        <v>0</v>
      </c>
      <c r="E32" s="68">
        <f>H30</f>
        <v>154.29900144000001</v>
      </c>
      <c r="F32" s="66" t="s">
        <v>51</v>
      </c>
      <c r="G32" s="68">
        <f t="shared" si="2"/>
        <v>0</v>
      </c>
      <c r="H32" s="68"/>
      <c r="I32" s="585"/>
      <c r="J32" s="640"/>
      <c r="K32" s="640"/>
      <c r="L32" s="103"/>
    </row>
    <row r="33" spans="1:11" ht="12.75" customHeight="1" x14ac:dyDescent="0.25">
      <c r="A33" s="582"/>
      <c r="B33" s="635"/>
      <c r="C33" s="84" t="s">
        <v>53</v>
      </c>
      <c r="D33" s="85">
        <v>3.0000000000000001E-3</v>
      </c>
      <c r="E33" s="68">
        <f>H30</f>
        <v>154.29900144000001</v>
      </c>
      <c r="F33" s="66" t="s">
        <v>51</v>
      </c>
      <c r="G33" s="68">
        <f t="shared" si="2"/>
        <v>0.46289700432000003</v>
      </c>
      <c r="H33" s="68"/>
      <c r="I33" s="585"/>
      <c r="J33" s="640"/>
      <c r="K33" s="640"/>
    </row>
    <row r="34" spans="1:11" x14ac:dyDescent="0.25">
      <c r="A34" s="582"/>
      <c r="B34" s="635"/>
      <c r="C34" s="84" t="s">
        <v>54</v>
      </c>
      <c r="D34" s="85">
        <v>0</v>
      </c>
      <c r="E34" s="68">
        <f>H30</f>
        <v>154.29900144000001</v>
      </c>
      <c r="F34" s="66" t="s">
        <v>51</v>
      </c>
      <c r="G34" s="68">
        <f t="shared" si="2"/>
        <v>0</v>
      </c>
      <c r="H34" s="68"/>
      <c r="I34" s="585"/>
      <c r="J34" s="640"/>
      <c r="K34" s="640"/>
    </row>
    <row r="35" spans="1:11" x14ac:dyDescent="0.25">
      <c r="A35" s="582"/>
      <c r="B35" s="635"/>
      <c r="C35" s="84" t="s">
        <v>55</v>
      </c>
      <c r="D35" s="85">
        <v>0</v>
      </c>
      <c r="E35" s="68">
        <f>H30</f>
        <v>154.29900144000001</v>
      </c>
      <c r="F35" s="66" t="s">
        <v>51</v>
      </c>
      <c r="G35" s="68">
        <f t="shared" si="2"/>
        <v>0</v>
      </c>
      <c r="H35" s="68"/>
      <c r="I35" s="585"/>
      <c r="J35" s="640"/>
      <c r="K35" s="640"/>
    </row>
    <row r="36" spans="1:11" x14ac:dyDescent="0.25">
      <c r="A36" s="582"/>
      <c r="B36" s="635"/>
      <c r="C36" s="84" t="s">
        <v>55</v>
      </c>
      <c r="D36" s="85">
        <v>0</v>
      </c>
      <c r="E36" s="68">
        <f>H30</f>
        <v>154.29900144000001</v>
      </c>
      <c r="F36" s="66" t="s">
        <v>51</v>
      </c>
      <c r="G36" s="68">
        <f t="shared" si="2"/>
        <v>0</v>
      </c>
      <c r="H36" s="68"/>
      <c r="I36" s="585"/>
      <c r="J36" s="640"/>
      <c r="K36" s="640"/>
    </row>
    <row r="37" spans="1:11" ht="61.5" customHeight="1" x14ac:dyDescent="0.25">
      <c r="A37" s="582"/>
      <c r="B37" s="635"/>
      <c r="C37" s="84" t="s">
        <v>55</v>
      </c>
      <c r="D37" s="85">
        <v>0</v>
      </c>
      <c r="E37" s="68">
        <f>H30</f>
        <v>154.29900144000001</v>
      </c>
      <c r="F37" s="66" t="s">
        <v>51</v>
      </c>
      <c r="G37" s="68">
        <f t="shared" si="2"/>
        <v>0</v>
      </c>
      <c r="H37" s="68"/>
      <c r="I37" s="585"/>
      <c r="J37" s="640"/>
      <c r="K37" s="640"/>
    </row>
    <row r="38" spans="1:11" x14ac:dyDescent="0.25">
      <c r="A38" s="583"/>
      <c r="B38" s="636"/>
      <c r="C38" s="63" t="s">
        <v>56</v>
      </c>
      <c r="D38" s="76">
        <f>SUM(D31:D37)</f>
        <v>4.3200000000000002E-2</v>
      </c>
      <c r="E38" s="77">
        <f>H30</f>
        <v>154.29900144000001</v>
      </c>
      <c r="F38" s="63" t="s">
        <v>51</v>
      </c>
      <c r="G38" s="77">
        <f>SUM(G31:G37)</f>
        <v>6.6657168622080007</v>
      </c>
      <c r="H38" s="77">
        <f>H30+G38</f>
        <v>160.96471830220801</v>
      </c>
      <c r="I38" s="72"/>
      <c r="J38" s="68"/>
      <c r="K38" s="104"/>
    </row>
    <row r="39" spans="1:11" ht="105.75" customHeight="1" x14ac:dyDescent="0.25">
      <c r="A39" s="86"/>
      <c r="B39" s="86"/>
      <c r="C39" s="86"/>
      <c r="D39" s="86"/>
      <c r="E39" s="86"/>
      <c r="F39" s="86" t="s">
        <v>143</v>
      </c>
      <c r="G39" s="86"/>
      <c r="H39" s="87">
        <f>H38</f>
        <v>160.96471830220801</v>
      </c>
      <c r="I39" s="87" t="s">
        <v>57</v>
      </c>
      <c r="J39" s="88">
        <f>ROUND(H39/100,4)</f>
        <v>1.6095999999999999</v>
      </c>
      <c r="K39" s="105"/>
    </row>
    <row r="40" spans="1:11" ht="80.25" customHeight="1" x14ac:dyDescent="0.25">
      <c r="A40" s="86"/>
      <c r="B40" s="82" t="s">
        <v>125</v>
      </c>
      <c r="C40" s="86"/>
      <c r="D40" s="86"/>
      <c r="E40" s="86"/>
      <c r="F40" s="86" t="s">
        <v>144</v>
      </c>
      <c r="G40" s="86"/>
      <c r="H40" s="89">
        <v>1.1183000000000001</v>
      </c>
      <c r="I40" s="87" t="s">
        <v>58</v>
      </c>
      <c r="J40" s="106"/>
      <c r="K40" s="105"/>
    </row>
    <row r="41" spans="1:11" ht="99.75" customHeight="1" x14ac:dyDescent="0.25">
      <c r="A41" s="86"/>
      <c r="B41" s="86"/>
      <c r="C41" s="86"/>
      <c r="D41" s="86"/>
      <c r="E41" s="86"/>
      <c r="F41" s="86" t="s">
        <v>145</v>
      </c>
      <c r="G41" s="86"/>
      <c r="H41" s="87">
        <f>J39*H40</f>
        <v>1.80001568</v>
      </c>
      <c r="I41" s="87" t="s">
        <v>95</v>
      </c>
      <c r="J41" s="90">
        <f>ROUND(J39*H40,4)</f>
        <v>1.8</v>
      </c>
      <c r="K41" s="105"/>
    </row>
    <row r="42" spans="1:11" x14ac:dyDescent="0.25">
      <c r="A42" s="56"/>
      <c r="B42" s="91" t="s">
        <v>10</v>
      </c>
      <c r="C42" s="92"/>
      <c r="D42" s="56"/>
      <c r="E42" s="56"/>
      <c r="F42" s="56"/>
      <c r="G42" s="56"/>
      <c r="H42" s="56"/>
      <c r="I42" s="59"/>
      <c r="J42" s="56"/>
    </row>
    <row r="43" spans="1:11" x14ac:dyDescent="0.25">
      <c r="A43" s="56"/>
      <c r="B43" s="93"/>
      <c r="C43" s="94"/>
      <c r="D43" s="56"/>
      <c r="E43" s="56"/>
      <c r="F43" s="56"/>
      <c r="G43" s="56"/>
      <c r="H43" s="56"/>
      <c r="I43" s="59"/>
      <c r="J43" s="56"/>
    </row>
    <row r="44" spans="1:11" ht="12.75" customHeight="1" x14ac:dyDescent="0.25">
      <c r="A44" s="56"/>
      <c r="B44" s="56"/>
      <c r="C44" s="56"/>
      <c r="D44" s="56"/>
      <c r="E44" s="56"/>
      <c r="F44" s="56"/>
      <c r="G44" s="56"/>
      <c r="H44" s="56"/>
      <c r="I44" s="59"/>
      <c r="J44" s="56"/>
    </row>
    <row r="45" spans="1:11" ht="89.25" customHeight="1" x14ac:dyDescent="0.25">
      <c r="A45" s="570" t="s">
        <v>146</v>
      </c>
      <c r="B45" s="642"/>
      <c r="C45" s="642"/>
      <c r="D45" s="642"/>
      <c r="E45" s="643"/>
      <c r="F45" s="643"/>
      <c r="G45" s="643"/>
      <c r="H45" s="643"/>
      <c r="I45" s="643"/>
      <c r="J45" s="644"/>
    </row>
    <row r="46" spans="1:11" ht="29.25" customHeight="1" x14ac:dyDescent="0.25">
      <c r="A46" s="645"/>
      <c r="B46" s="646"/>
      <c r="C46" s="646"/>
      <c r="D46" s="646"/>
      <c r="E46" s="646"/>
      <c r="F46" s="646"/>
      <c r="G46" s="646"/>
      <c r="H46" s="646"/>
      <c r="I46" s="646"/>
      <c r="J46" s="647"/>
    </row>
    <row r="47" spans="1:11" ht="13.5" customHeight="1" x14ac:dyDescent="0.25">
      <c r="A47" s="645"/>
      <c r="B47" s="646"/>
      <c r="C47" s="646"/>
      <c r="D47" s="646"/>
      <c r="E47" s="646"/>
      <c r="F47" s="646"/>
      <c r="G47" s="646"/>
      <c r="H47" s="646"/>
      <c r="I47" s="646"/>
      <c r="J47" s="647"/>
    </row>
    <row r="48" spans="1:11" ht="21" customHeight="1" x14ac:dyDescent="0.25">
      <c r="A48" s="648"/>
      <c r="B48" s="649"/>
      <c r="C48" s="649"/>
      <c r="D48" s="649"/>
      <c r="E48" s="649"/>
      <c r="F48" s="649"/>
      <c r="G48" s="649"/>
      <c r="H48" s="649"/>
      <c r="I48" s="649"/>
      <c r="J48" s="650"/>
    </row>
    <row r="49" spans="1:10" x14ac:dyDescent="0.25">
      <c r="A49" s="56"/>
      <c r="B49" s="56"/>
      <c r="C49" s="56"/>
      <c r="D49" s="56"/>
      <c r="E49" s="56"/>
      <c r="F49" s="56"/>
      <c r="G49" s="56"/>
      <c r="H49" s="56"/>
      <c r="I49" s="59"/>
      <c r="J49" s="56"/>
    </row>
    <row r="50" spans="1:10" ht="19.5" customHeight="1" x14ac:dyDescent="0.25">
      <c r="A50" s="56"/>
      <c r="B50" s="56"/>
      <c r="C50" s="56"/>
      <c r="D50" s="56"/>
      <c r="E50" s="56"/>
      <c r="F50" s="56"/>
      <c r="G50" s="56"/>
      <c r="H50" s="56"/>
      <c r="I50" s="59"/>
      <c r="J50" s="56"/>
    </row>
    <row r="51" spans="1:10" x14ac:dyDescent="0.25">
      <c r="A51" s="56"/>
      <c r="B51" s="56"/>
      <c r="C51" s="56"/>
      <c r="D51" s="56"/>
      <c r="E51" s="56"/>
      <c r="F51" s="56"/>
      <c r="G51" s="56"/>
      <c r="H51" s="56"/>
      <c r="I51" s="59"/>
      <c r="J51" s="56"/>
    </row>
    <row r="52" spans="1:10" x14ac:dyDescent="0.25">
      <c r="A52" s="56"/>
      <c r="B52" s="56"/>
      <c r="C52" s="56"/>
      <c r="D52" s="56"/>
      <c r="E52" s="56"/>
      <c r="F52" s="56"/>
      <c r="G52" s="56"/>
      <c r="H52" s="56"/>
      <c r="I52" s="59"/>
      <c r="J52" s="56"/>
    </row>
  </sheetData>
  <mergeCells count="18">
    <mergeCell ref="A45:J48"/>
    <mergeCell ref="J27:K27"/>
    <mergeCell ref="J28:K28"/>
    <mergeCell ref="J29:K37"/>
    <mergeCell ref="A31:A38"/>
    <mergeCell ref="B31:B38"/>
    <mergeCell ref="I31:I37"/>
    <mergeCell ref="I27:I28"/>
    <mergeCell ref="B3:H3"/>
    <mergeCell ref="A9:K9"/>
    <mergeCell ref="J10:K10"/>
    <mergeCell ref="J11:K26"/>
    <mergeCell ref="A1:F1"/>
    <mergeCell ref="I13:I15"/>
    <mergeCell ref="I24:I26"/>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sqref="A1:G1"/>
    </sheetView>
  </sheetViews>
  <sheetFormatPr defaultColWidth="9.109375" defaultRowHeight="12.6" x14ac:dyDescent="0.2"/>
  <cols>
    <col min="1" max="1" width="28" style="56" customWidth="1"/>
    <col min="2" max="2" width="30.5546875" style="56" customWidth="1"/>
    <col min="3" max="3" width="37.5546875" style="56" customWidth="1"/>
    <col min="4" max="4" width="13" style="56" customWidth="1"/>
    <col min="5" max="5" width="12.88671875" style="56" customWidth="1"/>
    <col min="6" max="6" width="32.33203125" style="56" customWidth="1"/>
    <col min="7" max="7" width="10.5546875" style="56" customWidth="1"/>
    <col min="8" max="8" width="12.109375" style="56" customWidth="1"/>
    <col min="9" max="9" width="55.6640625" style="56" customWidth="1"/>
    <col min="10" max="10" width="19.88671875" style="56" customWidth="1"/>
    <col min="11" max="11" width="23.109375" style="56" customWidth="1"/>
    <col min="12" max="12" width="27" style="56" customWidth="1"/>
    <col min="13" max="13" width="6.88671875" style="56" customWidth="1"/>
    <col min="14" max="14" width="11.6640625" style="56" customWidth="1"/>
    <col min="15" max="15" width="22.109375" style="56" customWidth="1"/>
    <col min="16" max="16" width="21.33203125" style="56" customWidth="1"/>
    <col min="17" max="16384" width="9.109375" style="56"/>
  </cols>
  <sheetData>
    <row r="1" spans="1:11" ht="32.25" customHeight="1" x14ac:dyDescent="0.2">
      <c r="A1" s="560" t="s">
        <v>147</v>
      </c>
      <c r="B1" s="561"/>
      <c r="C1" s="561"/>
      <c r="D1" s="561"/>
      <c r="E1" s="561"/>
      <c r="F1" s="561"/>
      <c r="G1" s="566"/>
    </row>
    <row r="2" spans="1:11" s="59" customFormat="1" ht="19.5" customHeight="1" x14ac:dyDescent="0.25">
      <c r="A2" s="57" t="s">
        <v>71</v>
      </c>
      <c r="B2" s="57" t="s">
        <v>8</v>
      </c>
      <c r="C2" s="58"/>
      <c r="D2" s="560" t="s">
        <v>73</v>
      </c>
      <c r="E2" s="562"/>
      <c r="F2" s="562"/>
    </row>
    <row r="3" spans="1:11" s="59" customFormat="1" ht="31.5" customHeight="1" x14ac:dyDescent="0.2">
      <c r="B3" s="565" t="s">
        <v>0</v>
      </c>
      <c r="C3" s="566"/>
      <c r="D3" s="566"/>
      <c r="E3" s="566"/>
      <c r="F3" s="566"/>
      <c r="G3" s="566"/>
      <c r="H3" s="566"/>
    </row>
    <row r="4" spans="1:11" ht="21" customHeight="1" x14ac:dyDescent="0.3">
      <c r="A4" s="60" t="s">
        <v>72</v>
      </c>
      <c r="B4" s="59"/>
      <c r="C4" s="59"/>
      <c r="D4" s="107"/>
      <c r="E4" s="107"/>
    </row>
    <row r="5" spans="1:11" ht="15.75" customHeight="1" x14ac:dyDescent="0.3">
      <c r="A5" s="57"/>
      <c r="B5" s="60"/>
      <c r="C5" s="59"/>
      <c r="D5" s="59"/>
      <c r="E5" s="107"/>
      <c r="F5" s="107"/>
    </row>
    <row r="6" spans="1:11" ht="61.5" customHeight="1" x14ac:dyDescent="0.25">
      <c r="A6" s="565" t="s">
        <v>74</v>
      </c>
      <c r="B6" s="562"/>
      <c r="C6" s="562"/>
      <c r="D6" s="562"/>
      <c r="E6" s="562"/>
      <c r="F6" s="562"/>
      <c r="G6" s="562"/>
      <c r="H6" s="562"/>
      <c r="I6" s="562"/>
      <c r="J6" s="562"/>
    </row>
    <row r="7" spans="1:11" ht="17.399999999999999" x14ac:dyDescent="0.25">
      <c r="A7" s="111"/>
      <c r="B7" s="111"/>
      <c r="C7" s="111"/>
      <c r="D7" s="111"/>
      <c r="E7" s="111"/>
      <c r="F7" s="111"/>
      <c r="G7" s="111"/>
      <c r="H7" s="111"/>
      <c r="I7" s="111"/>
      <c r="J7" s="112"/>
    </row>
    <row r="8" spans="1:11" ht="21.75" customHeight="1" x14ac:dyDescent="0.25">
      <c r="B8" s="98" t="s">
        <v>10</v>
      </c>
      <c r="C8" s="99"/>
      <c r="I8" s="567" t="s">
        <v>11</v>
      </c>
      <c r="J8" s="568"/>
      <c r="K8" s="569"/>
    </row>
    <row r="9" spans="1:11" ht="18.75" customHeight="1" x14ac:dyDescent="0.2">
      <c r="A9" s="624" t="s">
        <v>148</v>
      </c>
      <c r="B9" s="625"/>
      <c r="C9" s="625"/>
      <c r="D9" s="625"/>
      <c r="E9" s="625"/>
      <c r="F9" s="625"/>
      <c r="G9" s="625"/>
      <c r="H9" s="625"/>
      <c r="I9" s="579"/>
      <c r="J9" s="579"/>
      <c r="K9" s="579"/>
    </row>
    <row r="10" spans="1:11" x14ac:dyDescent="0.2">
      <c r="A10" s="63" t="s">
        <v>12</v>
      </c>
      <c r="B10" s="63" t="s">
        <v>13</v>
      </c>
      <c r="C10" s="63"/>
      <c r="D10" s="63" t="s">
        <v>14</v>
      </c>
      <c r="E10" s="63"/>
      <c r="F10" s="63" t="s">
        <v>15</v>
      </c>
      <c r="G10" s="63" t="s">
        <v>16</v>
      </c>
      <c r="H10" s="63" t="s">
        <v>17</v>
      </c>
      <c r="I10" s="63" t="s">
        <v>18</v>
      </c>
      <c r="J10" s="63"/>
      <c r="K10" s="66"/>
    </row>
    <row r="11" spans="1:11" ht="33" customHeight="1" x14ac:dyDescent="0.2">
      <c r="A11" s="64" t="s">
        <v>19</v>
      </c>
      <c r="B11" s="65" t="s">
        <v>20</v>
      </c>
      <c r="C11" s="66"/>
      <c r="D11" s="67">
        <v>1</v>
      </c>
      <c r="E11" s="68">
        <v>100</v>
      </c>
      <c r="F11" s="66" t="s">
        <v>21</v>
      </c>
      <c r="G11" s="68">
        <v>100</v>
      </c>
      <c r="H11" s="68">
        <v>100</v>
      </c>
      <c r="I11" s="69" t="s">
        <v>22</v>
      </c>
      <c r="J11" s="578" t="s">
        <v>23</v>
      </c>
      <c r="K11" s="579"/>
    </row>
    <row r="12" spans="1:11" ht="95.25" customHeight="1" x14ac:dyDescent="0.2">
      <c r="A12" s="66"/>
      <c r="B12" s="64" t="s">
        <v>24</v>
      </c>
      <c r="C12" s="70"/>
      <c r="D12" s="75">
        <v>0</v>
      </c>
      <c r="E12" s="72">
        <v>100</v>
      </c>
      <c r="F12" s="70" t="s">
        <v>25</v>
      </c>
      <c r="G12" s="72">
        <f>D12*E12</f>
        <v>0</v>
      </c>
      <c r="H12" s="72">
        <f>H11+G12</f>
        <v>100</v>
      </c>
      <c r="I12" s="73" t="s">
        <v>60</v>
      </c>
      <c r="J12" s="579"/>
      <c r="K12" s="579"/>
    </row>
    <row r="13" spans="1:11" ht="72.75" customHeight="1" x14ac:dyDescent="0.2">
      <c r="A13" s="64" t="s">
        <v>27</v>
      </c>
      <c r="B13" s="64" t="s">
        <v>28</v>
      </c>
      <c r="C13" s="70" t="s">
        <v>61</v>
      </c>
      <c r="D13" s="75">
        <v>0.1087</v>
      </c>
      <c r="E13" s="72">
        <f>H12</f>
        <v>100</v>
      </c>
      <c r="F13" s="70" t="s">
        <v>25</v>
      </c>
      <c r="G13" s="72">
        <f>D13*E13</f>
        <v>10.870000000000001</v>
      </c>
      <c r="H13" s="72"/>
      <c r="I13" s="585" t="s">
        <v>149</v>
      </c>
      <c r="J13" s="579"/>
      <c r="K13" s="579"/>
    </row>
    <row r="14" spans="1:11" ht="81" customHeight="1" x14ac:dyDescent="0.2">
      <c r="A14" s="66"/>
      <c r="B14" s="66"/>
      <c r="C14" s="55" t="s">
        <v>120</v>
      </c>
      <c r="D14" s="75">
        <v>2.6100000000000002E-2</v>
      </c>
      <c r="E14" s="72">
        <f>H12</f>
        <v>100</v>
      </c>
      <c r="F14" s="70" t="s">
        <v>25</v>
      </c>
      <c r="G14" s="72">
        <f>D14*E14</f>
        <v>2.6100000000000003</v>
      </c>
      <c r="H14" s="72"/>
      <c r="I14" s="585"/>
      <c r="J14" s="579"/>
      <c r="K14" s="579"/>
    </row>
    <row r="15" spans="1:11" ht="409.5" customHeight="1" x14ac:dyDescent="0.2">
      <c r="A15" s="66"/>
      <c r="B15" s="66"/>
      <c r="C15" s="70" t="s">
        <v>29</v>
      </c>
      <c r="D15" s="108">
        <v>6.0000000000000001E-3</v>
      </c>
      <c r="E15" s="72">
        <f>H12</f>
        <v>100</v>
      </c>
      <c r="F15" s="70" t="s">
        <v>25</v>
      </c>
      <c r="G15" s="72">
        <f>D15*E15</f>
        <v>0.6</v>
      </c>
      <c r="H15" s="72"/>
      <c r="I15" s="585"/>
      <c r="J15" s="579"/>
      <c r="K15" s="579"/>
    </row>
    <row r="16" spans="1:11" ht="29.25" customHeight="1" x14ac:dyDescent="0.2">
      <c r="A16" s="66"/>
      <c r="B16" s="66"/>
      <c r="C16" s="63" t="s">
        <v>30</v>
      </c>
      <c r="D16" s="76">
        <f>SUM(D13:D15)</f>
        <v>0.14080000000000001</v>
      </c>
      <c r="E16" s="77">
        <f>H12</f>
        <v>100</v>
      </c>
      <c r="F16" s="63" t="s">
        <v>25</v>
      </c>
      <c r="G16" s="77">
        <f>SUM(G13:G15)</f>
        <v>14.08</v>
      </c>
      <c r="H16" s="77">
        <f>H12+G16</f>
        <v>114.08</v>
      </c>
      <c r="I16" s="68"/>
      <c r="J16" s="579"/>
      <c r="K16" s="579"/>
    </row>
    <row r="17" spans="1:12" ht="20.399999999999999" x14ac:dyDescent="0.2">
      <c r="A17" s="64" t="s">
        <v>31</v>
      </c>
      <c r="B17" s="64" t="s">
        <v>32</v>
      </c>
      <c r="C17" s="70"/>
      <c r="D17" s="71">
        <v>0.08</v>
      </c>
      <c r="E17" s="72">
        <f>H12+G13+G14</f>
        <v>113.48</v>
      </c>
      <c r="F17" s="70" t="s">
        <v>33</v>
      </c>
      <c r="G17" s="72">
        <f t="shared" ref="G17:G21" si="0">D17*E17</f>
        <v>9.0784000000000002</v>
      </c>
      <c r="H17" s="72">
        <f>H16+G17</f>
        <v>123.1584</v>
      </c>
      <c r="I17" s="73" t="s">
        <v>34</v>
      </c>
      <c r="J17" s="579"/>
      <c r="K17" s="579"/>
    </row>
    <row r="18" spans="1:12" ht="39.75" customHeight="1" x14ac:dyDescent="0.2">
      <c r="A18" s="64" t="s">
        <v>35</v>
      </c>
      <c r="B18" s="65" t="s">
        <v>62</v>
      </c>
      <c r="C18" s="101" t="s">
        <v>63</v>
      </c>
      <c r="D18" s="102">
        <v>0</v>
      </c>
      <c r="E18" s="72">
        <f>H17</f>
        <v>123.1584</v>
      </c>
      <c r="F18" s="70" t="s">
        <v>37</v>
      </c>
      <c r="G18" s="72">
        <f t="shared" si="0"/>
        <v>0</v>
      </c>
      <c r="H18" s="72"/>
      <c r="I18" s="73" t="s">
        <v>64</v>
      </c>
      <c r="J18" s="579"/>
      <c r="K18" s="579"/>
    </row>
    <row r="19" spans="1:12" ht="136.5" customHeight="1" x14ac:dyDescent="0.2">
      <c r="A19" s="66"/>
      <c r="B19" s="66"/>
      <c r="C19" s="55" t="s">
        <v>65</v>
      </c>
      <c r="D19" s="78">
        <v>5.8999999999999997E-2</v>
      </c>
      <c r="E19" s="79">
        <f>H17</f>
        <v>123.1584</v>
      </c>
      <c r="F19" s="55" t="s">
        <v>37</v>
      </c>
      <c r="G19" s="79">
        <f t="shared" si="0"/>
        <v>7.2663455999999993</v>
      </c>
      <c r="H19" s="79"/>
      <c r="I19" s="73" t="s">
        <v>66</v>
      </c>
      <c r="J19" s="579"/>
      <c r="K19" s="579"/>
    </row>
    <row r="20" spans="1:12" ht="28.5" customHeight="1" x14ac:dyDescent="0.2">
      <c r="A20" s="66"/>
      <c r="B20" s="66"/>
      <c r="C20" s="101" t="s">
        <v>67</v>
      </c>
      <c r="D20" s="109">
        <v>0</v>
      </c>
      <c r="E20" s="79">
        <f>H17</f>
        <v>123.1584</v>
      </c>
      <c r="F20" s="55" t="s">
        <v>37</v>
      </c>
      <c r="G20" s="79">
        <f t="shared" si="0"/>
        <v>0</v>
      </c>
      <c r="H20" s="79"/>
      <c r="I20" s="73" t="s">
        <v>121</v>
      </c>
      <c r="J20" s="579"/>
      <c r="K20" s="579"/>
    </row>
    <row r="21" spans="1:12" ht="28.5" customHeight="1" x14ac:dyDescent="0.2">
      <c r="A21" s="66"/>
      <c r="B21" s="66"/>
      <c r="C21" s="101" t="s">
        <v>68</v>
      </c>
      <c r="D21" s="109">
        <v>0</v>
      </c>
      <c r="E21" s="79">
        <f>H17</f>
        <v>123.1584</v>
      </c>
      <c r="F21" s="55" t="s">
        <v>37</v>
      </c>
      <c r="G21" s="79">
        <f t="shared" si="0"/>
        <v>0</v>
      </c>
      <c r="H21" s="79"/>
      <c r="I21" s="73" t="s">
        <v>121</v>
      </c>
      <c r="J21" s="579"/>
      <c r="K21" s="579"/>
    </row>
    <row r="22" spans="1:12" x14ac:dyDescent="0.2">
      <c r="A22" s="66"/>
      <c r="B22" s="66"/>
      <c r="C22" s="63" t="s">
        <v>30</v>
      </c>
      <c r="D22" s="76">
        <f>SUM(D18:D21)</f>
        <v>5.8999999999999997E-2</v>
      </c>
      <c r="E22" s="77">
        <f>H17</f>
        <v>123.1584</v>
      </c>
      <c r="F22" s="63" t="s">
        <v>37</v>
      </c>
      <c r="G22" s="77">
        <f>SUM(G18:G21)</f>
        <v>7.2663455999999993</v>
      </c>
      <c r="H22" s="77">
        <f>H17+G22</f>
        <v>130.42474559999999</v>
      </c>
      <c r="I22" s="68"/>
      <c r="J22" s="579"/>
      <c r="K22" s="579"/>
    </row>
    <row r="23" spans="1:12" ht="235.5" customHeight="1" x14ac:dyDescent="0.2">
      <c r="A23" s="66"/>
      <c r="B23" s="65" t="s">
        <v>39</v>
      </c>
      <c r="C23" s="55" t="s">
        <v>105</v>
      </c>
      <c r="D23" s="78">
        <v>1.09E-2</v>
      </c>
      <c r="E23" s="79">
        <f>H17</f>
        <v>123.1584</v>
      </c>
      <c r="F23" s="55" t="s">
        <v>37</v>
      </c>
      <c r="G23" s="79">
        <f t="shared" ref="G23:G29" si="1">D23*E23</f>
        <v>1.34242656</v>
      </c>
      <c r="H23" s="79"/>
      <c r="I23" s="73" t="s">
        <v>122</v>
      </c>
      <c r="J23" s="579"/>
      <c r="K23" s="579"/>
    </row>
    <row r="24" spans="1:12" ht="12.75" customHeight="1" x14ac:dyDescent="0.2">
      <c r="A24" s="66"/>
      <c r="B24" s="55"/>
      <c r="C24" s="55" t="s">
        <v>41</v>
      </c>
      <c r="D24" s="81">
        <v>6.9599999999999995E-2</v>
      </c>
      <c r="E24" s="79">
        <f>H17</f>
        <v>123.1584</v>
      </c>
      <c r="F24" s="55" t="s">
        <v>37</v>
      </c>
      <c r="G24" s="79">
        <f t="shared" si="1"/>
        <v>8.5718246399999991</v>
      </c>
      <c r="H24" s="79"/>
      <c r="I24" s="585" t="s">
        <v>42</v>
      </c>
      <c r="J24" s="579"/>
      <c r="K24" s="579"/>
    </row>
    <row r="25" spans="1:12" x14ac:dyDescent="0.2">
      <c r="A25" s="66"/>
      <c r="B25" s="55"/>
      <c r="C25" s="55" t="s">
        <v>43</v>
      </c>
      <c r="D25" s="81">
        <v>6.9500000000000006E-2</v>
      </c>
      <c r="E25" s="79">
        <f>H17</f>
        <v>123.1584</v>
      </c>
      <c r="F25" s="55" t="s">
        <v>37</v>
      </c>
      <c r="G25" s="79">
        <f t="shared" si="1"/>
        <v>8.5595088000000015</v>
      </c>
      <c r="H25" s="79"/>
      <c r="I25" s="585"/>
      <c r="J25" s="579"/>
      <c r="K25" s="579"/>
    </row>
    <row r="26" spans="1:12" ht="42.75" customHeight="1" x14ac:dyDescent="0.2">
      <c r="A26" s="66"/>
      <c r="B26" s="55"/>
      <c r="C26" s="55" t="s">
        <v>44</v>
      </c>
      <c r="D26" s="81">
        <v>3.5999999999999997E-2</v>
      </c>
      <c r="E26" s="79">
        <f>H17</f>
        <v>123.1584</v>
      </c>
      <c r="F26" s="55" t="s">
        <v>37</v>
      </c>
      <c r="G26" s="79">
        <f t="shared" si="1"/>
        <v>4.4337023999999996</v>
      </c>
      <c r="H26" s="79"/>
      <c r="I26" s="585"/>
      <c r="J26" s="579"/>
      <c r="K26" s="579"/>
    </row>
    <row r="27" spans="1:12" ht="155.25" customHeight="1" x14ac:dyDescent="0.2">
      <c r="A27" s="66"/>
      <c r="B27" s="55"/>
      <c r="C27" s="82" t="s">
        <v>45</v>
      </c>
      <c r="D27" s="78">
        <f>'2c NVT Detacheren fase B,C-Rg I'!D27</f>
        <v>1.125E-2</v>
      </c>
      <c r="E27" s="79">
        <f>H17</f>
        <v>123.1584</v>
      </c>
      <c r="F27" s="55" t="s">
        <v>37</v>
      </c>
      <c r="G27" s="79">
        <f t="shared" si="1"/>
        <v>1.385532</v>
      </c>
      <c r="H27" s="79"/>
      <c r="I27" s="585" t="s">
        <v>85</v>
      </c>
      <c r="J27" s="589" t="s">
        <v>108</v>
      </c>
      <c r="K27" s="589"/>
    </row>
    <row r="28" spans="1:12" ht="231" customHeight="1" x14ac:dyDescent="0.2">
      <c r="A28" s="66"/>
      <c r="B28" s="55"/>
      <c r="C28" s="55" t="s">
        <v>46</v>
      </c>
      <c r="D28" s="78">
        <f>'2c NVT Detacheren fase B,C-Rg I'!D28</f>
        <v>1.72E-2</v>
      </c>
      <c r="E28" s="79">
        <f>H17</f>
        <v>123.1584</v>
      </c>
      <c r="F28" s="55" t="s">
        <v>37</v>
      </c>
      <c r="G28" s="79">
        <f t="shared" si="1"/>
        <v>2.1183244800000001</v>
      </c>
      <c r="H28" s="79"/>
      <c r="I28" s="585"/>
      <c r="J28" s="589" t="s">
        <v>47</v>
      </c>
      <c r="K28" s="589"/>
    </row>
    <row r="29" spans="1:12" ht="116.25" customHeight="1" x14ac:dyDescent="0.2">
      <c r="A29" s="66"/>
      <c r="B29" s="55"/>
      <c r="C29" s="82" t="s">
        <v>88</v>
      </c>
      <c r="D29" s="78">
        <f>'2c NVT Detacheren fase B,C-Rg I'!D29</f>
        <v>8.2000000000000007E-3</v>
      </c>
      <c r="E29" s="79">
        <f>H17</f>
        <v>123.1584</v>
      </c>
      <c r="F29" s="55" t="s">
        <v>37</v>
      </c>
      <c r="G29" s="79">
        <f t="shared" si="1"/>
        <v>1.0098988800000002</v>
      </c>
      <c r="H29" s="79"/>
      <c r="I29" s="73" t="s">
        <v>123</v>
      </c>
      <c r="J29" s="580"/>
      <c r="K29" s="579"/>
    </row>
    <row r="30" spans="1:12" x14ac:dyDescent="0.2">
      <c r="A30" s="66"/>
      <c r="B30" s="66"/>
      <c r="C30" s="63" t="s">
        <v>30</v>
      </c>
      <c r="D30" s="76">
        <f>SUM(D23:D29)</f>
        <v>0.22265000000000001</v>
      </c>
      <c r="E30" s="77">
        <f>H17</f>
        <v>123.1584</v>
      </c>
      <c r="F30" s="63" t="s">
        <v>37</v>
      </c>
      <c r="G30" s="77">
        <f>SUM(G23:G29)</f>
        <v>27.421217760000005</v>
      </c>
      <c r="H30" s="77">
        <f>H22+G30</f>
        <v>157.84596335999998</v>
      </c>
      <c r="I30" s="68"/>
      <c r="J30" s="579"/>
      <c r="K30" s="579"/>
    </row>
    <row r="31" spans="1:12" ht="25.5" customHeight="1" x14ac:dyDescent="0.2">
      <c r="A31" s="584" t="s">
        <v>48</v>
      </c>
      <c r="B31" s="581" t="s">
        <v>49</v>
      </c>
      <c r="C31" s="84" t="s">
        <v>50</v>
      </c>
      <c r="D31" s="85">
        <v>4.02E-2</v>
      </c>
      <c r="E31" s="68">
        <f>H30</f>
        <v>157.84596335999998</v>
      </c>
      <c r="F31" s="66" t="s">
        <v>51</v>
      </c>
      <c r="G31" s="68">
        <f t="shared" ref="G31:G37" si="2">D31*E31</f>
        <v>6.3454077270719997</v>
      </c>
      <c r="H31" s="68"/>
      <c r="I31" s="585" t="s">
        <v>90</v>
      </c>
      <c r="J31" s="579"/>
      <c r="K31" s="579"/>
      <c r="L31" s="83"/>
    </row>
    <row r="32" spans="1:12" ht="12.75" customHeight="1" x14ac:dyDescent="0.2">
      <c r="A32" s="582"/>
      <c r="B32" s="635"/>
      <c r="C32" s="84" t="s">
        <v>52</v>
      </c>
      <c r="D32" s="85">
        <v>1.18E-2</v>
      </c>
      <c r="E32" s="68">
        <f>H30</f>
        <v>157.84596335999998</v>
      </c>
      <c r="F32" s="66" t="s">
        <v>51</v>
      </c>
      <c r="G32" s="68">
        <f t="shared" si="2"/>
        <v>1.8625823676479998</v>
      </c>
      <c r="H32" s="68"/>
      <c r="I32" s="585"/>
      <c r="J32" s="579"/>
      <c r="K32" s="579"/>
    </row>
    <row r="33" spans="1:11" ht="12.75" customHeight="1" x14ac:dyDescent="0.2">
      <c r="A33" s="582"/>
      <c r="B33" s="635"/>
      <c r="C33" s="84" t="s">
        <v>53</v>
      </c>
      <c r="D33" s="85">
        <v>3.0000000000000001E-3</v>
      </c>
      <c r="E33" s="68">
        <f>H30</f>
        <v>157.84596335999998</v>
      </c>
      <c r="F33" s="66" t="s">
        <v>51</v>
      </c>
      <c r="G33" s="68">
        <f t="shared" si="2"/>
        <v>0.47353789007999997</v>
      </c>
      <c r="H33" s="68"/>
      <c r="I33" s="585"/>
      <c r="J33" s="579"/>
      <c r="K33" s="579"/>
    </row>
    <row r="34" spans="1:11" x14ac:dyDescent="0.2">
      <c r="A34" s="582"/>
      <c r="B34" s="635"/>
      <c r="C34" s="84" t="s">
        <v>54</v>
      </c>
      <c r="D34" s="85">
        <v>0</v>
      </c>
      <c r="E34" s="68">
        <f>H30</f>
        <v>157.84596335999998</v>
      </c>
      <c r="F34" s="66" t="s">
        <v>51</v>
      </c>
      <c r="G34" s="68">
        <f t="shared" si="2"/>
        <v>0</v>
      </c>
      <c r="H34" s="68"/>
      <c r="I34" s="585"/>
      <c r="J34" s="579"/>
      <c r="K34" s="579"/>
    </row>
    <row r="35" spans="1:11" x14ac:dyDescent="0.2">
      <c r="A35" s="582"/>
      <c r="B35" s="635"/>
      <c r="C35" s="84" t="s">
        <v>55</v>
      </c>
      <c r="D35" s="85">
        <v>0</v>
      </c>
      <c r="E35" s="68">
        <f>H30</f>
        <v>157.84596335999998</v>
      </c>
      <c r="F35" s="66" t="s">
        <v>51</v>
      </c>
      <c r="G35" s="68">
        <f t="shared" si="2"/>
        <v>0</v>
      </c>
      <c r="H35" s="68"/>
      <c r="I35" s="585"/>
      <c r="J35" s="579"/>
      <c r="K35" s="579"/>
    </row>
    <row r="36" spans="1:11" x14ac:dyDescent="0.2">
      <c r="A36" s="582"/>
      <c r="B36" s="635"/>
      <c r="C36" s="84" t="s">
        <v>55</v>
      </c>
      <c r="D36" s="85">
        <v>0</v>
      </c>
      <c r="E36" s="68">
        <f>H30</f>
        <v>157.84596335999998</v>
      </c>
      <c r="F36" s="66" t="s">
        <v>51</v>
      </c>
      <c r="G36" s="68">
        <f t="shared" si="2"/>
        <v>0</v>
      </c>
      <c r="H36" s="68"/>
      <c r="I36" s="585"/>
      <c r="J36" s="579"/>
      <c r="K36" s="579"/>
    </row>
    <row r="37" spans="1:11" ht="44.25" customHeight="1" x14ac:dyDescent="0.2">
      <c r="A37" s="582"/>
      <c r="B37" s="635"/>
      <c r="C37" s="84" t="s">
        <v>55</v>
      </c>
      <c r="D37" s="85">
        <v>0</v>
      </c>
      <c r="E37" s="68">
        <f>H30</f>
        <v>157.84596335999998</v>
      </c>
      <c r="F37" s="66" t="s">
        <v>51</v>
      </c>
      <c r="G37" s="68">
        <f t="shared" si="2"/>
        <v>0</v>
      </c>
      <c r="H37" s="68"/>
      <c r="I37" s="585"/>
      <c r="J37" s="579"/>
      <c r="K37" s="579"/>
    </row>
    <row r="38" spans="1:11" x14ac:dyDescent="0.2">
      <c r="A38" s="583"/>
      <c r="B38" s="636"/>
      <c r="C38" s="63" t="s">
        <v>56</v>
      </c>
      <c r="D38" s="76">
        <f>SUM(D31:D37)</f>
        <v>5.5E-2</v>
      </c>
      <c r="E38" s="77">
        <f>H30</f>
        <v>157.84596335999998</v>
      </c>
      <c r="F38" s="63" t="s">
        <v>51</v>
      </c>
      <c r="G38" s="77">
        <f>SUM(G31:G37)</f>
        <v>8.6815279847999989</v>
      </c>
      <c r="H38" s="77">
        <f>H30+G38</f>
        <v>166.52749134479998</v>
      </c>
      <c r="I38" s="68"/>
      <c r="J38" s="68"/>
      <c r="K38" s="63"/>
    </row>
    <row r="39" spans="1:11" ht="113.4" x14ac:dyDescent="0.2">
      <c r="A39" s="86"/>
      <c r="B39" s="86"/>
      <c r="C39" s="86"/>
      <c r="D39" s="86"/>
      <c r="E39" s="86"/>
      <c r="F39" s="86" t="s">
        <v>150</v>
      </c>
      <c r="G39" s="86"/>
      <c r="H39" s="87">
        <f>H38</f>
        <v>166.52749134479998</v>
      </c>
      <c r="I39" s="87" t="s">
        <v>57</v>
      </c>
      <c r="J39" s="88">
        <f>ROUND(H39/100,4)</f>
        <v>1.6653</v>
      </c>
      <c r="K39" s="66"/>
    </row>
    <row r="40" spans="1:11" ht="72.75" customHeight="1" x14ac:dyDescent="0.2">
      <c r="A40" s="86"/>
      <c r="B40" s="82" t="s">
        <v>125</v>
      </c>
      <c r="C40" s="86"/>
      <c r="D40" s="86"/>
      <c r="E40" s="86"/>
      <c r="F40" s="86" t="s">
        <v>151</v>
      </c>
      <c r="G40" s="86"/>
      <c r="H40" s="89">
        <v>1.0809</v>
      </c>
      <c r="I40" s="87" t="s">
        <v>58</v>
      </c>
      <c r="J40" s="106"/>
      <c r="K40" s="66"/>
    </row>
    <row r="41" spans="1:11" ht="110.25" customHeight="1" x14ac:dyDescent="0.2">
      <c r="A41" s="86"/>
      <c r="B41" s="86"/>
      <c r="C41" s="86"/>
      <c r="D41" s="86"/>
      <c r="E41" s="86"/>
      <c r="F41" s="86" t="s">
        <v>152</v>
      </c>
      <c r="G41" s="86"/>
      <c r="H41" s="87">
        <f>J39*H40</f>
        <v>1.80002277</v>
      </c>
      <c r="I41" s="87" t="s">
        <v>95</v>
      </c>
      <c r="J41" s="90">
        <f>ROUND(J39*H40,4)</f>
        <v>1.8</v>
      </c>
      <c r="K41" s="66"/>
    </row>
    <row r="42" spans="1:11" x14ac:dyDescent="0.2">
      <c r="B42" s="91" t="s">
        <v>10</v>
      </c>
      <c r="C42" s="92"/>
    </row>
    <row r="43" spans="1:11" x14ac:dyDescent="0.2">
      <c r="B43" s="93"/>
      <c r="C43" s="94"/>
    </row>
    <row r="44" spans="1:11" ht="12.75" customHeight="1" x14ac:dyDescent="0.2"/>
    <row r="45" spans="1:11" ht="93" customHeight="1" x14ac:dyDescent="0.2">
      <c r="A45" s="570" t="s">
        <v>128</v>
      </c>
      <c r="B45" s="626"/>
      <c r="C45" s="626"/>
      <c r="D45" s="626"/>
      <c r="E45" s="627"/>
      <c r="F45" s="627"/>
      <c r="G45" s="627"/>
      <c r="H45" s="627"/>
      <c r="I45" s="628"/>
    </row>
    <row r="46" spans="1:11" ht="33" customHeight="1" x14ac:dyDescent="0.2">
      <c r="A46" s="629"/>
      <c r="B46" s="630"/>
      <c r="C46" s="630"/>
      <c r="D46" s="630"/>
      <c r="E46" s="630"/>
      <c r="F46" s="630"/>
      <c r="G46" s="630"/>
      <c r="H46" s="630"/>
      <c r="I46" s="631"/>
    </row>
    <row r="47" spans="1:11" ht="11.25" customHeight="1" x14ac:dyDescent="0.2">
      <c r="A47" s="629"/>
      <c r="B47" s="630"/>
      <c r="C47" s="630"/>
      <c r="D47" s="630"/>
      <c r="E47" s="630"/>
      <c r="F47" s="630"/>
      <c r="G47" s="630"/>
      <c r="H47" s="630"/>
      <c r="I47" s="631"/>
    </row>
    <row r="48" spans="1:11" ht="23.25" hidden="1" customHeight="1" x14ac:dyDescent="0.2">
      <c r="A48" s="632"/>
      <c r="B48" s="633"/>
      <c r="C48" s="633"/>
      <c r="D48" s="633"/>
      <c r="E48" s="633"/>
      <c r="F48" s="633"/>
      <c r="G48" s="633"/>
      <c r="H48" s="633"/>
      <c r="I48" s="634"/>
    </row>
  </sheetData>
  <sheetProtection sheet="1" objects="1" scenarios="1"/>
  <mergeCells count="17">
    <mergeCell ref="A45:I48"/>
    <mergeCell ref="I27:I28"/>
    <mergeCell ref="J27:K27"/>
    <mergeCell ref="J28:K28"/>
    <mergeCell ref="J29:K37"/>
    <mergeCell ref="A31:A38"/>
    <mergeCell ref="B31:B38"/>
    <mergeCell ref="I31:I37"/>
    <mergeCell ref="A1:G1"/>
    <mergeCell ref="B3:H3"/>
    <mergeCell ref="A9:K9"/>
    <mergeCell ref="J11:K26"/>
    <mergeCell ref="I13:I15"/>
    <mergeCell ref="I24:I26"/>
    <mergeCell ref="I8:K8"/>
    <mergeCell ref="A6:J6"/>
    <mergeCell ref="D2:F2"/>
  </mergeCells>
  <pageMargins left="0.70866141732283472" right="0.70866141732283472" top="0.74803149606299213" bottom="0.74803149606299213" header="0.31496062992125984" footer="0.31496062992125984"/>
  <pageSetup paperSize="8" scale="6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58"/>
  <sheetViews>
    <sheetView zoomScale="90" zoomScaleNormal="90" workbookViewId="0">
      <selection activeCell="B14" sqref="B14"/>
    </sheetView>
  </sheetViews>
  <sheetFormatPr defaultColWidth="9.109375" defaultRowHeight="13.2" x14ac:dyDescent="0.25"/>
  <cols>
    <col min="1" max="1" width="35" style="116" customWidth="1"/>
    <col min="2" max="2" width="70" style="116" customWidth="1"/>
    <col min="3" max="3" width="28.5546875" style="121" customWidth="1"/>
    <col min="4" max="4" width="25.6640625" style="116" customWidth="1"/>
    <col min="5" max="5" width="23.44140625" style="116" customWidth="1"/>
    <col min="6" max="6" width="25.44140625" style="116" customWidth="1"/>
    <col min="7" max="7" width="23.88671875" style="116" customWidth="1"/>
    <col min="8" max="8" width="25.88671875" style="116" customWidth="1"/>
    <col min="9" max="10" width="9.109375" style="116"/>
    <col min="11" max="11" width="5.5546875" style="116" customWidth="1"/>
    <col min="12" max="16384" width="9.109375" style="116"/>
  </cols>
  <sheetData>
    <row r="1" spans="1:15" ht="16.2" x14ac:dyDescent="0.3">
      <c r="A1" s="113" t="s">
        <v>153</v>
      </c>
      <c r="B1" s="114"/>
      <c r="C1" s="115" t="s">
        <v>154</v>
      </c>
    </row>
    <row r="2" spans="1:15" ht="16.2" x14ac:dyDescent="0.3">
      <c r="A2" s="113"/>
      <c r="B2" s="114"/>
      <c r="C2" s="116"/>
    </row>
    <row r="3" spans="1:15" s="119" customFormat="1" ht="19.5" customHeight="1" x14ac:dyDescent="0.3">
      <c r="A3" s="117" t="s">
        <v>71</v>
      </c>
      <c r="B3" s="117" t="s">
        <v>8</v>
      </c>
      <c r="C3" s="618" t="s">
        <v>9</v>
      </c>
      <c r="D3" s="619"/>
      <c r="E3" s="619"/>
      <c r="F3" s="118"/>
    </row>
    <row r="4" spans="1:15" s="119" customFormat="1" ht="31.5" customHeight="1" x14ac:dyDescent="0.2">
      <c r="B4" s="616" t="s">
        <v>0</v>
      </c>
      <c r="C4" s="617"/>
      <c r="D4" s="617"/>
      <c r="E4" s="617"/>
      <c r="F4" s="617"/>
      <c r="G4" s="617"/>
      <c r="H4" s="617"/>
    </row>
    <row r="5" spans="1:15" s="114" customFormat="1" ht="21" customHeight="1" x14ac:dyDescent="0.3">
      <c r="A5" s="120" t="s">
        <v>98</v>
      </c>
      <c r="B5" s="119"/>
      <c r="C5" s="119"/>
      <c r="D5" s="113"/>
      <c r="E5" s="113"/>
    </row>
    <row r="7" spans="1:15" x14ac:dyDescent="0.25">
      <c r="A7" s="122" t="s">
        <v>155</v>
      </c>
      <c r="B7" s="122"/>
      <c r="C7" s="122"/>
      <c r="D7" s="123"/>
    </row>
    <row r="8" spans="1:15" ht="13.8" x14ac:dyDescent="0.25">
      <c r="A8" s="120"/>
      <c r="B8" s="124"/>
      <c r="C8" s="125"/>
      <c r="D8" s="124"/>
      <c r="E8" s="124"/>
      <c r="F8" s="124"/>
      <c r="G8" s="124"/>
      <c r="H8" s="124"/>
      <c r="I8" s="124"/>
      <c r="J8" s="124"/>
      <c r="K8" s="124"/>
      <c r="L8" s="124"/>
      <c r="M8" s="124"/>
      <c r="N8" s="124"/>
      <c r="O8" s="124"/>
    </row>
    <row r="9" spans="1:15" ht="29.25" customHeight="1" x14ac:dyDescent="0.25">
      <c r="A9" s="124"/>
      <c r="B9" s="124"/>
      <c r="C9" s="125"/>
      <c r="D9" s="126" t="s">
        <v>156</v>
      </c>
      <c r="E9" s="127"/>
      <c r="F9" s="124"/>
      <c r="G9" s="124"/>
      <c r="H9" s="124"/>
      <c r="I9" s="124"/>
      <c r="J9" s="124"/>
      <c r="K9" s="124"/>
      <c r="L9" s="124"/>
      <c r="M9" s="124"/>
      <c r="N9" s="124"/>
      <c r="O9" s="124"/>
    </row>
    <row r="10" spans="1:15" ht="63.75" customHeight="1" x14ac:dyDescent="0.25">
      <c r="A10" s="128" t="s">
        <v>157</v>
      </c>
      <c r="B10" s="129" t="s">
        <v>158</v>
      </c>
      <c r="C10" s="130" t="s">
        <v>159</v>
      </c>
      <c r="D10" s="131" t="s">
        <v>160</v>
      </c>
      <c r="E10" s="131" t="s">
        <v>161</v>
      </c>
      <c r="F10" s="131" t="s">
        <v>162</v>
      </c>
      <c r="G10" s="131" t="s">
        <v>163</v>
      </c>
      <c r="H10" s="124"/>
      <c r="I10" s="124"/>
      <c r="J10" s="124"/>
      <c r="K10" s="124"/>
      <c r="L10" s="124"/>
      <c r="M10" s="124"/>
      <c r="N10" s="124"/>
    </row>
    <row r="11" spans="1:15" ht="60" customHeight="1" x14ac:dyDescent="0.25">
      <c r="A11" s="651" t="s">
        <v>164</v>
      </c>
      <c r="B11" s="132" t="s">
        <v>165</v>
      </c>
      <c r="C11" s="133">
        <f>'2a NVT Uitzenden fase A - Rg I '!J40</f>
        <v>1.3254999999999999</v>
      </c>
      <c r="D11" s="134">
        <v>0</v>
      </c>
      <c r="E11" s="135">
        <v>0.3</v>
      </c>
      <c r="F11" s="136">
        <f>D11</f>
        <v>0</v>
      </c>
      <c r="G11" s="137">
        <f>+C11*D11*E11</f>
        <v>0</v>
      </c>
      <c r="H11" s="124"/>
      <c r="I11" s="124"/>
      <c r="J11" s="124"/>
      <c r="K11" s="124"/>
      <c r="L11" s="124"/>
      <c r="M11" s="124"/>
      <c r="N11" s="124"/>
    </row>
    <row r="12" spans="1:15" ht="49.5" customHeight="1" x14ac:dyDescent="0.25">
      <c r="A12" s="652"/>
      <c r="B12" s="132" t="s">
        <v>166</v>
      </c>
      <c r="C12" s="133">
        <f>'2b NVT Detacheren fase A - Rg I'!J40</f>
        <v>1.8</v>
      </c>
      <c r="D12" s="134">
        <v>1</v>
      </c>
      <c r="E12" s="135">
        <v>0.3</v>
      </c>
      <c r="F12" s="136">
        <f>D12</f>
        <v>1</v>
      </c>
      <c r="G12" s="137">
        <f>+C12*D12*E12</f>
        <v>0.54</v>
      </c>
      <c r="H12" s="124"/>
      <c r="I12" s="124"/>
      <c r="J12" s="124"/>
      <c r="K12" s="124"/>
      <c r="L12" s="124"/>
      <c r="M12" s="124"/>
      <c r="N12" s="124"/>
    </row>
    <row r="13" spans="1:15" ht="48.75" customHeight="1" x14ac:dyDescent="0.25">
      <c r="A13" s="652"/>
      <c r="B13" s="132" t="s">
        <v>167</v>
      </c>
      <c r="C13" s="133">
        <f>'2c NVT Detacheren fase B,C-Rg I'!J41</f>
        <v>1.8</v>
      </c>
      <c r="D13" s="138"/>
      <c r="E13" s="135">
        <v>0.2</v>
      </c>
      <c r="F13" s="139"/>
      <c r="G13" s="137">
        <f>+C13*E13</f>
        <v>0.36000000000000004</v>
      </c>
      <c r="H13" s="124"/>
      <c r="I13" s="124"/>
      <c r="J13" s="124"/>
      <c r="K13" s="124"/>
      <c r="L13" s="124"/>
      <c r="M13" s="124"/>
      <c r="N13" s="124"/>
    </row>
    <row r="14" spans="1:15" ht="45" customHeight="1" x14ac:dyDescent="0.25">
      <c r="A14" s="652"/>
      <c r="B14" s="132" t="s">
        <v>168</v>
      </c>
      <c r="C14" s="133">
        <f>'2d NVT Uitzenden fase A - Rg II'!J41</f>
        <v>1.3328</v>
      </c>
      <c r="D14" s="134">
        <v>0</v>
      </c>
      <c r="E14" s="135">
        <v>0.3</v>
      </c>
      <c r="F14" s="136">
        <f>D14</f>
        <v>0</v>
      </c>
      <c r="G14" s="137">
        <f>+C14*D14*E14</f>
        <v>0</v>
      </c>
      <c r="H14" s="140"/>
      <c r="I14" s="124"/>
      <c r="J14" s="124"/>
      <c r="K14" s="124"/>
      <c r="L14" s="124"/>
      <c r="M14" s="124"/>
      <c r="N14" s="124"/>
    </row>
    <row r="15" spans="1:15" ht="45.75" customHeight="1" x14ac:dyDescent="0.25">
      <c r="A15" s="652"/>
      <c r="B15" s="132" t="s">
        <v>169</v>
      </c>
      <c r="C15" s="133">
        <f>'2e NVT  Detacheren fase A-Rg II'!J41</f>
        <v>1.8</v>
      </c>
      <c r="D15" s="134">
        <v>1</v>
      </c>
      <c r="E15" s="135">
        <v>0.3</v>
      </c>
      <c r="F15" s="136">
        <f>D15</f>
        <v>1</v>
      </c>
      <c r="G15" s="137">
        <f>+C15*D15*E15</f>
        <v>0.54</v>
      </c>
      <c r="H15" s="124"/>
      <c r="I15" s="124"/>
      <c r="J15" s="124"/>
      <c r="K15" s="124"/>
      <c r="L15" s="124"/>
      <c r="M15" s="124"/>
      <c r="N15" s="124"/>
    </row>
    <row r="16" spans="1:15" ht="45" customHeight="1" x14ac:dyDescent="0.25">
      <c r="A16" s="652"/>
      <c r="B16" s="141" t="s">
        <v>170</v>
      </c>
      <c r="C16" s="133">
        <f>'2f NVT Detacheren fase B,C-RgII'!J41</f>
        <v>1.8</v>
      </c>
      <c r="D16" s="142"/>
      <c r="E16" s="135">
        <v>0.2</v>
      </c>
      <c r="F16" s="142"/>
      <c r="G16" s="137">
        <f t="shared" ref="G16" si="0">+C16*E16</f>
        <v>0.36000000000000004</v>
      </c>
      <c r="H16" s="124"/>
      <c r="I16" s="124"/>
      <c r="J16" s="124"/>
      <c r="K16" s="124"/>
      <c r="L16" s="124"/>
      <c r="M16" s="124"/>
      <c r="N16" s="124"/>
    </row>
    <row r="17" spans="1:15" ht="111" customHeight="1" x14ac:dyDescent="0.25">
      <c r="A17" s="124"/>
      <c r="B17" s="124"/>
      <c r="C17" s="125"/>
      <c r="D17" s="143" t="s">
        <v>171</v>
      </c>
      <c r="E17" s="144" t="s">
        <v>172</v>
      </c>
      <c r="F17" s="145">
        <f>SUM(F11:F13)</f>
        <v>1</v>
      </c>
      <c r="G17" s="146">
        <f>ROUND(G11+G12+G13+G14+G15+G16,4)</f>
        <v>1.8</v>
      </c>
      <c r="H17" s="147" t="s">
        <v>173</v>
      </c>
      <c r="J17" s="124"/>
      <c r="K17" s="124"/>
      <c r="L17" s="124"/>
      <c r="M17" s="124"/>
    </row>
    <row r="18" spans="1:15" ht="69" customHeight="1" x14ac:dyDescent="0.25">
      <c r="A18" s="148"/>
      <c r="B18" s="149"/>
      <c r="C18" s="150"/>
      <c r="D18" s="151"/>
      <c r="E18" s="152"/>
      <c r="F18" s="153" t="str">
        <f>IF(F17&lt;&gt;100%,"totaal moet 100% zijn!","Okay")</f>
        <v>Okay</v>
      </c>
      <c r="G18" s="154" t="s">
        <v>174</v>
      </c>
      <c r="I18" s="124"/>
      <c r="J18" s="124"/>
      <c r="K18" s="124"/>
      <c r="L18" s="124"/>
      <c r="M18" s="124"/>
      <c r="N18" s="124"/>
      <c r="O18" s="124"/>
    </row>
    <row r="19" spans="1:15" ht="69" customHeight="1" x14ac:dyDescent="0.25">
      <c r="A19" s="148"/>
      <c r="B19" s="149"/>
      <c r="C19" s="150"/>
      <c r="D19" s="140"/>
      <c r="E19" s="144" t="s">
        <v>175</v>
      </c>
      <c r="F19" s="145">
        <f>SUM(F14:F15)</f>
        <v>1</v>
      </c>
      <c r="G19" s="155"/>
      <c r="I19" s="124"/>
      <c r="J19" s="124"/>
      <c r="K19" s="124"/>
      <c r="L19" s="124"/>
      <c r="M19" s="124"/>
      <c r="N19" s="124"/>
      <c r="O19" s="124"/>
    </row>
    <row r="20" spans="1:15" ht="69" customHeight="1" x14ac:dyDescent="0.25">
      <c r="A20" s="148"/>
      <c r="B20" s="149"/>
      <c r="C20" s="150"/>
      <c r="D20" s="140"/>
      <c r="E20" s="124"/>
      <c r="F20" s="153" t="str">
        <f>IF(F19&lt;&gt;100%,"totaal moet 100% zijn!","Okay")</f>
        <v>Okay</v>
      </c>
      <c r="G20" s="155"/>
      <c r="I20" s="124"/>
      <c r="J20" s="124"/>
      <c r="K20" s="124"/>
      <c r="L20" s="124"/>
      <c r="M20" s="124"/>
      <c r="N20" s="124"/>
      <c r="O20" s="124"/>
    </row>
    <row r="21" spans="1:15" ht="28.5" customHeight="1" x14ac:dyDescent="0.25">
      <c r="A21" s="148"/>
      <c r="B21" s="149"/>
      <c r="C21" s="150"/>
      <c r="D21" s="140"/>
      <c r="E21" s="124"/>
      <c r="F21" s="140"/>
      <c r="G21" s="155"/>
      <c r="I21" s="124"/>
      <c r="J21" s="124"/>
      <c r="K21" s="124"/>
      <c r="L21" s="124"/>
      <c r="M21" s="124"/>
      <c r="N21" s="124"/>
      <c r="O21" s="124"/>
    </row>
    <row r="22" spans="1:15" ht="55.2" x14ac:dyDescent="0.25">
      <c r="A22" s="156" t="s">
        <v>176</v>
      </c>
      <c r="B22" s="655" t="s">
        <v>177</v>
      </c>
      <c r="C22" s="656"/>
      <c r="D22" s="140"/>
      <c r="F22" s="157"/>
      <c r="J22" s="124"/>
      <c r="K22" s="124"/>
      <c r="L22" s="124"/>
      <c r="M22" s="124"/>
    </row>
    <row r="23" spans="1:15" ht="72.75" customHeight="1" x14ac:dyDescent="0.25">
      <c r="A23" s="158" t="s">
        <v>178</v>
      </c>
      <c r="B23" s="159" t="s">
        <v>179</v>
      </c>
      <c r="C23" s="160" t="e">
        <f>#REF!</f>
        <v>#REF!</v>
      </c>
      <c r="D23" s="653" t="s">
        <v>180</v>
      </c>
      <c r="E23" s="654"/>
      <c r="F23" s="157"/>
      <c r="J23" s="124"/>
      <c r="K23" s="124"/>
      <c r="L23" s="124"/>
      <c r="M23" s="124"/>
    </row>
    <row r="24" spans="1:15" ht="65.25" customHeight="1" x14ac:dyDescent="0.25">
      <c r="A24" s="161"/>
      <c r="B24" s="149"/>
      <c r="C24" s="150"/>
      <c r="D24" s="162"/>
      <c r="E24" s="163"/>
      <c r="F24" s="157"/>
      <c r="J24" s="124"/>
      <c r="K24" s="124"/>
      <c r="L24" s="124"/>
      <c r="M24" s="124"/>
    </row>
    <row r="25" spans="1:15" ht="69" customHeight="1" x14ac:dyDescent="0.25">
      <c r="A25" s="128" t="s">
        <v>181</v>
      </c>
      <c r="B25" s="164" t="s">
        <v>182</v>
      </c>
      <c r="C25" s="165" t="s">
        <v>183</v>
      </c>
      <c r="D25" s="165" t="s">
        <v>184</v>
      </c>
      <c r="E25" s="131" t="s">
        <v>163</v>
      </c>
      <c r="F25" s="166"/>
      <c r="H25" s="124"/>
      <c r="I25" s="124"/>
      <c r="J25" s="124"/>
      <c r="K25" s="124"/>
      <c r="L25" s="124"/>
      <c r="M25" s="124"/>
    </row>
    <row r="26" spans="1:15" ht="91.5" customHeight="1" x14ac:dyDescent="0.25">
      <c r="A26" s="651" t="s">
        <v>185</v>
      </c>
      <c r="B26" s="167" t="s">
        <v>186</v>
      </c>
      <c r="C26" s="133">
        <f>'2a Fase A'!J41</f>
        <v>1.6435</v>
      </c>
      <c r="D26" s="168">
        <v>0.4</v>
      </c>
      <c r="E26" s="137">
        <f>C26*D26</f>
        <v>0.65739999999999998</v>
      </c>
      <c r="F26" s="166"/>
      <c r="G26" s="124"/>
      <c r="H26" s="124"/>
      <c r="I26" s="124"/>
    </row>
    <row r="27" spans="1:15" ht="58.5" customHeight="1" x14ac:dyDescent="0.25">
      <c r="A27" s="661"/>
      <c r="B27" s="167" t="s">
        <v>187</v>
      </c>
      <c r="C27" s="133">
        <f>'2b Fase B en C'!J41</f>
        <v>1.6289</v>
      </c>
      <c r="D27" s="168">
        <v>0.1</v>
      </c>
      <c r="E27" s="137">
        <f>C27*D27</f>
        <v>0.16289000000000001</v>
      </c>
      <c r="F27" s="124"/>
      <c r="G27" s="124"/>
      <c r="H27" s="124"/>
      <c r="I27" s="124"/>
    </row>
    <row r="28" spans="1:15" ht="84.75" customHeight="1" x14ac:dyDescent="0.25">
      <c r="A28" s="661"/>
      <c r="B28" s="167" t="s">
        <v>188</v>
      </c>
      <c r="C28" s="133" t="e">
        <f>#REF!</f>
        <v>#REF!</v>
      </c>
      <c r="D28" s="168">
        <v>0.4</v>
      </c>
      <c r="E28" s="137" t="e">
        <f t="shared" ref="E28:E29" si="1">C28*D28</f>
        <v>#REF!</v>
      </c>
      <c r="F28" s="124"/>
      <c r="G28" s="124"/>
      <c r="H28" s="124"/>
      <c r="I28" s="124"/>
      <c r="J28" s="124"/>
      <c r="K28" s="124"/>
    </row>
    <row r="29" spans="1:15" ht="66.75" customHeight="1" x14ac:dyDescent="0.25">
      <c r="A29" s="661"/>
      <c r="B29" s="167" t="s">
        <v>189</v>
      </c>
      <c r="C29" s="133" t="e">
        <f>#REF!</f>
        <v>#REF!</v>
      </c>
      <c r="D29" s="168">
        <v>0.1</v>
      </c>
      <c r="E29" s="137" t="e">
        <f t="shared" si="1"/>
        <v>#REF!</v>
      </c>
      <c r="F29" s="157"/>
      <c r="J29" s="124"/>
      <c r="K29" s="124"/>
      <c r="L29" s="124"/>
      <c r="M29" s="124"/>
    </row>
    <row r="30" spans="1:15" ht="55.5" customHeight="1" x14ac:dyDescent="0.25">
      <c r="A30" s="661"/>
      <c r="C30" s="116"/>
      <c r="E30" s="169" t="e">
        <f>ROUND(E26+E27+E28+E29,4)</f>
        <v>#REF!</v>
      </c>
      <c r="F30" s="170" t="s">
        <v>190</v>
      </c>
      <c r="G30" s="124"/>
      <c r="H30" s="124"/>
      <c r="I30" s="124"/>
    </row>
    <row r="31" spans="1:15" ht="57" customHeight="1" x14ac:dyDescent="0.25">
      <c r="A31" s="661"/>
      <c r="B31" s="124"/>
      <c r="C31" s="125"/>
      <c r="D31" s="152"/>
      <c r="E31" s="155" t="s">
        <v>174</v>
      </c>
      <c r="F31" s="157"/>
      <c r="G31" s="124"/>
      <c r="H31" s="124"/>
      <c r="I31" s="124"/>
    </row>
    <row r="32" spans="1:15" ht="3" customHeight="1" x14ac:dyDescent="0.25">
      <c r="A32" s="661"/>
      <c r="B32" s="124"/>
      <c r="C32" s="125"/>
      <c r="D32" s="152"/>
      <c r="E32" s="155"/>
      <c r="F32" s="157"/>
      <c r="J32" s="124"/>
      <c r="K32" s="124"/>
      <c r="L32" s="124"/>
      <c r="M32" s="124"/>
    </row>
    <row r="33" spans="1:15" ht="24.75" customHeight="1" x14ac:dyDescent="0.25">
      <c r="A33" s="171"/>
      <c r="B33" s="124"/>
      <c r="C33" s="125"/>
      <c r="D33" s="152"/>
      <c r="E33" s="155"/>
      <c r="F33" s="157"/>
      <c r="J33" s="124"/>
      <c r="K33" s="124"/>
      <c r="L33" s="124"/>
      <c r="M33" s="124"/>
    </row>
    <row r="34" spans="1:15" ht="31.5" customHeight="1" x14ac:dyDescent="0.25">
      <c r="A34" s="171"/>
      <c r="B34" s="124"/>
      <c r="C34" s="125"/>
      <c r="D34" s="140"/>
      <c r="E34" s="124"/>
      <c r="F34" s="124"/>
      <c r="G34" s="124"/>
      <c r="H34" s="124"/>
      <c r="I34" s="124"/>
      <c r="J34" s="124"/>
      <c r="K34" s="124"/>
      <c r="L34" s="124"/>
      <c r="M34" s="124"/>
      <c r="N34" s="124"/>
      <c r="O34" s="124"/>
    </row>
    <row r="35" spans="1:15" ht="69" x14ac:dyDescent="0.25">
      <c r="A35" s="172" t="s">
        <v>191</v>
      </c>
      <c r="B35" s="173"/>
      <c r="C35" s="173"/>
      <c r="D35" s="174"/>
      <c r="E35" s="124"/>
      <c r="G35" s="124"/>
      <c r="H35" s="124"/>
      <c r="I35" s="124"/>
      <c r="J35" s="124"/>
      <c r="K35" s="124"/>
      <c r="L35" s="124"/>
      <c r="M35" s="124"/>
      <c r="N35" s="124"/>
      <c r="O35" s="124"/>
    </row>
    <row r="36" spans="1:15" ht="45.75" customHeight="1" x14ac:dyDescent="0.25">
      <c r="B36" s="175" t="s">
        <v>192</v>
      </c>
      <c r="C36" s="176" t="s">
        <v>193</v>
      </c>
      <c r="D36" s="177" t="s">
        <v>194</v>
      </c>
      <c r="G36" s="124"/>
      <c r="H36" s="124"/>
      <c r="I36" s="124"/>
      <c r="J36" s="124"/>
      <c r="K36" s="124"/>
      <c r="L36" s="124"/>
      <c r="M36" s="124"/>
      <c r="N36" s="124"/>
      <c r="O36" s="124"/>
    </row>
    <row r="37" spans="1:15" ht="43.5" customHeight="1" x14ac:dyDescent="0.25">
      <c r="A37" s="178" t="s">
        <v>195</v>
      </c>
      <c r="B37" s="179">
        <f>G17</f>
        <v>1.8</v>
      </c>
      <c r="C37" s="180">
        <v>0.5</v>
      </c>
      <c r="D37" s="181">
        <f>B37*C37</f>
        <v>0.9</v>
      </c>
      <c r="G37" s="124"/>
      <c r="H37" s="124"/>
      <c r="I37" s="124"/>
      <c r="J37" s="124"/>
      <c r="K37" s="124"/>
      <c r="L37" s="124"/>
      <c r="M37" s="124"/>
      <c r="N37" s="124"/>
      <c r="O37" s="124"/>
    </row>
    <row r="38" spans="1:15" ht="120.75" customHeight="1" x14ac:dyDescent="0.25">
      <c r="A38" s="182" t="s">
        <v>196</v>
      </c>
      <c r="B38" s="183" t="e">
        <f>E30</f>
        <v>#REF!</v>
      </c>
      <c r="C38" s="180">
        <v>0.5</v>
      </c>
      <c r="D38" s="181" t="e">
        <f>B38*C38</f>
        <v>#REF!</v>
      </c>
      <c r="G38" s="124"/>
      <c r="H38" s="124"/>
      <c r="I38" s="124"/>
      <c r="J38" s="124"/>
      <c r="K38" s="124"/>
      <c r="L38" s="124"/>
      <c r="M38" s="124"/>
      <c r="N38" s="124"/>
      <c r="O38" s="124"/>
    </row>
    <row r="39" spans="1:15" ht="104.25" customHeight="1" x14ac:dyDescent="0.3">
      <c r="A39" s="124"/>
      <c r="B39" s="124"/>
      <c r="C39" s="184"/>
      <c r="D39" s="185" t="e">
        <f>D37+D38</f>
        <v>#REF!</v>
      </c>
      <c r="E39" s="186" t="e">
        <f>ROUND(D39,4)</f>
        <v>#REF!</v>
      </c>
      <c r="F39" s="147" t="s">
        <v>197</v>
      </c>
      <c r="G39" s="124"/>
      <c r="H39" s="124"/>
      <c r="I39" s="124"/>
      <c r="J39" s="124"/>
      <c r="K39" s="124"/>
      <c r="L39" s="124"/>
      <c r="M39" s="124"/>
      <c r="N39" s="124"/>
      <c r="O39" s="124"/>
    </row>
    <row r="40" spans="1:15" ht="31.5" customHeight="1" x14ac:dyDescent="0.3">
      <c r="A40" s="124"/>
      <c r="B40" s="124"/>
      <c r="C40" s="125"/>
      <c r="E40" s="157" t="s">
        <v>174</v>
      </c>
      <c r="I40" s="187"/>
    </row>
    <row r="41" spans="1:15" ht="13.8" x14ac:dyDescent="0.25">
      <c r="A41" s="124"/>
      <c r="B41" s="188"/>
      <c r="C41" s="125"/>
      <c r="E41" s="124"/>
    </row>
    <row r="42" spans="1:15" x14ac:dyDescent="0.25">
      <c r="A42" s="124"/>
      <c r="B42" s="189" t="s">
        <v>198</v>
      </c>
      <c r="C42" s="125"/>
      <c r="D42" s="124"/>
    </row>
    <row r="43" spans="1:15" ht="33" customHeight="1" x14ac:dyDescent="0.25">
      <c r="B43" s="190" t="s">
        <v>199</v>
      </c>
      <c r="C43" s="190"/>
      <c r="D43" s="190"/>
      <c r="G43" s="191"/>
    </row>
    <row r="44" spans="1:15" ht="18" customHeight="1" x14ac:dyDescent="0.25">
      <c r="B44" s="140" t="s">
        <v>200</v>
      </c>
      <c r="C44" s="125"/>
      <c r="D44" s="124"/>
      <c r="G44" s="191"/>
    </row>
    <row r="45" spans="1:15" ht="52.5" customHeight="1" x14ac:dyDescent="0.25">
      <c r="B45" s="124"/>
      <c r="C45" s="125"/>
      <c r="D45" s="124"/>
      <c r="E45" s="191"/>
      <c r="G45" s="191"/>
    </row>
    <row r="46" spans="1:15" ht="45" customHeight="1" x14ac:dyDescent="0.25">
      <c r="B46" s="192" t="s">
        <v>201</v>
      </c>
      <c r="C46" s="166" t="s">
        <v>202</v>
      </c>
      <c r="D46" s="124"/>
      <c r="E46" s="124"/>
    </row>
    <row r="47" spans="1:15" ht="39.75" customHeight="1" x14ac:dyDescent="0.3">
      <c r="B47" s="192" t="e">
        <f>2.15-E39</f>
        <v>#REF!</v>
      </c>
      <c r="C47" s="193" t="e">
        <f>IF(C48&lt;0,"knock out",IF(C48&gt;=300,300,C48))</f>
        <v>#REF!</v>
      </c>
      <c r="D47" s="194" t="s">
        <v>203</v>
      </c>
      <c r="E47" s="124"/>
    </row>
    <row r="48" spans="1:15" s="195" customFormat="1" ht="23.25" hidden="1" customHeight="1" x14ac:dyDescent="0.3">
      <c r="B48" s="196"/>
      <c r="C48" s="197" t="e">
        <f>B47*545.4545</f>
        <v>#REF!</v>
      </c>
      <c r="D48" s="198" t="s">
        <v>204</v>
      </c>
      <c r="E48" s="199"/>
    </row>
    <row r="49" spans="1:5" ht="29.25" customHeight="1" x14ac:dyDescent="0.3">
      <c r="A49" s="200"/>
      <c r="B49" s="201"/>
      <c r="C49" s="202"/>
      <c r="D49" s="127"/>
      <c r="E49" s="203"/>
    </row>
    <row r="50" spans="1:5" ht="31.5" customHeight="1" x14ac:dyDescent="0.25">
      <c r="B50" s="124"/>
      <c r="C50" s="657"/>
      <c r="D50" s="657"/>
    </row>
    <row r="51" spans="1:5" ht="38.25" customHeight="1" x14ac:dyDescent="0.25">
      <c r="A51" s="670" t="s">
        <v>205</v>
      </c>
      <c r="B51" s="671"/>
      <c r="C51" s="671"/>
      <c r="D51" s="671"/>
      <c r="E51" s="672"/>
    </row>
    <row r="52" spans="1:5" ht="30" customHeight="1" x14ac:dyDescent="0.25">
      <c r="A52" s="660" t="s">
        <v>206</v>
      </c>
      <c r="B52" s="664" t="s">
        <v>207</v>
      </c>
      <c r="C52" s="665"/>
      <c r="D52" s="124"/>
    </row>
    <row r="53" spans="1:5" ht="33" customHeight="1" thickBot="1" x14ac:dyDescent="0.3">
      <c r="A53" s="659"/>
      <c r="B53" s="666"/>
      <c r="C53" s="667"/>
      <c r="D53" s="203"/>
    </row>
    <row r="54" spans="1:5" ht="20.25" customHeight="1" x14ac:dyDescent="0.25">
      <c r="A54" s="658" t="s">
        <v>208</v>
      </c>
      <c r="B54" s="668" t="s">
        <v>209</v>
      </c>
      <c r="C54" s="669"/>
    </row>
    <row r="55" spans="1:5" ht="66" customHeight="1" thickBot="1" x14ac:dyDescent="0.3">
      <c r="A55" s="659"/>
      <c r="B55" s="666"/>
      <c r="C55" s="667"/>
    </row>
    <row r="56" spans="1:5" ht="69.75" customHeight="1" x14ac:dyDescent="0.25">
      <c r="A56" s="658" t="s">
        <v>210</v>
      </c>
      <c r="B56" s="668" t="s">
        <v>211</v>
      </c>
      <c r="C56" s="669"/>
    </row>
    <row r="57" spans="1:5" ht="72" customHeight="1" thickBot="1" x14ac:dyDescent="0.3">
      <c r="A57" s="659"/>
      <c r="B57" s="666"/>
      <c r="C57" s="667"/>
    </row>
    <row r="58" spans="1:5" ht="91.5" customHeight="1" thickBot="1" x14ac:dyDescent="0.3">
      <c r="A58" s="204" t="s">
        <v>212</v>
      </c>
      <c r="B58" s="662"/>
      <c r="C58" s="663"/>
    </row>
  </sheetData>
  <sheetProtection sheet="1" objects="1" scenarios="1" formatRows="0"/>
  <mergeCells count="15">
    <mergeCell ref="B58:C58"/>
    <mergeCell ref="B52:C53"/>
    <mergeCell ref="B54:C55"/>
    <mergeCell ref="B56:C57"/>
    <mergeCell ref="A51:E51"/>
    <mergeCell ref="C50:D50"/>
    <mergeCell ref="A56:A57"/>
    <mergeCell ref="A54:A55"/>
    <mergeCell ref="A52:A53"/>
    <mergeCell ref="A26:A32"/>
    <mergeCell ref="B4:H4"/>
    <mergeCell ref="A11:A16"/>
    <mergeCell ref="D23:E23"/>
    <mergeCell ref="B22:C22"/>
    <mergeCell ref="C3:E3"/>
  </mergeCells>
  <conditionalFormatting sqref="F17">
    <cfRule type="cellIs" dxfId="5" priority="7" operator="lessThan">
      <formula>1</formula>
    </cfRule>
    <cfRule type="cellIs" dxfId="4" priority="8" operator="greaterThan">
      <formula>1</formula>
    </cfRule>
    <cfRule type="cellIs" dxfId="3" priority="9" operator="equal">
      <formula>1</formula>
    </cfRule>
  </conditionalFormatting>
  <conditionalFormatting sqref="F19">
    <cfRule type="cellIs" dxfId="2" priority="1" operator="lessThan">
      <formula>1</formula>
    </cfRule>
    <cfRule type="cellIs" dxfId="1" priority="2" operator="greaterThan">
      <formula>1</formula>
    </cfRule>
    <cfRule type="cellIs" dxfId="0" priority="3" operator="equal">
      <formula>1</formula>
    </cfRule>
  </conditionalFormatting>
  <pageMargins left="0.70866141732283472" right="0.70866141732283472" top="0.74803149606299213" bottom="0.74803149606299213" header="0.31496062992125984" footer="0.31496062992125984"/>
  <pageSetup paperSize="8"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selection activeCell="B37" sqref="B37"/>
    </sheetView>
  </sheetViews>
  <sheetFormatPr defaultColWidth="9.109375" defaultRowHeight="12.6" x14ac:dyDescent="0.2"/>
  <cols>
    <col min="1" max="1" width="26.109375" style="34" customWidth="1"/>
    <col min="2" max="2" width="12.5546875" style="34" customWidth="1"/>
    <col min="3" max="6" width="10.33203125" style="34" bestFit="1" customWidth="1"/>
    <col min="7" max="7" width="10.88671875" style="34" customWidth="1"/>
    <col min="8" max="11" width="10.33203125" style="34" bestFit="1" customWidth="1"/>
    <col min="12" max="14" width="9.88671875" style="34" bestFit="1" customWidth="1"/>
    <col min="15" max="16384" width="9.109375" style="34"/>
  </cols>
  <sheetData>
    <row r="1" spans="1:15" ht="21.75" customHeight="1" x14ac:dyDescent="0.25">
      <c r="A1" s="466" t="s">
        <v>286</v>
      </c>
      <c r="B1" s="467"/>
      <c r="C1" s="467"/>
      <c r="D1" s="467"/>
      <c r="E1" s="467"/>
      <c r="F1" s="467"/>
      <c r="G1" s="463"/>
      <c r="H1" s="463"/>
      <c r="I1" s="463"/>
      <c r="J1" s="463"/>
      <c r="K1" s="463"/>
    </row>
    <row r="2" spans="1:15" ht="19.5" customHeight="1" x14ac:dyDescent="0.25">
      <c r="A2" s="1"/>
      <c r="B2" s="48"/>
      <c r="C2" s="53"/>
      <c r="D2" s="53"/>
      <c r="E2" s="53"/>
      <c r="F2" s="53"/>
      <c r="G2" s="53"/>
    </row>
    <row r="3" spans="1:15" s="40" customFormat="1" ht="19.5" customHeight="1" x14ac:dyDescent="0.25">
      <c r="A3" s="47" t="str">
        <f>'0 Leeswijzer'!A3</f>
        <v>Tariefstelling 2024</v>
      </c>
      <c r="B3" s="48" t="s">
        <v>279</v>
      </c>
      <c r="C3" s="49"/>
      <c r="D3" s="49"/>
      <c r="E3" s="48" t="s">
        <v>285</v>
      </c>
      <c r="F3" s="48"/>
      <c r="G3" s="48"/>
      <c r="H3" s="446" t="s">
        <v>371</v>
      </c>
      <c r="I3" s="48"/>
      <c r="J3" s="48"/>
      <c r="K3" s="48"/>
      <c r="L3" s="48"/>
      <c r="M3" s="48"/>
    </row>
    <row r="4" spans="1:15" s="40" customFormat="1" ht="21" customHeight="1" x14ac:dyDescent="0.3">
      <c r="A4" s="48" t="s">
        <v>280</v>
      </c>
      <c r="B4" s="48" t="s">
        <v>288</v>
      </c>
      <c r="C4" s="48" t="s">
        <v>278</v>
      </c>
      <c r="D4" s="49"/>
      <c r="E4" s="49"/>
      <c r="F4" s="34"/>
      <c r="G4" s="297"/>
      <c r="H4" s="34"/>
      <c r="I4" s="34"/>
      <c r="J4" s="34"/>
      <c r="K4" s="34"/>
      <c r="L4" s="34"/>
      <c r="M4" s="34"/>
      <c r="N4" s="34"/>
      <c r="O4" s="34"/>
    </row>
    <row r="5" spans="1:15" s="44" customFormat="1" x14ac:dyDescent="0.2">
      <c r="A5" s="34"/>
      <c r="B5" s="34"/>
      <c r="C5" s="34"/>
      <c r="D5" s="34"/>
      <c r="E5" s="34"/>
      <c r="F5" s="34"/>
      <c r="G5" s="34"/>
      <c r="H5" s="34"/>
      <c r="I5" s="34"/>
      <c r="J5" s="34"/>
      <c r="K5" s="34"/>
      <c r="L5" s="34"/>
      <c r="M5" s="34"/>
      <c r="N5" s="34"/>
      <c r="O5" s="34"/>
    </row>
    <row r="6" spans="1:15" ht="17.399999999999999" x14ac:dyDescent="0.3">
      <c r="A6" s="253" t="s">
        <v>274</v>
      </c>
      <c r="B6" s="251"/>
      <c r="C6" s="251"/>
      <c r="D6" s="251"/>
    </row>
    <row r="8" spans="1:15" ht="46.2" x14ac:dyDescent="0.2">
      <c r="A8" s="266" t="s">
        <v>232</v>
      </c>
      <c r="B8" s="279">
        <v>1</v>
      </c>
      <c r="C8" s="279">
        <v>2</v>
      </c>
      <c r="D8" s="279">
        <v>3</v>
      </c>
      <c r="E8" s="279">
        <v>4</v>
      </c>
      <c r="F8" s="279">
        <v>5</v>
      </c>
      <c r="G8" s="279">
        <v>6</v>
      </c>
      <c r="H8" s="279">
        <v>7</v>
      </c>
      <c r="I8" s="279">
        <v>8</v>
      </c>
      <c r="J8" s="279">
        <v>9</v>
      </c>
      <c r="K8" s="279">
        <v>10</v>
      </c>
    </row>
    <row r="9" spans="1:15" x14ac:dyDescent="0.2">
      <c r="A9" s="280">
        <v>0</v>
      </c>
      <c r="B9" s="281">
        <v>14.98</v>
      </c>
      <c r="C9" s="281">
        <v>15.77</v>
      </c>
      <c r="D9" s="281">
        <v>16.59</v>
      </c>
      <c r="E9" s="281">
        <v>17.170000000000002</v>
      </c>
      <c r="F9" s="281">
        <v>17.760000000000002</v>
      </c>
      <c r="G9" s="281">
        <v>18.380000000000003</v>
      </c>
      <c r="H9" s="281">
        <v>19.34</v>
      </c>
      <c r="I9" s="281">
        <v>20.810000000000002</v>
      </c>
      <c r="J9" s="281">
        <v>22.34</v>
      </c>
      <c r="K9" s="281">
        <v>21.830000000000002</v>
      </c>
    </row>
    <row r="10" spans="1:15" x14ac:dyDescent="0.2">
      <c r="A10" s="280">
        <v>1</v>
      </c>
      <c r="B10" s="281">
        <v>15.24</v>
      </c>
      <c r="C10" s="281">
        <v>16.040000000000003</v>
      </c>
      <c r="D10" s="281">
        <v>16.880000000000003</v>
      </c>
      <c r="E10" s="281">
        <v>17.46</v>
      </c>
      <c r="F10" s="281">
        <v>18.07</v>
      </c>
      <c r="G10" s="281">
        <v>18.690000000000001</v>
      </c>
      <c r="H10" s="281">
        <v>19.790000000000003</v>
      </c>
      <c r="I10" s="281">
        <v>21.32</v>
      </c>
      <c r="J10" s="281">
        <v>22.85</v>
      </c>
      <c r="K10" s="281">
        <v>22.85</v>
      </c>
    </row>
    <row r="11" spans="1:15" x14ac:dyDescent="0.2">
      <c r="A11" s="280">
        <v>2</v>
      </c>
      <c r="B11" s="281">
        <v>15.5</v>
      </c>
      <c r="C11" s="281">
        <v>16.310000000000002</v>
      </c>
      <c r="D11" s="281">
        <v>17.170000000000002</v>
      </c>
      <c r="E11" s="281">
        <v>17.760000000000002</v>
      </c>
      <c r="F11" s="281">
        <v>18.380000000000003</v>
      </c>
      <c r="G11" s="281">
        <v>19.010000000000002</v>
      </c>
      <c r="H11" s="281">
        <v>20.3</v>
      </c>
      <c r="I11" s="281">
        <v>21.830000000000002</v>
      </c>
      <c r="J11" s="281">
        <v>23.360000000000003</v>
      </c>
      <c r="K11" s="281">
        <v>24.07</v>
      </c>
    </row>
    <row r="12" spans="1:15" x14ac:dyDescent="0.2">
      <c r="A12" s="280">
        <v>3</v>
      </c>
      <c r="B12" s="281">
        <v>15.77</v>
      </c>
      <c r="C12" s="281">
        <v>16.59</v>
      </c>
      <c r="D12" s="281">
        <v>17.46</v>
      </c>
      <c r="E12" s="281">
        <v>18.07</v>
      </c>
      <c r="F12" s="281">
        <v>18.690000000000001</v>
      </c>
      <c r="G12" s="281">
        <v>19.34</v>
      </c>
      <c r="H12" s="281">
        <v>20.810000000000002</v>
      </c>
      <c r="I12" s="281">
        <v>22.34</v>
      </c>
      <c r="J12" s="281">
        <v>24.07</v>
      </c>
      <c r="K12" s="281">
        <v>25.8</v>
      </c>
    </row>
    <row r="13" spans="1:15" x14ac:dyDescent="0.2">
      <c r="A13" s="280">
        <v>4</v>
      </c>
      <c r="B13" s="281">
        <v>16.040000000000003</v>
      </c>
      <c r="C13" s="281">
        <v>16.880000000000003</v>
      </c>
      <c r="D13" s="281">
        <v>17.760000000000002</v>
      </c>
      <c r="E13" s="281">
        <v>18.380000000000003</v>
      </c>
      <c r="F13" s="281">
        <v>19.010000000000002</v>
      </c>
      <c r="G13" s="281">
        <v>19.790000000000003</v>
      </c>
      <c r="H13" s="281">
        <v>21.32</v>
      </c>
      <c r="I13" s="281">
        <v>22.85</v>
      </c>
      <c r="J13" s="281">
        <v>24.880000000000003</v>
      </c>
      <c r="K13" s="281">
        <v>27.830000000000002</v>
      </c>
    </row>
    <row r="14" spans="1:15" x14ac:dyDescent="0.2">
      <c r="A14" s="280">
        <v>5</v>
      </c>
      <c r="B14" s="281">
        <v>16.310000000000002</v>
      </c>
      <c r="C14" s="281">
        <v>17.170000000000002</v>
      </c>
      <c r="D14" s="281">
        <v>18.07</v>
      </c>
      <c r="E14" s="281">
        <v>18.690000000000001</v>
      </c>
      <c r="F14" s="281">
        <v>19.34</v>
      </c>
      <c r="G14" s="281">
        <v>20.3</v>
      </c>
      <c r="H14" s="281">
        <v>21.830000000000002</v>
      </c>
      <c r="I14" s="281">
        <v>23.360000000000003</v>
      </c>
      <c r="J14" s="281">
        <v>25.8</v>
      </c>
      <c r="K14" s="281">
        <v>28.950000000000003</v>
      </c>
    </row>
    <row r="15" spans="1:15" x14ac:dyDescent="0.2">
      <c r="A15" s="280">
        <v>6</v>
      </c>
      <c r="B15" s="281">
        <v>16.59</v>
      </c>
      <c r="C15" s="281">
        <v>17.46</v>
      </c>
      <c r="D15" s="281">
        <v>18.380000000000003</v>
      </c>
      <c r="E15" s="281">
        <v>19.010000000000002</v>
      </c>
      <c r="F15" s="281">
        <v>19.790000000000003</v>
      </c>
      <c r="G15" s="281">
        <v>20.810000000000002</v>
      </c>
      <c r="H15" s="281">
        <v>22.34</v>
      </c>
      <c r="I15" s="281">
        <v>24.07</v>
      </c>
      <c r="J15" s="281">
        <v>26.810000000000002</v>
      </c>
      <c r="K15" s="281">
        <v>30.080000000000002</v>
      </c>
    </row>
    <row r="16" spans="1:15" x14ac:dyDescent="0.2">
      <c r="A16" s="280">
        <v>7</v>
      </c>
      <c r="B16" s="281">
        <v>16.880000000000003</v>
      </c>
      <c r="C16" s="281">
        <v>17.760000000000002</v>
      </c>
      <c r="D16" s="281">
        <v>18.690000000000001</v>
      </c>
      <c r="E16" s="281">
        <v>19.34</v>
      </c>
      <c r="F16" s="281">
        <v>20.3</v>
      </c>
      <c r="G16" s="281">
        <v>21.32</v>
      </c>
      <c r="H16" s="281">
        <v>22.85</v>
      </c>
      <c r="I16" s="281">
        <v>24.880000000000003</v>
      </c>
      <c r="J16" s="281">
        <v>27.830000000000002</v>
      </c>
      <c r="K16" s="281">
        <v>31.21</v>
      </c>
    </row>
    <row r="17" spans="1:11" x14ac:dyDescent="0.2">
      <c r="A17" s="280">
        <v>8</v>
      </c>
      <c r="B17" s="281">
        <v>17.170000000000002</v>
      </c>
      <c r="C17" s="281">
        <v>18.07</v>
      </c>
      <c r="D17" s="281">
        <v>19.010000000000002</v>
      </c>
      <c r="E17" s="281">
        <v>19.790000000000003</v>
      </c>
      <c r="F17" s="281">
        <v>20.810000000000002</v>
      </c>
      <c r="G17" s="281">
        <v>21.830000000000002</v>
      </c>
      <c r="H17" s="281">
        <v>23.360000000000003</v>
      </c>
      <c r="I17" s="281">
        <v>25.8</v>
      </c>
      <c r="J17" s="281">
        <v>28.950000000000003</v>
      </c>
      <c r="K17" s="281">
        <v>32.29</v>
      </c>
    </row>
    <row r="18" spans="1:11" ht="12" customHeight="1" x14ac:dyDescent="0.2">
      <c r="A18" s="280">
        <v>9</v>
      </c>
      <c r="B18" s="281">
        <v>17.46</v>
      </c>
      <c r="C18" s="281">
        <v>18.380000000000003</v>
      </c>
      <c r="D18" s="281">
        <v>19.34</v>
      </c>
      <c r="E18" s="281">
        <v>20.3</v>
      </c>
      <c r="F18" s="281">
        <v>21.32</v>
      </c>
      <c r="G18" s="281">
        <v>22.34</v>
      </c>
      <c r="H18" s="281">
        <v>24.07</v>
      </c>
      <c r="I18" s="281">
        <v>26.810000000000002</v>
      </c>
      <c r="J18" s="281">
        <v>30.080000000000002</v>
      </c>
      <c r="K18" s="281">
        <v>33.419999999999995</v>
      </c>
    </row>
    <row r="19" spans="1:11" x14ac:dyDescent="0.2">
      <c r="A19" s="280">
        <v>10</v>
      </c>
      <c r="B19" s="281">
        <v>17.760000000000002</v>
      </c>
      <c r="C19" s="281">
        <v>18.690000000000001</v>
      </c>
      <c r="D19" s="281">
        <v>19.790000000000003</v>
      </c>
      <c r="E19" s="281">
        <v>20.810000000000002</v>
      </c>
      <c r="F19" s="281">
        <v>21.830000000000002</v>
      </c>
      <c r="G19" s="281">
        <v>22.85</v>
      </c>
      <c r="H19" s="281">
        <v>24.880000000000003</v>
      </c>
      <c r="I19" s="281">
        <v>27.830000000000002</v>
      </c>
      <c r="J19" s="281">
        <v>31.21</v>
      </c>
      <c r="K19" s="281">
        <v>34.559999999999995</v>
      </c>
    </row>
    <row r="22" spans="1:11" x14ac:dyDescent="0.2">
      <c r="A22" s="34" t="s">
        <v>276</v>
      </c>
    </row>
    <row r="23" spans="1:11" x14ac:dyDescent="0.2">
      <c r="A23" s="34" t="s">
        <v>275</v>
      </c>
    </row>
    <row r="25" spans="1:11" x14ac:dyDescent="0.2">
      <c r="A25" s="50"/>
    </row>
    <row r="26" spans="1:11" x14ac:dyDescent="0.2">
      <c r="A26" s="50"/>
    </row>
  </sheetData>
  <sheetProtection algorithmName="SHA-512" hashValue="MMyRAkyRkbczQoY8iiXZzRfWNxnptl/gKMol0p8HiptMnVEhsmJgw2ILnqDpVHi6wcXcCWf9c+86gT9UqevotQ==" saltValue="xfukBx5tLI/AF1PpR8w3uQ==" spinCount="100000" sheet="1" objects="1" scenarios="1"/>
  <mergeCells count="1">
    <mergeCell ref="A1:K1"/>
  </mergeCells>
  <phoneticPr fontId="6" type="noConversion"/>
  <pageMargins left="0.74803149606299213" right="0.74803149606299213" top="0.98425196850393704" bottom="0.98425196850393704" header="0.51181102362204722" footer="0.51181102362204722"/>
  <pageSetup paperSize="8"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topLeftCell="A4" workbookViewId="0">
      <selection activeCell="O8" sqref="O8"/>
    </sheetView>
  </sheetViews>
  <sheetFormatPr defaultRowHeight="13.2" x14ac:dyDescent="0.25"/>
  <cols>
    <col min="1" max="1" width="25" bestFit="1" customWidth="1"/>
    <col min="2" max="2" width="34.33203125" customWidth="1"/>
    <col min="3" max="4" width="9.33203125" bestFit="1" customWidth="1"/>
    <col min="5" max="5" width="10.21875" customWidth="1"/>
    <col min="6" max="10" width="9.33203125" bestFit="1" customWidth="1"/>
    <col min="11" max="11" width="9.109375" bestFit="1" customWidth="1"/>
    <col min="12" max="12" width="9.33203125" bestFit="1" customWidth="1"/>
  </cols>
  <sheetData>
    <row r="1" spans="1:24" ht="17.399999999999999" x14ac:dyDescent="0.25">
      <c r="A1" s="466" t="s">
        <v>309</v>
      </c>
      <c r="B1" s="467"/>
      <c r="C1" s="467"/>
      <c r="D1" s="467"/>
      <c r="E1" s="467"/>
      <c r="F1" s="467"/>
      <c r="G1" s="463"/>
      <c r="H1" s="463"/>
      <c r="I1" s="463"/>
      <c r="J1" s="463"/>
      <c r="K1" s="463"/>
    </row>
    <row r="2" spans="1:24" ht="16.2" x14ac:dyDescent="0.25">
      <c r="A2" s="1"/>
      <c r="B2" s="48"/>
      <c r="C2" s="53"/>
      <c r="D2" s="53"/>
      <c r="E2" s="53"/>
      <c r="F2" s="53"/>
      <c r="G2" s="53"/>
      <c r="H2" s="34"/>
      <c r="I2" s="34"/>
      <c r="J2" s="34"/>
      <c r="K2" s="34"/>
    </row>
    <row r="3" spans="1:24" ht="24.75" customHeight="1" x14ac:dyDescent="0.25">
      <c r="A3" s="47" t="str">
        <f>'0 Leeswijzer'!A3</f>
        <v>Tariefstelling 2024</v>
      </c>
      <c r="B3" s="48" t="s">
        <v>279</v>
      </c>
      <c r="C3" s="49"/>
      <c r="D3" s="49"/>
      <c r="E3" s="48" t="s">
        <v>287</v>
      </c>
      <c r="F3" s="48"/>
      <c r="G3" s="48"/>
      <c r="H3" s="48"/>
      <c r="I3" s="48"/>
      <c r="J3" s="48"/>
    </row>
    <row r="4" spans="1:24" ht="18.75" customHeight="1" x14ac:dyDescent="0.25">
      <c r="A4" s="48" t="s">
        <v>280</v>
      </c>
      <c r="B4" s="48" t="s">
        <v>282</v>
      </c>
      <c r="C4" s="48"/>
      <c r="D4" s="49"/>
      <c r="E4" s="446" t="s">
        <v>371</v>
      </c>
      <c r="K4" s="34"/>
    </row>
    <row r="5" spans="1:24" ht="15.75" customHeight="1" x14ac:dyDescent="0.3">
      <c r="B5" s="357"/>
      <c r="C5" s="364"/>
      <c r="D5" s="359"/>
      <c r="E5" s="358"/>
      <c r="F5" s="360"/>
      <c r="G5" s="360"/>
      <c r="H5" s="360"/>
      <c r="I5" s="360"/>
      <c r="J5" s="360"/>
      <c r="K5" s="360"/>
      <c r="L5" s="360"/>
      <c r="M5" s="360"/>
      <c r="N5" s="360"/>
      <c r="O5" s="361"/>
      <c r="P5" s="362"/>
      <c r="Q5" s="363"/>
      <c r="R5" s="362"/>
      <c r="S5" s="363"/>
      <c r="T5" s="355"/>
      <c r="U5" s="355"/>
      <c r="V5" s="355"/>
      <c r="W5" s="355"/>
      <c r="X5" s="355"/>
    </row>
    <row r="6" spans="1:24" ht="16.2" x14ac:dyDescent="0.3">
      <c r="B6" s="48" t="s">
        <v>304</v>
      </c>
      <c r="C6" s="355"/>
      <c r="D6" s="355"/>
      <c r="E6" s="355"/>
      <c r="F6" s="355"/>
      <c r="G6" s="355"/>
      <c r="H6" s="355"/>
      <c r="I6" s="355"/>
      <c r="J6" s="355"/>
      <c r="K6" s="355"/>
      <c r="L6" s="355"/>
      <c r="M6" s="355"/>
    </row>
    <row r="7" spans="1:24" ht="14.4" x14ac:dyDescent="0.3">
      <c r="B7" s="366" t="s">
        <v>306</v>
      </c>
      <c r="C7" s="367">
        <v>1</v>
      </c>
      <c r="D7" s="367">
        <v>2</v>
      </c>
      <c r="E7" s="367">
        <v>3</v>
      </c>
      <c r="F7" s="367">
        <v>4</v>
      </c>
      <c r="G7" s="367">
        <v>5</v>
      </c>
      <c r="H7" s="367">
        <v>6</v>
      </c>
      <c r="I7" s="367">
        <v>7</v>
      </c>
      <c r="J7" s="367">
        <v>8</v>
      </c>
      <c r="K7" s="367">
        <v>9</v>
      </c>
      <c r="L7" s="368">
        <v>10</v>
      </c>
      <c r="M7" s="355"/>
    </row>
    <row r="8" spans="1:24" ht="14.4" x14ac:dyDescent="0.3">
      <c r="B8" s="366" t="s">
        <v>307</v>
      </c>
      <c r="C8" s="369"/>
      <c r="D8" s="369"/>
      <c r="E8" s="369"/>
      <c r="F8" s="369"/>
      <c r="G8" s="369"/>
      <c r="H8" s="369"/>
      <c r="I8" s="369"/>
      <c r="J8" s="369"/>
      <c r="K8" s="370"/>
      <c r="L8" s="371"/>
      <c r="M8" s="355"/>
    </row>
    <row r="9" spans="1:24" ht="14.4" x14ac:dyDescent="0.3">
      <c r="B9" s="366">
        <v>0</v>
      </c>
      <c r="C9" s="365">
        <v>15.31</v>
      </c>
      <c r="D9" s="356">
        <v>15.56</v>
      </c>
      <c r="E9" s="356">
        <v>15.84</v>
      </c>
      <c r="F9" s="356">
        <v>16.110000000000003</v>
      </c>
      <c r="G9" s="356">
        <v>16.59</v>
      </c>
      <c r="H9" s="356">
        <v>17.630000000000003</v>
      </c>
      <c r="I9" s="356">
        <v>19.450000000000003</v>
      </c>
      <c r="J9" s="356">
        <v>21.830000000000002</v>
      </c>
      <c r="K9" s="356">
        <v>23.66</v>
      </c>
      <c r="L9" s="356">
        <v>21.740000000000002</v>
      </c>
      <c r="M9" s="355"/>
    </row>
    <row r="10" spans="1:24" ht="14.4" x14ac:dyDescent="0.3">
      <c r="B10" s="366">
        <v>1</v>
      </c>
      <c r="C10" s="365">
        <v>15.84</v>
      </c>
      <c r="D10" s="356">
        <v>16.110000000000003</v>
      </c>
      <c r="E10" s="356">
        <v>16.110000000000003</v>
      </c>
      <c r="F10" s="356">
        <v>16.290000000000003</v>
      </c>
      <c r="G10" s="356">
        <v>17.200000000000003</v>
      </c>
      <c r="H10" s="356">
        <v>18.060000000000002</v>
      </c>
      <c r="I10" s="356">
        <v>19.950000000000003</v>
      </c>
      <c r="J10" s="356">
        <v>22.740000000000002</v>
      </c>
      <c r="K10" s="356">
        <v>24.650000000000002</v>
      </c>
      <c r="L10" s="356">
        <v>22.650000000000002</v>
      </c>
      <c r="M10" s="355"/>
    </row>
    <row r="11" spans="1:24" ht="14.4" x14ac:dyDescent="0.3">
      <c r="B11" s="366">
        <v>2</v>
      </c>
      <c r="C11" s="365">
        <v>16.290000000000003</v>
      </c>
      <c r="D11" s="356">
        <v>16.59</v>
      </c>
      <c r="E11" s="356">
        <v>16.59</v>
      </c>
      <c r="F11" s="356">
        <v>16.860000000000003</v>
      </c>
      <c r="G11" s="356">
        <v>18.060000000000002</v>
      </c>
      <c r="H11" s="356">
        <v>18.96</v>
      </c>
      <c r="I11" s="356">
        <v>20.87</v>
      </c>
      <c r="J11" s="356">
        <v>23.66</v>
      </c>
      <c r="K11" s="356">
        <v>25.64</v>
      </c>
      <c r="L11" s="356">
        <v>23.64</v>
      </c>
      <c r="M11" s="355"/>
    </row>
    <row r="12" spans="1:24" ht="14.4" x14ac:dyDescent="0.3">
      <c r="B12" s="366">
        <v>3</v>
      </c>
      <c r="C12" s="365">
        <v>16.59</v>
      </c>
      <c r="D12" s="356">
        <v>17.200000000000003</v>
      </c>
      <c r="E12" s="356">
        <v>17.200000000000003</v>
      </c>
      <c r="F12" s="356">
        <v>17.630000000000003</v>
      </c>
      <c r="G12" s="356">
        <v>18.96</v>
      </c>
      <c r="H12" s="356">
        <v>19.950000000000003</v>
      </c>
      <c r="I12" s="356">
        <v>21.830000000000002</v>
      </c>
      <c r="J12" s="356">
        <v>24.650000000000002</v>
      </c>
      <c r="K12" s="356">
        <v>26.610000000000003</v>
      </c>
      <c r="L12" s="356">
        <v>24.630000000000003</v>
      </c>
      <c r="M12" s="355"/>
    </row>
    <row r="13" spans="1:24" ht="14.4" x14ac:dyDescent="0.3">
      <c r="B13" s="366">
        <v>4</v>
      </c>
      <c r="C13" s="365">
        <v>16.860000000000003</v>
      </c>
      <c r="D13" s="356">
        <v>17.630000000000003</v>
      </c>
      <c r="E13" s="356">
        <v>18.060000000000002</v>
      </c>
      <c r="F13" s="356">
        <v>18.5</v>
      </c>
      <c r="G13" s="356">
        <v>19.450000000000003</v>
      </c>
      <c r="H13" s="356">
        <v>20.420000000000002</v>
      </c>
      <c r="I13" s="356">
        <v>22.28</v>
      </c>
      <c r="J13" s="356">
        <v>25.150000000000002</v>
      </c>
      <c r="K13" s="356">
        <v>27.540000000000003</v>
      </c>
      <c r="L13" s="356">
        <v>25.610000000000003</v>
      </c>
      <c r="M13" s="355"/>
    </row>
    <row r="14" spans="1:24" ht="14.4" x14ac:dyDescent="0.3">
      <c r="B14" s="366">
        <v>5</v>
      </c>
      <c r="C14" s="365">
        <v>17.200000000000003</v>
      </c>
      <c r="D14" s="356">
        <v>18.060000000000002</v>
      </c>
      <c r="E14" s="356">
        <v>18.5</v>
      </c>
      <c r="F14" s="356">
        <v>18.96</v>
      </c>
      <c r="G14" s="356">
        <v>19.950000000000003</v>
      </c>
      <c r="H14" s="356">
        <v>20.87</v>
      </c>
      <c r="I14" s="356">
        <v>22.740000000000002</v>
      </c>
      <c r="J14" s="356">
        <v>25.64</v>
      </c>
      <c r="K14" s="356">
        <v>28.55</v>
      </c>
      <c r="L14" s="356">
        <v>26.540000000000003</v>
      </c>
      <c r="M14" s="355"/>
    </row>
    <row r="15" spans="1:24" ht="14.4" x14ac:dyDescent="0.3">
      <c r="B15" s="366">
        <v>6</v>
      </c>
      <c r="C15" s="365">
        <v>17.630000000000003</v>
      </c>
      <c r="D15" s="356">
        <v>18.5</v>
      </c>
      <c r="E15" s="356">
        <v>18.96</v>
      </c>
      <c r="F15" s="356">
        <v>19.450000000000003</v>
      </c>
      <c r="G15" s="356">
        <v>20.420000000000002</v>
      </c>
      <c r="H15" s="356">
        <v>21.34</v>
      </c>
      <c r="I15" s="356">
        <v>23.180000000000003</v>
      </c>
      <c r="J15" s="356">
        <v>26.1</v>
      </c>
      <c r="K15" s="356">
        <v>29.5</v>
      </c>
      <c r="L15" s="356">
        <v>27.540000000000003</v>
      </c>
      <c r="M15" s="355"/>
    </row>
    <row r="16" spans="1:24" ht="14.4" x14ac:dyDescent="0.3">
      <c r="B16" s="366">
        <v>7</v>
      </c>
      <c r="C16" s="365"/>
      <c r="D16" s="356">
        <v>18.96</v>
      </c>
      <c r="E16" s="356">
        <v>19.450000000000003</v>
      </c>
      <c r="F16" s="356">
        <v>19.950000000000003</v>
      </c>
      <c r="G16" s="356">
        <v>20.87</v>
      </c>
      <c r="H16" s="356">
        <v>21.830000000000002</v>
      </c>
      <c r="I16" s="356">
        <v>23.66</v>
      </c>
      <c r="J16" s="356">
        <v>26.610000000000003</v>
      </c>
      <c r="K16" s="356">
        <v>30.57</v>
      </c>
      <c r="L16" s="356">
        <v>28.5</v>
      </c>
      <c r="M16" s="355"/>
    </row>
    <row r="17" spans="2:13" ht="14.4" x14ac:dyDescent="0.3">
      <c r="B17" s="366">
        <v>8</v>
      </c>
      <c r="C17" s="365"/>
      <c r="D17" s="356"/>
      <c r="E17" s="356">
        <v>19.950000000000003</v>
      </c>
      <c r="F17" s="356">
        <v>20.420000000000002</v>
      </c>
      <c r="G17" s="356">
        <v>21.34</v>
      </c>
      <c r="H17" s="356">
        <v>22.28</v>
      </c>
      <c r="I17" s="356">
        <v>24.17</v>
      </c>
      <c r="J17" s="356">
        <v>27.07</v>
      </c>
      <c r="K17" s="356">
        <v>31.610000000000003</v>
      </c>
      <c r="L17" s="356">
        <v>29.57</v>
      </c>
      <c r="M17" s="355"/>
    </row>
    <row r="18" spans="2:13" ht="14.4" x14ac:dyDescent="0.3">
      <c r="B18" s="366">
        <v>9</v>
      </c>
      <c r="C18" s="365"/>
      <c r="D18" s="356"/>
      <c r="E18" s="356">
        <v>20.420000000000002</v>
      </c>
      <c r="F18" s="356">
        <v>20.87</v>
      </c>
      <c r="G18" s="356">
        <v>21.830000000000002</v>
      </c>
      <c r="H18" s="356">
        <v>22.740000000000002</v>
      </c>
      <c r="I18" s="356">
        <v>24.650000000000002</v>
      </c>
      <c r="J18" s="356">
        <v>27.540000000000003</v>
      </c>
      <c r="K18" s="356">
        <v>31.930000000000003</v>
      </c>
      <c r="L18" s="356">
        <v>30.610000000000003</v>
      </c>
      <c r="M18" s="355"/>
    </row>
    <row r="19" spans="2:13" ht="14.4" x14ac:dyDescent="0.3">
      <c r="B19" s="366">
        <v>10</v>
      </c>
      <c r="C19" s="365"/>
      <c r="D19" s="356"/>
      <c r="E19" s="356"/>
      <c r="F19" s="356">
        <v>21.34</v>
      </c>
      <c r="G19" s="356">
        <v>22.28</v>
      </c>
      <c r="H19" s="356">
        <v>23.180000000000003</v>
      </c>
      <c r="I19" s="356">
        <v>25.150000000000002</v>
      </c>
      <c r="J19" s="356">
        <v>28.020000000000003</v>
      </c>
      <c r="K19" s="356"/>
      <c r="L19" s="356">
        <v>31.700000000000003</v>
      </c>
      <c r="M19" s="355"/>
    </row>
    <row r="20" spans="2:13" ht="14.4" x14ac:dyDescent="0.3">
      <c r="B20" s="366">
        <v>11</v>
      </c>
      <c r="C20" s="365"/>
      <c r="D20" s="356"/>
      <c r="E20" s="356"/>
      <c r="F20" s="356"/>
      <c r="G20" s="356"/>
      <c r="H20" s="356"/>
      <c r="I20" s="356">
        <v>25.470000000000002</v>
      </c>
      <c r="J20" s="356">
        <v>28.34</v>
      </c>
      <c r="K20" s="356"/>
      <c r="L20" s="356">
        <v>32.61</v>
      </c>
      <c r="M20" s="355"/>
    </row>
    <row r="21" spans="2:13" ht="14.4" x14ac:dyDescent="0.3">
      <c r="B21" s="366">
        <v>12</v>
      </c>
      <c r="C21" s="365"/>
      <c r="D21" s="356"/>
      <c r="E21" s="356"/>
      <c r="F21" s="356"/>
      <c r="G21" s="356"/>
      <c r="H21" s="356"/>
      <c r="I21" s="356"/>
      <c r="J21" s="356"/>
      <c r="K21" s="356"/>
      <c r="L21" s="356">
        <v>33.86</v>
      </c>
      <c r="M21" s="355"/>
    </row>
    <row r="22" spans="2:13" ht="14.4" x14ac:dyDescent="0.3">
      <c r="B22" s="366">
        <v>13</v>
      </c>
      <c r="C22" s="365"/>
      <c r="D22" s="356"/>
      <c r="E22" s="356"/>
      <c r="F22" s="356"/>
      <c r="G22" s="356"/>
      <c r="H22" s="356"/>
      <c r="I22" s="356"/>
      <c r="J22" s="356"/>
      <c r="K22" s="356"/>
      <c r="L22" s="356">
        <v>34.72</v>
      </c>
      <c r="M22" s="355"/>
    </row>
    <row r="26" spans="2:13" ht="16.2" x14ac:dyDescent="0.3">
      <c r="B26" s="48" t="s">
        <v>305</v>
      </c>
      <c r="C26" s="355"/>
      <c r="D26" s="355"/>
      <c r="E26" s="355"/>
      <c r="F26" s="355"/>
      <c r="G26" s="355"/>
      <c r="H26" s="355"/>
      <c r="I26" s="355"/>
      <c r="J26" s="355"/>
      <c r="K26" s="355"/>
      <c r="L26" s="355"/>
    </row>
    <row r="27" spans="2:13" x14ac:dyDescent="0.25">
      <c r="B27" s="366" t="s">
        <v>306</v>
      </c>
      <c r="C27" s="367">
        <v>1</v>
      </c>
      <c r="D27" s="367">
        <v>2</v>
      </c>
      <c r="E27" s="367">
        <v>3</v>
      </c>
      <c r="F27" s="367">
        <v>4</v>
      </c>
      <c r="G27" s="367">
        <v>5</v>
      </c>
      <c r="H27" s="367">
        <v>6</v>
      </c>
      <c r="I27" s="367">
        <v>7</v>
      </c>
      <c r="J27" s="367">
        <v>8</v>
      </c>
      <c r="K27" s="367">
        <v>9</v>
      </c>
      <c r="L27" s="368">
        <v>10</v>
      </c>
    </row>
    <row r="28" spans="2:13" x14ac:dyDescent="0.25">
      <c r="B28" s="366" t="s">
        <v>307</v>
      </c>
      <c r="C28" s="369"/>
      <c r="D28" s="369"/>
      <c r="E28" s="369"/>
      <c r="F28" s="369"/>
      <c r="G28" s="369"/>
      <c r="H28" s="369"/>
      <c r="I28" s="369"/>
      <c r="J28" s="369"/>
      <c r="K28" s="370"/>
      <c r="L28" s="371"/>
    </row>
    <row r="29" spans="2:13" x14ac:dyDescent="0.25">
      <c r="B29" s="366">
        <v>0</v>
      </c>
      <c r="C29" s="356">
        <v>15.77</v>
      </c>
      <c r="D29" s="356">
        <v>16.020000000000003</v>
      </c>
      <c r="E29" s="356">
        <v>16.32</v>
      </c>
      <c r="F29" s="356">
        <v>16.59</v>
      </c>
      <c r="G29" s="356">
        <v>17.09</v>
      </c>
      <c r="H29" s="356">
        <v>18.150000000000002</v>
      </c>
      <c r="I29" s="356">
        <v>20.03</v>
      </c>
      <c r="J29" s="356">
        <v>22.48</v>
      </c>
      <c r="K29" s="356">
        <v>24.37</v>
      </c>
      <c r="L29" s="356">
        <v>22.39</v>
      </c>
    </row>
    <row r="30" spans="2:13" x14ac:dyDescent="0.25">
      <c r="B30" s="366">
        <v>1</v>
      </c>
      <c r="C30" s="356">
        <v>16.32</v>
      </c>
      <c r="D30" s="356">
        <v>16.59</v>
      </c>
      <c r="E30" s="356">
        <v>16.59</v>
      </c>
      <c r="F30" s="356">
        <v>16.770000000000003</v>
      </c>
      <c r="G30" s="356">
        <v>17.720000000000002</v>
      </c>
      <c r="H30" s="356">
        <v>18.59</v>
      </c>
      <c r="I30" s="356">
        <v>20.540000000000003</v>
      </c>
      <c r="J30" s="356">
        <v>23.42</v>
      </c>
      <c r="K30" s="356">
        <v>25.380000000000003</v>
      </c>
      <c r="L30" s="356">
        <v>23.330000000000002</v>
      </c>
    </row>
    <row r="31" spans="2:13" x14ac:dyDescent="0.25">
      <c r="B31" s="366">
        <v>2</v>
      </c>
      <c r="C31" s="356">
        <v>16.770000000000003</v>
      </c>
      <c r="D31" s="356">
        <v>17.09</v>
      </c>
      <c r="E31" s="356">
        <v>17.09</v>
      </c>
      <c r="F31" s="356">
        <v>17.360000000000003</v>
      </c>
      <c r="G31" s="356">
        <v>18.59</v>
      </c>
      <c r="H31" s="356">
        <v>19.53</v>
      </c>
      <c r="I31" s="356">
        <v>21.5</v>
      </c>
      <c r="J31" s="356">
        <v>24.37</v>
      </c>
      <c r="K31" s="356">
        <v>26.41</v>
      </c>
      <c r="L31" s="356">
        <v>24.35</v>
      </c>
    </row>
    <row r="32" spans="2:13" x14ac:dyDescent="0.25">
      <c r="B32" s="366">
        <v>3</v>
      </c>
      <c r="C32" s="356">
        <v>17.09</v>
      </c>
      <c r="D32" s="356">
        <v>17.720000000000002</v>
      </c>
      <c r="E32" s="356">
        <v>17.720000000000002</v>
      </c>
      <c r="F32" s="356">
        <v>18.150000000000002</v>
      </c>
      <c r="G32" s="356">
        <v>19.53</v>
      </c>
      <c r="H32" s="356">
        <v>20.540000000000003</v>
      </c>
      <c r="I32" s="356">
        <v>22.48</v>
      </c>
      <c r="J32" s="356">
        <v>25.380000000000003</v>
      </c>
      <c r="K32" s="356">
        <v>27.42</v>
      </c>
      <c r="L32" s="356">
        <v>25.37</v>
      </c>
    </row>
    <row r="33" spans="2:12" x14ac:dyDescent="0.25">
      <c r="B33" s="366">
        <v>4</v>
      </c>
      <c r="C33" s="356">
        <v>17.360000000000003</v>
      </c>
      <c r="D33" s="356">
        <v>18.150000000000002</v>
      </c>
      <c r="E33" s="356">
        <v>18.59</v>
      </c>
      <c r="F33" s="356">
        <v>19.060000000000002</v>
      </c>
      <c r="G33" s="356">
        <v>20.03</v>
      </c>
      <c r="H33" s="356">
        <v>21.03</v>
      </c>
      <c r="I33" s="356">
        <v>22.950000000000003</v>
      </c>
      <c r="J33" s="356">
        <v>25.91</v>
      </c>
      <c r="K33" s="356">
        <v>28.37</v>
      </c>
      <c r="L33" s="356">
        <v>26.380000000000003</v>
      </c>
    </row>
    <row r="34" spans="2:12" x14ac:dyDescent="0.25">
      <c r="B34" s="366">
        <v>5</v>
      </c>
      <c r="C34" s="356">
        <v>17.720000000000002</v>
      </c>
      <c r="D34" s="356">
        <v>18.59</v>
      </c>
      <c r="E34" s="356">
        <v>19.060000000000002</v>
      </c>
      <c r="F34" s="356">
        <v>19.53</v>
      </c>
      <c r="G34" s="356">
        <v>20.540000000000003</v>
      </c>
      <c r="H34" s="356">
        <v>21.5</v>
      </c>
      <c r="I34" s="356">
        <v>23.42</v>
      </c>
      <c r="J34" s="356">
        <v>26.41</v>
      </c>
      <c r="K34" s="356">
        <v>29.41</v>
      </c>
      <c r="L34" s="356">
        <v>27.330000000000002</v>
      </c>
    </row>
    <row r="35" spans="2:12" x14ac:dyDescent="0.25">
      <c r="B35" s="366">
        <v>6</v>
      </c>
      <c r="C35" s="356">
        <v>18.150000000000002</v>
      </c>
      <c r="D35" s="356">
        <v>19.060000000000002</v>
      </c>
      <c r="E35" s="356">
        <v>19.53</v>
      </c>
      <c r="F35" s="356">
        <v>20.03</v>
      </c>
      <c r="G35" s="356">
        <v>21.03</v>
      </c>
      <c r="H35" s="356">
        <v>21.98</v>
      </c>
      <c r="I35" s="356">
        <v>23.880000000000003</v>
      </c>
      <c r="J35" s="356">
        <v>26.880000000000003</v>
      </c>
      <c r="K35" s="356">
        <v>30.39</v>
      </c>
      <c r="L35" s="356">
        <v>28.37</v>
      </c>
    </row>
    <row r="36" spans="2:12" x14ac:dyDescent="0.25">
      <c r="B36" s="366">
        <v>7</v>
      </c>
      <c r="C36" s="356"/>
      <c r="D36" s="356">
        <v>19.53</v>
      </c>
      <c r="E36" s="356">
        <v>20.03</v>
      </c>
      <c r="F36" s="356">
        <v>20.540000000000003</v>
      </c>
      <c r="G36" s="356">
        <v>21.5</v>
      </c>
      <c r="H36" s="356">
        <v>22.48</v>
      </c>
      <c r="I36" s="356">
        <v>24.37</v>
      </c>
      <c r="J36" s="356">
        <v>27.42</v>
      </c>
      <c r="K36" s="356">
        <v>31.490000000000002</v>
      </c>
      <c r="L36" s="356">
        <v>29.35</v>
      </c>
    </row>
    <row r="37" spans="2:12" x14ac:dyDescent="0.25">
      <c r="B37" s="366">
        <v>8</v>
      </c>
      <c r="C37" s="356"/>
      <c r="D37" s="356"/>
      <c r="E37" s="356">
        <v>20.540000000000003</v>
      </c>
      <c r="F37" s="356">
        <v>21.03</v>
      </c>
      <c r="G37" s="356">
        <v>21.98</v>
      </c>
      <c r="H37" s="356">
        <v>22.950000000000003</v>
      </c>
      <c r="I37" s="356">
        <v>24.900000000000002</v>
      </c>
      <c r="J37" s="356">
        <v>27.880000000000003</v>
      </c>
      <c r="K37" s="356">
        <v>32.559999999999995</v>
      </c>
      <c r="L37" s="356">
        <v>30.450000000000003</v>
      </c>
    </row>
    <row r="38" spans="2:12" x14ac:dyDescent="0.25">
      <c r="B38" s="366">
        <v>9</v>
      </c>
      <c r="C38" s="356"/>
      <c r="D38" s="356"/>
      <c r="E38" s="356">
        <v>21.03</v>
      </c>
      <c r="F38" s="356">
        <v>21.5</v>
      </c>
      <c r="G38" s="356">
        <v>22.48</v>
      </c>
      <c r="H38" s="356">
        <v>23.42</v>
      </c>
      <c r="I38" s="356">
        <v>25.380000000000003</v>
      </c>
      <c r="J38" s="356">
        <v>28.37</v>
      </c>
      <c r="K38" s="356">
        <v>32.879999999999995</v>
      </c>
      <c r="L38" s="356">
        <v>31.520000000000003</v>
      </c>
    </row>
    <row r="39" spans="2:12" x14ac:dyDescent="0.25">
      <c r="B39" s="366">
        <v>10</v>
      </c>
      <c r="C39" s="356"/>
      <c r="D39" s="356"/>
      <c r="E39" s="356"/>
      <c r="F39" s="356">
        <v>21.98</v>
      </c>
      <c r="G39" s="356">
        <v>22.950000000000003</v>
      </c>
      <c r="H39" s="356">
        <v>23.880000000000003</v>
      </c>
      <c r="I39" s="356">
        <v>25.91</v>
      </c>
      <c r="J39" s="356">
        <v>28.860000000000003</v>
      </c>
      <c r="K39" s="356"/>
      <c r="L39" s="356">
        <v>32.65</v>
      </c>
    </row>
    <row r="40" spans="2:12" x14ac:dyDescent="0.25">
      <c r="B40" s="366">
        <v>11</v>
      </c>
      <c r="C40" s="356"/>
      <c r="D40" s="356"/>
      <c r="E40" s="356"/>
      <c r="F40" s="356"/>
      <c r="G40" s="356"/>
      <c r="H40" s="356"/>
      <c r="I40" s="356">
        <v>26.240000000000002</v>
      </c>
      <c r="J40" s="356">
        <v>29.19</v>
      </c>
      <c r="K40" s="356"/>
      <c r="L40" s="356">
        <v>33.589999999999996</v>
      </c>
    </row>
    <row r="41" spans="2:12" x14ac:dyDescent="0.25">
      <c r="B41" s="366">
        <v>12</v>
      </c>
      <c r="C41" s="356"/>
      <c r="D41" s="356"/>
      <c r="E41" s="356"/>
      <c r="F41" s="356"/>
      <c r="G41" s="356"/>
      <c r="H41" s="356"/>
      <c r="I41" s="356"/>
      <c r="J41" s="356"/>
      <c r="K41" s="356"/>
      <c r="L41" s="356">
        <v>34.869999999999997</v>
      </c>
    </row>
    <row r="42" spans="2:12" x14ac:dyDescent="0.25">
      <c r="B42" s="366">
        <v>13</v>
      </c>
      <c r="C42" s="356"/>
      <c r="D42" s="356"/>
      <c r="E42" s="356"/>
      <c r="F42" s="356"/>
      <c r="G42" s="356"/>
      <c r="H42" s="356"/>
      <c r="I42" s="356"/>
      <c r="J42" s="356"/>
      <c r="K42" s="356"/>
      <c r="L42" s="356">
        <v>35.76</v>
      </c>
    </row>
  </sheetData>
  <sheetProtection algorithmName="SHA-512" hashValue="sOYvQTnyoEM5S/rnOU6X2b+2oyB6bpRYpvqf3A6/bZZgCKqugN8bUi2Ow5SwCRcUz08mYDRxFPeYDMZ5K51N5w==" saltValue="zOFZ6fxx1j67OTiUCkwzbA==" spinCount="100000" sheet="1" objects="1" scenarios="1"/>
  <mergeCells count="1">
    <mergeCell ref="A1:K1"/>
  </mergeCells>
  <pageMargins left="0.70866141732283472" right="0.70866141732283472" top="0.74803149606299213" bottom="0.74803149606299213" header="0.31496062992125984" footer="0.31496062992125984"/>
  <pageSetup paperSize="8"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49"/>
  <sheetViews>
    <sheetView zoomScaleNormal="100" workbookViewId="0">
      <selection activeCell="D3" sqref="D3"/>
    </sheetView>
  </sheetViews>
  <sheetFormatPr defaultColWidth="9.109375" defaultRowHeight="12.6" x14ac:dyDescent="0.2"/>
  <cols>
    <col min="1" max="1" width="31.5546875" style="34" customWidth="1"/>
    <col min="2" max="2" width="34.6640625" style="34" customWidth="1"/>
    <col min="3" max="3" width="37.5546875" style="34" customWidth="1"/>
    <col min="4" max="4" width="13.33203125" style="34" customWidth="1"/>
    <col min="5" max="5" width="14.33203125" style="34" customWidth="1"/>
    <col min="6" max="6" width="34.6640625" style="34" customWidth="1"/>
    <col min="7" max="7" width="11.5546875" style="34" customWidth="1"/>
    <col min="8" max="8" width="12.109375" style="34" customWidth="1"/>
    <col min="9" max="9" width="58" style="34" customWidth="1"/>
    <col min="10" max="10" width="23.109375" style="34" customWidth="1"/>
    <col min="11" max="11" width="20" style="34" customWidth="1"/>
    <col min="12" max="12" width="9.109375" style="34"/>
    <col min="13" max="13" width="27" style="34" customWidth="1"/>
    <col min="14" max="14" width="6.88671875" style="34" customWidth="1"/>
    <col min="15" max="15" width="11.6640625" style="34" customWidth="1"/>
    <col min="16" max="16" width="22.109375" style="34" customWidth="1"/>
    <col min="17" max="17" width="21.33203125" style="34" customWidth="1"/>
    <col min="18" max="16384" width="9.109375" style="34"/>
  </cols>
  <sheetData>
    <row r="1" spans="1:15" ht="30" customHeight="1" x14ac:dyDescent="0.25">
      <c r="A1" s="466" t="s">
        <v>290</v>
      </c>
      <c r="B1" s="467"/>
      <c r="C1" s="467"/>
      <c r="D1" s="467"/>
      <c r="E1" s="467"/>
      <c r="F1" s="467"/>
      <c r="G1" s="463"/>
      <c r="H1" s="463"/>
      <c r="I1" s="463"/>
      <c r="J1" s="463"/>
      <c r="K1" s="463"/>
    </row>
    <row r="2" spans="1:15" ht="13.8" x14ac:dyDescent="0.25">
      <c r="A2" s="1"/>
      <c r="B2" s="53"/>
      <c r="C2" s="53"/>
      <c r="D2" s="53"/>
      <c r="E2" s="53"/>
      <c r="F2" s="53"/>
      <c r="G2" s="53"/>
    </row>
    <row r="3" spans="1:15" s="40" customFormat="1" ht="33.75" customHeight="1" x14ac:dyDescent="0.25">
      <c r="A3" s="299" t="str">
        <f>'0 Leeswijzer'!A3</f>
        <v>Tariefstelling 2024</v>
      </c>
      <c r="B3" s="48" t="s">
        <v>279</v>
      </c>
      <c r="C3" s="49"/>
      <c r="D3" s="446" t="s">
        <v>371</v>
      </c>
      <c r="E3" s="49"/>
      <c r="F3" s="49"/>
      <c r="G3" s="462"/>
      <c r="H3" s="463"/>
      <c r="I3" s="463"/>
      <c r="J3" s="463"/>
      <c r="K3" s="463"/>
    </row>
    <row r="4" spans="1:15" s="40" customFormat="1" ht="36" customHeight="1" x14ac:dyDescent="0.25">
      <c r="A4" s="48" t="s">
        <v>280</v>
      </c>
      <c r="B4" s="460" t="s">
        <v>282</v>
      </c>
      <c r="C4" s="486"/>
      <c r="D4" s="460" t="s">
        <v>281</v>
      </c>
      <c r="E4" s="486"/>
      <c r="F4" s="463"/>
      <c r="G4" s="463"/>
      <c r="H4" s="34"/>
      <c r="I4" s="34"/>
      <c r="J4" s="34"/>
      <c r="K4" s="34"/>
      <c r="L4" s="34"/>
      <c r="M4" s="34"/>
      <c r="N4" s="34"/>
      <c r="O4" s="34"/>
    </row>
    <row r="5" spans="1:15" ht="21" customHeight="1" x14ac:dyDescent="0.3">
      <c r="A5" s="252" t="s">
        <v>297</v>
      </c>
      <c r="B5" s="254"/>
      <c r="C5" s="254"/>
      <c r="D5" s="487"/>
      <c r="E5" s="488"/>
      <c r="F5" s="488"/>
    </row>
    <row r="6" spans="1:15" ht="15" customHeight="1" x14ac:dyDescent="0.2">
      <c r="A6" s="482"/>
      <c r="B6" s="482"/>
      <c r="C6" s="482"/>
      <c r="D6" s="482"/>
      <c r="E6" s="482"/>
      <c r="F6" s="482"/>
      <c r="G6" s="482"/>
      <c r="H6" s="482"/>
      <c r="I6" s="482"/>
    </row>
    <row r="7" spans="1:15" ht="27.75" customHeight="1" x14ac:dyDescent="0.25">
      <c r="B7" s="11" t="s">
        <v>10</v>
      </c>
      <c r="C7" s="12"/>
      <c r="I7" s="483" t="s">
        <v>258</v>
      </c>
      <c r="J7" s="484"/>
      <c r="K7" s="485"/>
    </row>
    <row r="8" spans="1:15" ht="32.25" customHeight="1" x14ac:dyDescent="0.2">
      <c r="A8" s="479" t="s">
        <v>291</v>
      </c>
      <c r="B8" s="480"/>
      <c r="C8" s="480"/>
      <c r="D8" s="480"/>
      <c r="E8" s="480"/>
      <c r="F8" s="480"/>
      <c r="G8" s="480"/>
      <c r="H8" s="480"/>
      <c r="I8" s="480"/>
      <c r="J8" s="480"/>
      <c r="K8" s="481"/>
    </row>
    <row r="9" spans="1:15" ht="42" customHeight="1" x14ac:dyDescent="0.2">
      <c r="A9" s="255" t="s">
        <v>12</v>
      </c>
      <c r="B9" s="255" t="s">
        <v>216</v>
      </c>
      <c r="C9" s="255"/>
      <c r="D9" s="255" t="s">
        <v>14</v>
      </c>
      <c r="E9" s="255"/>
      <c r="F9" s="255" t="s">
        <v>15</v>
      </c>
      <c r="G9" s="255" t="s">
        <v>16</v>
      </c>
      <c r="H9" s="255" t="s">
        <v>17</v>
      </c>
      <c r="I9" s="255" t="s">
        <v>18</v>
      </c>
      <c r="J9" s="475"/>
      <c r="K9" s="476"/>
    </row>
    <row r="10" spans="1:15" ht="40.799999999999997" x14ac:dyDescent="0.2">
      <c r="A10" s="14" t="s">
        <v>19</v>
      </c>
      <c r="B10" s="15" t="s">
        <v>20</v>
      </c>
      <c r="C10" s="16"/>
      <c r="D10" s="291">
        <v>1</v>
      </c>
      <c r="E10" s="20">
        <v>100</v>
      </c>
      <c r="F10" s="18" t="s">
        <v>21</v>
      </c>
      <c r="G10" s="20">
        <v>100</v>
      </c>
      <c r="H10" s="20">
        <v>100</v>
      </c>
      <c r="I10" s="265" t="s">
        <v>228</v>
      </c>
      <c r="J10" s="477" t="s">
        <v>23</v>
      </c>
      <c r="K10" s="469"/>
    </row>
    <row r="11" spans="1:15" ht="72.75" customHeight="1" x14ac:dyDescent="0.2">
      <c r="A11" s="14" t="s">
        <v>27</v>
      </c>
      <c r="B11" s="14" t="s">
        <v>28</v>
      </c>
      <c r="C11" s="24" t="s">
        <v>238</v>
      </c>
      <c r="D11" s="274">
        <v>0.108225</v>
      </c>
      <c r="E11" s="20">
        <f>H10</f>
        <v>100</v>
      </c>
      <c r="F11" s="18" t="s">
        <v>245</v>
      </c>
      <c r="G11" s="20">
        <f>D11*E11</f>
        <v>10.8225</v>
      </c>
      <c r="H11" s="20"/>
      <c r="I11" s="474" t="s">
        <v>359</v>
      </c>
      <c r="J11" s="469"/>
      <c r="K11" s="469"/>
    </row>
    <row r="12" spans="1:15" ht="204.75" customHeight="1" x14ac:dyDescent="0.2">
      <c r="A12" s="16"/>
      <c r="B12" s="16"/>
      <c r="C12" s="24" t="s">
        <v>239</v>
      </c>
      <c r="D12" s="274">
        <v>2.5974000000000001E-2</v>
      </c>
      <c r="E12" s="20">
        <f>H10</f>
        <v>100</v>
      </c>
      <c r="F12" s="18" t="s">
        <v>245</v>
      </c>
      <c r="G12" s="20">
        <f>D12*E12</f>
        <v>2.5973999999999999</v>
      </c>
      <c r="H12" s="20"/>
      <c r="I12" s="474"/>
      <c r="J12" s="469"/>
      <c r="K12" s="469"/>
    </row>
    <row r="13" spans="1:15" ht="131.25" customHeight="1" x14ac:dyDescent="0.2">
      <c r="A13" s="16"/>
      <c r="B13" s="16"/>
      <c r="C13" s="18" t="s">
        <v>29</v>
      </c>
      <c r="D13" s="274">
        <v>6.0000000000000001E-3</v>
      </c>
      <c r="E13" s="20">
        <f>H10</f>
        <v>100</v>
      </c>
      <c r="F13" s="18" t="s">
        <v>245</v>
      </c>
      <c r="G13" s="20">
        <f>D13*E13</f>
        <v>0.6</v>
      </c>
      <c r="H13" s="20"/>
      <c r="I13" s="474"/>
      <c r="J13" s="469"/>
      <c r="K13" s="469"/>
    </row>
    <row r="14" spans="1:15" ht="24.75" customHeight="1" x14ac:dyDescent="0.2">
      <c r="A14" s="16"/>
      <c r="B14" s="16"/>
      <c r="C14" s="13" t="s">
        <v>30</v>
      </c>
      <c r="D14" s="22">
        <f>SUM(D11:D13)</f>
        <v>0.14019900000000002</v>
      </c>
      <c r="E14" s="23">
        <f>H10</f>
        <v>100</v>
      </c>
      <c r="F14" s="13" t="s">
        <v>25</v>
      </c>
      <c r="G14" s="23">
        <f>SUM(G11:G13)</f>
        <v>14.0199</v>
      </c>
      <c r="H14" s="23">
        <f>H10+G14</f>
        <v>114.01990000000001</v>
      </c>
      <c r="I14" s="17"/>
      <c r="J14" s="469"/>
      <c r="K14" s="469"/>
    </row>
    <row r="15" spans="1:15" ht="75.75" customHeight="1" x14ac:dyDescent="0.2">
      <c r="A15" s="14" t="s">
        <v>31</v>
      </c>
      <c r="B15" s="14" t="s">
        <v>32</v>
      </c>
      <c r="C15" s="18" t="s">
        <v>243</v>
      </c>
      <c r="D15" s="19">
        <v>8.3299999999999999E-2</v>
      </c>
      <c r="E15" s="285">
        <f>H10+G11+G12</f>
        <v>113.4199</v>
      </c>
      <c r="F15" s="18" t="s">
        <v>246</v>
      </c>
      <c r="G15" s="20">
        <f t="shared" ref="G15:G19" si="0">D15*E15</f>
        <v>9.4478776700000004</v>
      </c>
      <c r="H15" s="20">
        <f>H14+G15</f>
        <v>123.46777767</v>
      </c>
      <c r="I15" s="264" t="s">
        <v>229</v>
      </c>
      <c r="J15" s="469"/>
      <c r="K15" s="469"/>
      <c r="M15" s="290"/>
    </row>
    <row r="16" spans="1:15" ht="204.75" customHeight="1" x14ac:dyDescent="0.2">
      <c r="A16" s="14" t="s">
        <v>35</v>
      </c>
      <c r="B16" s="15" t="s">
        <v>36</v>
      </c>
      <c r="C16" s="26" t="s">
        <v>240</v>
      </c>
      <c r="D16" s="289">
        <v>0</v>
      </c>
      <c r="E16" s="20">
        <f>H15</f>
        <v>123.46777767</v>
      </c>
      <c r="F16" s="18" t="s">
        <v>247</v>
      </c>
      <c r="G16" s="20">
        <f t="shared" si="0"/>
        <v>0</v>
      </c>
      <c r="H16" s="17"/>
      <c r="I16" s="250" t="s">
        <v>363</v>
      </c>
      <c r="J16" s="469"/>
      <c r="K16" s="469"/>
      <c r="N16" s="290"/>
    </row>
    <row r="17" spans="1:13" ht="310.5" customHeight="1" x14ac:dyDescent="0.2">
      <c r="A17" s="16"/>
      <c r="B17" s="16"/>
      <c r="C17" s="24" t="s">
        <v>65</v>
      </c>
      <c r="D17" s="256">
        <v>0</v>
      </c>
      <c r="E17" s="25">
        <f>H15</f>
        <v>123.46777767</v>
      </c>
      <c r="F17" s="24" t="s">
        <v>247</v>
      </c>
      <c r="G17" s="25">
        <f t="shared" si="0"/>
        <v>0</v>
      </c>
      <c r="H17" s="25"/>
      <c r="I17" s="264" t="s">
        <v>360</v>
      </c>
      <c r="J17" s="469"/>
      <c r="K17" s="469"/>
      <c r="M17" s="249"/>
    </row>
    <row r="18" spans="1:13" ht="108.75" customHeight="1" x14ac:dyDescent="0.2">
      <c r="A18" s="16"/>
      <c r="B18" s="52"/>
      <c r="C18" s="24" t="s">
        <v>223</v>
      </c>
      <c r="D18" s="276">
        <v>1.5E-3</v>
      </c>
      <c r="E18" s="25">
        <f>H15</f>
        <v>123.46777767</v>
      </c>
      <c r="F18" s="24" t="s">
        <v>247</v>
      </c>
      <c r="G18" s="25">
        <f t="shared" si="0"/>
        <v>0.185201666505</v>
      </c>
      <c r="H18" s="25"/>
      <c r="I18" s="296" t="s">
        <v>361</v>
      </c>
      <c r="J18" s="469"/>
      <c r="K18" s="469"/>
    </row>
    <row r="19" spans="1:13" ht="64.5" customHeight="1" x14ac:dyDescent="0.2">
      <c r="A19" s="16"/>
      <c r="B19" s="16"/>
      <c r="C19" s="24" t="s">
        <v>222</v>
      </c>
      <c r="D19" s="292">
        <v>1.0200000000000001E-2</v>
      </c>
      <c r="E19" s="25">
        <f>H15</f>
        <v>123.46777767</v>
      </c>
      <c r="F19" s="24" t="s">
        <v>247</v>
      </c>
      <c r="G19" s="25">
        <f t="shared" si="0"/>
        <v>1.2593713322340001</v>
      </c>
      <c r="H19" s="25"/>
      <c r="I19" s="21" t="s">
        <v>362</v>
      </c>
      <c r="J19" s="469"/>
      <c r="K19" s="469"/>
    </row>
    <row r="20" spans="1:13" ht="23.25" customHeight="1" x14ac:dyDescent="0.2">
      <c r="A20" s="16"/>
      <c r="B20" s="16"/>
      <c r="C20" s="13" t="s">
        <v>30</v>
      </c>
      <c r="D20" s="22">
        <f>SUM(D16:D19)</f>
        <v>1.17E-2</v>
      </c>
      <c r="E20" s="23">
        <f>H15</f>
        <v>123.46777767</v>
      </c>
      <c r="F20" s="13" t="s">
        <v>247</v>
      </c>
      <c r="G20" s="23">
        <f>SUM(G16:G19)</f>
        <v>1.4445729987390001</v>
      </c>
      <c r="H20" s="23">
        <f>H15+G20</f>
        <v>124.91235066873901</v>
      </c>
      <c r="I20" s="17"/>
      <c r="J20" s="469"/>
      <c r="K20" s="469"/>
    </row>
    <row r="21" spans="1:13" ht="69" customHeight="1" x14ac:dyDescent="0.2">
      <c r="A21" s="16"/>
      <c r="B21" s="15" t="s">
        <v>39</v>
      </c>
      <c r="C21" s="27" t="s">
        <v>40</v>
      </c>
      <c r="D21" s="276">
        <v>8.0000000000000004E-4</v>
      </c>
      <c r="E21" s="244">
        <f>H15</f>
        <v>123.46777767</v>
      </c>
      <c r="F21" s="27" t="s">
        <v>247</v>
      </c>
      <c r="G21" s="244">
        <f t="shared" ref="G21" si="1">D21*E21</f>
        <v>9.8774222136000012E-2</v>
      </c>
      <c r="H21" s="244"/>
      <c r="I21" s="245" t="s">
        <v>364</v>
      </c>
      <c r="J21" s="469"/>
      <c r="K21" s="469"/>
    </row>
    <row r="22" spans="1:13" ht="39" customHeight="1" x14ac:dyDescent="0.2">
      <c r="A22" s="16"/>
      <c r="B22" s="24"/>
      <c r="C22" s="24" t="s">
        <v>41</v>
      </c>
      <c r="D22" s="276">
        <v>8.0399999999999999E-2</v>
      </c>
      <c r="E22" s="25">
        <f>H15</f>
        <v>123.46777767</v>
      </c>
      <c r="F22" s="24" t="s">
        <v>247</v>
      </c>
      <c r="G22" s="25">
        <f t="shared" ref="G22:G27" si="2">D22*E22</f>
        <v>9.9268093246679996</v>
      </c>
      <c r="H22" s="25"/>
      <c r="I22" s="474" t="s">
        <v>368</v>
      </c>
      <c r="J22" s="469"/>
      <c r="K22" s="469"/>
    </row>
    <row r="23" spans="1:13" ht="40.5" customHeight="1" x14ac:dyDescent="0.2">
      <c r="A23" s="16"/>
      <c r="B23" s="46"/>
      <c r="C23" s="24" t="s">
        <v>225</v>
      </c>
      <c r="D23" s="276">
        <v>6.5699999999999995E-2</v>
      </c>
      <c r="E23" s="25">
        <f>H15</f>
        <v>123.46777767</v>
      </c>
      <c r="F23" s="24" t="s">
        <v>247</v>
      </c>
      <c r="G23" s="25">
        <f t="shared" si="2"/>
        <v>8.1118329929190001</v>
      </c>
      <c r="H23" s="25"/>
      <c r="I23" s="474"/>
      <c r="J23" s="469"/>
      <c r="K23" s="469"/>
    </row>
    <row r="24" spans="1:13" ht="44.25" customHeight="1" x14ac:dyDescent="0.2">
      <c r="A24" s="16"/>
      <c r="B24" s="24"/>
      <c r="C24" s="24" t="s">
        <v>44</v>
      </c>
      <c r="D24" s="276">
        <v>7.6399999999999996E-2</v>
      </c>
      <c r="E24" s="25">
        <f>H15</f>
        <v>123.46777767</v>
      </c>
      <c r="F24" s="24" t="s">
        <v>247</v>
      </c>
      <c r="G24" s="25">
        <f t="shared" si="2"/>
        <v>9.4329382139879989</v>
      </c>
      <c r="H24" s="25"/>
      <c r="I24" s="474"/>
      <c r="J24" s="469"/>
      <c r="K24" s="469"/>
    </row>
    <row r="25" spans="1:13" ht="184.5" customHeight="1" x14ac:dyDescent="0.2">
      <c r="A25" s="16"/>
      <c r="B25" s="24"/>
      <c r="C25" s="27" t="s">
        <v>230</v>
      </c>
      <c r="D25" s="8">
        <v>0</v>
      </c>
      <c r="E25" s="25">
        <f>H15</f>
        <v>123.46777767</v>
      </c>
      <c r="F25" s="24" t="s">
        <v>247</v>
      </c>
      <c r="G25" s="25">
        <f t="shared" si="2"/>
        <v>0</v>
      </c>
      <c r="H25" s="25"/>
      <c r="I25" s="474" t="s">
        <v>369</v>
      </c>
      <c r="J25" s="478" t="s">
        <v>341</v>
      </c>
      <c r="K25" s="478"/>
    </row>
    <row r="26" spans="1:13" ht="237.75" customHeight="1" x14ac:dyDescent="0.2">
      <c r="A26" s="16"/>
      <c r="B26" s="24"/>
      <c r="C26" s="24" t="s">
        <v>46</v>
      </c>
      <c r="D26" s="256">
        <v>0</v>
      </c>
      <c r="E26" s="25">
        <f>H15</f>
        <v>123.46777767</v>
      </c>
      <c r="F26" s="24" t="s">
        <v>247</v>
      </c>
      <c r="G26" s="25">
        <f t="shared" si="2"/>
        <v>0</v>
      </c>
      <c r="H26" s="25"/>
      <c r="I26" s="474"/>
      <c r="J26" s="478" t="s">
        <v>340</v>
      </c>
      <c r="K26" s="478"/>
    </row>
    <row r="27" spans="1:13" ht="132" customHeight="1" x14ac:dyDescent="0.2">
      <c r="A27" s="16"/>
      <c r="B27" s="24"/>
      <c r="C27" s="27" t="s">
        <v>221</v>
      </c>
      <c r="D27" s="256">
        <v>0</v>
      </c>
      <c r="E27" s="25">
        <f>H15</f>
        <v>123.46777767</v>
      </c>
      <c r="F27" s="24" t="s">
        <v>247</v>
      </c>
      <c r="G27" s="25">
        <f t="shared" si="2"/>
        <v>0</v>
      </c>
      <c r="H27" s="25"/>
      <c r="I27" s="275" t="s">
        <v>231</v>
      </c>
      <c r="J27" s="468"/>
      <c r="K27" s="469"/>
      <c r="L27" s="51"/>
      <c r="M27" s="51"/>
    </row>
    <row r="28" spans="1:13" ht="22.5" customHeight="1" x14ac:dyDescent="0.2">
      <c r="A28" s="16"/>
      <c r="B28" s="16"/>
      <c r="C28" s="13" t="s">
        <v>30</v>
      </c>
      <c r="D28" s="22">
        <f>SUM(D21:D27)</f>
        <v>0.22329999999999997</v>
      </c>
      <c r="E28" s="23">
        <f>H15</f>
        <v>123.46777767</v>
      </c>
      <c r="F28" s="13" t="s">
        <v>247</v>
      </c>
      <c r="G28" s="23">
        <f>SUM(G21:G27)</f>
        <v>27.570354753710998</v>
      </c>
      <c r="H28" s="23">
        <f>H20+G28</f>
        <v>152.48270542245001</v>
      </c>
      <c r="I28" s="17"/>
      <c r="J28" s="469"/>
      <c r="K28" s="469"/>
      <c r="L28" s="51"/>
    </row>
    <row r="29" spans="1:13" ht="114" customHeight="1" x14ac:dyDescent="0.2">
      <c r="A29" s="470" t="s">
        <v>48</v>
      </c>
      <c r="B29" s="473" t="s">
        <v>49</v>
      </c>
      <c r="C29" s="444" t="s">
        <v>244</v>
      </c>
      <c r="D29" s="257">
        <v>0</v>
      </c>
      <c r="E29" s="17">
        <f>H28</f>
        <v>152.48270542245001</v>
      </c>
      <c r="F29" s="16" t="s">
        <v>249</v>
      </c>
      <c r="G29" s="17">
        <f t="shared" ref="G29:G35" si="3">D29*E29</f>
        <v>0</v>
      </c>
      <c r="H29" s="17"/>
      <c r="I29" s="474" t="s">
        <v>365</v>
      </c>
      <c r="J29" s="469"/>
      <c r="K29" s="469"/>
    </row>
    <row r="30" spans="1:13" ht="18" customHeight="1" x14ac:dyDescent="0.2">
      <c r="A30" s="471"/>
      <c r="B30" s="471"/>
      <c r="C30" s="445" t="s">
        <v>55</v>
      </c>
      <c r="D30" s="270">
        <v>0</v>
      </c>
      <c r="E30" s="17">
        <f>H28</f>
        <v>152.48270542245001</v>
      </c>
      <c r="F30" s="16" t="s">
        <v>249</v>
      </c>
      <c r="G30" s="17">
        <f t="shared" si="3"/>
        <v>0</v>
      </c>
      <c r="H30" s="17"/>
      <c r="I30" s="474"/>
      <c r="J30" s="469"/>
      <c r="K30" s="469"/>
    </row>
    <row r="31" spans="1:13" ht="16.5" customHeight="1" x14ac:dyDescent="0.2">
      <c r="A31" s="471"/>
      <c r="B31" s="471"/>
      <c r="C31" s="445" t="s">
        <v>55</v>
      </c>
      <c r="D31" s="270">
        <v>0</v>
      </c>
      <c r="E31" s="17">
        <f>H28</f>
        <v>152.48270542245001</v>
      </c>
      <c r="F31" s="16" t="s">
        <v>249</v>
      </c>
      <c r="G31" s="17">
        <f t="shared" si="3"/>
        <v>0</v>
      </c>
      <c r="H31" s="17"/>
      <c r="I31" s="474"/>
      <c r="J31" s="469"/>
      <c r="K31" s="469"/>
    </row>
    <row r="32" spans="1:13" ht="18" customHeight="1" x14ac:dyDescent="0.2">
      <c r="A32" s="471"/>
      <c r="B32" s="471"/>
      <c r="C32" s="445" t="s">
        <v>55</v>
      </c>
      <c r="D32" s="270">
        <v>0</v>
      </c>
      <c r="E32" s="17">
        <f>H28</f>
        <v>152.48270542245001</v>
      </c>
      <c r="F32" s="16" t="s">
        <v>249</v>
      </c>
      <c r="G32" s="17">
        <f t="shared" si="3"/>
        <v>0</v>
      </c>
      <c r="H32" s="17"/>
      <c r="I32" s="474"/>
      <c r="J32" s="469"/>
      <c r="K32" s="469"/>
    </row>
    <row r="33" spans="1:12" ht="19.5" customHeight="1" x14ac:dyDescent="0.2">
      <c r="A33" s="471"/>
      <c r="B33" s="471"/>
      <c r="C33" s="445" t="s">
        <v>55</v>
      </c>
      <c r="D33" s="270">
        <v>0</v>
      </c>
      <c r="E33" s="17">
        <f>H28</f>
        <v>152.48270542245001</v>
      </c>
      <c r="F33" s="16" t="s">
        <v>249</v>
      </c>
      <c r="G33" s="17">
        <f t="shared" si="3"/>
        <v>0</v>
      </c>
      <c r="H33" s="17"/>
      <c r="I33" s="474"/>
      <c r="J33" s="469"/>
      <c r="K33" s="469"/>
    </row>
    <row r="34" spans="1:12" ht="20.25" customHeight="1" x14ac:dyDescent="0.2">
      <c r="A34" s="471"/>
      <c r="B34" s="471"/>
      <c r="C34" s="445" t="s">
        <v>55</v>
      </c>
      <c r="D34" s="270">
        <v>0</v>
      </c>
      <c r="E34" s="17">
        <f>H28</f>
        <v>152.48270542245001</v>
      </c>
      <c r="F34" s="16" t="s">
        <v>249</v>
      </c>
      <c r="G34" s="17">
        <f t="shared" si="3"/>
        <v>0</v>
      </c>
      <c r="H34" s="17"/>
      <c r="I34" s="474"/>
      <c r="J34" s="469"/>
      <c r="K34" s="469"/>
    </row>
    <row r="35" spans="1:12" ht="18" customHeight="1" x14ac:dyDescent="0.2">
      <c r="A35" s="471"/>
      <c r="B35" s="471"/>
      <c r="C35" s="445" t="s">
        <v>55</v>
      </c>
      <c r="D35" s="270">
        <v>0</v>
      </c>
      <c r="E35" s="17">
        <f>H28</f>
        <v>152.48270542245001</v>
      </c>
      <c r="F35" s="16" t="s">
        <v>249</v>
      </c>
      <c r="G35" s="17">
        <f t="shared" si="3"/>
        <v>0</v>
      </c>
      <c r="H35" s="17"/>
      <c r="I35" s="474"/>
      <c r="J35" s="469"/>
      <c r="K35" s="469"/>
      <c r="L35" s="50"/>
    </row>
    <row r="36" spans="1:12" ht="23.25" customHeight="1" x14ac:dyDescent="0.25">
      <c r="A36" s="472"/>
      <c r="B36" s="472"/>
      <c r="C36" s="13" t="s">
        <v>56</v>
      </c>
      <c r="D36" s="22">
        <f>SUM(D29:D35)</f>
        <v>0</v>
      </c>
      <c r="E36" s="23">
        <f>H28</f>
        <v>152.48270542245001</v>
      </c>
      <c r="F36" s="13" t="s">
        <v>249</v>
      </c>
      <c r="G36" s="23">
        <f>SUM(G29:G35)</f>
        <v>0</v>
      </c>
      <c r="H36" s="23">
        <f>H28+G36</f>
        <v>152.48270542245001</v>
      </c>
      <c r="I36" s="17"/>
      <c r="J36" s="489"/>
      <c r="K36" s="490"/>
    </row>
    <row r="37" spans="1:12" ht="153" customHeight="1" x14ac:dyDescent="0.2">
      <c r="A37" s="258" t="s">
        <v>213</v>
      </c>
      <c r="B37" s="300" t="s">
        <v>277</v>
      </c>
      <c r="C37" s="246" t="s">
        <v>30</v>
      </c>
      <c r="D37" s="259">
        <v>8.5000000000000006E-2</v>
      </c>
      <c r="E37" s="260">
        <f>H14*D37</f>
        <v>9.691691500000001</v>
      </c>
      <c r="F37" s="261" t="s">
        <v>269</v>
      </c>
      <c r="G37" s="260">
        <f>(SUM(D16:D18)+SUM(D21:D27))*E37</f>
        <v>2.1786922492</v>
      </c>
      <c r="H37" s="260">
        <f>(E37+G37)*(100%+D29)</f>
        <v>11.870383749200002</v>
      </c>
      <c r="I37" s="293" t="s">
        <v>227</v>
      </c>
      <c r="J37" s="502"/>
      <c r="K37" s="503"/>
    </row>
    <row r="38" spans="1:12" ht="39" customHeight="1" x14ac:dyDescent="0.2">
      <c r="A38" s="246"/>
      <c r="B38" s="247"/>
      <c r="C38" s="262" t="s">
        <v>351</v>
      </c>
      <c r="D38" s="263"/>
      <c r="E38" s="260"/>
      <c r="F38" s="261" t="s">
        <v>250</v>
      </c>
      <c r="G38" s="260"/>
      <c r="H38" s="260">
        <f>H36+H37</f>
        <v>164.35308917165003</v>
      </c>
      <c r="I38" s="248"/>
      <c r="J38" s="500"/>
      <c r="K38" s="501"/>
    </row>
    <row r="39" spans="1:12" ht="99.75" customHeight="1" x14ac:dyDescent="0.2">
      <c r="A39" s="29"/>
      <c r="B39" s="29"/>
      <c r="C39" s="29"/>
      <c r="D39" s="29"/>
      <c r="E39" s="29"/>
      <c r="F39" s="54" t="s">
        <v>251</v>
      </c>
      <c r="G39" s="29"/>
      <c r="H39" s="30">
        <f>H38</f>
        <v>164.35308917165003</v>
      </c>
      <c r="I39" s="30" t="s">
        <v>57</v>
      </c>
      <c r="J39" s="31">
        <f>ROUND(H39/100,4)</f>
        <v>1.6435</v>
      </c>
    </row>
    <row r="40" spans="1:12" ht="63" x14ac:dyDescent="0.2">
      <c r="A40" s="29"/>
      <c r="B40" s="27" t="s">
        <v>236</v>
      </c>
      <c r="C40" s="29"/>
      <c r="D40" s="29"/>
      <c r="E40" s="29"/>
      <c r="F40" s="29" t="s">
        <v>237</v>
      </c>
      <c r="G40" s="29"/>
      <c r="H40" s="7">
        <v>1</v>
      </c>
      <c r="I40" s="30" t="s">
        <v>358</v>
      </c>
      <c r="J40" s="16"/>
    </row>
    <row r="41" spans="1:12" ht="87" x14ac:dyDescent="0.2">
      <c r="A41" s="29"/>
      <c r="B41" s="29"/>
      <c r="C41" s="29"/>
      <c r="D41" s="29"/>
      <c r="E41" s="29"/>
      <c r="F41" s="29" t="s">
        <v>260</v>
      </c>
      <c r="G41" s="29"/>
      <c r="H41" s="30">
        <f>J39*H40</f>
        <v>1.6435</v>
      </c>
      <c r="I41" s="32" t="s">
        <v>59</v>
      </c>
      <c r="J41" s="33">
        <f>ROUND(J39*H40,4)</f>
        <v>1.6435</v>
      </c>
    </row>
    <row r="42" spans="1:12" ht="20.25" customHeight="1" x14ac:dyDescent="0.2">
      <c r="B42" s="35" t="s">
        <v>10</v>
      </c>
      <c r="C42" s="36"/>
    </row>
    <row r="43" spans="1:12" ht="13.5" customHeight="1" x14ac:dyDescent="0.2"/>
    <row r="44" spans="1:12" ht="13.5" customHeight="1" x14ac:dyDescent="0.2"/>
    <row r="45" spans="1:12" ht="13.5" customHeight="1" x14ac:dyDescent="0.2"/>
    <row r="46" spans="1:12" ht="25.5" customHeight="1" x14ac:dyDescent="0.2">
      <c r="A46" s="491" t="s">
        <v>295</v>
      </c>
      <c r="B46" s="492"/>
      <c r="C46" s="492"/>
      <c r="D46" s="492"/>
      <c r="E46" s="492"/>
      <c r="F46" s="492"/>
      <c r="G46" s="492"/>
      <c r="H46" s="492"/>
      <c r="I46" s="492"/>
      <c r="J46" s="493"/>
    </row>
    <row r="47" spans="1:12" ht="91.5" customHeight="1" x14ac:dyDescent="0.2">
      <c r="A47" s="494"/>
      <c r="B47" s="495"/>
      <c r="C47" s="495"/>
      <c r="D47" s="495"/>
      <c r="E47" s="495"/>
      <c r="F47" s="495"/>
      <c r="G47" s="495"/>
      <c r="H47" s="495"/>
      <c r="I47" s="495"/>
      <c r="J47" s="496"/>
    </row>
    <row r="48" spans="1:12" x14ac:dyDescent="0.2">
      <c r="A48" s="494"/>
      <c r="B48" s="495"/>
      <c r="C48" s="495"/>
      <c r="D48" s="495"/>
      <c r="E48" s="495"/>
      <c r="F48" s="495"/>
      <c r="G48" s="495"/>
      <c r="H48" s="495"/>
      <c r="I48" s="495"/>
      <c r="J48" s="496"/>
    </row>
    <row r="49" spans="1:10" ht="7.5" customHeight="1" x14ac:dyDescent="0.2">
      <c r="A49" s="497"/>
      <c r="B49" s="498"/>
      <c r="C49" s="498"/>
      <c r="D49" s="498"/>
      <c r="E49" s="498"/>
      <c r="F49" s="498"/>
      <c r="G49" s="498"/>
      <c r="H49" s="498"/>
      <c r="I49" s="498"/>
      <c r="J49" s="499"/>
    </row>
  </sheetData>
  <sheetProtection algorithmName="SHA-512" hashValue="T/MHhXc96pqbijB7fYO7NrWG+HvcBQcFtxapyfuMqsudztYV/AXp74SnyeibgKIB0fZXj37WWRrJRPRpZzBHXA==" saltValue="+xnTWdXp3I18O4UQsQygcw==" spinCount="100000" sheet="1" objects="1" scenarios="1"/>
  <mergeCells count="23">
    <mergeCell ref="B4:C4"/>
    <mergeCell ref="D4:G4"/>
    <mergeCell ref="D5:F5"/>
    <mergeCell ref="J36:K36"/>
    <mergeCell ref="A46:J49"/>
    <mergeCell ref="J38:K38"/>
    <mergeCell ref="J37:K37"/>
    <mergeCell ref="G3:K3"/>
    <mergeCell ref="A1:K1"/>
    <mergeCell ref="J27:K35"/>
    <mergeCell ref="A29:A36"/>
    <mergeCell ref="B29:B36"/>
    <mergeCell ref="I29:I35"/>
    <mergeCell ref="J9:K9"/>
    <mergeCell ref="J10:K24"/>
    <mergeCell ref="I11:I13"/>
    <mergeCell ref="I22:I24"/>
    <mergeCell ref="I25:I26"/>
    <mergeCell ref="J25:K25"/>
    <mergeCell ref="J26:K26"/>
    <mergeCell ref="A8:K8"/>
    <mergeCell ref="A6:I6"/>
    <mergeCell ref="I7:K7"/>
  </mergeCells>
  <pageMargins left="0.70866141732283472" right="0.70866141732283472" top="0.74803149606299213" bottom="0.74803149606299213" header="0.31496062992125984" footer="0.31496062992125984"/>
  <pageSetup paperSize="8" scale="4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49"/>
  <sheetViews>
    <sheetView zoomScaleNormal="100" workbookViewId="0">
      <selection activeCell="D4" sqref="D4"/>
    </sheetView>
  </sheetViews>
  <sheetFormatPr defaultColWidth="9.109375" defaultRowHeight="12.6" x14ac:dyDescent="0.2"/>
  <cols>
    <col min="1" max="1" width="32" style="34" customWidth="1"/>
    <col min="2" max="2" width="30.5546875" style="34" customWidth="1"/>
    <col min="3" max="3" width="37.5546875" style="34" customWidth="1"/>
    <col min="4" max="4" width="13" style="34" customWidth="1"/>
    <col min="5" max="5" width="12.88671875" style="34" customWidth="1"/>
    <col min="6" max="6" width="32.33203125" style="34" customWidth="1"/>
    <col min="7" max="7" width="10.5546875" style="34" customWidth="1"/>
    <col min="8" max="8" width="12.109375" style="34" customWidth="1"/>
    <col min="9" max="9" width="60" style="34" customWidth="1"/>
    <col min="10" max="10" width="19.88671875" style="34" customWidth="1"/>
    <col min="11" max="11" width="23.109375" style="34" customWidth="1"/>
    <col min="12" max="12" width="27" style="34" customWidth="1"/>
    <col min="13" max="13" width="6.88671875" style="34" customWidth="1"/>
    <col min="14" max="14" width="11.6640625" style="34" customWidth="1"/>
    <col min="15" max="15" width="22.109375" style="34" customWidth="1"/>
    <col min="16" max="16" width="21.33203125" style="34" customWidth="1"/>
    <col min="17" max="16384" width="9.109375" style="34"/>
  </cols>
  <sheetData>
    <row r="1" spans="1:15" ht="36.75" customHeight="1" x14ac:dyDescent="0.25">
      <c r="A1" s="466" t="s">
        <v>284</v>
      </c>
      <c r="B1" s="467"/>
      <c r="C1" s="467"/>
      <c r="D1" s="467"/>
      <c r="E1" s="467"/>
      <c r="F1" s="467"/>
      <c r="G1" s="463"/>
      <c r="H1" s="463"/>
      <c r="I1" s="463"/>
      <c r="J1" s="463"/>
      <c r="K1" s="463"/>
      <c r="L1" s="463"/>
    </row>
    <row r="2" spans="1:15" ht="13.8" x14ac:dyDescent="0.25">
      <c r="A2" s="1"/>
      <c r="B2" s="53"/>
      <c r="C2" s="53"/>
      <c r="D2" s="53"/>
      <c r="E2" s="53"/>
      <c r="F2" s="53"/>
      <c r="G2" s="53"/>
    </row>
    <row r="3" spans="1:15" s="40" customFormat="1" ht="36" customHeight="1" x14ac:dyDescent="0.25">
      <c r="A3" s="299" t="str">
        <f>'0 Leeswijzer'!A3</f>
        <v>Tariefstelling 2024</v>
      </c>
      <c r="B3" s="48" t="s">
        <v>279</v>
      </c>
      <c r="C3" s="49"/>
      <c r="D3" s="460" t="s">
        <v>281</v>
      </c>
      <c r="E3" s="486"/>
      <c r="F3" s="463"/>
      <c r="G3" s="463"/>
      <c r="H3" s="463"/>
      <c r="I3" s="463"/>
      <c r="J3" s="463"/>
      <c r="K3" s="463"/>
    </row>
    <row r="4" spans="1:15" s="40" customFormat="1" ht="37.5" customHeight="1" x14ac:dyDescent="0.2">
      <c r="A4" s="48" t="s">
        <v>280</v>
      </c>
      <c r="B4" s="460" t="s">
        <v>282</v>
      </c>
      <c r="C4" s="486"/>
      <c r="D4" s="446" t="s">
        <v>371</v>
      </c>
      <c r="E4" s="48"/>
      <c r="F4" s="298"/>
      <c r="G4" s="34"/>
      <c r="H4" s="34"/>
      <c r="I4" s="34"/>
      <c r="J4" s="34"/>
      <c r="K4" s="34"/>
      <c r="L4" s="34"/>
      <c r="M4" s="34"/>
      <c r="N4" s="34"/>
      <c r="O4" s="34"/>
    </row>
    <row r="5" spans="1:15" ht="21" customHeight="1" x14ac:dyDescent="0.2">
      <c r="A5" s="252" t="s">
        <v>297</v>
      </c>
      <c r="B5" s="254"/>
      <c r="C5" s="254"/>
      <c r="D5" s="487"/>
      <c r="E5" s="487"/>
      <c r="F5" s="487"/>
    </row>
    <row r="6" spans="1:15" ht="17.25" customHeight="1" x14ac:dyDescent="0.2">
      <c r="A6" s="482"/>
      <c r="B6" s="482"/>
      <c r="C6" s="482"/>
      <c r="D6" s="482"/>
      <c r="E6" s="482"/>
      <c r="F6" s="482"/>
      <c r="G6" s="482"/>
      <c r="H6" s="482"/>
      <c r="I6" s="482"/>
    </row>
    <row r="7" spans="1:15" ht="29.25" customHeight="1" x14ac:dyDescent="0.25">
      <c r="B7" s="37" t="s">
        <v>10</v>
      </c>
      <c r="C7" s="28"/>
      <c r="I7" s="483" t="s">
        <v>258</v>
      </c>
      <c r="J7" s="484"/>
      <c r="K7" s="485"/>
    </row>
    <row r="8" spans="1:15" ht="28.5" customHeight="1" x14ac:dyDescent="0.2">
      <c r="A8" s="518" t="s">
        <v>294</v>
      </c>
      <c r="B8" s="519"/>
      <c r="C8" s="519"/>
      <c r="D8" s="519"/>
      <c r="E8" s="519"/>
      <c r="F8" s="519"/>
      <c r="G8" s="519"/>
      <c r="H8" s="519"/>
      <c r="I8" s="519"/>
      <c r="J8" s="519"/>
      <c r="K8" s="519"/>
    </row>
    <row r="9" spans="1:15" ht="48" customHeight="1" x14ac:dyDescent="0.25">
      <c r="A9" s="255" t="s">
        <v>12</v>
      </c>
      <c r="B9" s="255" t="s">
        <v>216</v>
      </c>
      <c r="C9" s="255"/>
      <c r="D9" s="255" t="s">
        <v>14</v>
      </c>
      <c r="E9" s="255"/>
      <c r="F9" s="255" t="s">
        <v>15</v>
      </c>
      <c r="G9" s="255" t="s">
        <v>16</v>
      </c>
      <c r="H9" s="255" t="s">
        <v>17</v>
      </c>
      <c r="I9" s="255" t="s">
        <v>18</v>
      </c>
      <c r="J9" s="516"/>
      <c r="K9" s="517"/>
    </row>
    <row r="10" spans="1:15" ht="33" customHeight="1" x14ac:dyDescent="0.2">
      <c r="A10" s="14" t="s">
        <v>19</v>
      </c>
      <c r="B10" s="15" t="s">
        <v>20</v>
      </c>
      <c r="C10" s="16"/>
      <c r="D10" s="291">
        <v>1</v>
      </c>
      <c r="E10" s="20">
        <v>100</v>
      </c>
      <c r="F10" s="18" t="s">
        <v>21</v>
      </c>
      <c r="G10" s="20">
        <v>100</v>
      </c>
      <c r="H10" s="20">
        <v>100</v>
      </c>
      <c r="I10" s="265" t="s">
        <v>228</v>
      </c>
      <c r="J10" s="477" t="s">
        <v>23</v>
      </c>
      <c r="K10" s="469"/>
    </row>
    <row r="11" spans="1:15" ht="61.5" customHeight="1" x14ac:dyDescent="0.2">
      <c r="A11" s="14" t="s">
        <v>27</v>
      </c>
      <c r="B11" s="14" t="s">
        <v>28</v>
      </c>
      <c r="C11" s="24" t="s">
        <v>238</v>
      </c>
      <c r="D11" s="274">
        <v>0.108225</v>
      </c>
      <c r="E11" s="20">
        <f>H10</f>
        <v>100</v>
      </c>
      <c r="F11" s="18" t="s">
        <v>245</v>
      </c>
      <c r="G11" s="20">
        <f>D11*E11</f>
        <v>10.8225</v>
      </c>
      <c r="H11" s="20"/>
      <c r="I11" s="474" t="s">
        <v>366</v>
      </c>
      <c r="J11" s="469"/>
      <c r="K11" s="469"/>
    </row>
    <row r="12" spans="1:15" ht="66" customHeight="1" x14ac:dyDescent="0.2">
      <c r="A12" s="16"/>
      <c r="B12" s="16"/>
      <c r="C12" s="24" t="s">
        <v>239</v>
      </c>
      <c r="D12" s="274">
        <v>2.5974000000000001E-2</v>
      </c>
      <c r="E12" s="20">
        <f>H10</f>
        <v>100</v>
      </c>
      <c r="F12" s="18" t="s">
        <v>245</v>
      </c>
      <c r="G12" s="20">
        <f>D12*E12</f>
        <v>2.5973999999999999</v>
      </c>
      <c r="H12" s="20"/>
      <c r="I12" s="474"/>
      <c r="J12" s="469"/>
      <c r="K12" s="469"/>
    </row>
    <row r="13" spans="1:15" ht="353.25" customHeight="1" x14ac:dyDescent="0.2">
      <c r="A13" s="16"/>
      <c r="B13" s="16"/>
      <c r="C13" s="18" t="s">
        <v>29</v>
      </c>
      <c r="D13" s="274">
        <v>6.0000000000000001E-3</v>
      </c>
      <c r="E13" s="20">
        <f>H10</f>
        <v>100</v>
      </c>
      <c r="F13" s="18" t="s">
        <v>245</v>
      </c>
      <c r="G13" s="20">
        <f>D13*E13</f>
        <v>0.6</v>
      </c>
      <c r="H13" s="20"/>
      <c r="I13" s="474"/>
      <c r="J13" s="469"/>
      <c r="K13" s="469"/>
    </row>
    <row r="14" spans="1:15" ht="29.25" customHeight="1" x14ac:dyDescent="0.2">
      <c r="A14" s="16"/>
      <c r="B14" s="16"/>
      <c r="C14" s="13" t="s">
        <v>30</v>
      </c>
      <c r="D14" s="22">
        <f>SUM(D11:D13)</f>
        <v>0.14019900000000002</v>
      </c>
      <c r="E14" s="23">
        <f>H10</f>
        <v>100</v>
      </c>
      <c r="F14" s="13" t="s">
        <v>245</v>
      </c>
      <c r="G14" s="23">
        <f>SUM(G11:G13)</f>
        <v>14.0199</v>
      </c>
      <c r="H14" s="23">
        <f>H10+G14</f>
        <v>114.01990000000001</v>
      </c>
      <c r="I14" s="17"/>
      <c r="J14" s="469"/>
      <c r="K14" s="469"/>
    </row>
    <row r="15" spans="1:15" ht="72" customHeight="1" x14ac:dyDescent="0.2">
      <c r="A15" s="14" t="s">
        <v>31</v>
      </c>
      <c r="B15" s="14" t="s">
        <v>32</v>
      </c>
      <c r="C15" s="18" t="s">
        <v>243</v>
      </c>
      <c r="D15" s="19">
        <v>8.3299999999999999E-2</v>
      </c>
      <c r="E15" s="285">
        <f>H10+G11+G12</f>
        <v>113.4199</v>
      </c>
      <c r="F15" s="18" t="s">
        <v>246</v>
      </c>
      <c r="G15" s="20">
        <f t="shared" ref="G15:G19" si="0">D15*E15</f>
        <v>9.4478776700000004</v>
      </c>
      <c r="H15" s="20">
        <f>H14+G15</f>
        <v>123.46777767</v>
      </c>
      <c r="I15" s="264" t="s">
        <v>229</v>
      </c>
      <c r="J15" s="469"/>
      <c r="K15" s="469"/>
    </row>
    <row r="16" spans="1:15" ht="58.5" customHeight="1" x14ac:dyDescent="0.2">
      <c r="A16" s="14" t="s">
        <v>35</v>
      </c>
      <c r="B16" s="15" t="s">
        <v>62</v>
      </c>
      <c r="C16" s="41" t="s">
        <v>240</v>
      </c>
      <c r="D16" s="288">
        <v>0</v>
      </c>
      <c r="E16" s="277">
        <f>H15</f>
        <v>123.46777767</v>
      </c>
      <c r="F16" s="278" t="s">
        <v>247</v>
      </c>
      <c r="G16" s="277">
        <f t="shared" si="0"/>
        <v>0</v>
      </c>
      <c r="H16" s="277"/>
      <c r="I16" s="287" t="s">
        <v>254</v>
      </c>
      <c r="J16" s="469"/>
      <c r="K16" s="469"/>
    </row>
    <row r="17" spans="1:12" ht="305.25" customHeight="1" x14ac:dyDescent="0.2">
      <c r="A17" s="16"/>
      <c r="B17" s="16"/>
      <c r="C17" s="24" t="s">
        <v>65</v>
      </c>
      <c r="D17" s="256">
        <v>0</v>
      </c>
      <c r="E17" s="25">
        <f>H15</f>
        <v>123.46777767</v>
      </c>
      <c r="F17" s="24" t="s">
        <v>247</v>
      </c>
      <c r="G17" s="25">
        <f t="shared" si="0"/>
        <v>0</v>
      </c>
      <c r="H17" s="25"/>
      <c r="I17" s="264" t="s">
        <v>257</v>
      </c>
      <c r="J17" s="469"/>
      <c r="K17" s="469"/>
    </row>
    <row r="18" spans="1:12" ht="43.5" customHeight="1" x14ac:dyDescent="0.2">
      <c r="A18" s="16"/>
      <c r="B18" s="16"/>
      <c r="C18" s="38" t="s">
        <v>223</v>
      </c>
      <c r="D18" s="41">
        <v>0</v>
      </c>
      <c r="E18" s="42">
        <f>H15</f>
        <v>123.46777767</v>
      </c>
      <c r="F18" s="43" t="s">
        <v>247</v>
      </c>
      <c r="G18" s="42">
        <f t="shared" si="0"/>
        <v>0</v>
      </c>
      <c r="H18" s="42"/>
      <c r="I18" s="21" t="s">
        <v>255</v>
      </c>
      <c r="J18" s="469"/>
      <c r="K18" s="469"/>
    </row>
    <row r="19" spans="1:12" ht="48" customHeight="1" x14ac:dyDescent="0.2">
      <c r="A19" s="16"/>
      <c r="B19" s="16"/>
      <c r="C19" s="38" t="s">
        <v>68</v>
      </c>
      <c r="D19" s="41">
        <v>0</v>
      </c>
      <c r="E19" s="42">
        <f>H15</f>
        <v>123.46777767</v>
      </c>
      <c r="F19" s="43" t="s">
        <v>248</v>
      </c>
      <c r="G19" s="42">
        <f t="shared" si="0"/>
        <v>0</v>
      </c>
      <c r="H19" s="42"/>
      <c r="I19" s="265" t="s">
        <v>256</v>
      </c>
      <c r="J19" s="469"/>
      <c r="K19" s="469"/>
    </row>
    <row r="20" spans="1:12" ht="21.75" customHeight="1" x14ac:dyDescent="0.2">
      <c r="A20" s="16"/>
      <c r="B20" s="16"/>
      <c r="C20" s="13" t="s">
        <v>30</v>
      </c>
      <c r="D20" s="22">
        <f>SUM(D16:D19)</f>
        <v>0</v>
      </c>
      <c r="E20" s="23">
        <f>H15</f>
        <v>123.46777767</v>
      </c>
      <c r="F20" s="13" t="s">
        <v>247</v>
      </c>
      <c r="G20" s="23">
        <f>SUM(G16:G19)</f>
        <v>0</v>
      </c>
      <c r="H20" s="23">
        <f>H15+G20</f>
        <v>123.46777767</v>
      </c>
      <c r="I20" s="17"/>
      <c r="J20" s="469"/>
      <c r="K20" s="469"/>
    </row>
    <row r="21" spans="1:12" ht="64.5" customHeight="1" x14ac:dyDescent="0.2">
      <c r="A21" s="16"/>
      <c r="B21" s="15" t="s">
        <v>39</v>
      </c>
      <c r="C21" s="18" t="s">
        <v>40</v>
      </c>
      <c r="D21" s="26">
        <v>8.0000000000000004E-4</v>
      </c>
      <c r="E21" s="25">
        <f>H15</f>
        <v>123.46777767</v>
      </c>
      <c r="F21" s="24" t="s">
        <v>247</v>
      </c>
      <c r="G21" s="25">
        <f t="shared" ref="G21:G27" si="1">D21*E21</f>
        <v>9.8774222136000012E-2</v>
      </c>
      <c r="H21" s="25"/>
      <c r="I21" s="245" t="s">
        <v>241</v>
      </c>
      <c r="J21" s="469"/>
      <c r="K21" s="469"/>
    </row>
    <row r="22" spans="1:12" ht="40.5" customHeight="1" x14ac:dyDescent="0.2">
      <c r="A22" s="16"/>
      <c r="B22" s="24"/>
      <c r="C22" s="24" t="s">
        <v>41</v>
      </c>
      <c r="D22" s="276">
        <v>8.0399999999999999E-2</v>
      </c>
      <c r="E22" s="25">
        <f>H15</f>
        <v>123.46777767</v>
      </c>
      <c r="F22" s="24" t="s">
        <v>247</v>
      </c>
      <c r="G22" s="25">
        <f t="shared" si="1"/>
        <v>9.9268093246679996</v>
      </c>
      <c r="H22" s="25"/>
      <c r="I22" s="474" t="s">
        <v>289</v>
      </c>
      <c r="J22" s="469"/>
      <c r="K22" s="469"/>
    </row>
    <row r="23" spans="1:12" ht="45" customHeight="1" x14ac:dyDescent="0.2">
      <c r="A23" s="16"/>
      <c r="B23" s="24"/>
      <c r="C23" s="24" t="s">
        <v>226</v>
      </c>
      <c r="D23" s="276">
        <v>6.5699999999999995E-2</v>
      </c>
      <c r="E23" s="25">
        <f>H15</f>
        <v>123.46777767</v>
      </c>
      <c r="F23" s="24" t="s">
        <v>247</v>
      </c>
      <c r="G23" s="25">
        <f t="shared" si="1"/>
        <v>8.1118329929190001</v>
      </c>
      <c r="H23" s="25"/>
      <c r="I23" s="474"/>
      <c r="J23" s="469"/>
      <c r="K23" s="469"/>
    </row>
    <row r="24" spans="1:12" ht="40.5" customHeight="1" x14ac:dyDescent="0.2">
      <c r="A24" s="16"/>
      <c r="B24" s="24"/>
      <c r="C24" s="24" t="s">
        <v>44</v>
      </c>
      <c r="D24" s="276">
        <v>7.6399999999999996E-2</v>
      </c>
      <c r="E24" s="25">
        <f>H15</f>
        <v>123.46777767</v>
      </c>
      <c r="F24" s="24" t="s">
        <v>247</v>
      </c>
      <c r="G24" s="25">
        <f t="shared" si="1"/>
        <v>9.4329382139879989</v>
      </c>
      <c r="H24" s="25"/>
      <c r="I24" s="474"/>
      <c r="J24" s="469"/>
      <c r="K24" s="469"/>
    </row>
    <row r="25" spans="1:12" ht="155.25" customHeight="1" x14ac:dyDescent="0.2">
      <c r="A25" s="16"/>
      <c r="B25" s="24"/>
      <c r="C25" s="27" t="s">
        <v>230</v>
      </c>
      <c r="D25" s="8">
        <v>0</v>
      </c>
      <c r="E25" s="25">
        <f>H15</f>
        <v>123.46777767</v>
      </c>
      <c r="F25" s="24" t="s">
        <v>247</v>
      </c>
      <c r="G25" s="25">
        <f t="shared" si="1"/>
        <v>0</v>
      </c>
      <c r="H25" s="25"/>
      <c r="I25" s="474" t="s">
        <v>370</v>
      </c>
      <c r="J25" s="478" t="s">
        <v>342</v>
      </c>
      <c r="K25" s="478"/>
    </row>
    <row r="26" spans="1:12" ht="249" customHeight="1" x14ac:dyDescent="0.2">
      <c r="A26" s="16"/>
      <c r="B26" s="24"/>
      <c r="C26" s="24" t="s">
        <v>46</v>
      </c>
      <c r="D26" s="256">
        <v>0</v>
      </c>
      <c r="E26" s="25">
        <f>H15</f>
        <v>123.46777767</v>
      </c>
      <c r="F26" s="24" t="s">
        <v>247</v>
      </c>
      <c r="G26" s="25">
        <f t="shared" si="1"/>
        <v>0</v>
      </c>
      <c r="H26" s="25"/>
      <c r="I26" s="474"/>
      <c r="J26" s="478" t="s">
        <v>340</v>
      </c>
      <c r="K26" s="478"/>
    </row>
    <row r="27" spans="1:12" ht="135.75" customHeight="1" x14ac:dyDescent="0.2">
      <c r="A27" s="16"/>
      <c r="B27" s="24"/>
      <c r="C27" s="27" t="s">
        <v>221</v>
      </c>
      <c r="D27" s="256">
        <v>0</v>
      </c>
      <c r="E27" s="25">
        <f>H15</f>
        <v>123.46777767</v>
      </c>
      <c r="F27" s="24" t="s">
        <v>247</v>
      </c>
      <c r="G27" s="25">
        <f t="shared" si="1"/>
        <v>0</v>
      </c>
      <c r="H27" s="25"/>
      <c r="I27" s="275" t="s">
        <v>367</v>
      </c>
      <c r="J27" s="468"/>
      <c r="K27" s="469"/>
    </row>
    <row r="28" spans="1:12" ht="18" customHeight="1" x14ac:dyDescent="0.2">
      <c r="A28" s="16"/>
      <c r="B28" s="16"/>
      <c r="C28" s="13" t="s">
        <v>30</v>
      </c>
      <c r="D28" s="22">
        <f>SUM(D21:D27)</f>
        <v>0.22329999999999997</v>
      </c>
      <c r="E28" s="23">
        <f>H15</f>
        <v>123.46777767</v>
      </c>
      <c r="F28" s="13" t="s">
        <v>247</v>
      </c>
      <c r="G28" s="23">
        <f>SUM(G21:G27)</f>
        <v>27.570354753710998</v>
      </c>
      <c r="H28" s="23">
        <f>H20+G28</f>
        <v>151.03813242371101</v>
      </c>
      <c r="I28" s="17"/>
      <c r="J28" s="469"/>
      <c r="K28" s="469"/>
    </row>
    <row r="29" spans="1:12" ht="111" customHeight="1" x14ac:dyDescent="0.2">
      <c r="A29" s="470" t="s">
        <v>48</v>
      </c>
      <c r="B29" s="473" t="s">
        <v>49</v>
      </c>
      <c r="C29" s="443" t="s">
        <v>244</v>
      </c>
      <c r="D29" s="257">
        <v>0</v>
      </c>
      <c r="E29" s="17">
        <f>H28</f>
        <v>151.03813242371101</v>
      </c>
      <c r="F29" s="16" t="s">
        <v>249</v>
      </c>
      <c r="G29" s="17">
        <f t="shared" ref="G29:G35" si="2">D29*E29</f>
        <v>0</v>
      </c>
      <c r="H29" s="17"/>
      <c r="I29" s="474" t="s">
        <v>365</v>
      </c>
      <c r="J29" s="469"/>
      <c r="K29" s="469"/>
      <c r="L29" s="51"/>
    </row>
    <row r="30" spans="1:12" ht="21.75" customHeight="1" x14ac:dyDescent="0.2">
      <c r="A30" s="471"/>
      <c r="B30" s="504"/>
      <c r="C30" s="445" t="s">
        <v>55</v>
      </c>
      <c r="D30" s="270">
        <v>0</v>
      </c>
      <c r="E30" s="17">
        <f>H28</f>
        <v>151.03813242371101</v>
      </c>
      <c r="F30" s="16" t="s">
        <v>249</v>
      </c>
      <c r="G30" s="17">
        <f t="shared" si="2"/>
        <v>0</v>
      </c>
      <c r="H30" s="17"/>
      <c r="I30" s="474"/>
      <c r="J30" s="469"/>
      <c r="K30" s="469"/>
    </row>
    <row r="31" spans="1:12" ht="21" customHeight="1" x14ac:dyDescent="0.2">
      <c r="A31" s="471"/>
      <c r="B31" s="504"/>
      <c r="C31" s="445" t="s">
        <v>55</v>
      </c>
      <c r="D31" s="270">
        <v>0</v>
      </c>
      <c r="E31" s="17">
        <f>H28</f>
        <v>151.03813242371101</v>
      </c>
      <c r="F31" s="16" t="s">
        <v>249</v>
      </c>
      <c r="G31" s="17">
        <f t="shared" si="2"/>
        <v>0</v>
      </c>
      <c r="H31" s="17"/>
      <c r="I31" s="474"/>
      <c r="J31" s="469"/>
      <c r="K31" s="469"/>
    </row>
    <row r="32" spans="1:12" ht="20.25" customHeight="1" x14ac:dyDescent="0.2">
      <c r="A32" s="471"/>
      <c r="B32" s="504"/>
      <c r="C32" s="445" t="s">
        <v>55</v>
      </c>
      <c r="D32" s="270">
        <v>0</v>
      </c>
      <c r="E32" s="17">
        <f>H28</f>
        <v>151.03813242371101</v>
      </c>
      <c r="F32" s="16" t="s">
        <v>249</v>
      </c>
      <c r="G32" s="17">
        <f t="shared" si="2"/>
        <v>0</v>
      </c>
      <c r="H32" s="17"/>
      <c r="I32" s="474"/>
      <c r="J32" s="469"/>
      <c r="K32" s="469"/>
    </row>
    <row r="33" spans="1:11" ht="15.75" customHeight="1" x14ac:dyDescent="0.2">
      <c r="A33" s="471"/>
      <c r="B33" s="504"/>
      <c r="C33" s="445" t="s">
        <v>55</v>
      </c>
      <c r="D33" s="270">
        <v>0</v>
      </c>
      <c r="E33" s="17">
        <f>H28</f>
        <v>151.03813242371101</v>
      </c>
      <c r="F33" s="16" t="s">
        <v>249</v>
      </c>
      <c r="G33" s="17">
        <f t="shared" si="2"/>
        <v>0</v>
      </c>
      <c r="H33" s="17"/>
      <c r="I33" s="474"/>
      <c r="J33" s="469"/>
      <c r="K33" s="469"/>
    </row>
    <row r="34" spans="1:11" ht="18" customHeight="1" x14ac:dyDescent="0.2">
      <c r="A34" s="471"/>
      <c r="B34" s="504"/>
      <c r="C34" s="445" t="s">
        <v>55</v>
      </c>
      <c r="D34" s="270">
        <v>0</v>
      </c>
      <c r="E34" s="17">
        <f>H28</f>
        <v>151.03813242371101</v>
      </c>
      <c r="F34" s="16" t="s">
        <v>249</v>
      </c>
      <c r="G34" s="17">
        <f t="shared" si="2"/>
        <v>0</v>
      </c>
      <c r="H34" s="17"/>
      <c r="I34" s="474"/>
      <c r="J34" s="469"/>
      <c r="K34" s="469"/>
    </row>
    <row r="35" spans="1:11" ht="15.75" customHeight="1" x14ac:dyDescent="0.2">
      <c r="A35" s="471"/>
      <c r="B35" s="504"/>
      <c r="C35" s="445" t="s">
        <v>55</v>
      </c>
      <c r="D35" s="270">
        <v>0</v>
      </c>
      <c r="E35" s="17">
        <f>H28</f>
        <v>151.03813242371101</v>
      </c>
      <c r="F35" s="16" t="s">
        <v>249</v>
      </c>
      <c r="G35" s="17">
        <f t="shared" si="2"/>
        <v>0</v>
      </c>
      <c r="H35" s="17"/>
      <c r="I35" s="474"/>
      <c r="J35" s="469"/>
      <c r="K35" s="469"/>
    </row>
    <row r="36" spans="1:11" ht="28.5" customHeight="1" x14ac:dyDescent="0.25">
      <c r="A36" s="472"/>
      <c r="B36" s="505"/>
      <c r="C36" s="13" t="s">
        <v>56</v>
      </c>
      <c r="D36" s="22">
        <f>SUM(D29:D35)</f>
        <v>0</v>
      </c>
      <c r="E36" s="23">
        <f>H28</f>
        <v>151.03813242371101</v>
      </c>
      <c r="F36" s="13" t="s">
        <v>249</v>
      </c>
      <c r="G36" s="23">
        <f>SUM(G29:G35)</f>
        <v>0</v>
      </c>
      <c r="H36" s="23">
        <f>H28+G36</f>
        <v>151.03813242371101</v>
      </c>
      <c r="I36" s="17"/>
      <c r="J36" s="489"/>
      <c r="K36" s="490"/>
    </row>
    <row r="37" spans="1:11" ht="151.5" customHeight="1" x14ac:dyDescent="0.2">
      <c r="A37" s="258" t="s">
        <v>213</v>
      </c>
      <c r="B37" s="300" t="s">
        <v>277</v>
      </c>
      <c r="C37" s="246" t="s">
        <v>30</v>
      </c>
      <c r="D37" s="259">
        <v>8.5000000000000006E-2</v>
      </c>
      <c r="E37" s="260">
        <f>H14*D37</f>
        <v>9.691691500000001</v>
      </c>
      <c r="F37" s="261" t="s">
        <v>270</v>
      </c>
      <c r="G37" s="286">
        <f>(SUM(D16:D18)+SUM(D21:D27))*E37</f>
        <v>2.1641547119499998</v>
      </c>
      <c r="H37" s="260">
        <f>(E37+G37)*(100%+D29)</f>
        <v>11.85584621195</v>
      </c>
      <c r="I37" s="293" t="s">
        <v>227</v>
      </c>
      <c r="J37" s="502"/>
      <c r="K37" s="503"/>
    </row>
    <row r="38" spans="1:11" ht="39" customHeight="1" x14ac:dyDescent="0.2">
      <c r="A38" s="246"/>
      <c r="B38" s="247"/>
      <c r="C38" s="262" t="s">
        <v>351</v>
      </c>
      <c r="D38" s="263"/>
      <c r="E38" s="260"/>
      <c r="F38" s="261" t="s">
        <v>250</v>
      </c>
      <c r="G38" s="260"/>
      <c r="H38" s="260">
        <f>H36+H37</f>
        <v>162.893978635661</v>
      </c>
      <c r="I38" s="248"/>
      <c r="J38" s="500"/>
      <c r="K38" s="501"/>
    </row>
    <row r="39" spans="1:11" ht="82.5" customHeight="1" x14ac:dyDescent="0.2">
      <c r="A39" s="29"/>
      <c r="B39" s="29"/>
      <c r="C39" s="29"/>
      <c r="D39" s="29"/>
      <c r="E39" s="29"/>
      <c r="F39" s="29" t="s">
        <v>271</v>
      </c>
      <c r="G39" s="29"/>
      <c r="H39" s="30">
        <f>H38</f>
        <v>162.893978635661</v>
      </c>
      <c r="I39" s="30" t="s">
        <v>57</v>
      </c>
      <c r="J39" s="31">
        <f>ROUND(H39/100,4)</f>
        <v>1.6289</v>
      </c>
    </row>
    <row r="40" spans="1:11" ht="63" x14ac:dyDescent="0.2">
      <c r="A40" s="29"/>
      <c r="B40" s="27" t="s">
        <v>236</v>
      </c>
      <c r="C40" s="29"/>
      <c r="D40" s="29"/>
      <c r="E40" s="29"/>
      <c r="F40" s="29" t="s">
        <v>272</v>
      </c>
      <c r="G40" s="29"/>
      <c r="H40" s="7">
        <v>1</v>
      </c>
      <c r="I40" s="30" t="s">
        <v>358</v>
      </c>
      <c r="J40" s="39"/>
    </row>
    <row r="41" spans="1:11" ht="99.75" customHeight="1" x14ac:dyDescent="0.2">
      <c r="A41" s="29"/>
      <c r="B41" s="29"/>
      <c r="C41" s="29"/>
      <c r="D41" s="29"/>
      <c r="E41" s="29"/>
      <c r="F41" s="29" t="s">
        <v>273</v>
      </c>
      <c r="G41" s="29"/>
      <c r="H41" s="30">
        <f>J39*H40</f>
        <v>1.6289</v>
      </c>
      <c r="I41" s="32" t="s">
        <v>59</v>
      </c>
      <c r="J41" s="33">
        <f>ROUND(J39*H40,4)</f>
        <v>1.6289</v>
      </c>
    </row>
    <row r="42" spans="1:11" ht="18.75" customHeight="1" x14ac:dyDescent="0.2">
      <c r="B42" s="35" t="s">
        <v>10</v>
      </c>
      <c r="C42" s="36"/>
    </row>
    <row r="43" spans="1:11" ht="13.5" customHeight="1" x14ac:dyDescent="0.2"/>
    <row r="44" spans="1:11" ht="13.5" customHeight="1" x14ac:dyDescent="0.2"/>
    <row r="46" spans="1:11" ht="93" customHeight="1" x14ac:dyDescent="0.2">
      <c r="A46" s="506" t="s">
        <v>296</v>
      </c>
      <c r="B46" s="507"/>
      <c r="C46" s="507"/>
      <c r="D46" s="507"/>
      <c r="E46" s="508"/>
      <c r="F46" s="508"/>
      <c r="G46" s="508"/>
      <c r="H46" s="508"/>
      <c r="I46" s="509"/>
    </row>
    <row r="47" spans="1:11" ht="33" customHeight="1" x14ac:dyDescent="0.2">
      <c r="A47" s="510"/>
      <c r="B47" s="511"/>
      <c r="C47" s="511"/>
      <c r="D47" s="511"/>
      <c r="E47" s="511"/>
      <c r="F47" s="511"/>
      <c r="G47" s="511"/>
      <c r="H47" s="511"/>
      <c r="I47" s="512"/>
    </row>
    <row r="48" spans="1:11" ht="11.25" customHeight="1" x14ac:dyDescent="0.2">
      <c r="A48" s="510"/>
      <c r="B48" s="511"/>
      <c r="C48" s="511"/>
      <c r="D48" s="511"/>
      <c r="E48" s="511"/>
      <c r="F48" s="511"/>
      <c r="G48" s="511"/>
      <c r="H48" s="511"/>
      <c r="I48" s="512"/>
    </row>
    <row r="49" spans="1:9" ht="7.5" customHeight="1" x14ac:dyDescent="0.2">
      <c r="A49" s="513"/>
      <c r="B49" s="514"/>
      <c r="C49" s="514"/>
      <c r="D49" s="514"/>
      <c r="E49" s="514"/>
      <c r="F49" s="514"/>
      <c r="G49" s="514"/>
      <c r="H49" s="514"/>
      <c r="I49" s="515"/>
    </row>
  </sheetData>
  <sheetProtection algorithmName="SHA-512" hashValue="m2M0Fjt60dAsdVYYhDNbPcWrgUHyuymFn2yVpBDhUFfpip5fQ5ehLQwkILN9DeTFAoKsRrYrIF7zIBcPbGrD2Q==" saltValue="jS53rkp87PYqza9A0odwrw==" spinCount="100000" sheet="1" objects="1" scenarios="1"/>
  <mergeCells count="22">
    <mergeCell ref="A1:L1"/>
    <mergeCell ref="J9:K9"/>
    <mergeCell ref="A8:K8"/>
    <mergeCell ref="A6:I6"/>
    <mergeCell ref="I7:K7"/>
    <mergeCell ref="D5:F5"/>
    <mergeCell ref="B4:C4"/>
    <mergeCell ref="D3:K3"/>
    <mergeCell ref="J10:K24"/>
    <mergeCell ref="I11:I13"/>
    <mergeCell ref="I22:I24"/>
    <mergeCell ref="I25:I26"/>
    <mergeCell ref="J25:K25"/>
    <mergeCell ref="J26:K26"/>
    <mergeCell ref="J27:K35"/>
    <mergeCell ref="A29:A36"/>
    <mergeCell ref="B29:B36"/>
    <mergeCell ref="I29:I35"/>
    <mergeCell ref="A46:I49"/>
    <mergeCell ref="J38:K38"/>
    <mergeCell ref="J36:K36"/>
    <mergeCell ref="J37:K37"/>
  </mergeCells>
  <pageMargins left="0.70866141732283472" right="0.70866141732283472" top="0.74803149606299213" bottom="0.74803149606299213" header="0.31496062992125984" footer="0.31496062992125984"/>
  <pageSetup paperSize="8"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8"/>
  <sheetViews>
    <sheetView zoomScaleNormal="100" workbookViewId="0">
      <selection activeCell="C4" sqref="C4"/>
    </sheetView>
  </sheetViews>
  <sheetFormatPr defaultColWidth="9.109375" defaultRowHeight="13.2" x14ac:dyDescent="0.25"/>
  <cols>
    <col min="1" max="1" width="95.88671875" style="301" customWidth="1"/>
    <col min="2" max="2" width="70" style="301" customWidth="1"/>
    <col min="3" max="3" width="28.5546875" style="354" customWidth="1"/>
    <col min="4" max="4" width="25.6640625" style="301" customWidth="1"/>
    <col min="5" max="5" width="34" style="301" customWidth="1"/>
    <col min="6" max="6" width="17.88671875" style="301" customWidth="1"/>
    <col min="7" max="7" width="15.44140625" style="301" customWidth="1"/>
    <col min="8" max="8" width="13.6640625" style="301" customWidth="1"/>
    <col min="9" max="9" width="17.5546875" style="301" customWidth="1"/>
    <col min="10" max="10" width="9.109375" style="301"/>
    <col min="11" max="11" width="5.5546875" style="301" customWidth="1"/>
    <col min="12" max="16384" width="9.109375" style="301"/>
  </cols>
  <sheetData>
    <row r="1" spans="1:15" ht="26.25" customHeight="1" x14ac:dyDescent="0.25">
      <c r="A1" s="531" t="s">
        <v>252</v>
      </c>
      <c r="B1" s="532"/>
      <c r="C1" s="532"/>
      <c r="D1" s="532"/>
      <c r="E1" s="532"/>
      <c r="F1" s="532"/>
      <c r="G1" s="533"/>
      <c r="H1" s="533"/>
      <c r="I1" s="533"/>
      <c r="J1" s="533"/>
      <c r="K1" s="533"/>
    </row>
    <row r="2" spans="1:15" ht="13.8" x14ac:dyDescent="0.25">
      <c r="A2" s="302"/>
      <c r="B2" s="303"/>
      <c r="C2" s="304"/>
      <c r="D2" s="304"/>
      <c r="E2" s="304"/>
      <c r="F2" s="303"/>
      <c r="G2" s="303"/>
      <c r="H2" s="304"/>
      <c r="I2" s="304"/>
      <c r="J2" s="304"/>
      <c r="K2" s="304"/>
    </row>
    <row r="3" spans="1:15" s="309" customFormat="1" ht="17.399999999999999" x14ac:dyDescent="0.25">
      <c r="A3" s="305" t="str">
        <f>'0 Leeswijzer'!A3</f>
        <v>Tariefstelling 2024</v>
      </c>
      <c r="B3" s="378" t="s">
        <v>279</v>
      </c>
      <c r="C3" s="307"/>
      <c r="D3" s="307"/>
      <c r="E3" s="307"/>
      <c r="F3" s="308"/>
      <c r="G3" s="534"/>
      <c r="H3" s="533"/>
      <c r="I3" s="533"/>
      <c r="J3" s="533"/>
      <c r="K3" s="533"/>
    </row>
    <row r="4" spans="1:15" s="309" customFormat="1" ht="17.399999999999999" x14ac:dyDescent="0.2">
      <c r="A4" s="306" t="s">
        <v>303</v>
      </c>
      <c r="B4" s="306" t="s">
        <v>282</v>
      </c>
      <c r="C4" s="446" t="s">
        <v>371</v>
      </c>
      <c r="D4" s="304"/>
      <c r="E4" s="304"/>
      <c r="F4" s="304"/>
      <c r="G4" s="304"/>
      <c r="H4" s="304"/>
      <c r="I4" s="304"/>
      <c r="J4" s="304"/>
      <c r="K4" s="304"/>
    </row>
    <row r="5" spans="1:15" s="312" customFormat="1" ht="17.399999999999999" x14ac:dyDescent="0.25">
      <c r="A5" s="310"/>
      <c r="B5" s="311"/>
      <c r="C5" s="304"/>
      <c r="D5" s="304"/>
      <c r="E5" s="308"/>
      <c r="F5" s="308"/>
    </row>
    <row r="6" spans="1:15" s="312" customFormat="1" ht="17.399999999999999" x14ac:dyDescent="0.3">
      <c r="A6" s="307" t="s">
        <v>297</v>
      </c>
      <c r="B6" s="313"/>
      <c r="C6" s="313"/>
      <c r="D6" s="535"/>
      <c r="E6" s="536"/>
      <c r="F6" s="536"/>
      <c r="G6" s="304"/>
      <c r="H6" s="304"/>
      <c r="I6" s="304"/>
      <c r="J6" s="304"/>
      <c r="K6" s="304"/>
    </row>
    <row r="7" spans="1:15" ht="21.75" customHeight="1" x14ac:dyDescent="0.25">
      <c r="A7" s="307" t="s">
        <v>259</v>
      </c>
      <c r="B7" s="307"/>
      <c r="C7" s="307"/>
      <c r="D7" s="307"/>
      <c r="E7" s="307"/>
      <c r="F7" s="307"/>
      <c r="G7" s="307"/>
      <c r="H7" s="307"/>
      <c r="I7" s="307"/>
      <c r="J7" s="307"/>
      <c r="K7" s="314"/>
      <c r="L7" s="314"/>
      <c r="M7" s="314"/>
      <c r="N7" s="314"/>
      <c r="O7" s="314"/>
    </row>
    <row r="8" spans="1:15" ht="13.8" x14ac:dyDescent="0.25">
      <c r="A8" s="315"/>
      <c r="B8" s="316"/>
      <c r="C8" s="317"/>
      <c r="D8" s="316"/>
      <c r="E8" s="316"/>
      <c r="F8" s="316"/>
      <c r="G8" s="316"/>
      <c r="H8" s="316"/>
      <c r="I8" s="316"/>
      <c r="J8" s="316"/>
      <c r="K8" s="314"/>
      <c r="L8" s="314"/>
      <c r="M8" s="314"/>
      <c r="N8" s="314"/>
      <c r="O8" s="314"/>
    </row>
    <row r="9" spans="1:15" ht="50.4" x14ac:dyDescent="0.25">
      <c r="A9" s="373" t="s">
        <v>308</v>
      </c>
      <c r="B9" s="374" t="s">
        <v>183</v>
      </c>
      <c r="C9" s="374" t="s">
        <v>214</v>
      </c>
      <c r="D9" s="375" t="s">
        <v>220</v>
      </c>
      <c r="E9" s="318"/>
      <c r="G9" s="314"/>
      <c r="H9" s="314"/>
      <c r="I9" s="314"/>
      <c r="J9" s="314"/>
      <c r="K9" s="314"/>
      <c r="L9" s="314"/>
    </row>
    <row r="10" spans="1:15" ht="43.5" customHeight="1" x14ac:dyDescent="0.25">
      <c r="A10" s="319" t="s">
        <v>298</v>
      </c>
      <c r="B10" s="320">
        <f>'2a Fase A'!J41</f>
        <v>1.6435</v>
      </c>
      <c r="C10" s="321">
        <v>0.65</v>
      </c>
      <c r="D10" s="322">
        <f>B10*C10</f>
        <v>1.0682750000000001</v>
      </c>
      <c r="E10" s="323"/>
      <c r="F10" s="314"/>
      <c r="G10" s="314"/>
      <c r="H10" s="314"/>
    </row>
    <row r="11" spans="1:15" ht="43.5" customHeight="1" x14ac:dyDescent="0.25">
      <c r="A11" s="319" t="s">
        <v>299</v>
      </c>
      <c r="B11" s="320">
        <f>'2b Fase B en C'!J41</f>
        <v>1.6289</v>
      </c>
      <c r="C11" s="321">
        <v>0.35</v>
      </c>
      <c r="D11" s="322">
        <f>B11*C11</f>
        <v>0.57011499999999993</v>
      </c>
      <c r="E11" s="324"/>
      <c r="F11" s="314"/>
      <c r="G11" s="314"/>
      <c r="H11" s="314"/>
    </row>
    <row r="12" spans="1:15" ht="48.75" customHeight="1" x14ac:dyDescent="0.25">
      <c r="A12" s="325"/>
      <c r="C12" s="326"/>
      <c r="D12" s="372">
        <f>ROUND(D10+D11,4)</f>
        <v>1.6384000000000001</v>
      </c>
      <c r="E12" s="327" t="s">
        <v>268</v>
      </c>
      <c r="F12" s="314"/>
      <c r="G12" s="314"/>
      <c r="H12" s="314"/>
    </row>
    <row r="13" spans="1:15" ht="13.8" x14ac:dyDescent="0.25">
      <c r="A13" s="325"/>
      <c r="C13" s="326"/>
      <c r="D13" s="328"/>
      <c r="E13" s="328"/>
      <c r="F13" s="328"/>
      <c r="G13" s="314"/>
      <c r="H13" s="314"/>
    </row>
    <row r="14" spans="1:15" s="329" customFormat="1" x14ac:dyDescent="0.25"/>
    <row r="15" spans="1:15" x14ac:dyDescent="0.25">
      <c r="A15" s="314"/>
      <c r="B15" s="330" t="s">
        <v>198</v>
      </c>
      <c r="C15" s="537"/>
      <c r="D15" s="537"/>
      <c r="E15" s="537"/>
      <c r="F15" s="537"/>
      <c r="G15" s="537"/>
    </row>
    <row r="16" spans="1:15" ht="16.5" customHeight="1" x14ac:dyDescent="0.25">
      <c r="A16" s="331"/>
      <c r="B16" s="332" t="s">
        <v>300</v>
      </c>
      <c r="C16" s="332"/>
      <c r="D16" s="332"/>
      <c r="F16" s="333"/>
      <c r="G16" s="328"/>
    </row>
    <row r="17" spans="1:8" ht="18.75" customHeight="1" x14ac:dyDescent="0.25">
      <c r="B17" s="332" t="s">
        <v>301</v>
      </c>
      <c r="C17" s="334"/>
      <c r="D17" s="335"/>
      <c r="E17" s="326"/>
      <c r="F17" s="333"/>
      <c r="G17" s="328"/>
    </row>
    <row r="18" spans="1:8" ht="13.8" x14ac:dyDescent="0.25">
      <c r="B18" s="336"/>
      <c r="C18" s="337"/>
      <c r="D18" s="314"/>
      <c r="E18" s="331"/>
      <c r="F18" s="333"/>
      <c r="G18" s="328"/>
    </row>
    <row r="19" spans="1:8" ht="13.8" x14ac:dyDescent="0.25">
      <c r="B19" s="314"/>
      <c r="C19" s="337"/>
      <c r="D19" s="338"/>
      <c r="E19" s="331"/>
      <c r="F19" s="333"/>
      <c r="G19" s="328"/>
    </row>
    <row r="20" spans="1:8" ht="34.799999999999997" x14ac:dyDescent="0.25">
      <c r="B20" s="339" t="s">
        <v>201</v>
      </c>
      <c r="C20" s="318" t="s">
        <v>202</v>
      </c>
      <c r="F20" s="333"/>
    </row>
    <row r="21" spans="1:8" ht="21.75" customHeight="1" x14ac:dyDescent="0.3">
      <c r="A21" s="333"/>
      <c r="B21" s="339">
        <f>2.09-D12</f>
        <v>0.45159999999999978</v>
      </c>
      <c r="C21" s="376">
        <f>IF(C22&lt;0,"knock out",IF(C22&gt;=250,250,C22))</f>
        <v>250</v>
      </c>
      <c r="D21" s="340" t="s">
        <v>215</v>
      </c>
      <c r="E21" s="341"/>
      <c r="F21" s="333"/>
      <c r="G21" s="333"/>
      <c r="H21" s="333"/>
    </row>
    <row r="22" spans="1:8" s="342" customFormat="1" ht="20.25" customHeight="1" x14ac:dyDescent="0.3">
      <c r="B22" s="343"/>
      <c r="C22" s="377">
        <f>B21*1666.6667</f>
        <v>752.66668171999959</v>
      </c>
      <c r="D22" s="344" t="s">
        <v>302</v>
      </c>
      <c r="E22" s="345"/>
      <c r="F22" s="346"/>
      <c r="G22" s="346"/>
      <c r="H22" s="346"/>
    </row>
    <row r="23" spans="1:8" s="342" customFormat="1" x14ac:dyDescent="0.25">
      <c r="B23" s="343"/>
      <c r="C23" s="343"/>
      <c r="D23" s="344"/>
      <c r="E23" s="345"/>
      <c r="F23" s="346"/>
      <c r="G23" s="346"/>
      <c r="H23" s="346"/>
    </row>
    <row r="24" spans="1:8" s="342" customFormat="1" ht="12" customHeight="1" x14ac:dyDescent="0.25">
      <c r="B24" s="343"/>
      <c r="C24" s="343"/>
      <c r="D24" s="344"/>
      <c r="E24" s="345"/>
      <c r="F24" s="346"/>
      <c r="G24" s="346"/>
      <c r="H24" s="346"/>
    </row>
    <row r="25" spans="1:8" s="342" customFormat="1" hidden="1" x14ac:dyDescent="0.25">
      <c r="B25" s="343"/>
      <c r="C25" s="343"/>
      <c r="D25" s="344"/>
      <c r="E25" s="345"/>
      <c r="F25" s="346"/>
      <c r="G25" s="346"/>
      <c r="H25" s="346"/>
    </row>
    <row r="26" spans="1:8" ht="17.399999999999999" x14ac:dyDescent="0.3">
      <c r="A26" s="305"/>
      <c r="B26" s="347"/>
      <c r="C26" s="347"/>
      <c r="D26" s="348"/>
      <c r="E26" s="348"/>
    </row>
    <row r="27" spans="1:8" ht="44.25" customHeight="1" x14ac:dyDescent="0.25">
      <c r="A27" s="538" t="s">
        <v>233</v>
      </c>
      <c r="B27" s="539"/>
      <c r="C27" s="540"/>
      <c r="D27" s="349"/>
      <c r="E27" s="349"/>
    </row>
    <row r="28" spans="1:8" x14ac:dyDescent="0.25">
      <c r="A28" s="528" t="s">
        <v>206</v>
      </c>
      <c r="B28" s="529"/>
      <c r="C28" s="530"/>
      <c r="D28" s="314"/>
    </row>
    <row r="29" spans="1:8" ht="34.5" customHeight="1" thickBot="1" x14ac:dyDescent="0.3">
      <c r="A29" s="521"/>
      <c r="B29" s="524"/>
      <c r="C29" s="525"/>
      <c r="D29" s="350"/>
    </row>
    <row r="30" spans="1:8" x14ac:dyDescent="0.25">
      <c r="A30" s="520" t="s">
        <v>208</v>
      </c>
      <c r="B30" s="522"/>
      <c r="C30" s="523"/>
    </row>
    <row r="31" spans="1:8" ht="41.25" customHeight="1" thickBot="1" x14ac:dyDescent="0.3">
      <c r="A31" s="521"/>
      <c r="B31" s="524"/>
      <c r="C31" s="525"/>
    </row>
    <row r="32" spans="1:8" x14ac:dyDescent="0.25">
      <c r="A32" s="520" t="s">
        <v>210</v>
      </c>
      <c r="B32" s="522"/>
      <c r="C32" s="523"/>
    </row>
    <row r="33" spans="1:5" s="351" customFormat="1" ht="45" customHeight="1" thickBot="1" x14ac:dyDescent="0.3">
      <c r="A33" s="521"/>
      <c r="B33" s="524"/>
      <c r="C33" s="525"/>
      <c r="D33" s="301"/>
      <c r="E33" s="301"/>
    </row>
    <row r="34" spans="1:5" s="351" customFormat="1" ht="108" customHeight="1" thickBot="1" x14ac:dyDescent="0.3">
      <c r="A34" s="352" t="s">
        <v>212</v>
      </c>
      <c r="B34" s="526"/>
      <c r="C34" s="527"/>
      <c r="D34" s="301"/>
      <c r="E34" s="301"/>
    </row>
    <row r="35" spans="1:5" s="351" customFormat="1" x14ac:dyDescent="0.25">
      <c r="C35" s="353"/>
    </row>
    <row r="36" spans="1:5" s="351" customFormat="1" x14ac:dyDescent="0.25">
      <c r="C36" s="353"/>
    </row>
    <row r="37" spans="1:5" s="351" customFormat="1" x14ac:dyDescent="0.25">
      <c r="C37" s="353"/>
    </row>
    <row r="38" spans="1:5" s="351" customFormat="1" x14ac:dyDescent="0.25">
      <c r="C38" s="353"/>
    </row>
    <row r="39" spans="1:5" s="351" customFormat="1" x14ac:dyDescent="0.25">
      <c r="C39" s="353"/>
    </row>
    <row r="40" spans="1:5" s="351" customFormat="1" x14ac:dyDescent="0.25">
      <c r="C40" s="353"/>
    </row>
    <row r="41" spans="1:5" s="351" customFormat="1" x14ac:dyDescent="0.25">
      <c r="C41" s="353"/>
    </row>
    <row r="42" spans="1:5" s="351" customFormat="1" x14ac:dyDescent="0.25">
      <c r="C42" s="353"/>
    </row>
    <row r="43" spans="1:5" s="351" customFormat="1" x14ac:dyDescent="0.25">
      <c r="C43" s="353"/>
    </row>
    <row r="44" spans="1:5" s="351" customFormat="1" x14ac:dyDescent="0.25">
      <c r="C44" s="353"/>
    </row>
    <row r="45" spans="1:5" s="351" customFormat="1" x14ac:dyDescent="0.25">
      <c r="C45" s="353"/>
    </row>
    <row r="46" spans="1:5" s="351" customFormat="1" x14ac:dyDescent="0.25">
      <c r="C46" s="353"/>
    </row>
    <row r="47" spans="1:5" x14ac:dyDescent="0.25">
      <c r="A47" s="351"/>
      <c r="B47" s="351"/>
      <c r="C47" s="353"/>
      <c r="D47" s="351"/>
      <c r="E47" s="351"/>
    </row>
    <row r="48" spans="1:5" x14ac:dyDescent="0.25">
      <c r="A48" s="351"/>
      <c r="B48" s="351"/>
      <c r="C48" s="353"/>
      <c r="D48" s="351"/>
      <c r="E48" s="351"/>
    </row>
  </sheetData>
  <sheetProtection algorithmName="SHA-512" hashValue="KvbmosPVaMTnh3wpd9X07zm2L7c4wdW2MjH4LiDkWGOBOAq2xuY34QTe/yzQD5apK0u5zA4CQZ/MvCWYXMj6wQ==" saltValue="24riTWA+XHU4wY8fItbPjw==" spinCount="100000" sheet="1" objects="1" scenarios="1"/>
  <mergeCells count="12">
    <mergeCell ref="A28:A29"/>
    <mergeCell ref="B28:C29"/>
    <mergeCell ref="A1:K1"/>
    <mergeCell ref="G3:K3"/>
    <mergeCell ref="D6:F6"/>
    <mergeCell ref="C15:G15"/>
    <mergeCell ref="A27:C27"/>
    <mergeCell ref="A30:A31"/>
    <mergeCell ref="B30:C31"/>
    <mergeCell ref="A32:A33"/>
    <mergeCell ref="B32:C33"/>
    <mergeCell ref="B34:C34"/>
  </mergeCells>
  <pageMargins left="0.70866141732283472" right="0.70866141732283472" top="0.74803149606299213" bottom="0.74803149606299213" header="0.31496062992125984" footer="0.31496062992125984"/>
  <pageSetup paperSize="8" scale="5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3"/>
  <sheetViews>
    <sheetView tabSelected="1" topLeftCell="A16" zoomScaleNormal="100" workbookViewId="0">
      <selection activeCell="B40" sqref="B40"/>
    </sheetView>
  </sheetViews>
  <sheetFormatPr defaultColWidth="9.109375" defaultRowHeight="12.6" x14ac:dyDescent="0.2"/>
  <cols>
    <col min="1" max="1" width="31.5546875" style="34" customWidth="1"/>
    <col min="2" max="2" width="34.6640625" style="34" customWidth="1"/>
    <col min="3" max="3" width="37.5546875" style="34" customWidth="1"/>
    <col min="4" max="4" width="13.33203125" style="34" customWidth="1"/>
    <col min="5" max="5" width="14.33203125" style="34" customWidth="1"/>
    <col min="6" max="6" width="19.33203125" style="34" bestFit="1" customWidth="1"/>
    <col min="7" max="7" width="11.5546875" style="34" customWidth="1"/>
    <col min="8" max="8" width="12.109375" style="34" customWidth="1"/>
    <col min="9" max="9" width="14.6640625" style="34" bestFit="1" customWidth="1"/>
    <col min="10" max="10" width="11" style="34" bestFit="1" customWidth="1"/>
    <col min="11" max="11" width="19.33203125" style="34" bestFit="1" customWidth="1"/>
    <col min="12" max="12" width="11.5546875" style="34" customWidth="1"/>
    <col min="13" max="13" width="27" style="34" customWidth="1"/>
    <col min="14" max="14" width="6.88671875" style="34" customWidth="1"/>
    <col min="15" max="15" width="11.6640625" style="34" customWidth="1"/>
    <col min="16" max="16" width="22.109375" style="34" customWidth="1"/>
    <col min="17" max="17" width="21.33203125" style="34" customWidth="1"/>
    <col min="18" max="16384" width="9.109375" style="34"/>
  </cols>
  <sheetData>
    <row r="1" spans="1:20" ht="17.399999999999999" x14ac:dyDescent="0.25">
      <c r="A1" s="466" t="s">
        <v>310</v>
      </c>
      <c r="B1" s="467"/>
      <c r="C1" s="467"/>
      <c r="D1" s="467"/>
      <c r="E1" s="467"/>
      <c r="F1" s="467"/>
      <c r="G1" s="463"/>
      <c r="H1" s="463"/>
      <c r="I1" s="463"/>
      <c r="J1" s="463"/>
      <c r="K1" s="463"/>
    </row>
    <row r="2" spans="1:20" ht="17.399999999999999" x14ac:dyDescent="0.25">
      <c r="A2" s="1"/>
      <c r="B2" s="53"/>
      <c r="C2" s="53"/>
      <c r="D2" s="446" t="s">
        <v>375</v>
      </c>
      <c r="E2" s="53"/>
      <c r="F2" s="53"/>
      <c r="G2" s="53"/>
    </row>
    <row r="3" spans="1:20" s="40" customFormat="1" ht="16.2" x14ac:dyDescent="0.25">
      <c r="A3" s="299" t="str">
        <f>'0 Leeswijzer'!A3</f>
        <v>Tariefstelling 2024</v>
      </c>
      <c r="B3" s="48" t="s">
        <v>279</v>
      </c>
      <c r="C3" s="49"/>
      <c r="D3" s="555" t="s">
        <v>281</v>
      </c>
      <c r="E3" s="555"/>
      <c r="F3" s="555"/>
      <c r="G3" s="555"/>
      <c r="H3" s="555"/>
      <c r="I3" s="555"/>
      <c r="J3" s="442"/>
      <c r="K3" s="442"/>
    </row>
    <row r="4" spans="1:20" s="40" customFormat="1" ht="16.2" x14ac:dyDescent="0.2">
      <c r="A4" s="48" t="s">
        <v>280</v>
      </c>
      <c r="B4" s="460" t="s">
        <v>282</v>
      </c>
      <c r="C4" s="486"/>
      <c r="J4" s="34"/>
      <c r="K4" s="34"/>
      <c r="L4" s="34"/>
      <c r="M4" s="34"/>
      <c r="N4" s="34"/>
      <c r="O4" s="34"/>
    </row>
    <row r="5" spans="1:20" s="40" customFormat="1" ht="16.2" x14ac:dyDescent="0.2">
      <c r="A5" s="48"/>
      <c r="B5" s="382"/>
      <c r="C5" s="383"/>
      <c r="D5" s="409"/>
      <c r="E5" s="409"/>
      <c r="F5" s="409"/>
      <c r="G5" s="409"/>
      <c r="H5" s="409"/>
      <c r="I5" s="409"/>
      <c r="J5" s="34"/>
      <c r="K5" s="34"/>
      <c r="L5" s="34"/>
      <c r="M5" s="34"/>
      <c r="N5" s="34"/>
      <c r="O5" s="34"/>
    </row>
    <row r="6" spans="1:20" s="40" customFormat="1" ht="30" customHeight="1" x14ac:dyDescent="0.2">
      <c r="A6" s="556" t="s">
        <v>344</v>
      </c>
      <c r="B6" s="556"/>
      <c r="C6" s="556"/>
      <c r="D6" s="556"/>
      <c r="E6" s="556"/>
      <c r="F6" s="556"/>
      <c r="G6" s="556"/>
      <c r="H6" s="556"/>
      <c r="I6" s="556"/>
      <c r="J6" s="34"/>
      <c r="K6" s="34"/>
      <c r="L6" s="34"/>
      <c r="M6" s="34"/>
      <c r="N6" s="34"/>
      <c r="O6" s="34"/>
    </row>
    <row r="7" spans="1:20" ht="26.25" customHeight="1" x14ac:dyDescent="0.25">
      <c r="A7" s="384"/>
      <c r="B7" s="384"/>
      <c r="C7" s="384"/>
      <c r="D7" s="384"/>
      <c r="E7" s="384"/>
      <c r="F7" s="384"/>
      <c r="G7" s="384"/>
      <c r="H7" s="384"/>
      <c r="I7" s="384"/>
      <c r="O7" s="406"/>
      <c r="P7" s="380"/>
      <c r="Q7" s="380"/>
      <c r="R7" s="380"/>
      <c r="S7" s="380"/>
      <c r="T7" s="380"/>
    </row>
    <row r="8" spans="1:20" s="304" customFormat="1" ht="39" customHeight="1" x14ac:dyDescent="0.25">
      <c r="A8" s="544" t="s">
        <v>325</v>
      </c>
      <c r="B8" s="545"/>
      <c r="C8" s="545"/>
      <c r="D8" s="545"/>
      <c r="E8" s="545"/>
      <c r="F8" s="545"/>
      <c r="G8" s="545"/>
      <c r="H8" s="545"/>
      <c r="I8" s="545"/>
      <c r="J8" s="545"/>
      <c r="K8" s="545"/>
      <c r="L8" s="545"/>
      <c r="M8" s="545"/>
      <c r="O8" s="439"/>
      <c r="P8" s="440"/>
      <c r="Q8" s="440"/>
      <c r="R8" s="440"/>
    </row>
    <row r="9" spans="1:20" s="304" customFormat="1" ht="13.2" x14ac:dyDescent="0.25">
      <c r="A9" s="546" t="s">
        <v>313</v>
      </c>
      <c r="B9" s="547"/>
      <c r="C9" s="432"/>
      <c r="D9" s="432"/>
      <c r="E9" s="432"/>
      <c r="F9" s="432"/>
      <c r="G9" s="432"/>
      <c r="H9" s="432"/>
      <c r="I9" s="432"/>
      <c r="J9" s="432"/>
      <c r="K9" s="432"/>
      <c r="L9" s="432"/>
      <c r="M9" s="432"/>
      <c r="O9" s="441"/>
      <c r="P9" s="440"/>
      <c r="Q9" s="440"/>
      <c r="R9" s="440"/>
    </row>
    <row r="10" spans="1:20" ht="32.25" customHeight="1" x14ac:dyDescent="0.25">
      <c r="A10" s="433"/>
      <c r="B10" s="434"/>
      <c r="C10" s="434"/>
      <c r="D10" s="543" t="s">
        <v>328</v>
      </c>
      <c r="E10" s="543"/>
      <c r="F10" s="543"/>
      <c r="G10" s="543"/>
      <c r="H10" s="543"/>
      <c r="I10" s="548" t="s">
        <v>329</v>
      </c>
      <c r="J10" s="548"/>
      <c r="K10" s="548"/>
      <c r="L10" s="548"/>
      <c r="M10" s="549"/>
      <c r="O10" s="408"/>
      <c r="P10" s="410"/>
      <c r="Q10" s="410"/>
      <c r="R10" s="410"/>
      <c r="S10" s="410"/>
    </row>
    <row r="11" spans="1:20" ht="42" customHeight="1" x14ac:dyDescent="0.2">
      <c r="A11" s="411" t="s">
        <v>12</v>
      </c>
      <c r="B11" s="411" t="s">
        <v>216</v>
      </c>
      <c r="C11" s="411"/>
      <c r="D11" s="412" t="s">
        <v>14</v>
      </c>
      <c r="E11" s="412"/>
      <c r="F11" s="412" t="s">
        <v>15</v>
      </c>
      <c r="G11" s="412" t="s">
        <v>16</v>
      </c>
      <c r="H11" s="412" t="s">
        <v>17</v>
      </c>
      <c r="I11" s="414" t="s">
        <v>14</v>
      </c>
      <c r="J11" s="414"/>
      <c r="K11" s="414" t="s">
        <v>15</v>
      </c>
      <c r="L11" s="414" t="s">
        <v>16</v>
      </c>
      <c r="M11" s="414" t="s">
        <v>17</v>
      </c>
    </row>
    <row r="12" spans="1:20" ht="25.2" x14ac:dyDescent="0.2">
      <c r="A12" s="14" t="s">
        <v>19</v>
      </c>
      <c r="B12" s="15" t="s">
        <v>20</v>
      </c>
      <c r="C12" s="381"/>
      <c r="D12" s="385">
        <f>'2a Fase A'!D10</f>
        <v>1</v>
      </c>
      <c r="E12" s="386">
        <v>100</v>
      </c>
      <c r="F12" s="387" t="s">
        <v>21</v>
      </c>
      <c r="G12" s="386">
        <v>100</v>
      </c>
      <c r="H12" s="386">
        <v>100</v>
      </c>
      <c r="I12" s="415">
        <f>'2b Fase B en C'!D10</f>
        <v>1</v>
      </c>
      <c r="J12" s="416">
        <v>100</v>
      </c>
      <c r="K12" s="417" t="s">
        <v>21</v>
      </c>
      <c r="L12" s="416">
        <v>100</v>
      </c>
      <c r="M12" s="416">
        <v>100</v>
      </c>
      <c r="O12" s="401"/>
    </row>
    <row r="13" spans="1:20" ht="50.4" x14ac:dyDescent="0.3">
      <c r="A13" s="14" t="s">
        <v>35</v>
      </c>
      <c r="B13" s="15" t="s">
        <v>36</v>
      </c>
      <c r="C13" s="388" t="s">
        <v>240</v>
      </c>
      <c r="D13" s="385">
        <f>'2a Fase A'!D16</f>
        <v>0</v>
      </c>
      <c r="E13" s="386">
        <f>H12</f>
        <v>100</v>
      </c>
      <c r="F13" s="387" t="s">
        <v>247</v>
      </c>
      <c r="G13" s="386">
        <f>D13*E13</f>
        <v>0</v>
      </c>
      <c r="H13" s="389"/>
      <c r="I13" s="418"/>
      <c r="J13" s="418"/>
      <c r="K13" s="418"/>
      <c r="L13" s="418"/>
      <c r="M13" s="419"/>
      <c r="N13" s="290"/>
      <c r="O13" s="406"/>
      <c r="P13" s="413"/>
      <c r="Q13" s="413"/>
      <c r="R13" s="413"/>
    </row>
    <row r="14" spans="1:20" x14ac:dyDescent="0.2">
      <c r="A14" s="381"/>
      <c r="B14" s="381"/>
      <c r="C14" s="390" t="s">
        <v>376</v>
      </c>
      <c r="D14" s="385">
        <v>0.08</v>
      </c>
      <c r="E14" s="391">
        <f>H12</f>
        <v>100</v>
      </c>
      <c r="F14" s="392" t="s">
        <v>247</v>
      </c>
      <c r="G14" s="391">
        <f>D14*E14</f>
        <v>8</v>
      </c>
      <c r="H14" s="391"/>
      <c r="I14" s="415">
        <v>0.08</v>
      </c>
      <c r="J14" s="420">
        <f>M12</f>
        <v>100</v>
      </c>
      <c r="K14" s="421" t="s">
        <v>247</v>
      </c>
      <c r="L14" s="420">
        <f>I14*J14</f>
        <v>8</v>
      </c>
      <c r="M14" s="420"/>
      <c r="N14" s="437"/>
    </row>
    <row r="15" spans="1:20" x14ac:dyDescent="0.2">
      <c r="A15" s="381"/>
      <c r="B15" s="52"/>
      <c r="C15" s="390" t="s">
        <v>223</v>
      </c>
      <c r="D15" s="396">
        <f>'2a Fase A'!D18</f>
        <v>1.5E-3</v>
      </c>
      <c r="E15" s="391">
        <f>H12</f>
        <v>100</v>
      </c>
      <c r="F15" s="392" t="s">
        <v>247</v>
      </c>
      <c r="G15" s="391">
        <f>D15*E15</f>
        <v>0.15</v>
      </c>
      <c r="H15" s="391"/>
      <c r="I15" s="418"/>
      <c r="J15" s="418"/>
      <c r="K15" s="418"/>
      <c r="L15" s="418"/>
      <c r="M15" s="420"/>
    </row>
    <row r="16" spans="1:20" ht="23.25" customHeight="1" x14ac:dyDescent="0.2">
      <c r="A16" s="381"/>
      <c r="B16" s="381"/>
      <c r="C16" s="13" t="s">
        <v>30</v>
      </c>
      <c r="D16" s="393">
        <f>SUM(D13:D15)</f>
        <v>8.1500000000000003E-2</v>
      </c>
      <c r="E16" s="394">
        <f>H12</f>
        <v>100</v>
      </c>
      <c r="F16" s="395" t="s">
        <v>247</v>
      </c>
      <c r="G16" s="394">
        <f>SUM(G13:G15)</f>
        <v>8.15</v>
      </c>
      <c r="H16" s="394">
        <f>H12+G16</f>
        <v>108.15</v>
      </c>
      <c r="I16" s="426">
        <f>SUM(I13:I15)</f>
        <v>0.08</v>
      </c>
      <c r="J16" s="422">
        <f>M12</f>
        <v>100</v>
      </c>
      <c r="K16" s="423" t="s">
        <v>247</v>
      </c>
      <c r="L16" s="422">
        <f>SUM(L13:L15)</f>
        <v>8</v>
      </c>
      <c r="M16" s="422">
        <f>M12+L16</f>
        <v>108</v>
      </c>
    </row>
    <row r="17" spans="1:13" ht="25.2" x14ac:dyDescent="0.2">
      <c r="A17" s="381"/>
      <c r="B17" s="15" t="s">
        <v>39</v>
      </c>
      <c r="C17" s="390" t="s">
        <v>40</v>
      </c>
      <c r="D17" s="396">
        <f>'2a Fase A'!D21</f>
        <v>8.0000000000000004E-4</v>
      </c>
      <c r="E17" s="391">
        <f>H12</f>
        <v>100</v>
      </c>
      <c r="F17" s="392" t="s">
        <v>247</v>
      </c>
      <c r="G17" s="391">
        <f t="shared" ref="G17:G23" si="0">D17*E17</f>
        <v>0.08</v>
      </c>
      <c r="H17" s="391"/>
      <c r="I17" s="427">
        <f>'2b Fase B en C'!D21</f>
        <v>8.0000000000000004E-4</v>
      </c>
      <c r="J17" s="420">
        <f>M12</f>
        <v>100</v>
      </c>
      <c r="K17" s="421" t="s">
        <v>247</v>
      </c>
      <c r="L17" s="420">
        <f t="shared" ref="L17:L23" si="1">I17*J17</f>
        <v>0.08</v>
      </c>
      <c r="M17" s="420"/>
    </row>
    <row r="18" spans="1:13" x14ac:dyDescent="0.2">
      <c r="A18" s="381"/>
      <c r="B18" s="24"/>
      <c r="C18" s="390" t="s">
        <v>41</v>
      </c>
      <c r="D18" s="385">
        <f>'2a Fase A'!D22</f>
        <v>8.0399999999999999E-2</v>
      </c>
      <c r="E18" s="391">
        <f>H12</f>
        <v>100</v>
      </c>
      <c r="F18" s="392" t="s">
        <v>247</v>
      </c>
      <c r="G18" s="391">
        <f t="shared" si="0"/>
        <v>8.0399999999999991</v>
      </c>
      <c r="H18" s="391"/>
      <c r="I18" s="415">
        <f>'2b Fase B en C'!D22</f>
        <v>8.0399999999999999E-2</v>
      </c>
      <c r="J18" s="420">
        <f>M12</f>
        <v>100</v>
      </c>
      <c r="K18" s="421" t="s">
        <v>247</v>
      </c>
      <c r="L18" s="420">
        <f t="shared" si="1"/>
        <v>8.0399999999999991</v>
      </c>
      <c r="M18" s="420"/>
    </row>
    <row r="19" spans="1:13" x14ac:dyDescent="0.2">
      <c r="A19" s="381"/>
      <c r="B19" s="46"/>
      <c r="C19" s="390" t="s">
        <v>225</v>
      </c>
      <c r="D19" s="385">
        <f>'2a Fase A'!D23</f>
        <v>6.5699999999999995E-2</v>
      </c>
      <c r="E19" s="391">
        <f>H12</f>
        <v>100</v>
      </c>
      <c r="F19" s="392" t="s">
        <v>247</v>
      </c>
      <c r="G19" s="391">
        <f t="shared" si="0"/>
        <v>6.5699999999999994</v>
      </c>
      <c r="H19" s="391"/>
      <c r="I19" s="415">
        <f>'2b Fase B en C'!D23</f>
        <v>6.5699999999999995E-2</v>
      </c>
      <c r="J19" s="420">
        <f>M12</f>
        <v>100</v>
      </c>
      <c r="K19" s="421" t="s">
        <v>247</v>
      </c>
      <c r="L19" s="420">
        <f t="shared" si="1"/>
        <v>6.5699999999999994</v>
      </c>
      <c r="M19" s="420"/>
    </row>
    <row r="20" spans="1:13" x14ac:dyDescent="0.2">
      <c r="A20" s="381"/>
      <c r="B20" s="24"/>
      <c r="C20" s="390" t="s">
        <v>44</v>
      </c>
      <c r="D20" s="385">
        <f>'2a Fase A'!D24</f>
        <v>7.6399999999999996E-2</v>
      </c>
      <c r="E20" s="391">
        <f>H12</f>
        <v>100</v>
      </c>
      <c r="F20" s="392" t="s">
        <v>247</v>
      </c>
      <c r="G20" s="391">
        <f t="shared" si="0"/>
        <v>7.64</v>
      </c>
      <c r="H20" s="391"/>
      <c r="I20" s="415">
        <f>'2b Fase B en C'!D24</f>
        <v>7.6399999999999996E-2</v>
      </c>
      <c r="J20" s="420">
        <f>M12</f>
        <v>100</v>
      </c>
      <c r="K20" s="421" t="s">
        <v>247</v>
      </c>
      <c r="L20" s="420">
        <f t="shared" si="1"/>
        <v>7.64</v>
      </c>
      <c r="M20" s="420"/>
    </row>
    <row r="21" spans="1:13" x14ac:dyDescent="0.2">
      <c r="A21" s="381"/>
      <c r="B21" s="24"/>
      <c r="C21" s="390" t="s">
        <v>314</v>
      </c>
      <c r="D21" s="385">
        <f>'2a Fase A'!D25</f>
        <v>0</v>
      </c>
      <c r="E21" s="391">
        <f>H12</f>
        <v>100</v>
      </c>
      <c r="F21" s="392" t="s">
        <v>247</v>
      </c>
      <c r="G21" s="391">
        <f t="shared" si="0"/>
        <v>0</v>
      </c>
      <c r="H21" s="391"/>
      <c r="I21" s="415">
        <f>'2b Fase B en C'!D25</f>
        <v>0</v>
      </c>
      <c r="J21" s="420">
        <f>M12</f>
        <v>100</v>
      </c>
      <c r="K21" s="421" t="s">
        <v>247</v>
      </c>
      <c r="L21" s="420">
        <f t="shared" si="1"/>
        <v>0</v>
      </c>
      <c r="M21" s="420"/>
    </row>
    <row r="22" spans="1:13" x14ac:dyDescent="0.2">
      <c r="A22" s="381"/>
      <c r="B22" s="24"/>
      <c r="C22" s="390" t="s">
        <v>315</v>
      </c>
      <c r="D22" s="385">
        <f>'2a Fase A'!D26</f>
        <v>0</v>
      </c>
      <c r="E22" s="391">
        <f>H12</f>
        <v>100</v>
      </c>
      <c r="F22" s="392" t="s">
        <v>247</v>
      </c>
      <c r="G22" s="391">
        <f t="shared" si="0"/>
        <v>0</v>
      </c>
      <c r="H22" s="391"/>
      <c r="I22" s="415">
        <f>'2b Fase B en C'!D26</f>
        <v>0</v>
      </c>
      <c r="J22" s="420">
        <f>M12</f>
        <v>100</v>
      </c>
      <c r="K22" s="421" t="s">
        <v>247</v>
      </c>
      <c r="L22" s="420">
        <f t="shared" si="1"/>
        <v>0</v>
      </c>
      <c r="M22" s="420"/>
    </row>
    <row r="23" spans="1:13" x14ac:dyDescent="0.2">
      <c r="A23" s="381"/>
      <c r="B23" s="24"/>
      <c r="C23" s="390" t="s">
        <v>316</v>
      </c>
      <c r="D23" s="385">
        <f>'2a Fase A'!D27</f>
        <v>0</v>
      </c>
      <c r="E23" s="391">
        <f>H12</f>
        <v>100</v>
      </c>
      <c r="F23" s="392" t="s">
        <v>247</v>
      </c>
      <c r="G23" s="391">
        <f t="shared" si="0"/>
        <v>0</v>
      </c>
      <c r="H23" s="391"/>
      <c r="I23" s="415">
        <f>'2b Fase B en C'!D27</f>
        <v>0</v>
      </c>
      <c r="J23" s="420">
        <f>M12</f>
        <v>100</v>
      </c>
      <c r="K23" s="421" t="s">
        <v>247</v>
      </c>
      <c r="L23" s="420">
        <f t="shared" si="1"/>
        <v>0</v>
      </c>
      <c r="M23" s="420"/>
    </row>
    <row r="24" spans="1:13" ht="22.5" customHeight="1" x14ac:dyDescent="0.2">
      <c r="A24" s="381"/>
      <c r="B24" s="381"/>
      <c r="C24" s="13" t="s">
        <v>30</v>
      </c>
      <c r="D24" s="393">
        <f>SUM(D17:D23)</f>
        <v>0.22329999999999997</v>
      </c>
      <c r="E24" s="394">
        <f>H12</f>
        <v>100</v>
      </c>
      <c r="F24" s="395" t="s">
        <v>247</v>
      </c>
      <c r="G24" s="394">
        <f>SUM(G17:G23)</f>
        <v>22.33</v>
      </c>
      <c r="H24" s="394">
        <f>H16+G24</f>
        <v>130.48000000000002</v>
      </c>
      <c r="I24" s="426">
        <f>SUM(I17:I23)</f>
        <v>0.22329999999999997</v>
      </c>
      <c r="J24" s="422">
        <f>M12</f>
        <v>100</v>
      </c>
      <c r="K24" s="423" t="s">
        <v>247</v>
      </c>
      <c r="L24" s="422">
        <f>SUM(L17:L23)</f>
        <v>22.33</v>
      </c>
      <c r="M24" s="422">
        <f>M16+L24</f>
        <v>130.32999999999998</v>
      </c>
    </row>
    <row r="25" spans="1:13" ht="25.2" x14ac:dyDescent="0.2">
      <c r="A25" s="447" t="s">
        <v>213</v>
      </c>
      <c r="B25" s="448" t="s">
        <v>373</v>
      </c>
      <c r="C25" s="50"/>
      <c r="D25" s="449">
        <v>2E-3</v>
      </c>
      <c r="E25" s="450">
        <f>H24</f>
        <v>130.48000000000002</v>
      </c>
      <c r="F25" s="451" t="s">
        <v>374</v>
      </c>
      <c r="G25" s="450">
        <f>E25*D25</f>
        <v>0.26096000000000003</v>
      </c>
      <c r="H25" s="450">
        <f>H24+G25</f>
        <v>130.74096000000003</v>
      </c>
      <c r="I25" s="452">
        <v>2E-3</v>
      </c>
      <c r="J25" s="453">
        <f>M24</f>
        <v>130.32999999999998</v>
      </c>
      <c r="K25" s="454" t="s">
        <v>374</v>
      </c>
      <c r="L25" s="453">
        <f>J25*I25</f>
        <v>0.26065999999999995</v>
      </c>
      <c r="M25" s="453">
        <f>M24+L25</f>
        <v>130.59065999999999</v>
      </c>
    </row>
    <row r="26" spans="1:13" ht="22.5" customHeight="1" x14ac:dyDescent="0.2">
      <c r="A26" s="381"/>
      <c r="B26" s="381"/>
      <c r="C26" s="13"/>
      <c r="D26" s="393"/>
      <c r="E26" s="394"/>
      <c r="F26" s="395"/>
      <c r="G26" s="394"/>
      <c r="H26" s="394"/>
      <c r="I26" s="426"/>
      <c r="J26" s="422"/>
      <c r="K26" s="423"/>
      <c r="L26" s="422"/>
      <c r="M26" s="422"/>
    </row>
    <row r="27" spans="1:13" ht="39" customHeight="1" x14ac:dyDescent="0.2">
      <c r="A27" s="246"/>
      <c r="B27" s="247"/>
      <c r="C27" s="246" t="s">
        <v>317</v>
      </c>
      <c r="D27" s="397"/>
      <c r="E27" s="398"/>
      <c r="F27" s="399"/>
      <c r="G27" s="398"/>
      <c r="H27" s="456">
        <f>ROUND(H25/100,4)</f>
        <v>1.3073999999999999</v>
      </c>
      <c r="I27" s="428"/>
      <c r="J27" s="424"/>
      <c r="K27" s="425"/>
      <c r="L27" s="424"/>
      <c r="M27" s="455">
        <f>ROUND(M25/100,4)</f>
        <v>1.3059000000000001</v>
      </c>
    </row>
    <row r="28" spans="1:13" x14ac:dyDescent="0.2">
      <c r="A28" s="401" t="s">
        <v>327</v>
      </c>
      <c r="B28" s="401"/>
      <c r="C28" s="401"/>
      <c r="D28" s="401"/>
      <c r="E28" s="401"/>
      <c r="F28" s="401"/>
      <c r="G28" s="401"/>
      <c r="H28" s="401"/>
      <c r="I28" s="401"/>
      <c r="J28" s="401"/>
      <c r="K28" s="401"/>
      <c r="L28" s="401"/>
      <c r="M28" s="401"/>
    </row>
    <row r="29" spans="1:13" hidden="1" x14ac:dyDescent="0.2">
      <c r="G29" s="50">
        <v>0.65</v>
      </c>
      <c r="H29" s="400">
        <f>H27</f>
        <v>1.3073999999999999</v>
      </c>
    </row>
    <row r="30" spans="1:13" hidden="1" x14ac:dyDescent="0.2">
      <c r="G30" s="50">
        <v>0.35</v>
      </c>
      <c r="H30" s="400">
        <f>M27</f>
        <v>1.3059000000000001</v>
      </c>
    </row>
    <row r="32" spans="1:13" ht="42" customHeight="1" x14ac:dyDescent="0.2">
      <c r="C32" s="433" t="s">
        <v>352</v>
      </c>
      <c r="D32" s="435">
        <f>SUMPRODUCT(G29:G30,H29:H30)/SUM(G29:G30)</f>
        <v>1.306875</v>
      </c>
      <c r="F32" s="401"/>
      <c r="G32" s="401"/>
      <c r="H32" s="401"/>
      <c r="I32" s="401"/>
      <c r="J32" s="401"/>
      <c r="K32" s="401"/>
      <c r="L32" s="401"/>
      <c r="M32" s="401"/>
    </row>
    <row r="33" spans="1:22" ht="45.75" customHeight="1" x14ac:dyDescent="0.3">
      <c r="C33" s="550" t="s">
        <v>343</v>
      </c>
      <c r="D33" s="551"/>
      <c r="E33" s="552"/>
      <c r="F33" s="553"/>
      <c r="G33" s="542"/>
      <c r="H33" s="542"/>
      <c r="I33" s="542"/>
      <c r="J33" s="542"/>
      <c r="K33" s="542"/>
      <c r="L33" s="542"/>
      <c r="M33" s="413"/>
    </row>
    <row r="36" spans="1:22" ht="32.25" customHeight="1" x14ac:dyDescent="0.2">
      <c r="A36" s="544" t="s">
        <v>326</v>
      </c>
      <c r="B36" s="545"/>
      <c r="C36" s="545"/>
      <c r="D36" s="545"/>
      <c r="E36" s="545"/>
      <c r="F36" s="545"/>
      <c r="G36" s="545"/>
      <c r="H36" s="545"/>
      <c r="I36" s="545"/>
      <c r="J36" s="545"/>
      <c r="K36" s="545"/>
      <c r="L36" s="545"/>
      <c r="M36" s="545"/>
    </row>
    <row r="37" spans="1:22" ht="32.25" customHeight="1" x14ac:dyDescent="0.2">
      <c r="A37" s="433"/>
      <c r="B37" s="434"/>
      <c r="C37" s="434"/>
      <c r="D37" s="543" t="s">
        <v>328</v>
      </c>
      <c r="E37" s="543"/>
      <c r="F37" s="543"/>
      <c r="G37" s="543"/>
      <c r="H37" s="543"/>
      <c r="I37" s="548" t="s">
        <v>329</v>
      </c>
      <c r="J37" s="548"/>
      <c r="K37" s="548"/>
      <c r="L37" s="548"/>
      <c r="M37" s="549"/>
    </row>
    <row r="38" spans="1:22" ht="42" customHeight="1" x14ac:dyDescent="0.2">
      <c r="A38" s="411" t="s">
        <v>12</v>
      </c>
      <c r="B38" s="411" t="s">
        <v>216</v>
      </c>
      <c r="C38" s="411"/>
      <c r="D38" s="412" t="s">
        <v>14</v>
      </c>
      <c r="E38" s="412"/>
      <c r="F38" s="412" t="s">
        <v>15</v>
      </c>
      <c r="G38" s="412" t="s">
        <v>16</v>
      </c>
      <c r="H38" s="412" t="s">
        <v>17</v>
      </c>
      <c r="I38" s="414" t="s">
        <v>14</v>
      </c>
      <c r="J38" s="414"/>
      <c r="K38" s="414" t="s">
        <v>15</v>
      </c>
      <c r="L38" s="414" t="s">
        <v>16</v>
      </c>
      <c r="M38" s="414" t="s">
        <v>17</v>
      </c>
    </row>
    <row r="39" spans="1:22" ht="25.2" x14ac:dyDescent="0.2">
      <c r="A39" s="14" t="s">
        <v>19</v>
      </c>
      <c r="B39" s="15" t="s">
        <v>20</v>
      </c>
      <c r="C39" s="381"/>
      <c r="D39" s="385">
        <f>'2a Fase A'!D10</f>
        <v>1</v>
      </c>
      <c r="E39" s="386">
        <v>100</v>
      </c>
      <c r="F39" s="387" t="s">
        <v>21</v>
      </c>
      <c r="G39" s="386">
        <v>100</v>
      </c>
      <c r="H39" s="386">
        <v>100</v>
      </c>
      <c r="I39" s="415">
        <f>'2b Fase B en C'!D10</f>
        <v>1</v>
      </c>
      <c r="J39" s="416">
        <v>100</v>
      </c>
      <c r="K39" s="417" t="s">
        <v>21</v>
      </c>
      <c r="L39" s="416">
        <v>100</v>
      </c>
      <c r="M39" s="416">
        <v>100</v>
      </c>
    </row>
    <row r="40" spans="1:22" ht="58.5" customHeight="1" x14ac:dyDescent="0.3">
      <c r="A40" s="14" t="s">
        <v>27</v>
      </c>
      <c r="B40" s="14" t="s">
        <v>28</v>
      </c>
      <c r="C40" s="390" t="s">
        <v>318</v>
      </c>
      <c r="D40" s="402">
        <f>'2a Fase A'!D11</f>
        <v>0.108225</v>
      </c>
      <c r="E40" s="386">
        <f>H39</f>
        <v>100</v>
      </c>
      <c r="F40" s="387" t="s">
        <v>245</v>
      </c>
      <c r="G40" s="386">
        <f>D40*E40</f>
        <v>10.8225</v>
      </c>
      <c r="H40" s="386">
        <f>H39+G40</f>
        <v>110.82250000000001</v>
      </c>
      <c r="I40" s="429">
        <f>'2b Fase B en C'!D11</f>
        <v>0.108225</v>
      </c>
      <c r="J40" s="416">
        <f>M39</f>
        <v>100</v>
      </c>
      <c r="K40" s="417" t="s">
        <v>245</v>
      </c>
      <c r="L40" s="416">
        <f>I40*J40</f>
        <v>10.8225</v>
      </c>
      <c r="M40" s="416">
        <f>M39+L40</f>
        <v>110.82250000000001</v>
      </c>
      <c r="O40" s="407"/>
      <c r="P40" s="413"/>
      <c r="Q40" s="413"/>
      <c r="R40" s="413"/>
      <c r="S40" s="413"/>
    </row>
    <row r="41" spans="1:22" ht="50.4" x14ac:dyDescent="0.2">
      <c r="A41" s="14" t="s">
        <v>35</v>
      </c>
      <c r="B41" s="15" t="s">
        <v>36</v>
      </c>
      <c r="C41" s="388" t="s">
        <v>240</v>
      </c>
      <c r="D41" s="402">
        <f>'2a Fase A'!D16</f>
        <v>0</v>
      </c>
      <c r="E41" s="386">
        <f>H40</f>
        <v>110.82250000000001</v>
      </c>
      <c r="F41" s="387" t="s">
        <v>247</v>
      </c>
      <c r="G41" s="386">
        <f>D41*E41</f>
        <v>0</v>
      </c>
      <c r="H41" s="389"/>
      <c r="I41" s="418"/>
      <c r="J41" s="418"/>
      <c r="K41" s="418"/>
      <c r="L41" s="418"/>
      <c r="M41" s="419"/>
      <c r="N41" s="290"/>
    </row>
    <row r="42" spans="1:22" x14ac:dyDescent="0.2">
      <c r="A42" s="381"/>
      <c r="B42" s="381"/>
      <c r="C42" s="390" t="s">
        <v>377</v>
      </c>
      <c r="D42" s="402">
        <f>D14</f>
        <v>0.08</v>
      </c>
      <c r="E42" s="391">
        <f>H40</f>
        <v>110.82250000000001</v>
      </c>
      <c r="F42" s="392" t="s">
        <v>247</v>
      </c>
      <c r="G42" s="391">
        <f>D42*E42</f>
        <v>8.8658000000000001</v>
      </c>
      <c r="H42" s="391"/>
      <c r="I42" s="429">
        <f>I14</f>
        <v>0.08</v>
      </c>
      <c r="J42" s="420">
        <f>M40</f>
        <v>110.82250000000001</v>
      </c>
      <c r="K42" s="421" t="s">
        <v>247</v>
      </c>
      <c r="L42" s="420">
        <f>I42*J42</f>
        <v>8.8658000000000001</v>
      </c>
      <c r="M42" s="420"/>
      <c r="N42" s="437"/>
      <c r="P42" s="438"/>
      <c r="Q42" s="438"/>
      <c r="R42" s="438"/>
      <c r="S42" s="438"/>
      <c r="T42" s="438"/>
      <c r="U42" s="438"/>
      <c r="V42" s="438"/>
    </row>
    <row r="43" spans="1:22" x14ac:dyDescent="0.2">
      <c r="A43" s="381"/>
      <c r="B43" s="52"/>
      <c r="C43" s="390" t="s">
        <v>223</v>
      </c>
      <c r="D43" s="402">
        <f>'2a Fase A'!D18</f>
        <v>1.5E-3</v>
      </c>
      <c r="E43" s="391">
        <f>H40</f>
        <v>110.82250000000001</v>
      </c>
      <c r="F43" s="392" t="s">
        <v>247</v>
      </c>
      <c r="G43" s="391">
        <f>D43*E43</f>
        <v>0.16623375000000001</v>
      </c>
      <c r="H43" s="391"/>
      <c r="I43" s="418"/>
      <c r="J43" s="418"/>
      <c r="K43" s="418"/>
      <c r="L43" s="418"/>
      <c r="M43" s="420"/>
    </row>
    <row r="44" spans="1:22" ht="23.25" customHeight="1" x14ac:dyDescent="0.2">
      <c r="A44" s="381"/>
      <c r="B44" s="381"/>
      <c r="C44" s="13" t="s">
        <v>30</v>
      </c>
      <c r="D44" s="393">
        <f>SUM(D41:D43)</f>
        <v>8.1500000000000003E-2</v>
      </c>
      <c r="E44" s="394">
        <f>H40</f>
        <v>110.82250000000001</v>
      </c>
      <c r="F44" s="395" t="s">
        <v>247</v>
      </c>
      <c r="G44" s="394">
        <f>SUM(G41:G43)</f>
        <v>9.0320337500000001</v>
      </c>
      <c r="H44" s="394">
        <f>H40+G44</f>
        <v>119.85453375</v>
      </c>
      <c r="I44" s="426">
        <f>SUM(I41:I43)</f>
        <v>0.08</v>
      </c>
      <c r="J44" s="422">
        <f>M40</f>
        <v>110.82250000000001</v>
      </c>
      <c r="K44" s="423" t="s">
        <v>247</v>
      </c>
      <c r="L44" s="422">
        <f>SUM(L41:L43)</f>
        <v>8.8658000000000001</v>
      </c>
      <c r="M44" s="422">
        <f>M40+L44</f>
        <v>119.6883</v>
      </c>
    </row>
    <row r="45" spans="1:22" ht="25.2" x14ac:dyDescent="0.2">
      <c r="A45" s="381"/>
      <c r="B45" s="15" t="s">
        <v>39</v>
      </c>
      <c r="C45" s="390" t="s">
        <v>40</v>
      </c>
      <c r="D45" s="396">
        <f>'2a Fase A'!D21</f>
        <v>8.0000000000000004E-4</v>
      </c>
      <c r="E45" s="391">
        <f>H40</f>
        <v>110.82250000000001</v>
      </c>
      <c r="F45" s="392" t="s">
        <v>247</v>
      </c>
      <c r="G45" s="391">
        <f t="shared" ref="G45:G50" si="2">D45*E45</f>
        <v>8.8658000000000015E-2</v>
      </c>
      <c r="H45" s="391"/>
      <c r="I45" s="427">
        <f>'2b Fase B en C'!D21</f>
        <v>8.0000000000000004E-4</v>
      </c>
      <c r="J45" s="420">
        <f>M40</f>
        <v>110.82250000000001</v>
      </c>
      <c r="K45" s="421" t="s">
        <v>247</v>
      </c>
      <c r="L45" s="420">
        <f t="shared" ref="L45:L50" si="3">I45*J45</f>
        <v>8.8658000000000015E-2</v>
      </c>
      <c r="M45" s="420"/>
    </row>
    <row r="46" spans="1:22" x14ac:dyDescent="0.2">
      <c r="A46" s="381"/>
      <c r="B46" s="24"/>
      <c r="C46" s="390" t="s">
        <v>41</v>
      </c>
      <c r="D46" s="396">
        <f>'2a Fase A'!D22</f>
        <v>8.0399999999999999E-2</v>
      </c>
      <c r="E46" s="391">
        <f>H40</f>
        <v>110.82250000000001</v>
      </c>
      <c r="F46" s="392" t="s">
        <v>247</v>
      </c>
      <c r="G46" s="391">
        <f t="shared" si="2"/>
        <v>8.9101289999999995</v>
      </c>
      <c r="H46" s="391"/>
      <c r="I46" s="427">
        <f>'2b Fase B en C'!D22</f>
        <v>8.0399999999999999E-2</v>
      </c>
      <c r="J46" s="420">
        <f>M40</f>
        <v>110.82250000000001</v>
      </c>
      <c r="K46" s="421" t="s">
        <v>247</v>
      </c>
      <c r="L46" s="420">
        <f t="shared" si="3"/>
        <v>8.9101289999999995</v>
      </c>
      <c r="M46" s="420"/>
    </row>
    <row r="47" spans="1:22" x14ac:dyDescent="0.2">
      <c r="A47" s="381"/>
      <c r="B47" s="46"/>
      <c r="C47" s="390" t="s">
        <v>225</v>
      </c>
      <c r="D47" s="396">
        <f>'2a Fase A'!D23</f>
        <v>6.5699999999999995E-2</v>
      </c>
      <c r="E47" s="391">
        <f>H40</f>
        <v>110.82250000000001</v>
      </c>
      <c r="F47" s="392" t="s">
        <v>247</v>
      </c>
      <c r="G47" s="391">
        <f t="shared" si="2"/>
        <v>7.2810382499999999</v>
      </c>
      <c r="H47" s="391"/>
      <c r="I47" s="427">
        <f>'2b Fase B en C'!D23</f>
        <v>6.5699999999999995E-2</v>
      </c>
      <c r="J47" s="420">
        <f>M40</f>
        <v>110.82250000000001</v>
      </c>
      <c r="K47" s="421" t="s">
        <v>247</v>
      </c>
      <c r="L47" s="420">
        <f t="shared" si="3"/>
        <v>7.2810382499999999</v>
      </c>
      <c r="M47" s="420"/>
    </row>
    <row r="48" spans="1:22" x14ac:dyDescent="0.2">
      <c r="A48" s="381"/>
      <c r="B48" s="24"/>
      <c r="C48" s="390" t="s">
        <v>44</v>
      </c>
      <c r="D48" s="396">
        <f>'2a Fase A'!D24</f>
        <v>7.6399999999999996E-2</v>
      </c>
      <c r="E48" s="391">
        <f>H40</f>
        <v>110.82250000000001</v>
      </c>
      <c r="F48" s="392" t="s">
        <v>247</v>
      </c>
      <c r="G48" s="391">
        <f t="shared" si="2"/>
        <v>8.4668390000000002</v>
      </c>
      <c r="H48" s="391"/>
      <c r="I48" s="427">
        <f>'2b Fase B en C'!D24</f>
        <v>7.6399999999999996E-2</v>
      </c>
      <c r="J48" s="420">
        <f>M40</f>
        <v>110.82250000000001</v>
      </c>
      <c r="K48" s="421" t="s">
        <v>247</v>
      </c>
      <c r="L48" s="420">
        <f t="shared" si="3"/>
        <v>8.4668390000000002</v>
      </c>
      <c r="M48" s="420"/>
    </row>
    <row r="49" spans="1:19" x14ac:dyDescent="0.2">
      <c r="A49" s="381"/>
      <c r="B49" s="24"/>
      <c r="C49" s="390" t="s">
        <v>314</v>
      </c>
      <c r="D49" s="396">
        <f>'2a Fase A'!D25</f>
        <v>0</v>
      </c>
      <c r="E49" s="391">
        <f>H40</f>
        <v>110.82250000000001</v>
      </c>
      <c r="F49" s="392" t="s">
        <v>247</v>
      </c>
      <c r="G49" s="391">
        <f t="shared" si="2"/>
        <v>0</v>
      </c>
      <c r="H49" s="391"/>
      <c r="I49" s="427">
        <f>'2b Fase B en C'!D25</f>
        <v>0</v>
      </c>
      <c r="J49" s="420">
        <f>M40</f>
        <v>110.82250000000001</v>
      </c>
      <c r="K49" s="421" t="s">
        <v>247</v>
      </c>
      <c r="L49" s="420">
        <f t="shared" si="3"/>
        <v>0</v>
      </c>
      <c r="M49" s="420"/>
    </row>
    <row r="50" spans="1:19" x14ac:dyDescent="0.2">
      <c r="A50" s="381"/>
      <c r="B50" s="24"/>
      <c r="C50" s="390" t="s">
        <v>315</v>
      </c>
      <c r="D50" s="396">
        <f>'2a Fase A'!D26</f>
        <v>0</v>
      </c>
      <c r="E50" s="391">
        <f>H40</f>
        <v>110.82250000000001</v>
      </c>
      <c r="F50" s="392" t="s">
        <v>247</v>
      </c>
      <c r="G50" s="391">
        <f t="shared" si="2"/>
        <v>0</v>
      </c>
      <c r="H50" s="391"/>
      <c r="I50" s="427">
        <f>'2b Fase B en C'!D26</f>
        <v>0</v>
      </c>
      <c r="J50" s="420">
        <f>M40</f>
        <v>110.82250000000001</v>
      </c>
      <c r="K50" s="421" t="s">
        <v>247</v>
      </c>
      <c r="L50" s="420">
        <f t="shared" si="3"/>
        <v>0</v>
      </c>
      <c r="M50" s="420"/>
    </row>
    <row r="51" spans="1:19" x14ac:dyDescent="0.2">
      <c r="A51" s="381"/>
      <c r="B51" s="24"/>
      <c r="C51" s="390" t="s">
        <v>316</v>
      </c>
      <c r="D51" s="396">
        <f>'2a Fase A'!D27</f>
        <v>0</v>
      </c>
      <c r="E51" s="391">
        <f>H40</f>
        <v>110.82250000000001</v>
      </c>
      <c r="F51" s="392" t="s">
        <v>247</v>
      </c>
      <c r="G51" s="391">
        <f>D51*E51</f>
        <v>0</v>
      </c>
      <c r="H51" s="391"/>
      <c r="I51" s="427">
        <f>'2b Fase B en C'!D27</f>
        <v>0</v>
      </c>
      <c r="J51" s="420">
        <f>M40</f>
        <v>110.82250000000001</v>
      </c>
      <c r="K51" s="421" t="s">
        <v>247</v>
      </c>
      <c r="L51" s="420">
        <f>I51*J51</f>
        <v>0</v>
      </c>
      <c r="M51" s="420"/>
    </row>
    <row r="52" spans="1:19" x14ac:dyDescent="0.2">
      <c r="A52" s="381"/>
      <c r="B52" s="24"/>
      <c r="C52" s="13" t="s">
        <v>30</v>
      </c>
      <c r="D52" s="393">
        <f>SUM(D45:D51)</f>
        <v>0.22329999999999997</v>
      </c>
      <c r="E52" s="394">
        <f>H40</f>
        <v>110.82250000000001</v>
      </c>
      <c r="F52" s="395" t="s">
        <v>247</v>
      </c>
      <c r="G52" s="394">
        <f>SUM(G45:G51)</f>
        <v>24.746664250000002</v>
      </c>
      <c r="H52" s="394">
        <f>H44+G52</f>
        <v>144.60119800000001</v>
      </c>
      <c r="I52" s="426">
        <f>SUM(I45:I51)</f>
        <v>0.22329999999999997</v>
      </c>
      <c r="J52" s="422">
        <f>M40</f>
        <v>110.82250000000001</v>
      </c>
      <c r="K52" s="423" t="s">
        <v>247</v>
      </c>
      <c r="L52" s="422">
        <f>SUM(L45:L51)</f>
        <v>24.746664250000002</v>
      </c>
      <c r="M52" s="422">
        <f>M44+L52</f>
        <v>144.43496425000001</v>
      </c>
    </row>
    <row r="53" spans="1:19" ht="25.2" x14ac:dyDescent="0.2">
      <c r="A53" s="14" t="s">
        <v>48</v>
      </c>
      <c r="B53" s="15" t="s">
        <v>319</v>
      </c>
      <c r="C53" s="390" t="s">
        <v>320</v>
      </c>
      <c r="D53" s="396">
        <f>'2a Fase A'!D29</f>
        <v>0</v>
      </c>
      <c r="E53" s="391">
        <f>H52</f>
        <v>144.60119800000001</v>
      </c>
      <c r="F53" s="392" t="s">
        <v>249</v>
      </c>
      <c r="G53" s="391">
        <f>E53*D53</f>
        <v>0</v>
      </c>
      <c r="H53" s="391"/>
      <c r="I53" s="427">
        <f>'2b Fase B en C'!D29</f>
        <v>0</v>
      </c>
      <c r="J53" s="420">
        <f>M52</f>
        <v>144.43496425000001</v>
      </c>
      <c r="K53" s="421" t="s">
        <v>249</v>
      </c>
      <c r="L53" s="420">
        <f>J53*I53</f>
        <v>0</v>
      </c>
      <c r="M53" s="420"/>
    </row>
    <row r="54" spans="1:19" ht="27.75" customHeight="1" x14ac:dyDescent="0.2">
      <c r="A54" s="381"/>
      <c r="B54" s="381"/>
      <c r="C54" s="13" t="s">
        <v>30</v>
      </c>
      <c r="D54" s="393">
        <f>D53</f>
        <v>0</v>
      </c>
      <c r="E54" s="394">
        <f>H52</f>
        <v>144.60119800000001</v>
      </c>
      <c r="F54" s="459" t="s">
        <v>249</v>
      </c>
      <c r="G54" s="394">
        <f>G53</f>
        <v>0</v>
      </c>
      <c r="H54" s="394">
        <f>H52+G54</f>
        <v>144.60119800000001</v>
      </c>
      <c r="I54" s="426">
        <f>I53</f>
        <v>0</v>
      </c>
      <c r="J54" s="422">
        <f>M52</f>
        <v>144.43496425000001</v>
      </c>
      <c r="K54" s="431" t="s">
        <v>249</v>
      </c>
      <c r="L54" s="422">
        <f>L53</f>
        <v>0</v>
      </c>
      <c r="M54" s="422">
        <f>M52+L54</f>
        <v>144.43496425000001</v>
      </c>
    </row>
    <row r="55" spans="1:19" ht="25.2" x14ac:dyDescent="0.2">
      <c r="A55" s="447" t="s">
        <v>213</v>
      </c>
      <c r="B55" s="448" t="s">
        <v>373</v>
      </c>
      <c r="C55" s="50"/>
      <c r="D55" s="449">
        <v>2E-3</v>
      </c>
      <c r="E55" s="450">
        <f>H54</f>
        <v>144.60119800000001</v>
      </c>
      <c r="F55" s="451" t="s">
        <v>374</v>
      </c>
      <c r="G55" s="450">
        <f>E55*D55</f>
        <v>0.28920239600000003</v>
      </c>
      <c r="H55" s="450">
        <f>H54+G55</f>
        <v>144.89040039600002</v>
      </c>
      <c r="I55" s="452">
        <v>2E-3</v>
      </c>
      <c r="J55" s="453">
        <f>M54</f>
        <v>144.43496425000001</v>
      </c>
      <c r="K55" s="454" t="s">
        <v>374</v>
      </c>
      <c r="L55" s="453">
        <f>J55*I55</f>
        <v>0.28886992850000004</v>
      </c>
      <c r="M55" s="453">
        <f>M54+L55</f>
        <v>144.7238341785</v>
      </c>
    </row>
    <row r="56" spans="1:19" ht="13.2" x14ac:dyDescent="0.25">
      <c r="A56" s="381"/>
      <c r="B56" s="381"/>
      <c r="C56" s="13"/>
      <c r="D56" s="393"/>
      <c r="E56" s="394"/>
      <c r="F56" s="395"/>
      <c r="G56" s="394"/>
      <c r="H56" s="394"/>
      <c r="I56" s="426"/>
      <c r="J56" s="422"/>
      <c r="K56" s="423"/>
      <c r="L56" s="422"/>
      <c r="M56" s="422"/>
      <c r="O56" s="542"/>
      <c r="P56" s="542"/>
      <c r="Q56" s="542"/>
      <c r="R56" s="542"/>
      <c r="S56" s="542"/>
    </row>
    <row r="57" spans="1:19" ht="35.25" customHeight="1" x14ac:dyDescent="0.25">
      <c r="A57" s="381"/>
      <c r="B57" s="381"/>
      <c r="C57" s="246" t="s">
        <v>317</v>
      </c>
      <c r="D57" s="393"/>
      <c r="E57" s="394"/>
      <c r="F57" s="395"/>
      <c r="G57" s="394"/>
      <c r="H57" s="457">
        <f>ROUND(H55/100,4)</f>
        <v>1.4489000000000001</v>
      </c>
      <c r="I57" s="426"/>
      <c r="J57" s="422"/>
      <c r="K57" s="423"/>
      <c r="L57" s="422"/>
      <c r="M57" s="458">
        <f>ROUND(M55/100,4)</f>
        <v>1.4472</v>
      </c>
      <c r="O57" s="410"/>
      <c r="P57" s="410"/>
      <c r="Q57" s="410"/>
      <c r="R57" s="410"/>
      <c r="S57" s="410"/>
    </row>
    <row r="58" spans="1:19" s="401" customFormat="1" x14ac:dyDescent="0.2">
      <c r="A58" s="401" t="s">
        <v>327</v>
      </c>
    </row>
    <row r="59" spans="1:19" ht="14.25" hidden="1" customHeight="1" x14ac:dyDescent="0.2">
      <c r="G59" s="50">
        <v>0.65</v>
      </c>
      <c r="H59" s="400">
        <f>H57</f>
        <v>1.4489000000000001</v>
      </c>
    </row>
    <row r="60" spans="1:19" hidden="1" x14ac:dyDescent="0.2">
      <c r="G60" s="50">
        <v>0.35</v>
      </c>
      <c r="H60" s="400">
        <f>M57</f>
        <v>1.4472</v>
      </c>
    </row>
    <row r="62" spans="1:19" ht="34.5" customHeight="1" x14ac:dyDescent="0.2">
      <c r="C62" s="433" t="s">
        <v>353</v>
      </c>
      <c r="D62" s="435">
        <f>SUMPRODUCT(G59:G60,H59:H60)/SUM(G59:G60)</f>
        <v>1.448305</v>
      </c>
      <c r="F62" s="401"/>
      <c r="G62" s="401"/>
      <c r="H62" s="401"/>
      <c r="I62" s="401"/>
      <c r="J62" s="401"/>
      <c r="K62" s="401"/>
      <c r="L62" s="401"/>
      <c r="M62" s="401"/>
    </row>
    <row r="63" spans="1:19" ht="47.25" customHeight="1" x14ac:dyDescent="0.3">
      <c r="C63" s="550" t="s">
        <v>343</v>
      </c>
      <c r="D63" s="551"/>
      <c r="E63" s="552"/>
      <c r="F63" s="553"/>
      <c r="G63" s="542"/>
      <c r="H63" s="542"/>
      <c r="I63" s="542"/>
      <c r="J63" s="542"/>
      <c r="K63" s="413"/>
      <c r="L63" s="413"/>
      <c r="M63" s="413"/>
    </row>
    <row r="67" spans="1:14" ht="32.25" customHeight="1" x14ac:dyDescent="0.2">
      <c r="A67" s="544" t="s">
        <v>321</v>
      </c>
      <c r="B67" s="554"/>
      <c r="C67" s="554"/>
      <c r="D67" s="554"/>
      <c r="E67" s="554"/>
      <c r="F67" s="554"/>
      <c r="G67" s="554"/>
      <c r="H67" s="554"/>
      <c r="I67" s="554"/>
      <c r="J67" s="554"/>
      <c r="K67" s="554"/>
      <c r="L67" s="554"/>
      <c r="M67" s="554"/>
    </row>
    <row r="68" spans="1:14" ht="32.25" customHeight="1" x14ac:dyDescent="0.2">
      <c r="A68" s="433"/>
      <c r="B68" s="433"/>
      <c r="C68" s="434"/>
      <c r="D68" s="543" t="s">
        <v>328</v>
      </c>
      <c r="E68" s="543"/>
      <c r="F68" s="543"/>
      <c r="G68" s="543"/>
      <c r="H68" s="543"/>
      <c r="I68" s="548" t="s">
        <v>329</v>
      </c>
      <c r="J68" s="548"/>
      <c r="K68" s="548"/>
      <c r="L68" s="548"/>
      <c r="M68" s="549"/>
    </row>
    <row r="69" spans="1:14" ht="42" customHeight="1" x14ac:dyDescent="0.2">
      <c r="A69" s="411" t="s">
        <v>12</v>
      </c>
      <c r="B69" s="411" t="s">
        <v>216</v>
      </c>
      <c r="C69" s="411"/>
      <c r="D69" s="412" t="s">
        <v>14</v>
      </c>
      <c r="E69" s="412"/>
      <c r="F69" s="412" t="s">
        <v>15</v>
      </c>
      <c r="G69" s="412" t="s">
        <v>16</v>
      </c>
      <c r="H69" s="412" t="s">
        <v>17</v>
      </c>
      <c r="I69" s="414" t="s">
        <v>14</v>
      </c>
      <c r="J69" s="414"/>
      <c r="K69" s="414" t="s">
        <v>15</v>
      </c>
      <c r="L69" s="414" t="s">
        <v>16</v>
      </c>
      <c r="M69" s="414" t="s">
        <v>17</v>
      </c>
    </row>
    <row r="70" spans="1:14" ht="25.2" x14ac:dyDescent="0.2">
      <c r="A70" s="14" t="s">
        <v>19</v>
      </c>
      <c r="B70" s="15" t="s">
        <v>20</v>
      </c>
      <c r="C70" s="381"/>
      <c r="D70" s="385">
        <f>'2a Fase A'!D10</f>
        <v>1</v>
      </c>
      <c r="E70" s="386">
        <v>100</v>
      </c>
      <c r="F70" s="387" t="s">
        <v>21</v>
      </c>
      <c r="G70" s="386">
        <v>100</v>
      </c>
      <c r="H70" s="386">
        <v>100</v>
      </c>
      <c r="I70" s="415">
        <f>'2b Fase B en C'!D10</f>
        <v>1</v>
      </c>
      <c r="J70" s="416">
        <v>100</v>
      </c>
      <c r="K70" s="417" t="s">
        <v>21</v>
      </c>
      <c r="L70" s="416">
        <v>100</v>
      </c>
      <c r="M70" s="416">
        <v>100</v>
      </c>
    </row>
    <row r="71" spans="1:14" ht="50.4" x14ac:dyDescent="0.2">
      <c r="A71" s="14" t="s">
        <v>35</v>
      </c>
      <c r="B71" s="15" t="s">
        <v>36</v>
      </c>
      <c r="C71" s="388" t="s">
        <v>240</v>
      </c>
      <c r="D71" s="385">
        <f>'2a Fase A'!D16</f>
        <v>0</v>
      </c>
      <c r="E71" s="386">
        <f>H70</f>
        <v>100</v>
      </c>
      <c r="F71" s="387" t="s">
        <v>247</v>
      </c>
      <c r="G71" s="386">
        <f>D71*E71</f>
        <v>0</v>
      </c>
      <c r="H71" s="389"/>
      <c r="I71" s="418"/>
      <c r="J71" s="418"/>
      <c r="K71" s="418"/>
      <c r="L71" s="418"/>
      <c r="M71" s="419"/>
      <c r="N71" s="290"/>
    </row>
    <row r="72" spans="1:14" x14ac:dyDescent="0.2">
      <c r="A72" s="381"/>
      <c r="B72" s="381"/>
      <c r="C72" s="390" t="s">
        <v>377</v>
      </c>
      <c r="D72" s="385">
        <f>D14</f>
        <v>0.08</v>
      </c>
      <c r="E72" s="391">
        <f>H70</f>
        <v>100</v>
      </c>
      <c r="F72" s="392" t="s">
        <v>247</v>
      </c>
      <c r="G72" s="391">
        <f>D72*E72</f>
        <v>8</v>
      </c>
      <c r="H72" s="391"/>
      <c r="I72" s="415">
        <f>I14</f>
        <v>0.08</v>
      </c>
      <c r="J72" s="420">
        <f>M70</f>
        <v>100</v>
      </c>
      <c r="K72" s="421" t="s">
        <v>247</v>
      </c>
      <c r="L72" s="420">
        <f>I72*J72</f>
        <v>8</v>
      </c>
      <c r="M72" s="420"/>
      <c r="N72" s="437"/>
    </row>
    <row r="73" spans="1:14" x14ac:dyDescent="0.2">
      <c r="A73" s="381"/>
      <c r="B73" s="52"/>
      <c r="C73" s="390" t="s">
        <v>223</v>
      </c>
      <c r="D73" s="396">
        <f>'2a Fase A'!D18</f>
        <v>1.5E-3</v>
      </c>
      <c r="E73" s="391">
        <f>H70</f>
        <v>100</v>
      </c>
      <c r="F73" s="392" t="s">
        <v>247</v>
      </c>
      <c r="G73" s="391">
        <f>D73*E73</f>
        <v>0.15</v>
      </c>
      <c r="H73" s="391"/>
      <c r="I73" s="418"/>
      <c r="J73" s="418"/>
      <c r="K73" s="418"/>
      <c r="L73" s="418"/>
      <c r="M73" s="420"/>
    </row>
    <row r="74" spans="1:14" ht="23.25" customHeight="1" x14ac:dyDescent="0.2">
      <c r="A74" s="381"/>
      <c r="B74" s="381"/>
      <c r="C74" s="13" t="s">
        <v>30</v>
      </c>
      <c r="D74" s="393">
        <f>SUM(D71:D73)</f>
        <v>8.1500000000000003E-2</v>
      </c>
      <c r="E74" s="394">
        <f>H70</f>
        <v>100</v>
      </c>
      <c r="F74" s="395" t="s">
        <v>247</v>
      </c>
      <c r="G74" s="394">
        <f>SUM(G71:G73)</f>
        <v>8.15</v>
      </c>
      <c r="H74" s="394">
        <f>H70+G74</f>
        <v>108.15</v>
      </c>
      <c r="I74" s="426">
        <f>SUM(I71:I73)</f>
        <v>0.08</v>
      </c>
      <c r="J74" s="422">
        <f>M70</f>
        <v>100</v>
      </c>
      <c r="K74" s="423" t="s">
        <v>247</v>
      </c>
      <c r="L74" s="422">
        <f>SUM(L71:L73)</f>
        <v>8</v>
      </c>
      <c r="M74" s="422">
        <f>M70+L74</f>
        <v>108</v>
      </c>
    </row>
    <row r="75" spans="1:14" ht="25.2" x14ac:dyDescent="0.2">
      <c r="A75" s="381"/>
      <c r="B75" s="15" t="s">
        <v>39</v>
      </c>
      <c r="C75" s="390" t="s">
        <v>40</v>
      </c>
      <c r="D75" s="396">
        <f>'2a Fase A'!D21</f>
        <v>8.0000000000000004E-4</v>
      </c>
      <c r="E75" s="391">
        <f>H70</f>
        <v>100</v>
      </c>
      <c r="F75" s="392" t="s">
        <v>247</v>
      </c>
      <c r="G75" s="391">
        <f t="shared" ref="G75:G80" si="4">D75*E75</f>
        <v>0.08</v>
      </c>
      <c r="H75" s="391"/>
      <c r="I75" s="427">
        <f>'2b Fase B en C'!D21</f>
        <v>8.0000000000000004E-4</v>
      </c>
      <c r="J75" s="420">
        <f>M70</f>
        <v>100</v>
      </c>
      <c r="K75" s="421" t="s">
        <v>247</v>
      </c>
      <c r="L75" s="420">
        <f t="shared" ref="L75:L80" si="5">I75*J75</f>
        <v>0.08</v>
      </c>
      <c r="M75" s="420"/>
    </row>
    <row r="76" spans="1:14" x14ac:dyDescent="0.2">
      <c r="A76" s="381"/>
      <c r="B76" s="24"/>
      <c r="C76" s="390" t="s">
        <v>41</v>
      </c>
      <c r="D76" s="396">
        <f>'2a Fase A'!D22</f>
        <v>8.0399999999999999E-2</v>
      </c>
      <c r="E76" s="391">
        <f>H70</f>
        <v>100</v>
      </c>
      <c r="F76" s="392" t="s">
        <v>247</v>
      </c>
      <c r="G76" s="391">
        <f t="shared" si="4"/>
        <v>8.0399999999999991</v>
      </c>
      <c r="H76" s="391"/>
      <c r="I76" s="427">
        <f>'2b Fase B en C'!D22</f>
        <v>8.0399999999999999E-2</v>
      </c>
      <c r="J76" s="420">
        <f>M70</f>
        <v>100</v>
      </c>
      <c r="K76" s="421" t="s">
        <v>247</v>
      </c>
      <c r="L76" s="420">
        <f t="shared" si="5"/>
        <v>8.0399999999999991</v>
      </c>
      <c r="M76" s="420"/>
    </row>
    <row r="77" spans="1:14" x14ac:dyDescent="0.2">
      <c r="A77" s="381"/>
      <c r="B77" s="46"/>
      <c r="C77" s="390" t="s">
        <v>225</v>
      </c>
      <c r="D77" s="396">
        <f>'2a Fase A'!D23</f>
        <v>6.5699999999999995E-2</v>
      </c>
      <c r="E77" s="391">
        <f>H70</f>
        <v>100</v>
      </c>
      <c r="F77" s="392" t="s">
        <v>247</v>
      </c>
      <c r="G77" s="391">
        <f t="shared" si="4"/>
        <v>6.5699999999999994</v>
      </c>
      <c r="H77" s="391"/>
      <c r="I77" s="427">
        <f>'2b Fase B en C'!D23</f>
        <v>6.5699999999999995E-2</v>
      </c>
      <c r="J77" s="420">
        <f>M70</f>
        <v>100</v>
      </c>
      <c r="K77" s="421" t="s">
        <v>247</v>
      </c>
      <c r="L77" s="420">
        <f t="shared" si="5"/>
        <v>6.5699999999999994</v>
      </c>
      <c r="M77" s="420"/>
    </row>
    <row r="78" spans="1:14" x14ac:dyDescent="0.2">
      <c r="A78" s="381"/>
      <c r="B78" s="24"/>
      <c r="C78" s="390" t="s">
        <v>44</v>
      </c>
      <c r="D78" s="396">
        <f>'2a Fase A'!D24</f>
        <v>7.6399999999999996E-2</v>
      </c>
      <c r="E78" s="391">
        <f>H70</f>
        <v>100</v>
      </c>
      <c r="F78" s="392" t="s">
        <v>247</v>
      </c>
      <c r="G78" s="391">
        <f t="shared" si="4"/>
        <v>7.64</v>
      </c>
      <c r="H78" s="391"/>
      <c r="I78" s="427">
        <f>'2b Fase B en C'!D24</f>
        <v>7.6399999999999996E-2</v>
      </c>
      <c r="J78" s="420">
        <f>M70</f>
        <v>100</v>
      </c>
      <c r="K78" s="421" t="s">
        <v>247</v>
      </c>
      <c r="L78" s="420">
        <f t="shared" si="5"/>
        <v>7.64</v>
      </c>
      <c r="M78" s="420"/>
    </row>
    <row r="79" spans="1:14" x14ac:dyDescent="0.2">
      <c r="A79" s="381"/>
      <c r="B79" s="24"/>
      <c r="C79" s="390" t="s">
        <v>314</v>
      </c>
      <c r="D79" s="396">
        <f>'2a Fase A'!D25</f>
        <v>0</v>
      </c>
      <c r="E79" s="391">
        <f>H70</f>
        <v>100</v>
      </c>
      <c r="F79" s="392" t="s">
        <v>247</v>
      </c>
      <c r="G79" s="391">
        <f t="shared" si="4"/>
        <v>0</v>
      </c>
      <c r="H79" s="391"/>
      <c r="I79" s="427">
        <f>'2b Fase B en C'!D25</f>
        <v>0</v>
      </c>
      <c r="J79" s="420">
        <f>M70</f>
        <v>100</v>
      </c>
      <c r="K79" s="421" t="s">
        <v>247</v>
      </c>
      <c r="L79" s="420">
        <f t="shared" si="5"/>
        <v>0</v>
      </c>
      <c r="M79" s="420"/>
    </row>
    <row r="80" spans="1:14" x14ac:dyDescent="0.2">
      <c r="A80" s="381"/>
      <c r="B80" s="24"/>
      <c r="C80" s="390" t="s">
        <v>315</v>
      </c>
      <c r="D80" s="396">
        <f>'2a Fase A'!D26</f>
        <v>0</v>
      </c>
      <c r="E80" s="391">
        <f>H70</f>
        <v>100</v>
      </c>
      <c r="F80" s="392" t="s">
        <v>247</v>
      </c>
      <c r="G80" s="391">
        <f t="shared" si="4"/>
        <v>0</v>
      </c>
      <c r="H80" s="391"/>
      <c r="I80" s="427">
        <f>'2b Fase B en C'!D26</f>
        <v>0</v>
      </c>
      <c r="J80" s="420">
        <f>M70</f>
        <v>100</v>
      </c>
      <c r="K80" s="421" t="s">
        <v>247</v>
      </c>
      <c r="L80" s="420">
        <f t="shared" si="5"/>
        <v>0</v>
      </c>
      <c r="M80" s="420"/>
    </row>
    <row r="81" spans="1:19" ht="22.5" customHeight="1" x14ac:dyDescent="0.2">
      <c r="A81" s="381"/>
      <c r="B81" s="381"/>
      <c r="C81" s="13" t="s">
        <v>30</v>
      </c>
      <c r="D81" s="393">
        <f>SUM(D75:D80)</f>
        <v>0.22329999999999997</v>
      </c>
      <c r="E81" s="394">
        <f>H70</f>
        <v>100</v>
      </c>
      <c r="F81" s="395" t="s">
        <v>247</v>
      </c>
      <c r="G81" s="394">
        <f>SUM(G75:G80)</f>
        <v>22.33</v>
      </c>
      <c r="H81" s="394">
        <f>H74+G81</f>
        <v>130.48000000000002</v>
      </c>
      <c r="I81" s="426">
        <f>SUM(I75:I80)</f>
        <v>0.22329999999999997</v>
      </c>
      <c r="J81" s="422">
        <f>M70</f>
        <v>100</v>
      </c>
      <c r="K81" s="423" t="s">
        <v>247</v>
      </c>
      <c r="L81" s="422">
        <f>SUM(L75:L80)</f>
        <v>22.33</v>
      </c>
      <c r="M81" s="422">
        <f>M74+L81</f>
        <v>130.32999999999998</v>
      </c>
    </row>
    <row r="82" spans="1:19" ht="37.799999999999997" x14ac:dyDescent="0.2">
      <c r="A82" s="13" t="s">
        <v>322</v>
      </c>
      <c r="B82" s="13" t="s">
        <v>323</v>
      </c>
      <c r="C82" s="403" t="s">
        <v>324</v>
      </c>
      <c r="D82" s="404">
        <v>0.05</v>
      </c>
      <c r="E82" s="389">
        <f>H81</f>
        <v>130.48000000000002</v>
      </c>
      <c r="F82" s="405" t="s">
        <v>378</v>
      </c>
      <c r="G82" s="389">
        <f>D82*E82</f>
        <v>6.5240000000000009</v>
      </c>
      <c r="H82" s="389">
        <f>H81+G82</f>
        <v>137.00400000000002</v>
      </c>
      <c r="I82" s="430">
        <v>0.05</v>
      </c>
      <c r="J82" s="419">
        <f>M81</f>
        <v>130.32999999999998</v>
      </c>
      <c r="K82" s="425" t="s">
        <v>378</v>
      </c>
      <c r="L82" s="419">
        <f>I82*J82</f>
        <v>6.5164999999999997</v>
      </c>
      <c r="M82" s="419">
        <f>M81+L82</f>
        <v>136.84649999999999</v>
      </c>
      <c r="O82" s="541"/>
      <c r="P82" s="541"/>
      <c r="Q82" s="541"/>
      <c r="R82" s="541"/>
      <c r="S82" s="541"/>
    </row>
    <row r="83" spans="1:19" x14ac:dyDescent="0.2">
      <c r="A83" s="381"/>
      <c r="B83" s="381"/>
      <c r="C83" s="13"/>
      <c r="D83" s="393"/>
      <c r="E83" s="394"/>
      <c r="F83" s="395"/>
      <c r="G83" s="394"/>
      <c r="H83" s="394"/>
      <c r="I83" s="426"/>
      <c r="J83" s="422"/>
      <c r="K83" s="423"/>
      <c r="L83" s="422"/>
      <c r="M83" s="422"/>
      <c r="O83" s="542"/>
      <c r="P83" s="542"/>
      <c r="Q83" s="542"/>
      <c r="R83" s="542"/>
      <c r="S83" s="542"/>
    </row>
    <row r="84" spans="1:19" ht="39" customHeight="1" x14ac:dyDescent="0.2">
      <c r="A84" s="246"/>
      <c r="B84" s="247"/>
      <c r="C84" s="246" t="s">
        <v>317</v>
      </c>
      <c r="D84" s="397"/>
      <c r="E84" s="398"/>
      <c r="F84" s="399"/>
      <c r="G84" s="398"/>
      <c r="H84" s="398">
        <f>ROUND(H82/100,4)</f>
        <v>1.37</v>
      </c>
      <c r="I84" s="428"/>
      <c r="J84" s="424"/>
      <c r="K84" s="425"/>
      <c r="L84" s="424"/>
      <c r="M84" s="424">
        <f>ROUND(M82/100,4)</f>
        <v>1.3685</v>
      </c>
    </row>
    <row r="85" spans="1:19" s="401" customFormat="1" x14ac:dyDescent="0.2">
      <c r="A85" s="401" t="s">
        <v>327</v>
      </c>
    </row>
    <row r="86" spans="1:19" hidden="1" x14ac:dyDescent="0.2">
      <c r="G86" s="50">
        <v>0.65</v>
      </c>
      <c r="H86" s="400">
        <f>H84</f>
        <v>1.37</v>
      </c>
    </row>
    <row r="87" spans="1:19" hidden="1" x14ac:dyDescent="0.2">
      <c r="G87" s="50">
        <v>0.35</v>
      </c>
      <c r="H87" s="400">
        <f>M84</f>
        <v>1.3685</v>
      </c>
    </row>
    <row r="89" spans="1:19" ht="34.5" customHeight="1" x14ac:dyDescent="0.2">
      <c r="C89" s="433" t="s">
        <v>354</v>
      </c>
      <c r="D89" s="435">
        <f>AVERAGE(H84:M84)</f>
        <v>1.3692500000000001</v>
      </c>
      <c r="F89" s="401"/>
      <c r="G89" s="401"/>
      <c r="H89" s="401"/>
      <c r="I89" s="401"/>
      <c r="J89" s="401"/>
      <c r="K89" s="401"/>
      <c r="L89" s="401"/>
      <c r="M89" s="401"/>
    </row>
    <row r="90" spans="1:19" ht="47.25" customHeight="1" x14ac:dyDescent="0.3">
      <c r="C90" s="550" t="s">
        <v>343</v>
      </c>
      <c r="D90" s="551"/>
      <c r="E90" s="552"/>
      <c r="F90" s="553"/>
      <c r="G90" s="542"/>
      <c r="H90" s="542"/>
      <c r="I90" s="542"/>
      <c r="J90" s="542"/>
      <c r="K90" s="413"/>
      <c r="L90" s="413"/>
      <c r="M90" s="413"/>
    </row>
    <row r="93" spans="1:19" ht="26.25" customHeight="1" x14ac:dyDescent="0.2"/>
    <row r="103" spans="1:1" x14ac:dyDescent="0.2">
      <c r="A103" s="436"/>
    </row>
  </sheetData>
  <sheetProtection algorithmName="SHA-512" hashValue="81exBdliVhxwv8n7GwYP29TbGhOqnXkQyekU4QQe7LW4X0tlK60p+DlJq3iqMp4Ct8/vt6P2Uy0WofyGfn4CmA==" saltValue="E+xV/7QUeaxvg7sUuqJdug==" spinCount="100000" sheet="1" objects="1" scenarios="1"/>
  <mergeCells count="22">
    <mergeCell ref="C90:E90"/>
    <mergeCell ref="F90:J90"/>
    <mergeCell ref="A1:K1"/>
    <mergeCell ref="B4:C4"/>
    <mergeCell ref="D3:I3"/>
    <mergeCell ref="D10:H10"/>
    <mergeCell ref="D37:H37"/>
    <mergeCell ref="A6:I6"/>
    <mergeCell ref="O82:S83"/>
    <mergeCell ref="D68:H68"/>
    <mergeCell ref="A8:M8"/>
    <mergeCell ref="A9:B9"/>
    <mergeCell ref="I10:M10"/>
    <mergeCell ref="C33:E33"/>
    <mergeCell ref="F33:L33"/>
    <mergeCell ref="A36:M36"/>
    <mergeCell ref="I37:M37"/>
    <mergeCell ref="O56:S56"/>
    <mergeCell ref="C63:E63"/>
    <mergeCell ref="F63:J63"/>
    <mergeCell ref="A67:M67"/>
    <mergeCell ref="I68:M68"/>
  </mergeCells>
  <pageMargins left="0.23622047244094491" right="0.23622047244094491" top="0.74803149606299213" bottom="0.74803149606299213" header="0.31496062992125984" footer="0.31496062992125984"/>
  <pageSetup paperSize="8"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7"/>
  <sheetViews>
    <sheetView topLeftCell="A35" zoomScale="90" zoomScaleNormal="90" workbookViewId="0">
      <selection activeCell="F13" sqref="F13"/>
    </sheetView>
  </sheetViews>
  <sheetFormatPr defaultColWidth="9.109375" defaultRowHeight="12.6" x14ac:dyDescent="0.2"/>
  <cols>
    <col min="1" max="1" width="28" style="56" customWidth="1"/>
    <col min="2" max="2" width="32.109375" style="56" customWidth="1"/>
    <col min="3" max="3" width="38.44140625" style="56" customWidth="1"/>
    <col min="4" max="4" width="13.33203125" style="56" customWidth="1"/>
    <col min="5" max="5" width="14.33203125" style="56" customWidth="1"/>
    <col min="6" max="6" width="30.44140625" style="56" customWidth="1"/>
    <col min="7" max="7" width="10.5546875" style="56" customWidth="1"/>
    <col min="8" max="8" width="12.109375" style="56" customWidth="1"/>
    <col min="9" max="9" width="56.44140625" style="56" customWidth="1"/>
    <col min="10" max="10" width="23.109375" style="56" customWidth="1"/>
    <col min="11" max="11" width="20" style="56" customWidth="1"/>
    <col min="12" max="12" width="9.109375" style="56"/>
    <col min="13" max="13" width="27" style="56" customWidth="1"/>
    <col min="14" max="14" width="6.88671875" style="56" customWidth="1"/>
    <col min="15" max="15" width="11.6640625" style="56" customWidth="1"/>
    <col min="16" max="16" width="22.109375" style="56" customWidth="1"/>
    <col min="17" max="17" width="21.33203125" style="56" customWidth="1"/>
    <col min="18" max="16384" width="9.109375" style="56"/>
  </cols>
  <sheetData>
    <row r="1" spans="1:11" ht="33.75" customHeight="1" x14ac:dyDescent="0.25">
      <c r="A1" s="560" t="s">
        <v>70</v>
      </c>
      <c r="B1" s="561"/>
      <c r="C1" s="561"/>
      <c r="D1" s="561"/>
      <c r="E1" s="561"/>
      <c r="F1" s="561"/>
      <c r="G1" s="562"/>
      <c r="H1" s="562"/>
      <c r="I1" s="562"/>
    </row>
    <row r="2" spans="1:11" s="59" customFormat="1" ht="19.5" customHeight="1" x14ac:dyDescent="0.25">
      <c r="A2" s="57" t="s">
        <v>71</v>
      </c>
      <c r="B2" s="57" t="s">
        <v>8</v>
      </c>
      <c r="C2" s="58"/>
      <c r="D2" s="58"/>
      <c r="E2" s="58"/>
      <c r="F2" s="58"/>
    </row>
    <row r="3" spans="1:11" s="59" customFormat="1" ht="31.5" customHeight="1" x14ac:dyDescent="0.2">
      <c r="B3" s="565" t="s">
        <v>0</v>
      </c>
      <c r="C3" s="566"/>
      <c r="D3" s="566"/>
      <c r="E3" s="566"/>
      <c r="F3" s="566"/>
      <c r="G3" s="566"/>
      <c r="H3" s="566"/>
    </row>
    <row r="4" spans="1:11" ht="33.75" customHeight="1" x14ac:dyDescent="0.25">
      <c r="A4" s="60" t="s">
        <v>72</v>
      </c>
      <c r="B4" s="59"/>
      <c r="C4" s="59"/>
      <c r="D4" s="560" t="s">
        <v>73</v>
      </c>
      <c r="E4" s="562"/>
      <c r="F4" s="562"/>
    </row>
    <row r="5" spans="1:11" ht="82.5" customHeight="1" x14ac:dyDescent="0.25">
      <c r="A5" s="565" t="s">
        <v>74</v>
      </c>
      <c r="B5" s="562"/>
      <c r="C5" s="562"/>
      <c r="D5" s="562"/>
      <c r="E5" s="562"/>
      <c r="F5" s="562"/>
      <c r="G5" s="562"/>
      <c r="H5" s="562"/>
      <c r="I5" s="562"/>
      <c r="J5" s="562"/>
    </row>
    <row r="6" spans="1:11" ht="18.75" customHeight="1" x14ac:dyDescent="0.3">
      <c r="A6" s="563"/>
      <c r="B6" s="564"/>
      <c r="C6" s="564"/>
      <c r="D6" s="564"/>
      <c r="E6" s="564"/>
      <c r="F6" s="564"/>
      <c r="G6" s="564"/>
      <c r="H6" s="564"/>
      <c r="I6" s="564"/>
    </row>
    <row r="7" spans="1:11" ht="27.75" customHeight="1" x14ac:dyDescent="0.25">
      <c r="B7" s="61" t="s">
        <v>10</v>
      </c>
      <c r="C7" s="62"/>
      <c r="I7" s="567" t="s">
        <v>11</v>
      </c>
      <c r="J7" s="568"/>
      <c r="K7" s="569"/>
    </row>
    <row r="8" spans="1:11" ht="32.25" customHeight="1" x14ac:dyDescent="0.2">
      <c r="A8" s="557" t="s">
        <v>75</v>
      </c>
      <c r="B8" s="558"/>
      <c r="C8" s="558"/>
      <c r="D8" s="558"/>
      <c r="E8" s="558"/>
      <c r="F8" s="558"/>
      <c r="G8" s="558"/>
      <c r="H8" s="558"/>
      <c r="I8" s="558"/>
      <c r="J8" s="558"/>
      <c r="K8" s="559"/>
    </row>
    <row r="9" spans="1:11" ht="42" customHeight="1" x14ac:dyDescent="0.2">
      <c r="A9" s="63" t="s">
        <v>12</v>
      </c>
      <c r="B9" s="63" t="s">
        <v>13</v>
      </c>
      <c r="C9" s="63"/>
      <c r="D9" s="63" t="s">
        <v>14</v>
      </c>
      <c r="E9" s="63"/>
      <c r="F9" s="63" t="s">
        <v>15</v>
      </c>
      <c r="G9" s="63" t="s">
        <v>16</v>
      </c>
      <c r="H9" s="63" t="s">
        <v>17</v>
      </c>
      <c r="I9" s="63" t="s">
        <v>18</v>
      </c>
      <c r="J9" s="578"/>
      <c r="K9" s="579"/>
    </row>
    <row r="10" spans="1:11" ht="25.2" x14ac:dyDescent="0.2">
      <c r="A10" s="64" t="s">
        <v>19</v>
      </c>
      <c r="B10" s="65" t="s">
        <v>20</v>
      </c>
      <c r="C10" s="66"/>
      <c r="D10" s="67">
        <v>1</v>
      </c>
      <c r="E10" s="68">
        <v>100</v>
      </c>
      <c r="F10" s="66" t="s">
        <v>21</v>
      </c>
      <c r="G10" s="68">
        <v>100</v>
      </c>
      <c r="H10" s="68">
        <v>100</v>
      </c>
      <c r="I10" s="69" t="s">
        <v>22</v>
      </c>
      <c r="J10" s="578" t="s">
        <v>23</v>
      </c>
      <c r="K10" s="579"/>
    </row>
    <row r="11" spans="1:11" ht="30.6" x14ac:dyDescent="0.2">
      <c r="A11" s="66"/>
      <c r="B11" s="64" t="s">
        <v>24</v>
      </c>
      <c r="C11" s="70"/>
      <c r="D11" s="71">
        <v>7.1000000000000004E-3</v>
      </c>
      <c r="E11" s="72">
        <v>100</v>
      </c>
      <c r="F11" s="70" t="s">
        <v>25</v>
      </c>
      <c r="G11" s="72">
        <f>D11*E11</f>
        <v>0.71000000000000008</v>
      </c>
      <c r="H11" s="72">
        <f>H10+G11</f>
        <v>100.71</v>
      </c>
      <c r="I11" s="73" t="s">
        <v>26</v>
      </c>
      <c r="J11" s="579"/>
      <c r="K11" s="579"/>
    </row>
    <row r="12" spans="1:11" ht="86.25" customHeight="1" x14ac:dyDescent="0.2">
      <c r="A12" s="64" t="s">
        <v>27</v>
      </c>
      <c r="B12" s="64" t="s">
        <v>28</v>
      </c>
      <c r="C12" s="55" t="s">
        <v>76</v>
      </c>
      <c r="D12" s="74">
        <v>0</v>
      </c>
      <c r="E12" s="72">
        <f>H11</f>
        <v>100.71</v>
      </c>
      <c r="F12" s="70" t="s">
        <v>25</v>
      </c>
      <c r="G12" s="72">
        <f>D12*E12</f>
        <v>0</v>
      </c>
      <c r="H12" s="72"/>
      <c r="I12" s="585" t="s">
        <v>77</v>
      </c>
      <c r="J12" s="579"/>
      <c r="K12" s="579"/>
    </row>
    <row r="13" spans="1:11" ht="204.75" customHeight="1" x14ac:dyDescent="0.2">
      <c r="A13" s="66"/>
      <c r="B13" s="66"/>
      <c r="C13" s="55" t="s">
        <v>78</v>
      </c>
      <c r="D13" s="75">
        <v>0</v>
      </c>
      <c r="E13" s="72">
        <f>H11</f>
        <v>100.71</v>
      </c>
      <c r="F13" s="70" t="s">
        <v>25</v>
      </c>
      <c r="G13" s="72">
        <f>D13*E13</f>
        <v>0</v>
      </c>
      <c r="H13" s="72"/>
      <c r="I13" s="586"/>
      <c r="J13" s="579"/>
      <c r="K13" s="579"/>
    </row>
    <row r="14" spans="1:11" ht="232.5" customHeight="1" x14ac:dyDescent="0.2">
      <c r="A14" s="66"/>
      <c r="B14" s="66"/>
      <c r="C14" s="70" t="s">
        <v>29</v>
      </c>
      <c r="D14" s="71">
        <v>6.0000000000000001E-3</v>
      </c>
      <c r="E14" s="72">
        <f>H11</f>
        <v>100.71</v>
      </c>
      <c r="F14" s="70" t="s">
        <v>25</v>
      </c>
      <c r="G14" s="72">
        <f>D14*E14</f>
        <v>0.60426000000000002</v>
      </c>
      <c r="H14" s="72"/>
      <c r="I14" s="586"/>
      <c r="J14" s="579"/>
      <c r="K14" s="579"/>
    </row>
    <row r="15" spans="1:11" ht="24.75" customHeight="1" x14ac:dyDescent="0.2">
      <c r="A15" s="66"/>
      <c r="B15" s="66"/>
      <c r="C15" s="63" t="s">
        <v>30</v>
      </c>
      <c r="D15" s="76">
        <f>SUM(D12:D14)</f>
        <v>6.0000000000000001E-3</v>
      </c>
      <c r="E15" s="77">
        <f>H11</f>
        <v>100.71</v>
      </c>
      <c r="F15" s="63" t="s">
        <v>25</v>
      </c>
      <c r="G15" s="77">
        <f>SUM(G12:G14)</f>
        <v>0.60426000000000002</v>
      </c>
      <c r="H15" s="77">
        <f>H11+G15</f>
        <v>101.31425999999999</v>
      </c>
      <c r="I15" s="68"/>
      <c r="J15" s="579"/>
      <c r="K15" s="579"/>
    </row>
    <row r="16" spans="1:11" ht="37.5" customHeight="1" x14ac:dyDescent="0.2">
      <c r="A16" s="63" t="s">
        <v>31</v>
      </c>
      <c r="B16" s="64" t="s">
        <v>32</v>
      </c>
      <c r="C16" s="70"/>
      <c r="D16" s="71">
        <v>0.08</v>
      </c>
      <c r="E16" s="72">
        <f>H11+G12+G13</f>
        <v>100.71</v>
      </c>
      <c r="F16" s="70" t="s">
        <v>33</v>
      </c>
      <c r="G16" s="72">
        <f t="shared" ref="G16:G20" si="0">D16*E16</f>
        <v>8.0567999999999991</v>
      </c>
      <c r="H16" s="72">
        <f>H15+G16</f>
        <v>109.37105999999999</v>
      </c>
      <c r="I16" s="73" t="s">
        <v>34</v>
      </c>
      <c r="J16" s="579"/>
      <c r="K16" s="579"/>
    </row>
    <row r="17" spans="1:13" ht="173.4" x14ac:dyDescent="0.2">
      <c r="A17" s="64" t="s">
        <v>35</v>
      </c>
      <c r="B17" s="65" t="s">
        <v>36</v>
      </c>
      <c r="C17" s="55" t="s">
        <v>79</v>
      </c>
      <c r="D17" s="74">
        <v>0</v>
      </c>
      <c r="E17" s="72">
        <f>H16</f>
        <v>109.37105999999999</v>
      </c>
      <c r="F17" s="70" t="s">
        <v>37</v>
      </c>
      <c r="G17" s="72">
        <f t="shared" si="0"/>
        <v>0</v>
      </c>
      <c r="H17" s="68"/>
      <c r="I17" s="73" t="s">
        <v>69</v>
      </c>
      <c r="J17" s="579"/>
      <c r="K17" s="579"/>
    </row>
    <row r="18" spans="1:13" ht="204" x14ac:dyDescent="0.2">
      <c r="A18" s="66"/>
      <c r="B18" s="66"/>
      <c r="C18" s="55" t="s">
        <v>65</v>
      </c>
      <c r="D18" s="78">
        <v>0</v>
      </c>
      <c r="E18" s="79">
        <f>H16</f>
        <v>109.37105999999999</v>
      </c>
      <c r="F18" s="55" t="s">
        <v>37</v>
      </c>
      <c r="G18" s="79">
        <f t="shared" si="0"/>
        <v>0</v>
      </c>
      <c r="H18" s="79"/>
      <c r="I18" s="73" t="s">
        <v>80</v>
      </c>
      <c r="J18" s="579"/>
      <c r="K18" s="579"/>
    </row>
    <row r="19" spans="1:13" ht="51" x14ac:dyDescent="0.2">
      <c r="A19" s="66"/>
      <c r="B19" s="66"/>
      <c r="C19" s="55" t="s">
        <v>81</v>
      </c>
      <c r="D19" s="80">
        <v>1E-3</v>
      </c>
      <c r="E19" s="79">
        <f>H16</f>
        <v>109.37105999999999</v>
      </c>
      <c r="F19" s="55" t="s">
        <v>37</v>
      </c>
      <c r="G19" s="79">
        <f t="shared" si="0"/>
        <v>0.10937105999999999</v>
      </c>
      <c r="H19" s="79"/>
      <c r="I19" s="73" t="s">
        <v>82</v>
      </c>
      <c r="J19" s="579"/>
      <c r="K19" s="579"/>
    </row>
    <row r="20" spans="1:13" ht="51" x14ac:dyDescent="0.2">
      <c r="A20" s="66"/>
      <c r="B20" s="66"/>
      <c r="C20" s="55" t="s">
        <v>68</v>
      </c>
      <c r="D20" s="81">
        <v>1.0200000000000001E-2</v>
      </c>
      <c r="E20" s="79">
        <f>H16</f>
        <v>109.37105999999999</v>
      </c>
      <c r="F20" s="55" t="s">
        <v>37</v>
      </c>
      <c r="G20" s="79">
        <f t="shared" si="0"/>
        <v>1.115584812</v>
      </c>
      <c r="H20" s="79"/>
      <c r="I20" s="73" t="s">
        <v>38</v>
      </c>
      <c r="J20" s="579"/>
      <c r="K20" s="579"/>
    </row>
    <row r="21" spans="1:13" ht="15" customHeight="1" x14ac:dyDescent="0.2">
      <c r="A21" s="66"/>
      <c r="B21" s="66"/>
      <c r="C21" s="63" t="s">
        <v>30</v>
      </c>
      <c r="D21" s="76">
        <f>SUM(D17:D20)</f>
        <v>1.1200000000000002E-2</v>
      </c>
      <c r="E21" s="77">
        <f>H16</f>
        <v>109.37105999999999</v>
      </c>
      <c r="F21" s="63" t="s">
        <v>37</v>
      </c>
      <c r="G21" s="77">
        <f>SUM(G17:G20)</f>
        <v>1.224955872</v>
      </c>
      <c r="H21" s="77">
        <f>H16+G21</f>
        <v>110.59601587199998</v>
      </c>
      <c r="I21" s="68"/>
      <c r="J21" s="579"/>
      <c r="K21" s="579"/>
    </row>
    <row r="22" spans="1:13" ht="193.8" x14ac:dyDescent="0.2">
      <c r="A22" s="66"/>
      <c r="B22" s="65" t="s">
        <v>39</v>
      </c>
      <c r="C22" s="55" t="s">
        <v>83</v>
      </c>
      <c r="D22" s="81">
        <v>2.5600000000000001E-2</v>
      </c>
      <c r="E22" s="79">
        <f>H16</f>
        <v>109.37105999999999</v>
      </c>
      <c r="F22" s="55" t="s">
        <v>37</v>
      </c>
      <c r="G22" s="79">
        <f t="shared" ref="G22:G28" si="1">D22*E22</f>
        <v>2.7998991359999996</v>
      </c>
      <c r="H22" s="79"/>
      <c r="I22" s="73" t="s">
        <v>84</v>
      </c>
      <c r="J22" s="579"/>
      <c r="K22" s="579"/>
    </row>
    <row r="23" spans="1:13" x14ac:dyDescent="0.2">
      <c r="A23" s="66"/>
      <c r="B23" s="55"/>
      <c r="C23" s="55" t="s">
        <v>41</v>
      </c>
      <c r="D23" s="81">
        <v>6.9599999999999995E-2</v>
      </c>
      <c r="E23" s="79">
        <f>H16</f>
        <v>109.37105999999999</v>
      </c>
      <c r="F23" s="55" t="s">
        <v>37</v>
      </c>
      <c r="G23" s="79">
        <f t="shared" si="1"/>
        <v>7.6122257759999981</v>
      </c>
      <c r="H23" s="79"/>
      <c r="I23" s="585" t="s">
        <v>42</v>
      </c>
      <c r="J23" s="579"/>
      <c r="K23" s="579"/>
    </row>
    <row r="24" spans="1:13" x14ac:dyDescent="0.2">
      <c r="A24" s="66"/>
      <c r="B24" s="55"/>
      <c r="C24" s="55" t="s">
        <v>43</v>
      </c>
      <c r="D24" s="81">
        <v>6.9500000000000006E-2</v>
      </c>
      <c r="E24" s="79">
        <f>H16</f>
        <v>109.37105999999999</v>
      </c>
      <c r="F24" s="55" t="s">
        <v>37</v>
      </c>
      <c r="G24" s="79">
        <f t="shared" si="1"/>
        <v>7.6012886699999997</v>
      </c>
      <c r="H24" s="79"/>
      <c r="I24" s="585"/>
      <c r="J24" s="579"/>
      <c r="K24" s="579"/>
    </row>
    <row r="25" spans="1:13" ht="39.75" customHeight="1" x14ac:dyDescent="0.2">
      <c r="A25" s="66"/>
      <c r="B25" s="55"/>
      <c r="C25" s="55" t="s">
        <v>44</v>
      </c>
      <c r="D25" s="81">
        <v>3.5999999999999997E-2</v>
      </c>
      <c r="E25" s="79">
        <f>H16</f>
        <v>109.37105999999999</v>
      </c>
      <c r="F25" s="55" t="s">
        <v>37</v>
      </c>
      <c r="G25" s="79">
        <f t="shared" si="1"/>
        <v>3.9373581599999992</v>
      </c>
      <c r="H25" s="79"/>
      <c r="I25" s="585"/>
      <c r="J25" s="579"/>
      <c r="K25" s="579"/>
    </row>
    <row r="26" spans="1:13" ht="184.5" customHeight="1" x14ac:dyDescent="0.2">
      <c r="A26" s="66"/>
      <c r="B26" s="55"/>
      <c r="C26" s="82" t="s">
        <v>45</v>
      </c>
      <c r="D26" s="78">
        <v>0</v>
      </c>
      <c r="E26" s="79">
        <f>H16</f>
        <v>109.37105999999999</v>
      </c>
      <c r="F26" s="55" t="s">
        <v>37</v>
      </c>
      <c r="G26" s="79">
        <f t="shared" si="1"/>
        <v>0</v>
      </c>
      <c r="H26" s="79"/>
      <c r="I26" s="585" t="s">
        <v>85</v>
      </c>
      <c r="J26" s="587" t="s">
        <v>86</v>
      </c>
      <c r="K26" s="588"/>
    </row>
    <row r="27" spans="1:13" ht="197.25" customHeight="1" x14ac:dyDescent="0.2">
      <c r="A27" s="66"/>
      <c r="B27" s="55"/>
      <c r="C27" s="55" t="s">
        <v>46</v>
      </c>
      <c r="D27" s="78">
        <v>0</v>
      </c>
      <c r="E27" s="79">
        <f>H16</f>
        <v>109.37105999999999</v>
      </c>
      <c r="F27" s="55" t="s">
        <v>37</v>
      </c>
      <c r="G27" s="79">
        <f t="shared" si="1"/>
        <v>0</v>
      </c>
      <c r="H27" s="79"/>
      <c r="I27" s="585"/>
      <c r="J27" s="589" t="s">
        <v>87</v>
      </c>
      <c r="K27" s="589"/>
    </row>
    <row r="28" spans="1:13" ht="111.75" customHeight="1" x14ac:dyDescent="0.2">
      <c r="A28" s="66"/>
      <c r="B28" s="55"/>
      <c r="C28" s="82" t="s">
        <v>88</v>
      </c>
      <c r="D28" s="78">
        <v>0</v>
      </c>
      <c r="E28" s="79">
        <f>H16</f>
        <v>109.37105999999999</v>
      </c>
      <c r="F28" s="55" t="s">
        <v>37</v>
      </c>
      <c r="G28" s="79">
        <f t="shared" si="1"/>
        <v>0</v>
      </c>
      <c r="H28" s="79"/>
      <c r="I28" s="73" t="s">
        <v>89</v>
      </c>
      <c r="J28" s="580"/>
      <c r="K28" s="579"/>
      <c r="L28" s="83"/>
      <c r="M28" s="83"/>
    </row>
    <row r="29" spans="1:13" x14ac:dyDescent="0.2">
      <c r="A29" s="66"/>
      <c r="B29" s="66"/>
      <c r="C29" s="63" t="s">
        <v>30</v>
      </c>
      <c r="D29" s="76">
        <f>SUM(D22:D28)</f>
        <v>0.20070000000000002</v>
      </c>
      <c r="E29" s="77">
        <f>H16</f>
        <v>109.37105999999999</v>
      </c>
      <c r="F29" s="63" t="s">
        <v>37</v>
      </c>
      <c r="G29" s="77">
        <f>SUM(G22:G28)</f>
        <v>21.950771741999997</v>
      </c>
      <c r="H29" s="77">
        <f>H21+G29</f>
        <v>132.54678761399998</v>
      </c>
      <c r="I29" s="68"/>
      <c r="J29" s="579"/>
      <c r="K29" s="579"/>
      <c r="L29" s="83"/>
    </row>
    <row r="30" spans="1:13" x14ac:dyDescent="0.2">
      <c r="A30" s="584" t="s">
        <v>48</v>
      </c>
      <c r="B30" s="581" t="s">
        <v>49</v>
      </c>
      <c r="C30" s="84"/>
      <c r="D30" s="85">
        <v>0</v>
      </c>
      <c r="E30" s="68">
        <f>H29</f>
        <v>132.54678761399998</v>
      </c>
      <c r="F30" s="66" t="s">
        <v>51</v>
      </c>
      <c r="G30" s="68">
        <f t="shared" ref="G30:G36" si="2">D30*E30</f>
        <v>0</v>
      </c>
      <c r="H30" s="68"/>
      <c r="I30" s="585" t="s">
        <v>90</v>
      </c>
      <c r="J30" s="579"/>
      <c r="K30" s="579"/>
    </row>
    <row r="31" spans="1:13" x14ac:dyDescent="0.2">
      <c r="A31" s="582"/>
      <c r="B31" s="582"/>
      <c r="C31" s="84" t="s">
        <v>55</v>
      </c>
      <c r="D31" s="85">
        <v>0</v>
      </c>
      <c r="E31" s="68">
        <f>H29</f>
        <v>132.54678761399998</v>
      </c>
      <c r="F31" s="66" t="s">
        <v>51</v>
      </c>
      <c r="G31" s="68">
        <f t="shared" si="2"/>
        <v>0</v>
      </c>
      <c r="H31" s="68"/>
      <c r="I31" s="585"/>
      <c r="J31" s="579"/>
      <c r="K31" s="579"/>
    </row>
    <row r="32" spans="1:13" x14ac:dyDescent="0.2">
      <c r="A32" s="582"/>
      <c r="B32" s="582"/>
      <c r="C32" s="84" t="s">
        <v>55</v>
      </c>
      <c r="D32" s="85">
        <v>0</v>
      </c>
      <c r="E32" s="68">
        <f>H29</f>
        <v>132.54678761399998</v>
      </c>
      <c r="F32" s="66" t="s">
        <v>51</v>
      </c>
      <c r="G32" s="68">
        <f t="shared" si="2"/>
        <v>0</v>
      </c>
      <c r="H32" s="68"/>
      <c r="I32" s="585"/>
      <c r="J32" s="579"/>
      <c r="K32" s="579"/>
    </row>
    <row r="33" spans="1:11" x14ac:dyDescent="0.2">
      <c r="A33" s="582"/>
      <c r="B33" s="582"/>
      <c r="C33" s="84" t="s">
        <v>55</v>
      </c>
      <c r="D33" s="85">
        <v>0</v>
      </c>
      <c r="E33" s="68">
        <f>H29</f>
        <v>132.54678761399998</v>
      </c>
      <c r="F33" s="66" t="s">
        <v>51</v>
      </c>
      <c r="G33" s="68">
        <f t="shared" si="2"/>
        <v>0</v>
      </c>
      <c r="H33" s="68"/>
      <c r="I33" s="585"/>
      <c r="J33" s="579"/>
      <c r="K33" s="579"/>
    </row>
    <row r="34" spans="1:11" x14ac:dyDescent="0.2">
      <c r="A34" s="582"/>
      <c r="B34" s="582"/>
      <c r="C34" s="84" t="s">
        <v>55</v>
      </c>
      <c r="D34" s="85">
        <v>0</v>
      </c>
      <c r="E34" s="68">
        <f>H29</f>
        <v>132.54678761399998</v>
      </c>
      <c r="F34" s="66" t="s">
        <v>51</v>
      </c>
      <c r="G34" s="68">
        <f t="shared" si="2"/>
        <v>0</v>
      </c>
      <c r="H34" s="68"/>
      <c r="I34" s="585"/>
      <c r="J34" s="579"/>
      <c r="K34" s="579"/>
    </row>
    <row r="35" spans="1:11" x14ac:dyDescent="0.2">
      <c r="A35" s="582"/>
      <c r="B35" s="582"/>
      <c r="C35" s="84" t="s">
        <v>55</v>
      </c>
      <c r="D35" s="85">
        <v>0</v>
      </c>
      <c r="E35" s="68">
        <f>H29</f>
        <v>132.54678761399998</v>
      </c>
      <c r="F35" s="66" t="s">
        <v>51</v>
      </c>
      <c r="G35" s="68">
        <f t="shared" si="2"/>
        <v>0</v>
      </c>
      <c r="H35" s="68"/>
      <c r="I35" s="585"/>
      <c r="J35" s="579"/>
      <c r="K35" s="579"/>
    </row>
    <row r="36" spans="1:11" ht="57.75" customHeight="1" x14ac:dyDescent="0.2">
      <c r="A36" s="582"/>
      <c r="B36" s="582"/>
      <c r="C36" s="84" t="s">
        <v>55</v>
      </c>
      <c r="D36" s="85">
        <v>0</v>
      </c>
      <c r="E36" s="68">
        <f>H29</f>
        <v>132.54678761399998</v>
      </c>
      <c r="F36" s="66" t="s">
        <v>51</v>
      </c>
      <c r="G36" s="68">
        <f t="shared" si="2"/>
        <v>0</v>
      </c>
      <c r="H36" s="68"/>
      <c r="I36" s="585"/>
      <c r="J36" s="579"/>
      <c r="K36" s="579"/>
    </row>
    <row r="37" spans="1:11" ht="23.25" customHeight="1" x14ac:dyDescent="0.2">
      <c r="A37" s="583"/>
      <c r="B37" s="583"/>
      <c r="C37" s="63" t="s">
        <v>56</v>
      </c>
      <c r="D37" s="76">
        <f>SUM(D30:D36)</f>
        <v>0</v>
      </c>
      <c r="E37" s="77">
        <f>H29</f>
        <v>132.54678761399998</v>
      </c>
      <c r="F37" s="63" t="s">
        <v>51</v>
      </c>
      <c r="G37" s="77">
        <f>SUM(G30:G36)</f>
        <v>0</v>
      </c>
      <c r="H37" s="77">
        <f>H29+G37</f>
        <v>132.54678761399998</v>
      </c>
      <c r="I37" s="68"/>
      <c r="J37" s="68"/>
      <c r="K37" s="63"/>
    </row>
    <row r="38" spans="1:11" ht="127.5" customHeight="1" x14ac:dyDescent="0.2">
      <c r="A38" s="86"/>
      <c r="B38" s="86"/>
      <c r="C38" s="86"/>
      <c r="D38" s="86"/>
      <c r="E38" s="86"/>
      <c r="F38" s="86" t="s">
        <v>91</v>
      </c>
      <c r="G38" s="86"/>
      <c r="H38" s="87">
        <f>H37</f>
        <v>132.54678761399998</v>
      </c>
      <c r="I38" s="87" t="s">
        <v>57</v>
      </c>
      <c r="J38" s="88">
        <f>ROUND(H38/100,4)</f>
        <v>1.3254999999999999</v>
      </c>
      <c r="K38" s="66"/>
    </row>
    <row r="39" spans="1:11" ht="69.75" customHeight="1" x14ac:dyDescent="0.2">
      <c r="A39" s="86"/>
      <c r="B39" s="82" t="s">
        <v>92</v>
      </c>
      <c r="C39" s="86"/>
      <c r="D39" s="86"/>
      <c r="E39" s="86"/>
      <c r="F39" s="86" t="s">
        <v>93</v>
      </c>
      <c r="G39" s="86"/>
      <c r="H39" s="89">
        <v>1</v>
      </c>
      <c r="I39" s="87" t="s">
        <v>58</v>
      </c>
      <c r="J39" s="66"/>
      <c r="K39" s="66"/>
    </row>
    <row r="40" spans="1:11" ht="126" x14ac:dyDescent="0.2">
      <c r="A40" s="86"/>
      <c r="B40" s="86"/>
      <c r="C40" s="86"/>
      <c r="D40" s="86"/>
      <c r="E40" s="86"/>
      <c r="F40" s="86" t="s">
        <v>94</v>
      </c>
      <c r="G40" s="86"/>
      <c r="H40" s="87">
        <f>J38*H39</f>
        <v>1.3254999999999999</v>
      </c>
      <c r="I40" s="87" t="s">
        <v>95</v>
      </c>
      <c r="J40" s="90">
        <f>ROUND(J38*H39,4)</f>
        <v>1.3254999999999999</v>
      </c>
      <c r="K40" s="66"/>
    </row>
    <row r="41" spans="1:11" x14ac:dyDescent="0.2">
      <c r="B41" s="91" t="s">
        <v>10</v>
      </c>
      <c r="C41" s="92"/>
    </row>
    <row r="42" spans="1:11" ht="12.75" customHeight="1" x14ac:dyDescent="0.2">
      <c r="B42" s="93"/>
      <c r="C42" s="94"/>
    </row>
    <row r="44" spans="1:11" ht="25.5" customHeight="1" x14ac:dyDescent="0.2">
      <c r="A44" s="570" t="s">
        <v>96</v>
      </c>
      <c r="B44" s="571"/>
      <c r="C44" s="571"/>
      <c r="D44" s="571"/>
      <c r="E44" s="571"/>
      <c r="F44" s="571"/>
      <c r="G44" s="571"/>
      <c r="H44" s="571"/>
      <c r="I44" s="571"/>
      <c r="J44" s="572"/>
    </row>
    <row r="45" spans="1:11" ht="91.5" customHeight="1" x14ac:dyDescent="0.2">
      <c r="A45" s="573"/>
      <c r="B45" s="561"/>
      <c r="C45" s="561"/>
      <c r="D45" s="561"/>
      <c r="E45" s="561"/>
      <c r="F45" s="561"/>
      <c r="G45" s="561"/>
      <c r="H45" s="561"/>
      <c r="I45" s="561"/>
      <c r="J45" s="574"/>
    </row>
    <row r="46" spans="1:11" x14ac:dyDescent="0.2">
      <c r="A46" s="573"/>
      <c r="B46" s="561"/>
      <c r="C46" s="561"/>
      <c r="D46" s="561"/>
      <c r="E46" s="561"/>
      <c r="F46" s="561"/>
      <c r="G46" s="561"/>
      <c r="H46" s="561"/>
      <c r="I46" s="561"/>
      <c r="J46" s="574"/>
    </row>
    <row r="47" spans="1:11" ht="7.5" customHeight="1" x14ac:dyDescent="0.2">
      <c r="A47" s="575"/>
      <c r="B47" s="576"/>
      <c r="C47" s="576"/>
      <c r="D47" s="576"/>
      <c r="E47" s="576"/>
      <c r="F47" s="576"/>
      <c r="G47" s="576"/>
      <c r="H47" s="576"/>
      <c r="I47" s="576"/>
      <c r="J47" s="577"/>
    </row>
  </sheetData>
  <sheetProtection sheet="1" objects="1" scenarios="1" formatRows="0"/>
  <mergeCells count="19">
    <mergeCell ref="A44:J47"/>
    <mergeCell ref="J9:K9"/>
    <mergeCell ref="J10:K25"/>
    <mergeCell ref="J28:K36"/>
    <mergeCell ref="B30:B37"/>
    <mergeCell ref="A30:A37"/>
    <mergeCell ref="I12:I14"/>
    <mergeCell ref="I23:I25"/>
    <mergeCell ref="I26:I27"/>
    <mergeCell ref="I30:I36"/>
    <mergeCell ref="J26:K26"/>
    <mergeCell ref="J27:K27"/>
    <mergeCell ref="A8:K8"/>
    <mergeCell ref="A1:I1"/>
    <mergeCell ref="A6:I6"/>
    <mergeCell ref="B3:H3"/>
    <mergeCell ref="I7:K7"/>
    <mergeCell ref="A5:J5"/>
    <mergeCell ref="D4:F4"/>
  </mergeCells>
  <phoneticPr fontId="6" type="noConversion"/>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1"/>
  <sheetViews>
    <sheetView topLeftCell="A40" zoomScale="90" zoomScaleNormal="90" workbookViewId="0">
      <selection activeCell="B14" sqref="B14"/>
    </sheetView>
  </sheetViews>
  <sheetFormatPr defaultColWidth="9.109375" defaultRowHeight="13.2" x14ac:dyDescent="0.25"/>
  <cols>
    <col min="1" max="1" width="28" style="116" customWidth="1"/>
    <col min="2" max="2" width="30.5546875" style="116" customWidth="1"/>
    <col min="3" max="3" width="38.109375" style="116" customWidth="1"/>
    <col min="4" max="4" width="15" style="116" customWidth="1"/>
    <col min="5" max="5" width="14.44140625" style="116" customWidth="1"/>
    <col min="6" max="6" width="32.33203125" style="116" customWidth="1"/>
    <col min="7" max="7" width="10.5546875" style="116" customWidth="1"/>
    <col min="8" max="8" width="12.109375" style="116" customWidth="1"/>
    <col min="9" max="9" width="58.33203125" style="205" customWidth="1"/>
    <col min="10" max="10" width="24" style="116" bestFit="1" customWidth="1"/>
    <col min="11" max="11" width="13.109375" style="116" bestFit="1" customWidth="1"/>
    <col min="12" max="12" width="9.109375" style="116"/>
    <col min="13" max="13" width="27" style="116" customWidth="1"/>
    <col min="14" max="14" width="6.88671875" style="116" customWidth="1"/>
    <col min="15" max="15" width="11.6640625" style="116" customWidth="1"/>
    <col min="16" max="16" width="22.109375" style="116" customWidth="1"/>
    <col min="17" max="17" width="21.33203125" style="116" customWidth="1"/>
    <col min="18" max="16384" width="9.109375" style="116"/>
  </cols>
  <sheetData>
    <row r="1" spans="1:11" ht="30" customHeight="1" x14ac:dyDescent="0.25">
      <c r="A1" s="605" t="s">
        <v>97</v>
      </c>
      <c r="B1" s="606"/>
      <c r="C1" s="606"/>
      <c r="D1" s="606"/>
      <c r="E1" s="606"/>
      <c r="F1" s="606"/>
    </row>
    <row r="2" spans="1:11" s="119" customFormat="1" ht="19.5" customHeight="1" x14ac:dyDescent="0.25">
      <c r="A2" s="117" t="s">
        <v>71</v>
      </c>
      <c r="B2" s="117" t="s">
        <v>8</v>
      </c>
      <c r="C2" s="118"/>
      <c r="D2" s="118"/>
      <c r="E2" s="118"/>
      <c r="F2" s="118"/>
    </row>
    <row r="3" spans="1:11" s="119" customFormat="1" ht="31.5" customHeight="1" x14ac:dyDescent="0.2">
      <c r="B3" s="616" t="s">
        <v>0</v>
      </c>
      <c r="C3" s="617"/>
      <c r="D3" s="617"/>
      <c r="E3" s="617"/>
      <c r="F3" s="617"/>
      <c r="G3" s="617"/>
      <c r="H3" s="617"/>
    </row>
    <row r="4" spans="1:11" s="114" customFormat="1" ht="36.75" customHeight="1" x14ac:dyDescent="0.25">
      <c r="A4" s="120" t="s">
        <v>98</v>
      </c>
      <c r="B4" s="119"/>
      <c r="C4" s="119"/>
      <c r="D4" s="605" t="s">
        <v>73</v>
      </c>
      <c r="E4" s="623"/>
      <c r="F4" s="623"/>
    </row>
    <row r="5" spans="1:11" s="114" customFormat="1" ht="62.25" customHeight="1" x14ac:dyDescent="0.25">
      <c r="A5" s="616" t="s">
        <v>74</v>
      </c>
      <c r="B5" s="623"/>
      <c r="C5" s="623"/>
      <c r="D5" s="623"/>
      <c r="E5" s="623"/>
      <c r="F5" s="623"/>
      <c r="G5" s="623"/>
      <c r="H5" s="623"/>
      <c r="I5" s="623"/>
      <c r="J5" s="623"/>
    </row>
    <row r="6" spans="1:11" ht="31.5" customHeight="1" x14ac:dyDescent="0.3">
      <c r="A6" s="618"/>
      <c r="B6" s="619"/>
      <c r="C6" s="619"/>
      <c r="D6" s="619"/>
      <c r="E6" s="619"/>
      <c r="F6" s="619"/>
      <c r="G6" s="619"/>
      <c r="H6" s="619"/>
      <c r="I6" s="619"/>
    </row>
    <row r="7" spans="1:11" ht="30" customHeight="1" x14ac:dyDescent="0.3">
      <c r="A7" s="115"/>
      <c r="B7" s="206" t="s">
        <v>10</v>
      </c>
      <c r="C7" s="207"/>
      <c r="I7" s="620" t="s">
        <v>11</v>
      </c>
      <c r="J7" s="621"/>
      <c r="K7" s="622"/>
    </row>
    <row r="8" spans="1:11" ht="24.75" customHeight="1" x14ac:dyDescent="0.25">
      <c r="A8" s="608" t="s">
        <v>99</v>
      </c>
      <c r="B8" s="609"/>
      <c r="C8" s="609"/>
      <c r="D8" s="609"/>
      <c r="E8" s="609"/>
      <c r="F8" s="609"/>
      <c r="G8" s="609"/>
      <c r="H8" s="609"/>
      <c r="I8" s="609"/>
      <c r="J8" s="609"/>
      <c r="K8" s="603"/>
    </row>
    <row r="9" spans="1:11" x14ac:dyDescent="0.25">
      <c r="A9" s="208" t="s">
        <v>12</v>
      </c>
      <c r="B9" s="208" t="s">
        <v>13</v>
      </c>
      <c r="C9" s="208"/>
      <c r="D9" s="208" t="s">
        <v>14</v>
      </c>
      <c r="E9" s="208"/>
      <c r="F9" s="208" t="s">
        <v>15</v>
      </c>
      <c r="G9" s="208" t="s">
        <v>16</v>
      </c>
      <c r="H9" s="208" t="s">
        <v>17</v>
      </c>
      <c r="I9" s="209" t="s">
        <v>18</v>
      </c>
      <c r="J9" s="601"/>
      <c r="K9" s="603"/>
    </row>
    <row r="10" spans="1:11" ht="26.25" customHeight="1" x14ac:dyDescent="0.25">
      <c r="A10" s="209" t="s">
        <v>19</v>
      </c>
      <c r="B10" s="210" t="s">
        <v>20</v>
      </c>
      <c r="C10" s="211"/>
      <c r="D10" s="212">
        <v>1</v>
      </c>
      <c r="E10" s="213">
        <v>100</v>
      </c>
      <c r="F10" s="211" t="s">
        <v>21</v>
      </c>
      <c r="G10" s="213">
        <v>100</v>
      </c>
      <c r="H10" s="213">
        <v>100</v>
      </c>
      <c r="I10" s="214" t="s">
        <v>22</v>
      </c>
      <c r="J10" s="601" t="s">
        <v>23</v>
      </c>
      <c r="K10" s="602"/>
    </row>
    <row r="11" spans="1:11" ht="86.25" customHeight="1" x14ac:dyDescent="0.25">
      <c r="A11" s="211"/>
      <c r="B11" s="209" t="s">
        <v>24</v>
      </c>
      <c r="C11" s="215"/>
      <c r="D11" s="216">
        <v>0</v>
      </c>
      <c r="E11" s="217">
        <v>100</v>
      </c>
      <c r="F11" s="215" t="s">
        <v>25</v>
      </c>
      <c r="G11" s="217">
        <f>D11*E11</f>
        <v>0</v>
      </c>
      <c r="H11" s="217">
        <f>H10+G11</f>
        <v>100</v>
      </c>
      <c r="I11" s="218" t="s">
        <v>60</v>
      </c>
      <c r="J11" s="602"/>
      <c r="K11" s="602"/>
    </row>
    <row r="12" spans="1:11" ht="69.75" customHeight="1" x14ac:dyDescent="0.25">
      <c r="A12" s="209" t="s">
        <v>27</v>
      </c>
      <c r="B12" s="209" t="s">
        <v>28</v>
      </c>
      <c r="C12" s="219" t="s">
        <v>76</v>
      </c>
      <c r="D12" s="216">
        <v>0.1087</v>
      </c>
      <c r="E12" s="217">
        <f>H11</f>
        <v>100</v>
      </c>
      <c r="F12" s="215" t="s">
        <v>25</v>
      </c>
      <c r="G12" s="217">
        <f>D12*E12</f>
        <v>10.870000000000001</v>
      </c>
      <c r="H12" s="217"/>
      <c r="I12" s="600" t="s">
        <v>100</v>
      </c>
      <c r="J12" s="602"/>
      <c r="K12" s="602"/>
    </row>
    <row r="13" spans="1:11" ht="69" customHeight="1" x14ac:dyDescent="0.25">
      <c r="A13" s="211"/>
      <c r="B13" s="211"/>
      <c r="C13" s="219" t="s">
        <v>78</v>
      </c>
      <c r="D13" s="220">
        <v>2.6100000000000002E-2</v>
      </c>
      <c r="E13" s="217">
        <f>H11</f>
        <v>100</v>
      </c>
      <c r="F13" s="215" t="s">
        <v>25</v>
      </c>
      <c r="G13" s="217">
        <f>D13*E13</f>
        <v>2.6100000000000003</v>
      </c>
      <c r="H13" s="217"/>
      <c r="I13" s="600"/>
      <c r="J13" s="602"/>
      <c r="K13" s="602"/>
    </row>
    <row r="14" spans="1:11" ht="358.5" customHeight="1" x14ac:dyDescent="0.25">
      <c r="A14" s="211"/>
      <c r="B14" s="211"/>
      <c r="C14" s="215" t="s">
        <v>29</v>
      </c>
      <c r="D14" s="221">
        <v>6.0000000000000001E-3</v>
      </c>
      <c r="E14" s="217">
        <f>H11</f>
        <v>100</v>
      </c>
      <c r="F14" s="215" t="s">
        <v>25</v>
      </c>
      <c r="G14" s="217">
        <f>D14*E14</f>
        <v>0.6</v>
      </c>
      <c r="H14" s="217"/>
      <c r="I14" s="600"/>
      <c r="J14" s="602"/>
      <c r="K14" s="602"/>
    </row>
    <row r="15" spans="1:11" ht="33.75" customHeight="1" x14ac:dyDescent="0.25">
      <c r="A15" s="211"/>
      <c r="B15" s="211"/>
      <c r="C15" s="208" t="s">
        <v>30</v>
      </c>
      <c r="D15" s="222">
        <f>SUM(D12:D14)</f>
        <v>0.14080000000000001</v>
      </c>
      <c r="E15" s="181">
        <f>H11</f>
        <v>100</v>
      </c>
      <c r="F15" s="208" t="s">
        <v>25</v>
      </c>
      <c r="G15" s="181">
        <f>SUM(G12:G14)</f>
        <v>14.08</v>
      </c>
      <c r="H15" s="181">
        <f>H11+G15</f>
        <v>114.08</v>
      </c>
      <c r="I15" s="217"/>
      <c r="J15" s="602"/>
      <c r="K15" s="602"/>
    </row>
    <row r="16" spans="1:11" ht="48.75" customHeight="1" x14ac:dyDescent="0.25">
      <c r="A16" s="209" t="s">
        <v>31</v>
      </c>
      <c r="B16" s="209" t="s">
        <v>32</v>
      </c>
      <c r="C16" s="215"/>
      <c r="D16" s="221">
        <v>0.08</v>
      </c>
      <c r="E16" s="217">
        <f>H11+G12+G13</f>
        <v>113.48</v>
      </c>
      <c r="F16" s="215" t="s">
        <v>33</v>
      </c>
      <c r="G16" s="217">
        <f t="shared" ref="G16:G20" si="0">D16*E16</f>
        <v>9.0784000000000002</v>
      </c>
      <c r="H16" s="217">
        <f>H15+G16</f>
        <v>123.1584</v>
      </c>
      <c r="I16" s="218" t="s">
        <v>34</v>
      </c>
      <c r="J16" s="602"/>
      <c r="K16" s="602"/>
    </row>
    <row r="17" spans="1:13" ht="52.5" customHeight="1" x14ac:dyDescent="0.25">
      <c r="A17" s="209" t="s">
        <v>35</v>
      </c>
      <c r="B17" s="210" t="s">
        <v>36</v>
      </c>
      <c r="C17" s="223" t="s">
        <v>63</v>
      </c>
      <c r="D17" s="224">
        <v>0</v>
      </c>
      <c r="E17" s="217">
        <f>H16</f>
        <v>123.1584</v>
      </c>
      <c r="F17" s="215" t="s">
        <v>37</v>
      </c>
      <c r="G17" s="217">
        <f t="shared" si="0"/>
        <v>0</v>
      </c>
      <c r="H17" s="213"/>
      <c r="I17" s="218" t="s">
        <v>101</v>
      </c>
      <c r="J17" s="602"/>
      <c r="K17" s="602"/>
    </row>
    <row r="18" spans="1:13" ht="237.75" customHeight="1" x14ac:dyDescent="0.25">
      <c r="A18" s="211"/>
      <c r="B18" s="211"/>
      <c r="C18" s="219" t="s">
        <v>65</v>
      </c>
      <c r="D18" s="216">
        <v>1.9199999999999998E-2</v>
      </c>
      <c r="E18" s="225">
        <f>H16</f>
        <v>123.1584</v>
      </c>
      <c r="F18" s="219" t="s">
        <v>37</v>
      </c>
      <c r="G18" s="225">
        <f t="shared" si="0"/>
        <v>2.3646412799999998</v>
      </c>
      <c r="H18" s="225"/>
      <c r="I18" s="218" t="s">
        <v>102</v>
      </c>
      <c r="J18" s="602"/>
      <c r="K18" s="602"/>
    </row>
    <row r="19" spans="1:13" ht="51" x14ac:dyDescent="0.25">
      <c r="A19" s="211"/>
      <c r="B19" s="211"/>
      <c r="C19" s="219" t="s">
        <v>103</v>
      </c>
      <c r="D19" s="226">
        <v>1E-3</v>
      </c>
      <c r="E19" s="225">
        <f>H16</f>
        <v>123.1584</v>
      </c>
      <c r="F19" s="219" t="s">
        <v>37</v>
      </c>
      <c r="G19" s="225">
        <f t="shared" si="0"/>
        <v>0.1231584</v>
      </c>
      <c r="H19" s="225"/>
      <c r="I19" s="218" t="s">
        <v>104</v>
      </c>
      <c r="J19" s="602"/>
      <c r="K19" s="602"/>
    </row>
    <row r="20" spans="1:13" ht="56.25" customHeight="1" x14ac:dyDescent="0.25">
      <c r="A20" s="211"/>
      <c r="B20" s="211"/>
      <c r="C20" s="219" t="s">
        <v>68</v>
      </c>
      <c r="D20" s="226">
        <v>1.0200000000000001E-2</v>
      </c>
      <c r="E20" s="225">
        <f>H16</f>
        <v>123.1584</v>
      </c>
      <c r="F20" s="219" t="s">
        <v>37</v>
      </c>
      <c r="G20" s="225">
        <f t="shared" si="0"/>
        <v>1.2562156800000002</v>
      </c>
      <c r="H20" s="225"/>
      <c r="I20" s="218" t="s">
        <v>38</v>
      </c>
      <c r="J20" s="602"/>
      <c r="K20" s="602"/>
    </row>
    <row r="21" spans="1:13" ht="21" customHeight="1" x14ac:dyDescent="0.25">
      <c r="A21" s="211"/>
      <c r="B21" s="211"/>
      <c r="C21" s="208" t="s">
        <v>30</v>
      </c>
      <c r="D21" s="222">
        <f>SUM(D17:D20)</f>
        <v>3.04E-2</v>
      </c>
      <c r="E21" s="181">
        <f>H16</f>
        <v>123.1584</v>
      </c>
      <c r="F21" s="208" t="s">
        <v>37</v>
      </c>
      <c r="G21" s="181">
        <f>SUM(G17:G20)</f>
        <v>3.7440153599999997</v>
      </c>
      <c r="H21" s="181">
        <f>H16+G21</f>
        <v>126.90241536000001</v>
      </c>
      <c r="I21" s="217"/>
      <c r="J21" s="602"/>
      <c r="K21" s="602"/>
    </row>
    <row r="22" spans="1:13" ht="229.5" customHeight="1" x14ac:dyDescent="0.25">
      <c r="A22" s="211"/>
      <c r="B22" s="210" t="s">
        <v>39</v>
      </c>
      <c r="C22" s="219" t="s">
        <v>105</v>
      </c>
      <c r="D22" s="227">
        <v>1.09E-2</v>
      </c>
      <c r="E22" s="225">
        <f>H16</f>
        <v>123.1584</v>
      </c>
      <c r="F22" s="219" t="s">
        <v>37</v>
      </c>
      <c r="G22" s="225">
        <f t="shared" ref="G22:G28" si="1">D22*E22</f>
        <v>1.34242656</v>
      </c>
      <c r="H22" s="225"/>
      <c r="I22" s="218" t="s">
        <v>106</v>
      </c>
      <c r="J22" s="602"/>
      <c r="K22" s="602"/>
    </row>
    <row r="23" spans="1:13" ht="12.75" customHeight="1" x14ac:dyDescent="0.25">
      <c r="A23" s="211"/>
      <c r="B23" s="219"/>
      <c r="C23" s="219" t="s">
        <v>41</v>
      </c>
      <c r="D23" s="226">
        <v>6.9599999999999995E-2</v>
      </c>
      <c r="E23" s="225">
        <f>H16</f>
        <v>123.1584</v>
      </c>
      <c r="F23" s="219" t="s">
        <v>37</v>
      </c>
      <c r="G23" s="225">
        <f t="shared" si="1"/>
        <v>8.5718246399999991</v>
      </c>
      <c r="H23" s="225"/>
      <c r="I23" s="600" t="s">
        <v>42</v>
      </c>
      <c r="J23" s="602"/>
      <c r="K23" s="602"/>
    </row>
    <row r="24" spans="1:13" x14ac:dyDescent="0.25">
      <c r="A24" s="211"/>
      <c r="B24" s="219"/>
      <c r="C24" s="219" t="s">
        <v>43</v>
      </c>
      <c r="D24" s="226">
        <v>6.9500000000000006E-2</v>
      </c>
      <c r="E24" s="225">
        <f>H16</f>
        <v>123.1584</v>
      </c>
      <c r="F24" s="219" t="s">
        <v>37</v>
      </c>
      <c r="G24" s="225">
        <f t="shared" si="1"/>
        <v>8.5595088000000015</v>
      </c>
      <c r="H24" s="225"/>
      <c r="I24" s="600"/>
      <c r="J24" s="602"/>
      <c r="K24" s="602"/>
    </row>
    <row r="25" spans="1:13" ht="47.25" customHeight="1" x14ac:dyDescent="0.25">
      <c r="A25" s="211"/>
      <c r="B25" s="219"/>
      <c r="C25" s="219" t="s">
        <v>44</v>
      </c>
      <c r="D25" s="226">
        <v>3.5999999999999997E-2</v>
      </c>
      <c r="E25" s="225">
        <f>H16</f>
        <v>123.1584</v>
      </c>
      <c r="F25" s="219" t="s">
        <v>37</v>
      </c>
      <c r="G25" s="225">
        <f t="shared" si="1"/>
        <v>4.4337023999999996</v>
      </c>
      <c r="H25" s="225"/>
      <c r="I25" s="600"/>
      <c r="J25" s="602"/>
      <c r="K25" s="602"/>
    </row>
    <row r="26" spans="1:13" ht="153" customHeight="1" x14ac:dyDescent="0.25">
      <c r="A26" s="211"/>
      <c r="B26" s="219"/>
      <c r="C26" s="228" t="s">
        <v>45</v>
      </c>
      <c r="D26" s="227">
        <f>2.25%/2</f>
        <v>1.125E-2</v>
      </c>
      <c r="E26" s="225">
        <f>H16</f>
        <v>123.1584</v>
      </c>
      <c r="F26" s="219" t="s">
        <v>37</v>
      </c>
      <c r="G26" s="225">
        <f t="shared" si="1"/>
        <v>1.385532</v>
      </c>
      <c r="H26" s="225"/>
      <c r="I26" s="600" t="s">
        <v>107</v>
      </c>
      <c r="J26" s="607" t="s">
        <v>108</v>
      </c>
      <c r="K26" s="607"/>
    </row>
    <row r="27" spans="1:13" ht="228.75" customHeight="1" x14ac:dyDescent="0.25">
      <c r="A27" s="211"/>
      <c r="B27" s="219"/>
      <c r="C27" s="219" t="s">
        <v>46</v>
      </c>
      <c r="D27" s="227">
        <v>1.72E-2</v>
      </c>
      <c r="E27" s="225">
        <f>H16</f>
        <v>123.1584</v>
      </c>
      <c r="F27" s="219" t="s">
        <v>37</v>
      </c>
      <c r="G27" s="225">
        <f t="shared" si="1"/>
        <v>2.1183244800000001</v>
      </c>
      <c r="H27" s="225"/>
      <c r="I27" s="600"/>
      <c r="J27" s="607" t="s">
        <v>47</v>
      </c>
      <c r="K27" s="607"/>
    </row>
    <row r="28" spans="1:13" ht="134.25" customHeight="1" x14ac:dyDescent="0.25">
      <c r="A28" s="211"/>
      <c r="B28" s="219"/>
      <c r="C28" s="228" t="s">
        <v>88</v>
      </c>
      <c r="D28" s="227">
        <v>8.0000000000000002E-3</v>
      </c>
      <c r="E28" s="225">
        <f>H16</f>
        <v>123.1584</v>
      </c>
      <c r="F28" s="219" t="s">
        <v>37</v>
      </c>
      <c r="G28" s="225">
        <f t="shared" si="1"/>
        <v>0.98526720000000001</v>
      </c>
      <c r="H28" s="225"/>
      <c r="I28" s="218" t="s">
        <v>109</v>
      </c>
      <c r="J28" s="604"/>
      <c r="K28" s="603"/>
    </row>
    <row r="29" spans="1:13" x14ac:dyDescent="0.25">
      <c r="A29" s="211"/>
      <c r="B29" s="211"/>
      <c r="C29" s="208" t="s">
        <v>30</v>
      </c>
      <c r="D29" s="222">
        <f>SUM(D22:D28)</f>
        <v>0.22245000000000001</v>
      </c>
      <c r="E29" s="181">
        <f>H16</f>
        <v>123.1584</v>
      </c>
      <c r="F29" s="208" t="s">
        <v>37</v>
      </c>
      <c r="G29" s="181">
        <f>SUM(G22:G28)</f>
        <v>27.396586080000002</v>
      </c>
      <c r="H29" s="181">
        <f>H21+G29</f>
        <v>154.29900144000001</v>
      </c>
      <c r="I29" s="217"/>
      <c r="J29" s="603"/>
      <c r="K29" s="603"/>
    </row>
    <row r="30" spans="1:13" ht="25.5" customHeight="1" x14ac:dyDescent="0.25">
      <c r="A30" s="613" t="s">
        <v>48</v>
      </c>
      <c r="B30" s="610" t="s">
        <v>49</v>
      </c>
      <c r="C30" s="229" t="s">
        <v>50</v>
      </c>
      <c r="D30" s="230">
        <v>4.02E-2</v>
      </c>
      <c r="E30" s="213">
        <f>H29</f>
        <v>154.29900144000001</v>
      </c>
      <c r="F30" s="211" t="s">
        <v>51</v>
      </c>
      <c r="G30" s="213">
        <f t="shared" ref="G30:G36" si="2">D30*E30</f>
        <v>6.2028198578880005</v>
      </c>
      <c r="H30" s="213"/>
      <c r="I30" s="600" t="s">
        <v>110</v>
      </c>
      <c r="J30" s="603"/>
      <c r="K30" s="603"/>
      <c r="L30" s="231"/>
      <c r="M30" s="231"/>
    </row>
    <row r="31" spans="1:13" ht="12.75" customHeight="1" x14ac:dyDescent="0.25">
      <c r="A31" s="614"/>
      <c r="B31" s="611"/>
      <c r="C31" s="229" t="s">
        <v>52</v>
      </c>
      <c r="D31" s="230">
        <v>0</v>
      </c>
      <c r="E31" s="213">
        <f>H29</f>
        <v>154.29900144000001</v>
      </c>
      <c r="F31" s="211" t="s">
        <v>51</v>
      </c>
      <c r="G31" s="213">
        <f t="shared" si="2"/>
        <v>0</v>
      </c>
      <c r="H31" s="213"/>
      <c r="I31" s="600"/>
      <c r="J31" s="603"/>
      <c r="K31" s="603"/>
      <c r="L31" s="231"/>
    </row>
    <row r="32" spans="1:13" ht="12.75" customHeight="1" x14ac:dyDescent="0.25">
      <c r="A32" s="614"/>
      <c r="B32" s="611"/>
      <c r="C32" s="229" t="s">
        <v>53</v>
      </c>
      <c r="D32" s="230">
        <v>3.0000000000000001E-3</v>
      </c>
      <c r="E32" s="213">
        <f>H29</f>
        <v>154.29900144000001</v>
      </c>
      <c r="F32" s="211" t="s">
        <v>51</v>
      </c>
      <c r="G32" s="213">
        <f t="shared" si="2"/>
        <v>0.46289700432000003</v>
      </c>
      <c r="H32" s="213"/>
      <c r="I32" s="600"/>
      <c r="J32" s="603"/>
      <c r="K32" s="603"/>
    </row>
    <row r="33" spans="1:11" x14ac:dyDescent="0.25">
      <c r="A33" s="614"/>
      <c r="B33" s="611"/>
      <c r="C33" s="229" t="s">
        <v>54</v>
      </c>
      <c r="D33" s="230">
        <v>0</v>
      </c>
      <c r="E33" s="213">
        <f>H29</f>
        <v>154.29900144000001</v>
      </c>
      <c r="F33" s="211" t="s">
        <v>51</v>
      </c>
      <c r="G33" s="213">
        <f t="shared" si="2"/>
        <v>0</v>
      </c>
      <c r="H33" s="213"/>
      <c r="I33" s="600"/>
      <c r="J33" s="603"/>
      <c r="K33" s="603"/>
    </row>
    <row r="34" spans="1:11" x14ac:dyDescent="0.25">
      <c r="A34" s="614"/>
      <c r="B34" s="611"/>
      <c r="C34" s="229" t="s">
        <v>55</v>
      </c>
      <c r="D34" s="230">
        <v>0</v>
      </c>
      <c r="E34" s="213">
        <f>H29</f>
        <v>154.29900144000001</v>
      </c>
      <c r="F34" s="211" t="s">
        <v>51</v>
      </c>
      <c r="G34" s="213">
        <f t="shared" si="2"/>
        <v>0</v>
      </c>
      <c r="H34" s="213"/>
      <c r="I34" s="600"/>
      <c r="J34" s="603"/>
      <c r="K34" s="603"/>
    </row>
    <row r="35" spans="1:11" x14ac:dyDescent="0.25">
      <c r="A35" s="614"/>
      <c r="B35" s="611"/>
      <c r="C35" s="229" t="s">
        <v>55</v>
      </c>
      <c r="D35" s="230">
        <v>0</v>
      </c>
      <c r="E35" s="213">
        <f>H29</f>
        <v>154.29900144000001</v>
      </c>
      <c r="F35" s="211" t="s">
        <v>51</v>
      </c>
      <c r="G35" s="213">
        <f t="shared" si="2"/>
        <v>0</v>
      </c>
      <c r="H35" s="213"/>
      <c r="I35" s="600"/>
      <c r="J35" s="603"/>
      <c r="K35" s="603"/>
    </row>
    <row r="36" spans="1:11" ht="61.5" customHeight="1" x14ac:dyDescent="0.25">
      <c r="A36" s="614"/>
      <c r="B36" s="611"/>
      <c r="C36" s="229" t="s">
        <v>55</v>
      </c>
      <c r="D36" s="230">
        <v>0</v>
      </c>
      <c r="E36" s="213">
        <f>H29</f>
        <v>154.29900144000001</v>
      </c>
      <c r="F36" s="211" t="s">
        <v>51</v>
      </c>
      <c r="G36" s="213">
        <f t="shared" si="2"/>
        <v>0</v>
      </c>
      <c r="H36" s="213"/>
      <c r="I36" s="600"/>
      <c r="J36" s="603"/>
      <c r="K36" s="603"/>
    </row>
    <row r="37" spans="1:11" x14ac:dyDescent="0.25">
      <c r="A37" s="615"/>
      <c r="B37" s="612"/>
      <c r="C37" s="208" t="s">
        <v>56</v>
      </c>
      <c r="D37" s="222">
        <f>SUM(D30:D36)</f>
        <v>4.3200000000000002E-2</v>
      </c>
      <c r="E37" s="181">
        <f>H29</f>
        <v>154.29900144000001</v>
      </c>
      <c r="F37" s="208" t="s">
        <v>51</v>
      </c>
      <c r="G37" s="181">
        <f>SUM(G30:G36)</f>
        <v>6.6657168622080007</v>
      </c>
      <c r="H37" s="181">
        <f>H29+G37</f>
        <v>160.96471830220801</v>
      </c>
      <c r="I37" s="217"/>
      <c r="J37" s="213"/>
      <c r="K37" s="232"/>
    </row>
    <row r="38" spans="1:11" ht="101.25" customHeight="1" x14ac:dyDescent="0.25">
      <c r="A38" s="233"/>
      <c r="B38" s="233"/>
      <c r="C38" s="233"/>
      <c r="D38" s="233"/>
      <c r="E38" s="233"/>
      <c r="F38" s="233" t="s">
        <v>111</v>
      </c>
      <c r="G38" s="233"/>
      <c r="H38" s="234">
        <f>H37</f>
        <v>160.96471830220801</v>
      </c>
      <c r="I38" s="234" t="s">
        <v>57</v>
      </c>
      <c r="J38" s="235">
        <f>ROUND(H38/100,4)</f>
        <v>1.6095999999999999</v>
      </c>
      <c r="K38" s="236"/>
    </row>
    <row r="39" spans="1:11" ht="63" x14ac:dyDescent="0.25">
      <c r="A39" s="233"/>
      <c r="B39" s="228" t="s">
        <v>112</v>
      </c>
      <c r="C39" s="233"/>
      <c r="D39" s="233"/>
      <c r="E39" s="233"/>
      <c r="F39" s="233" t="s">
        <v>113</v>
      </c>
      <c r="G39" s="233"/>
      <c r="H39" s="237">
        <v>1.1183000000000001</v>
      </c>
      <c r="I39" s="234" t="s">
        <v>58</v>
      </c>
      <c r="J39" s="238"/>
      <c r="K39" s="236"/>
    </row>
    <row r="40" spans="1:11" ht="99.75" customHeight="1" x14ac:dyDescent="0.25">
      <c r="A40" s="233"/>
      <c r="B40" s="233"/>
      <c r="C40" s="233"/>
      <c r="D40" s="233"/>
      <c r="E40" s="233"/>
      <c r="F40" s="233" t="s">
        <v>114</v>
      </c>
      <c r="G40" s="233"/>
      <c r="H40" s="234">
        <f>J38*H39</f>
        <v>1.80001568</v>
      </c>
      <c r="I40" s="234" t="s">
        <v>95</v>
      </c>
      <c r="J40" s="239">
        <f>ROUND(J38*H39,4)</f>
        <v>1.8</v>
      </c>
      <c r="K40" s="236"/>
    </row>
    <row r="41" spans="1:11" x14ac:dyDescent="0.25">
      <c r="A41" s="114"/>
      <c r="B41" s="240" t="s">
        <v>10</v>
      </c>
      <c r="C41" s="241"/>
      <c r="D41" s="114"/>
      <c r="E41" s="114"/>
      <c r="F41" s="114"/>
      <c r="G41" s="114"/>
      <c r="H41" s="114"/>
      <c r="I41" s="119"/>
      <c r="J41" s="114"/>
    </row>
    <row r="42" spans="1:11" x14ac:dyDescent="0.25">
      <c r="A42" s="114"/>
      <c r="B42" s="242"/>
      <c r="C42" s="243"/>
      <c r="D42" s="114"/>
      <c r="E42" s="114"/>
      <c r="F42" s="114"/>
      <c r="G42" s="114"/>
      <c r="H42" s="114"/>
      <c r="I42" s="119"/>
      <c r="J42" s="114"/>
    </row>
    <row r="43" spans="1:11" ht="12.75" customHeight="1" x14ac:dyDescent="0.25">
      <c r="A43" s="114"/>
      <c r="B43" s="114"/>
      <c r="C43" s="114"/>
      <c r="D43" s="114"/>
      <c r="E43" s="114"/>
      <c r="F43" s="114"/>
      <c r="G43" s="114"/>
      <c r="H43" s="114"/>
      <c r="I43" s="119"/>
      <c r="J43" s="114"/>
    </row>
    <row r="44" spans="1:11" ht="89.25" customHeight="1" x14ac:dyDescent="0.25">
      <c r="A44" s="590" t="s">
        <v>115</v>
      </c>
      <c r="B44" s="591"/>
      <c r="C44" s="591"/>
      <c r="D44" s="591"/>
      <c r="E44" s="592"/>
      <c r="F44" s="592"/>
      <c r="G44" s="592"/>
      <c r="H44" s="592"/>
      <c r="I44" s="592"/>
      <c r="J44" s="593"/>
    </row>
    <row r="45" spans="1:11" ht="29.25" customHeight="1" x14ac:dyDescent="0.25">
      <c r="A45" s="594"/>
      <c r="B45" s="595"/>
      <c r="C45" s="595"/>
      <c r="D45" s="595"/>
      <c r="E45" s="595"/>
      <c r="F45" s="595"/>
      <c r="G45" s="595"/>
      <c r="H45" s="595"/>
      <c r="I45" s="595"/>
      <c r="J45" s="596"/>
    </row>
    <row r="46" spans="1:11" ht="13.5" customHeight="1" x14ac:dyDescent="0.25">
      <c r="A46" s="594"/>
      <c r="B46" s="595"/>
      <c r="C46" s="595"/>
      <c r="D46" s="595"/>
      <c r="E46" s="595"/>
      <c r="F46" s="595"/>
      <c r="G46" s="595"/>
      <c r="H46" s="595"/>
      <c r="I46" s="595"/>
      <c r="J46" s="596"/>
    </row>
    <row r="47" spans="1:11" ht="21" customHeight="1" x14ac:dyDescent="0.25">
      <c r="A47" s="597"/>
      <c r="B47" s="598"/>
      <c r="C47" s="598"/>
      <c r="D47" s="598"/>
      <c r="E47" s="598"/>
      <c r="F47" s="598"/>
      <c r="G47" s="598"/>
      <c r="H47" s="598"/>
      <c r="I47" s="598"/>
      <c r="J47" s="599"/>
    </row>
    <row r="48" spans="1:11" x14ac:dyDescent="0.25">
      <c r="A48" s="114"/>
      <c r="B48" s="114"/>
      <c r="C48" s="114"/>
      <c r="D48" s="114"/>
      <c r="E48" s="114"/>
      <c r="F48" s="114"/>
      <c r="G48" s="114"/>
      <c r="H48" s="114"/>
      <c r="I48" s="119"/>
      <c r="J48" s="114"/>
    </row>
    <row r="49" spans="1:10" ht="19.5" customHeight="1" x14ac:dyDescent="0.25">
      <c r="A49" s="114"/>
      <c r="B49" s="114"/>
      <c r="C49" s="114"/>
      <c r="D49" s="114"/>
      <c r="E49" s="114"/>
      <c r="F49" s="114"/>
      <c r="G49" s="114"/>
      <c r="H49" s="114"/>
      <c r="I49" s="119"/>
      <c r="J49" s="114"/>
    </row>
    <row r="50" spans="1:10" x14ac:dyDescent="0.25">
      <c r="A50" s="114"/>
      <c r="B50" s="114"/>
      <c r="C50" s="114"/>
      <c r="D50" s="114"/>
      <c r="E50" s="114"/>
      <c r="F50" s="114"/>
      <c r="G50" s="114"/>
      <c r="H50" s="114"/>
      <c r="I50" s="119"/>
      <c r="J50" s="114"/>
    </row>
    <row r="51" spans="1:10" x14ac:dyDescent="0.25">
      <c r="A51" s="114"/>
      <c r="B51" s="114"/>
      <c r="C51" s="114"/>
      <c r="D51" s="114"/>
      <c r="E51" s="114"/>
      <c r="F51" s="114"/>
      <c r="G51" s="114"/>
      <c r="H51" s="114"/>
      <c r="I51" s="119"/>
      <c r="J51" s="114"/>
    </row>
  </sheetData>
  <sheetProtection formatRows="0"/>
  <mergeCells count="19">
    <mergeCell ref="J9:K9"/>
    <mergeCell ref="J28:K36"/>
    <mergeCell ref="A1:F1"/>
    <mergeCell ref="J26:K26"/>
    <mergeCell ref="J27:K27"/>
    <mergeCell ref="A8:K8"/>
    <mergeCell ref="B30:B37"/>
    <mergeCell ref="A30:A37"/>
    <mergeCell ref="B3:H3"/>
    <mergeCell ref="A6:I6"/>
    <mergeCell ref="I7:K7"/>
    <mergeCell ref="A5:J5"/>
    <mergeCell ref="D4:F4"/>
    <mergeCell ref="A44:J47"/>
    <mergeCell ref="I12:I14"/>
    <mergeCell ref="I23:I25"/>
    <mergeCell ref="I26:I27"/>
    <mergeCell ref="I30:I36"/>
    <mergeCell ref="J10:K25"/>
  </mergeCells>
  <pageMargins left="0.51181102362204722" right="0.51181102362204722" top="0.55118110236220474" bottom="0.55118110236220474" header="0.31496062992125984" footer="0.31496062992125984"/>
  <pageSetup paperSize="8"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390B898A29E348A454F3923AE14E74" ma:contentTypeVersion="12" ma:contentTypeDescription="Een nieuw document maken." ma:contentTypeScope="" ma:versionID="54e9a0ed879d26958f9497740de99c49">
  <xsd:schema xmlns:xsd="http://www.w3.org/2001/XMLSchema" xmlns:xs="http://www.w3.org/2001/XMLSchema" xmlns:p="http://schemas.microsoft.com/office/2006/metadata/properties" xmlns:ns2="dc5dceac-8e71-43a2-a130-7571f4da97b3" xmlns:ns3="586d9e74-91af-427c-b321-d04c74341d15" targetNamespace="http://schemas.microsoft.com/office/2006/metadata/properties" ma:root="true" ma:fieldsID="0f016fda338d85b0f8ec072b560acfb7" ns2:_="" ns3:_="">
    <xsd:import namespace="dc5dceac-8e71-43a2-a130-7571f4da97b3"/>
    <xsd:import namespace="586d9e74-91af-427c-b321-d04c74341d1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5dceac-8e71-43a2-a130-7571f4da97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d9e74-91af-427c-b321-d04c74341d1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5996B1-01E7-47E1-9673-256E744D0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5dceac-8e71-43a2-a130-7571f4da97b3"/>
    <ds:schemaRef ds:uri="586d9e74-91af-427c-b321-d04c74341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E71A39-8744-411A-AD08-1446EB6D5695}">
  <ds:schemaRefs>
    <ds:schemaRef ds:uri="http://schemas.microsoft.com/office/2006/metadata/properties"/>
    <ds:schemaRef ds:uri="586d9e74-91af-427c-b321-d04c74341d15"/>
    <ds:schemaRef ds:uri="http://purl.org/dc/terms/"/>
    <ds:schemaRef ds:uri="http://schemas.openxmlformats.org/package/2006/metadata/core-properties"/>
    <ds:schemaRef ds:uri="dc5dceac-8e71-43a2-a130-7571f4da97b3"/>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19551FA8-B46D-4C31-9DAB-A7EC290E4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2</vt:i4>
      </vt:variant>
    </vt:vector>
  </HeadingPairs>
  <TitlesOfParts>
    <vt:vector size="16" baseType="lpstr">
      <vt:lpstr>0 Leeswijzer</vt:lpstr>
      <vt:lpstr>1a cao Rijk bruto Uurloon</vt:lpstr>
      <vt:lpstr>1b cao RN bruto Uurloon</vt:lpstr>
      <vt:lpstr>2a Fase A</vt:lpstr>
      <vt:lpstr>2b Fase B en C</vt:lpstr>
      <vt:lpstr>3. Gewogen gemiddelde ORF </vt:lpstr>
      <vt:lpstr>4. Kostenfactoren</vt:lpstr>
      <vt:lpstr>2a NVT Uitzenden fase A - Rg I </vt:lpstr>
      <vt:lpstr>2b NVT Detacheren fase A - Rg I</vt:lpstr>
      <vt:lpstr>2c NVT Detacheren fase B,C-Rg I</vt:lpstr>
      <vt:lpstr>2d NVT Uitzenden fase A - Rg II</vt:lpstr>
      <vt:lpstr>2e NVT  Detacheren fase A-Rg II</vt:lpstr>
      <vt:lpstr>2f NVT Detacheren fase B,C-RgII</vt:lpstr>
      <vt:lpstr>3 Gewogen gemiddelde ORF</vt:lpstr>
      <vt:lpstr>'2a NVT Uitzenden fase A - Rg I '!Afdrukbereik</vt:lpstr>
      <vt:lpstr>'4. Kostenfactoren'!Afdrukbereik</vt:lpstr>
    </vt:vector>
  </TitlesOfParts>
  <Manager/>
  <Company>Agentschap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klav0002</dc:creator>
  <cp:keywords/>
  <dc:description/>
  <cp:lastModifiedBy>Buijinck, Nanda</cp:lastModifiedBy>
  <cp:revision/>
  <cp:lastPrinted>2024-10-15T14:55:47Z</cp:lastPrinted>
  <dcterms:created xsi:type="dcterms:W3CDTF">2012-02-07T16:40:05Z</dcterms:created>
  <dcterms:modified xsi:type="dcterms:W3CDTF">2024-10-24T14:39:44Z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0x01010043390B898A29E348A454F3923AE14E74</vt:lpwstr>
  </property>
</Properties>
</file>