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SOVOP/EA MFP'S 2024/Aanbestedingsdocument en bijlagen/Definitief/"/>
    </mc:Choice>
  </mc:AlternateContent>
  <xr:revisionPtr revIDLastSave="590" documentId="13_ncr:1_{D810474E-1271-A94D-8CCF-6C00743AF10B}" xr6:coauthVersionLast="47" xr6:coauthVersionMax="47" xr10:uidLastSave="{EC720998-C1E3-4246-9DDD-53C641E93AC6}"/>
  <bookViews>
    <workbookView xWindow="32560" yWindow="500" windowWidth="37200" windowHeight="20280" activeTab="1" xr2:uid="{00000000-000D-0000-FFFF-FFFF00000000}"/>
  </bookViews>
  <sheets>
    <sheet name="Werkblad A" sheetId="4" r:id="rId1"/>
    <sheet name="Prijzenblad" sheetId="1" r:id="rId2"/>
    <sheet name="Retourneerrecht" sheetId="2" r:id="rId3"/>
  </sheets>
  <definedNames>
    <definedName name="Invullen">Prijzenblad!$A$125:$C$125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" i="2" l="1"/>
  <c r="D4" i="2"/>
  <c r="E3" i="2"/>
  <c r="D3" i="2"/>
  <c r="G8" i="4" a="1"/>
  <c r="G8" i="4" s="1"/>
  <c r="D12" i="4" s="1"/>
  <c r="D13" i="4"/>
  <c r="C9" i="4" l="1"/>
  <c r="E14" i="1" s="1"/>
  <c r="B9" i="4"/>
  <c r="D14" i="1" s="1"/>
  <c r="C3" i="2" s="1"/>
  <c r="D9" i="4"/>
  <c r="F14" i="1" s="1"/>
  <c r="F93" i="1" s="1"/>
  <c r="E91" i="1"/>
  <c r="E3" i="1"/>
  <c r="E95" i="1" s="1"/>
  <c r="E83" i="1"/>
  <c r="D61" i="1"/>
  <c r="E61" i="1"/>
  <c r="F61" i="1"/>
  <c r="E53" i="1"/>
  <c r="D12" i="1"/>
  <c r="C5" i="2" s="1"/>
  <c r="E12" i="1"/>
  <c r="D5" i="2" s="1"/>
  <c r="D7" i="2" s="1"/>
  <c r="D10" i="2" s="1"/>
  <c r="F12" i="1"/>
  <c r="E5" i="2" s="1"/>
  <c r="E7" i="2" s="1"/>
  <c r="E10" i="2" s="1"/>
  <c r="D101" i="1"/>
  <c r="D102" i="1"/>
  <c r="D103" i="1"/>
  <c r="A73" i="1"/>
  <c r="A103" i="1" s="1"/>
  <c r="A72" i="1"/>
  <c r="A102" i="1" s="1"/>
  <c r="D71" i="1"/>
  <c r="D74" i="1" s="1"/>
  <c r="D72" i="1"/>
  <c r="D73" i="1"/>
  <c r="D22" i="1"/>
  <c r="D23" i="1"/>
  <c r="D24" i="1"/>
  <c r="H8" i="4" a="1"/>
  <c r="H8" i="4" s="1"/>
  <c r="C31" i="1" s="1"/>
  <c r="E31" i="1" s="1"/>
  <c r="F83" i="1"/>
  <c r="D83" i="1"/>
  <c r="F3" i="1"/>
  <c r="F52" i="1" s="1"/>
  <c r="D3" i="1"/>
  <c r="D65" i="1" s="1"/>
  <c r="F91" i="1"/>
  <c r="D91" i="1"/>
  <c r="C90" i="1"/>
  <c r="A90" i="1"/>
  <c r="C89" i="1"/>
  <c r="A89" i="1"/>
  <c r="C60" i="1"/>
  <c r="C59" i="1"/>
  <c r="A60" i="1"/>
  <c r="A59" i="1"/>
  <c r="F53" i="1"/>
  <c r="D53" i="1"/>
  <c r="D27" i="1"/>
  <c r="D34" i="1" s="1"/>
  <c r="E112" i="1"/>
  <c r="E113" i="1"/>
  <c r="A86" i="1"/>
  <c r="A56" i="1"/>
  <c r="C4" i="2"/>
  <c r="A71" i="1"/>
  <c r="A101" i="1" s="1"/>
  <c r="A70" i="1"/>
  <c r="A100" i="1"/>
  <c r="A84" i="1"/>
  <c r="A85" i="1"/>
  <c r="A83" i="1"/>
  <c r="A54" i="1"/>
  <c r="A55" i="1"/>
  <c r="A53" i="1"/>
  <c r="B15" i="2"/>
  <c r="C14" i="2" l="1"/>
  <c r="C15" i="2" s="1"/>
  <c r="D35" i="1"/>
  <c r="C30" i="1"/>
  <c r="D14" i="4"/>
  <c r="E93" i="1"/>
  <c r="E63" i="1"/>
  <c r="E66" i="1"/>
  <c r="E67" i="1" s="1"/>
  <c r="F96" i="1"/>
  <c r="F97" i="1" s="1"/>
  <c r="B114" i="1"/>
  <c r="C78" i="1"/>
  <c r="C108" i="1" s="1"/>
  <c r="C35" i="1"/>
  <c r="E35" i="1" s="1"/>
  <c r="D39" i="1"/>
  <c r="D43" i="1" s="1"/>
  <c r="D47" i="1" s="1"/>
  <c r="D78" i="1" s="1"/>
  <c r="C7" i="2"/>
  <c r="C10" i="2" s="1"/>
  <c r="D25" i="1"/>
  <c r="D104" i="1"/>
  <c r="E96" i="1"/>
  <c r="E97" i="1" s="1"/>
  <c r="C39" i="1"/>
  <c r="C47" i="1" s="1"/>
  <c r="E17" i="1"/>
  <c r="E18" i="1" s="1"/>
  <c r="D38" i="1"/>
  <c r="D42" i="1" s="1"/>
  <c r="E16" i="1"/>
  <c r="D93" i="1"/>
  <c r="D96" i="1" s="1"/>
  <c r="D97" i="1" s="1"/>
  <c r="D17" i="1"/>
  <c r="D18" i="1" s="1"/>
  <c r="F16" i="1"/>
  <c r="F65" i="1"/>
  <c r="F63" i="1"/>
  <c r="F66" i="1" s="1"/>
  <c r="F67" i="1" s="1"/>
  <c r="D63" i="1"/>
  <c r="D66" i="1" s="1"/>
  <c r="D67" i="1" s="1"/>
  <c r="F95" i="1"/>
  <c r="D16" i="1"/>
  <c r="F17" i="1"/>
  <c r="F18" i="1" s="1"/>
  <c r="E52" i="1"/>
  <c r="E82" i="1"/>
  <c r="D95" i="1"/>
  <c r="D52" i="1"/>
  <c r="F82" i="1"/>
  <c r="D82" i="1"/>
  <c r="E65" i="1"/>
  <c r="C13" i="2" l="1"/>
  <c r="F10" i="2"/>
  <c r="E39" i="1"/>
  <c r="D98" i="1"/>
  <c r="D68" i="1"/>
  <c r="C38" i="1"/>
  <c r="C46" i="1" s="1"/>
  <c r="C77" i="1"/>
  <c r="C107" i="1" s="1"/>
  <c r="E30" i="1"/>
  <c r="C34" i="1"/>
  <c r="C16" i="2"/>
  <c r="E47" i="1"/>
  <c r="C43" i="1"/>
  <c r="E43" i="1" s="1"/>
  <c r="E78" i="1"/>
  <c r="D108" i="1"/>
  <c r="E108" i="1" s="1"/>
  <c r="D19" i="1"/>
  <c r="D46" i="1"/>
  <c r="D77" i="1" s="1"/>
  <c r="C42" i="1" l="1"/>
  <c r="E42" i="1" s="1"/>
  <c r="E34" i="1"/>
  <c r="E38" i="1"/>
  <c r="D107" i="1"/>
  <c r="E107" i="1" s="1"/>
  <c r="B109" i="1" s="1"/>
  <c r="E77" i="1"/>
  <c r="B79" i="1" s="1"/>
  <c r="E46" i="1"/>
  <c r="B49" i="1" s="1"/>
  <c r="C116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<sst xmlns="http://schemas.openxmlformats.org/spreadsheetml/2006/main" count="189" uniqueCount="107">
  <si>
    <t>OMVANG VAN LEVERING</t>
  </si>
  <si>
    <t>Periode</t>
  </si>
  <si>
    <t>Totaal:</t>
  </si>
  <si>
    <t>Eerste 60 maanden</t>
  </si>
  <si>
    <t>Omschrijving</t>
  </si>
  <si>
    <t>Aangeboden type/ model:</t>
  </si>
  <si>
    <t xml:space="preserve">Aangeboden type: </t>
  </si>
  <si>
    <t>&lt;&lt;&gt;&gt;</t>
  </si>
  <si>
    <t>HUURPRIJS per type per maand</t>
  </si>
  <si>
    <t>OPTIES</t>
  </si>
  <si>
    <t>Prijs per machine</t>
  </si>
  <si>
    <t>Totaal per type machine</t>
  </si>
  <si>
    <t>Totaal aantal machines</t>
  </si>
  <si>
    <t>Totaalkosten huur/ software/opties</t>
  </si>
  <si>
    <t>TOTAALKOSTEN PER TYPE MACHINE</t>
  </si>
  <si>
    <t>TOTAALKOSTEN PER TYPE MACHINE PER JAAR</t>
  </si>
  <si>
    <t>TOTAALKOSTEN PER TYPE MACHINE 60 maanden</t>
  </si>
  <si>
    <t xml:space="preserve">Totaalkosten </t>
  </si>
  <si>
    <t>Opgave prijs per maand</t>
  </si>
  <si>
    <t>Totaal 60 maanden</t>
  </si>
  <si>
    <t>aantal eenheden</t>
  </si>
  <si>
    <t>opgave prijs per eenheid/tik</t>
  </si>
  <si>
    <t>totaal per jaar</t>
  </si>
  <si>
    <t xml:space="preserve">zwart afdrukken </t>
  </si>
  <si>
    <t>prijs per tik</t>
  </si>
  <si>
    <t xml:space="preserve">full color afdrukken </t>
  </si>
  <si>
    <t>TOTAALKOSTEN AFDRUKKEN eerste 60 maanden</t>
  </si>
  <si>
    <t xml:space="preserve">Eerste optiejaar </t>
  </si>
  <si>
    <t>TOTAALKOSTEN PER TYPE MACHINE EERSTE OPTIEJAAR</t>
  </si>
  <si>
    <t>TOTAAL (alle machines) eerste optiejaar</t>
  </si>
  <si>
    <t>Totaal eerste optiejaar</t>
  </si>
  <si>
    <t>TOTAALKOSTEN AFDRUKKEN eerste optiejaar</t>
  </si>
  <si>
    <t xml:space="preserve">Tweede optiejaar </t>
  </si>
  <si>
    <t>TOTAALKOSTEN PER TYPE MACHINE TWEEDE OPTIEJAAR</t>
  </si>
  <si>
    <t>TOTAAL (alle machines) tweede optiejaar</t>
  </si>
  <si>
    <t>TOTAALKOSTEN AFDRUKKEN tweede optiejaar</t>
  </si>
  <si>
    <t>Kosten interne verhuizingen MFP's</t>
  </si>
  <si>
    <t>prijs per verhuizing</t>
  </si>
  <si>
    <t>Kosten externe verhuizingen MFP's</t>
  </si>
  <si>
    <t xml:space="preserve">TOTAALKOSTEN VERHUIZINGEN </t>
  </si>
  <si>
    <t>Totaal som ten behoeve van prijsbeoordeling</t>
  </si>
  <si>
    <t>De totaalsom is opgebouwd uit de som van de HUUR/OPTIES/ SOFTWARE/ AFDRUKKEN EN VERHUIZINGEN voor de eerste 60 maanden + het eerste optiejaar + het tweede optiejaar.</t>
  </si>
  <si>
    <t>Naam Inschrijver</t>
  </si>
  <si>
    <t>Contractvolume</t>
  </si>
  <si>
    <t>Invullen</t>
  </si>
  <si>
    <t>Retourneerrecht 10% van het intiele huurbedrag machines + opties</t>
  </si>
  <si>
    <t>JA</t>
  </si>
  <si>
    <t>NEE</t>
  </si>
  <si>
    <t>VOORBEELDBEREKENING BIJ 10% retourneerrecht</t>
  </si>
  <si>
    <t>FICTIEVE INITIELE BESTELLING</t>
  </si>
  <si>
    <t>Type 1</t>
  </si>
  <si>
    <r>
      <t xml:space="preserve">TOTAAL HUURBEDRAG </t>
    </r>
    <r>
      <rPr>
        <i/>
        <sz val="8"/>
        <color theme="1"/>
        <rFont val="Verdana"/>
        <family val="2"/>
      </rPr>
      <t>(incl. opties en machine gerelateerde software)</t>
    </r>
  </si>
  <si>
    <t>TOTAAL RETOURNEERRECHT</t>
  </si>
  <si>
    <t>Voorbeeldberekening</t>
  </si>
  <si>
    <t>aantal</t>
  </si>
  <si>
    <t>mnd resterend</t>
  </si>
  <si>
    <t>RETOURNEERRECHT</t>
  </si>
  <si>
    <t xml:space="preserve">1 x type 1 na 3 jaar </t>
  </si>
  <si>
    <t>TOTAAL</t>
  </si>
  <si>
    <t>NOG OVER AAN RETOURNEERRECHT</t>
  </si>
  <si>
    <t>Eis 43: Cloud-server</t>
  </si>
  <si>
    <r>
      <rPr>
        <b/>
        <sz val="10"/>
        <color theme="1"/>
        <rFont val="Verdana"/>
        <family val="2"/>
      </rPr>
      <t>Invullen te hanteren prijsindex AFDRUKKEN</t>
    </r>
    <r>
      <rPr>
        <sz val="10"/>
        <color theme="1"/>
        <rFont val="Verdana"/>
        <family val="2"/>
      </rPr>
      <t xml:space="preserve"> (INDIEN INSCHRIJVER EEN PRIJSINDEX HANTEERT), maximaal 10% conform prijsvoorwaarden aanbestedingsdocument</t>
    </r>
  </si>
  <si>
    <t xml:space="preserve">BEHEERSOFTWARE per type per maand </t>
  </si>
  <si>
    <t>instructie:</t>
  </si>
  <si>
    <t>Totaal</t>
  </si>
  <si>
    <t>Lumion</t>
  </si>
  <si>
    <t>Caland</t>
  </si>
  <si>
    <t>Bestuursbureau</t>
  </si>
  <si>
    <t>Feb-23 t/m apr-23</t>
  </si>
  <si>
    <t>Nov-22 t/m jan-23</t>
  </si>
  <si>
    <t>Mei-23 t/m jul-23</t>
  </si>
  <si>
    <t>Aug-23 t/m okt-23</t>
  </si>
  <si>
    <t>Nov-23 t/m jan-24</t>
  </si>
  <si>
    <t xml:space="preserve"> </t>
  </si>
  <si>
    <t>Aangeboden type/model:</t>
  </si>
  <si>
    <t>Type 1: Full color MFP A4/A3 minimaal 55 PPM</t>
  </si>
  <si>
    <t>Type 3: Zwart-wit MFP A4/A3 minimaal 55 PPM</t>
  </si>
  <si>
    <t>Type 2: Zwart-wit MFP A4/A3 minimaal 45 PPM</t>
  </si>
  <si>
    <t>Volume zwart-wit per jaar</t>
  </si>
  <si>
    <t>Volume FC per jaar</t>
  </si>
  <si>
    <t>Prijzenblad - Alle lichtgroene cellen en de roze cellen dient Inschrijver in te vullen!</t>
  </si>
  <si>
    <t xml:space="preserve">Zwart afdrukken </t>
  </si>
  <si>
    <t xml:space="preserve">Full color afdrukken </t>
  </si>
  <si>
    <t>Aantal eenheden</t>
  </si>
  <si>
    <t>Opgave prijs per eenheid/tik</t>
  </si>
  <si>
    <t>Totaal per jaar</t>
  </si>
  <si>
    <t>Prijs per tik</t>
  </si>
  <si>
    <t>Opgave totaalprijs  per maand</t>
  </si>
  <si>
    <t>Totaal tweede optiejaar</t>
  </si>
  <si>
    <t>Zwart-wit</t>
  </si>
  <si>
    <t>Full color</t>
  </si>
  <si>
    <t>Werkelijk verbruik</t>
  </si>
  <si>
    <t>Gemiddeld per jaar</t>
  </si>
  <si>
    <t>Disclaimer: De aantallen kunnen door allerlei omstandigheden de komende jaren anders uitvallen.</t>
  </si>
  <si>
    <t>Aantal machines</t>
  </si>
  <si>
    <t>Per machine</t>
  </si>
  <si>
    <t>Machine gerelateerde opties en software</t>
  </si>
  <si>
    <t>Looptijd in maanden</t>
  </si>
  <si>
    <t>Retourneerrecht in percentage</t>
  </si>
  <si>
    <t>Nietoptie</t>
  </si>
  <si>
    <t>Inline boekjesmaker</t>
  </si>
  <si>
    <t>N.V.T.</t>
  </si>
  <si>
    <t>Eis 120: Printen vanaf mobile devices</t>
  </si>
  <si>
    <t>Eis 119: Printmanagementsoftware (ongeacht het aantal machines)</t>
  </si>
  <si>
    <t>Eis 119: PRINTMANAGEMENT machinegerelateerde kosten</t>
  </si>
  <si>
    <t>Type 2</t>
  </si>
  <si>
    <t>Type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</si>
</sst>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&quot;€&quot;\ #,##0.00"/>
    <numFmt numFmtId="166" formatCode="_-&quot;€&quot;\ * #,##0.00000_-;_-&quot;€&quot;\ * #,##0.00000\-;_-&quot;€&quot;\ * &quot;-&quot;??_-;_-@_-"/>
    <numFmt numFmtId="167" formatCode="&quot;€&quot;\ #,##0.0000"/>
    <numFmt numFmtId="168" formatCode="&quot;€&quot;\ #,##0.00000"/>
    <numFmt numFmtId="169" formatCode="_(* #,##0_);_(* \(#,##0\);_(* &quot;-&quot;??_);_(@_)"/>
  </numFmts>
  <fonts count="31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8"/>
      <color indexed="9"/>
      <name val="Verdana"/>
      <family val="2"/>
    </font>
    <font>
      <i/>
      <sz val="18"/>
      <color indexed="9"/>
      <name val="Verdana"/>
      <family val="2"/>
    </font>
    <font>
      <b/>
      <sz val="10"/>
      <color indexed="9"/>
      <name val="Verdana"/>
      <family val="2"/>
    </font>
    <font>
      <sz val="10"/>
      <name val="Arial"/>
      <family val="2"/>
    </font>
    <font>
      <b/>
      <sz val="12"/>
      <color theme="0"/>
      <name val="Verdana"/>
      <family val="2"/>
    </font>
    <font>
      <i/>
      <sz val="12"/>
      <color theme="0"/>
      <name val="Verdana"/>
      <family val="2"/>
    </font>
    <font>
      <sz val="10"/>
      <name val="Verdana"/>
      <family val="2"/>
    </font>
    <font>
      <i/>
      <sz val="10"/>
      <color indexed="9"/>
      <name val="Verdana"/>
      <family val="2"/>
    </font>
    <font>
      <b/>
      <sz val="10"/>
      <color theme="0"/>
      <name val="Verdana"/>
      <family val="2"/>
    </font>
    <font>
      <i/>
      <sz val="10"/>
      <name val="Verdana"/>
      <family val="2"/>
    </font>
    <font>
      <sz val="10"/>
      <color theme="0"/>
      <name val="Verdana"/>
      <family val="2"/>
    </font>
    <font>
      <i/>
      <sz val="10"/>
      <color theme="0"/>
      <name val="Verdana"/>
      <family val="2"/>
    </font>
    <font>
      <b/>
      <sz val="10"/>
      <name val="Verdana"/>
      <family val="2"/>
    </font>
    <font>
      <i/>
      <sz val="10"/>
      <color theme="1"/>
      <name val="Verdana"/>
      <family val="2"/>
    </font>
    <font>
      <sz val="10"/>
      <color indexed="8"/>
      <name val="Verdana"/>
      <family val="2"/>
    </font>
    <font>
      <b/>
      <sz val="22"/>
      <color theme="0"/>
      <name val="Verdana"/>
      <family val="2"/>
    </font>
    <font>
      <i/>
      <sz val="10"/>
      <name val="Arial"/>
      <family val="2"/>
    </font>
    <font>
      <i/>
      <sz val="8"/>
      <color theme="1"/>
      <name val="Verdana"/>
      <family val="2"/>
    </font>
    <font>
      <b/>
      <sz val="10"/>
      <color theme="1"/>
      <name val="Verdana"/>
      <family val="2"/>
    </font>
    <font>
      <i/>
      <sz val="11"/>
      <color theme="0" tint="-0.499984740745262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1"/>
      <color theme="0"/>
      <name val="Calibri"/>
      <family val="2"/>
      <scheme val="minor"/>
    </font>
    <font>
      <sz val="10"/>
      <color rgb="FFFF000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173">
    <xf numFmtId="0" fontId="0" fillId="0" borderId="0" xfId="0"/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2" borderId="2" xfId="0" applyFont="1" applyFill="1" applyBorder="1"/>
    <xf numFmtId="0" fontId="8" fillId="3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left" vertical="center"/>
    </xf>
    <xf numFmtId="0" fontId="6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2" fillId="4" borderId="6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vertical="center"/>
    </xf>
    <xf numFmtId="0" fontId="13" fillId="5" borderId="3" xfId="0" applyFont="1" applyFill="1" applyBorder="1" applyAlignment="1">
      <alignment vertical="center"/>
    </xf>
    <xf numFmtId="165" fontId="10" fillId="6" borderId="8" xfId="1" applyNumberFormat="1" applyFont="1" applyFill="1" applyBorder="1" applyAlignment="1" applyProtection="1">
      <alignment horizontal="center" vertical="center"/>
    </xf>
    <xf numFmtId="0" fontId="10" fillId="7" borderId="8" xfId="1" applyNumberFormat="1" applyFont="1" applyFill="1" applyBorder="1" applyAlignment="1" applyProtection="1">
      <alignment horizontal="center" vertical="center"/>
      <protection locked="0"/>
    </xf>
    <xf numFmtId="165" fontId="10" fillId="7" borderId="8" xfId="1" applyNumberFormat="1" applyFont="1" applyFill="1" applyBorder="1" applyAlignment="1" applyProtection="1">
      <alignment horizontal="center" vertical="center"/>
      <protection locked="0"/>
    </xf>
    <xf numFmtId="165" fontId="10" fillId="8" borderId="4" xfId="1" applyNumberFormat="1" applyFont="1" applyFill="1" applyBorder="1" applyAlignment="1" applyProtection="1">
      <alignment vertical="center"/>
    </xf>
    <xf numFmtId="165" fontId="13" fillId="8" borderId="5" xfId="1" applyNumberFormat="1" applyFont="1" applyFill="1" applyBorder="1" applyAlignment="1" applyProtection="1">
      <alignment vertical="center"/>
    </xf>
    <xf numFmtId="165" fontId="10" fillId="8" borderId="5" xfId="1" applyNumberFormat="1" applyFont="1" applyFill="1" applyBorder="1" applyAlignment="1" applyProtection="1">
      <alignment vertical="center"/>
    </xf>
    <xf numFmtId="0" fontId="15" fillId="4" borderId="3" xfId="0" applyFont="1" applyFill="1" applyBorder="1" applyAlignment="1">
      <alignment vertical="center"/>
    </xf>
    <xf numFmtId="0" fontId="10" fillId="5" borderId="11" xfId="0" applyFont="1" applyFill="1" applyBorder="1" applyAlignment="1">
      <alignment vertical="center"/>
    </xf>
    <xf numFmtId="0" fontId="13" fillId="5" borderId="10" xfId="0" applyFont="1" applyFill="1" applyBorder="1" applyAlignment="1">
      <alignment vertical="center"/>
    </xf>
    <xf numFmtId="165" fontId="10" fillId="7" borderId="10" xfId="1" applyNumberFormat="1" applyFont="1" applyFill="1" applyBorder="1" applyAlignment="1" applyProtection="1">
      <alignment horizontal="center" vertical="center"/>
      <protection locked="0"/>
    </xf>
    <xf numFmtId="0" fontId="12" fillId="3" borderId="10" xfId="0" applyFont="1" applyFill="1" applyBorder="1" applyAlignment="1">
      <alignment vertical="center"/>
    </xf>
    <xf numFmtId="0" fontId="15" fillId="3" borderId="10" xfId="0" applyFont="1" applyFill="1" applyBorder="1" applyAlignment="1">
      <alignment vertical="center"/>
    </xf>
    <xf numFmtId="165" fontId="12" fillId="3" borderId="1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6" fillId="5" borderId="10" xfId="0" applyFont="1" applyFill="1" applyBorder="1" applyAlignment="1">
      <alignment vertical="center"/>
    </xf>
    <xf numFmtId="0" fontId="16" fillId="5" borderId="10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164" fontId="6" fillId="4" borderId="0" xfId="1" applyFont="1" applyFill="1" applyBorder="1" applyAlignment="1" applyProtection="1">
      <alignment horizontal="center" vertical="center" wrapText="1"/>
    </xf>
    <xf numFmtId="0" fontId="10" fillId="5" borderId="10" xfId="0" applyFont="1" applyFill="1" applyBorder="1" applyAlignment="1">
      <alignment vertical="center"/>
    </xf>
    <xf numFmtId="0" fontId="13" fillId="5" borderId="10" xfId="0" applyFont="1" applyFill="1" applyBorder="1" applyAlignment="1">
      <alignment vertical="center" wrapText="1"/>
    </xf>
    <xf numFmtId="2" fontId="10" fillId="7" borderId="10" xfId="1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166" fontId="14" fillId="0" borderId="0" xfId="1" applyNumberFormat="1" applyFont="1" applyFill="1" applyBorder="1" applyAlignment="1" applyProtection="1">
      <alignment vertical="center"/>
    </xf>
    <xf numFmtId="3" fontId="18" fillId="5" borderId="10" xfId="0" applyNumberFormat="1" applyFont="1" applyFill="1" applyBorder="1" applyAlignment="1">
      <alignment horizontal="center" vertical="center"/>
    </xf>
    <xf numFmtId="164" fontId="10" fillId="0" borderId="0" xfId="1" applyFont="1" applyAlignment="1" applyProtection="1">
      <alignment horizontal="center" vertical="center"/>
    </xf>
    <xf numFmtId="168" fontId="10" fillId="5" borderId="10" xfId="1" applyNumberFormat="1" applyFont="1" applyFill="1" applyBorder="1" applyAlignment="1" applyProtection="1">
      <alignment horizontal="center" vertical="center"/>
    </xf>
    <xf numFmtId="167" fontId="10" fillId="0" borderId="0" xfId="1" applyNumberFormat="1" applyFont="1" applyAlignment="1" applyProtection="1">
      <alignment horizontal="center" vertical="center"/>
    </xf>
    <xf numFmtId="167" fontId="6" fillId="4" borderId="0" xfId="1" applyNumberFormat="1" applyFont="1" applyFill="1" applyBorder="1" applyAlignment="1" applyProtection="1">
      <alignment horizontal="center" vertical="center" wrapText="1"/>
    </xf>
    <xf numFmtId="168" fontId="10" fillId="5" borderId="4" xfId="1" applyNumberFormat="1" applyFont="1" applyFill="1" applyBorder="1" applyAlignment="1" applyProtection="1">
      <alignment horizontal="center" vertical="center"/>
    </xf>
    <xf numFmtId="164" fontId="10" fillId="0" borderId="0" xfId="1" applyFont="1" applyAlignment="1" applyProtection="1">
      <alignment vertical="center"/>
    </xf>
    <xf numFmtId="0" fontId="12" fillId="3" borderId="4" xfId="0" applyFont="1" applyFill="1" applyBorder="1" applyAlignment="1">
      <alignment vertical="center"/>
    </xf>
    <xf numFmtId="0" fontId="13" fillId="5" borderId="13" xfId="0" applyFont="1" applyFill="1" applyBorder="1" applyAlignment="1">
      <alignment vertical="center"/>
    </xf>
    <xf numFmtId="0" fontId="10" fillId="5" borderId="4" xfId="0" applyFont="1" applyFill="1" applyBorder="1" applyAlignment="1">
      <alignment horizontal="center" vertical="center"/>
    </xf>
    <xf numFmtId="165" fontId="10" fillId="5" borderId="14" xfId="1" applyNumberFormat="1" applyFont="1" applyFill="1" applyBorder="1" applyAlignment="1" applyProtection="1">
      <alignment horizontal="center" vertical="center"/>
    </xf>
    <xf numFmtId="164" fontId="12" fillId="3" borderId="4" xfId="1" applyFont="1" applyFill="1" applyBorder="1" applyAlignment="1" applyProtection="1">
      <alignment vertical="center"/>
    </xf>
    <xf numFmtId="0" fontId="15" fillId="3" borderId="10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164" fontId="12" fillId="0" borderId="0" xfId="1" applyFont="1" applyFill="1" applyBorder="1" applyAlignment="1" applyProtection="1">
      <alignment vertical="center" wrapText="1"/>
    </xf>
    <xf numFmtId="164" fontId="12" fillId="0" borderId="0" xfId="1" applyFont="1" applyFill="1" applyBorder="1" applyAlignment="1" applyProtection="1">
      <alignment horizontal="center" vertical="center" wrapText="1"/>
    </xf>
    <xf numFmtId="164" fontId="16" fillId="0" borderId="0" xfId="1" applyFont="1" applyFill="1" applyBorder="1" applyProtection="1"/>
    <xf numFmtId="0" fontId="15" fillId="3" borderId="3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3" borderId="3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20" fillId="0" borderId="0" xfId="0" applyFont="1"/>
    <xf numFmtId="0" fontId="0" fillId="0" borderId="0" xfId="0" applyAlignment="1">
      <alignment horizontal="center" vertical="center"/>
    </xf>
    <xf numFmtId="0" fontId="12" fillId="4" borderId="0" xfId="0" applyFont="1" applyFill="1"/>
    <xf numFmtId="0" fontId="12" fillId="4" borderId="0" xfId="0" applyFont="1" applyFill="1" applyAlignment="1">
      <alignment horizontal="center"/>
    </xf>
    <xf numFmtId="44" fontId="12" fillId="4" borderId="0" xfId="0" applyNumberFormat="1" applyFont="1" applyFill="1"/>
    <xf numFmtId="0" fontId="22" fillId="4" borderId="0" xfId="0" applyFont="1" applyFill="1"/>
    <xf numFmtId="44" fontId="12" fillId="4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right"/>
    </xf>
    <xf numFmtId="0" fontId="3" fillId="0" borderId="0" xfId="2"/>
    <xf numFmtId="0" fontId="10" fillId="4" borderId="8" xfId="1" applyNumberFormat="1" applyFont="1" applyFill="1" applyBorder="1" applyAlignment="1" applyProtection="1">
      <alignment horizontal="center" vertical="center"/>
    </xf>
    <xf numFmtId="165" fontId="10" fillId="4" borderId="10" xfId="1" applyNumberFormat="1" applyFont="1" applyFill="1" applyBorder="1" applyAlignment="1" applyProtection="1">
      <alignment horizontal="center" vertical="center"/>
    </xf>
    <xf numFmtId="0" fontId="22" fillId="13" borderId="10" xfId="2" applyFont="1" applyFill="1" applyBorder="1" applyAlignment="1">
      <alignment vertical="center"/>
    </xf>
    <xf numFmtId="0" fontId="25" fillId="0" borderId="0" xfId="2" applyFont="1"/>
    <xf numFmtId="169" fontId="25" fillId="0" borderId="0" xfId="3" applyNumberFormat="1" applyFont="1"/>
    <xf numFmtId="0" fontId="23" fillId="0" borderId="0" xfId="0" applyFont="1" applyAlignment="1">
      <alignment horizontal="center" vertical="center" wrapText="1"/>
    </xf>
    <xf numFmtId="0" fontId="12" fillId="4" borderId="9" xfId="0" applyFont="1" applyFill="1" applyBorder="1" applyAlignment="1">
      <alignment vertical="center"/>
    </xf>
    <xf numFmtId="167" fontId="10" fillId="7" borderId="1" xfId="1" applyNumberFormat="1" applyFont="1" applyFill="1" applyBorder="1" applyAlignment="1" applyProtection="1">
      <alignment horizontal="center" vertical="center"/>
      <protection locked="0"/>
    </xf>
    <xf numFmtId="167" fontId="10" fillId="7" borderId="4" xfId="1" applyNumberFormat="1" applyFont="1" applyFill="1" applyBorder="1" applyAlignment="1" applyProtection="1">
      <alignment horizontal="center" vertical="center"/>
      <protection locked="0"/>
    </xf>
    <xf numFmtId="164" fontId="6" fillId="4" borderId="8" xfId="1" applyFont="1" applyFill="1" applyBorder="1" applyAlignment="1" applyProtection="1">
      <alignment horizontal="center" vertical="center"/>
    </xf>
    <xf numFmtId="165" fontId="10" fillId="5" borderId="10" xfId="1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6" fillId="4" borderId="15" xfId="1" applyFont="1" applyFill="1" applyBorder="1" applyAlignment="1" applyProtection="1">
      <alignment horizontal="center" vertical="center"/>
    </xf>
    <xf numFmtId="165" fontId="10" fillId="8" borderId="13" xfId="1" applyNumberFormat="1" applyFont="1" applyFill="1" applyBorder="1" applyAlignment="1" applyProtection="1">
      <alignment vertical="center"/>
    </xf>
    <xf numFmtId="0" fontId="6" fillId="4" borderId="3" xfId="0" applyFont="1" applyFill="1" applyBorder="1" applyAlignment="1">
      <alignment vertical="center"/>
    </xf>
    <xf numFmtId="165" fontId="10" fillId="6" borderId="10" xfId="1" applyNumberFormat="1" applyFont="1" applyFill="1" applyBorder="1" applyAlignment="1" applyProtection="1">
      <alignment horizontal="center" vertical="center"/>
    </xf>
    <xf numFmtId="164" fontId="6" fillId="4" borderId="2" xfId="1" applyFont="1" applyFill="1" applyBorder="1" applyAlignment="1" applyProtection="1">
      <alignment horizontal="center" vertical="center" wrapText="1"/>
    </xf>
    <xf numFmtId="165" fontId="10" fillId="6" borderId="15" xfId="1" applyNumberFormat="1" applyFont="1" applyFill="1" applyBorder="1" applyAlignment="1" applyProtection="1">
      <alignment horizontal="center" vertical="center"/>
    </xf>
    <xf numFmtId="165" fontId="12" fillId="3" borderId="4" xfId="0" applyNumberFormat="1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vertical="center"/>
    </xf>
    <xf numFmtId="0" fontId="13" fillId="5" borderId="19" xfId="0" applyFont="1" applyFill="1" applyBorder="1" applyAlignment="1">
      <alignment vertical="center"/>
    </xf>
    <xf numFmtId="0" fontId="13" fillId="5" borderId="20" xfId="0" applyFont="1" applyFill="1" applyBorder="1" applyAlignment="1">
      <alignment vertical="center"/>
    </xf>
    <xf numFmtId="0" fontId="22" fillId="13" borderId="10" xfId="2" applyFont="1" applyFill="1" applyBorder="1" applyAlignment="1">
      <alignment horizontal="center" vertical="center"/>
    </xf>
    <xf numFmtId="0" fontId="2" fillId="11" borderId="10" xfId="2" applyFont="1" applyFill="1" applyBorder="1"/>
    <xf numFmtId="0" fontId="28" fillId="0" borderId="0" xfId="2" applyFont="1"/>
    <xf numFmtId="169" fontId="3" fillId="0" borderId="0" xfId="2" applyNumberFormat="1"/>
    <xf numFmtId="0" fontId="29" fillId="0" borderId="0" xfId="0" applyFont="1"/>
    <xf numFmtId="0" fontId="2" fillId="5" borderId="0" xfId="0" applyFont="1" applyFill="1"/>
    <xf numFmtId="0" fontId="2" fillId="9" borderId="10" xfId="0" applyFont="1" applyFill="1" applyBorder="1" applyAlignment="1">
      <alignment vertical="center" wrapText="1"/>
    </xf>
    <xf numFmtId="169" fontId="22" fillId="12" borderId="10" xfId="2" applyNumberFormat="1" applyFont="1" applyFill="1" applyBorder="1"/>
    <xf numFmtId="0" fontId="2" fillId="0" borderId="0" xfId="2" applyFont="1"/>
    <xf numFmtId="0" fontId="2" fillId="12" borderId="10" xfId="2" applyFont="1" applyFill="1" applyBorder="1"/>
    <xf numFmtId="0" fontId="2" fillId="0" borderId="0" xfId="0" applyFont="1"/>
    <xf numFmtId="0" fontId="2" fillId="9" borderId="10" xfId="0" applyFont="1" applyFill="1" applyBorder="1" applyAlignment="1">
      <alignment vertical="center"/>
    </xf>
    <xf numFmtId="165" fontId="2" fillId="9" borderId="10" xfId="0" applyNumberFormat="1" applyFont="1" applyFill="1" applyBorder="1" applyAlignment="1">
      <alignment vertical="center"/>
    </xf>
    <xf numFmtId="165" fontId="2" fillId="9" borderId="10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165" fontId="2" fillId="5" borderId="0" xfId="0" applyNumberFormat="1" applyFont="1" applyFill="1"/>
    <xf numFmtId="0" fontId="2" fillId="5" borderId="13" xfId="0" applyFont="1" applyFill="1" applyBorder="1"/>
    <xf numFmtId="0" fontId="2" fillId="5" borderId="13" xfId="0" applyFont="1" applyFill="1" applyBorder="1" applyAlignment="1">
      <alignment horizontal="center"/>
    </xf>
    <xf numFmtId="0" fontId="2" fillId="5" borderId="0" xfId="0" applyFont="1" applyFill="1" applyAlignment="1">
      <alignment wrapText="1"/>
    </xf>
    <xf numFmtId="10" fontId="2" fillId="5" borderId="0" xfId="0" applyNumberFormat="1" applyFont="1" applyFill="1"/>
    <xf numFmtId="0" fontId="2" fillId="0" borderId="0" xfId="0" applyFont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44" fontId="2" fillId="6" borderId="0" xfId="0" applyNumberFormat="1" applyFont="1" applyFill="1"/>
    <xf numFmtId="44" fontId="2" fillId="5" borderId="0" xfId="0" applyNumberFormat="1" applyFont="1" applyFill="1"/>
    <xf numFmtId="0" fontId="12" fillId="4" borderId="12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vertical="center" wrapText="1"/>
    </xf>
    <xf numFmtId="0" fontId="1" fillId="12" borderId="10" xfId="2" applyFont="1" applyFill="1" applyBorder="1"/>
    <xf numFmtId="169" fontId="1" fillId="12" borderId="10" xfId="3" applyNumberFormat="1" applyFont="1" applyFill="1" applyBorder="1"/>
    <xf numFmtId="0" fontId="30" fillId="0" borderId="0" xfId="0" applyFont="1" applyAlignment="1">
      <alignment vertical="center"/>
    </xf>
    <xf numFmtId="0" fontId="1" fillId="12" borderId="10" xfId="2" applyFont="1" applyFill="1" applyBorder="1" applyAlignment="1">
      <alignment horizontal="center" vertical="center" wrapText="1"/>
    </xf>
    <xf numFmtId="0" fontId="1" fillId="11" borderId="10" xfId="2" applyFont="1" applyFill="1" applyBorder="1"/>
    <xf numFmtId="0" fontId="12" fillId="4" borderId="6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" fillId="5" borderId="0" xfId="0" applyFont="1" applyFill="1"/>
    <xf numFmtId="0" fontId="1" fillId="5" borderId="13" xfId="0" applyFont="1" applyFill="1" applyBorder="1"/>
    <xf numFmtId="0" fontId="1" fillId="9" borderId="10" xfId="0" applyFont="1" applyFill="1" applyBorder="1" applyAlignment="1">
      <alignment vertical="center"/>
    </xf>
    <xf numFmtId="17" fontId="1" fillId="13" borderId="0" xfId="2" applyNumberFormat="1" applyFont="1" applyFill="1" applyAlignment="1">
      <alignment vertical="center"/>
    </xf>
    <xf numFmtId="169" fontId="1" fillId="13" borderId="0" xfId="4" applyNumberFormat="1" applyFont="1" applyFill="1" applyAlignment="1">
      <alignment horizontal="center" vertical="center"/>
    </xf>
    <xf numFmtId="0" fontId="22" fillId="12" borderId="10" xfId="2" applyFont="1" applyFill="1" applyBorder="1" applyAlignment="1">
      <alignment horizontal="center" vertical="center"/>
    </xf>
    <xf numFmtId="0" fontId="22" fillId="14" borderId="21" xfId="2" applyFont="1" applyFill="1" applyBorder="1" applyAlignment="1">
      <alignment vertical="center"/>
    </xf>
    <xf numFmtId="169" fontId="22" fillId="14" borderId="21" xfId="4" applyNumberFormat="1" applyFont="1" applyFill="1" applyBorder="1" applyAlignment="1">
      <alignment vertical="center"/>
    </xf>
    <xf numFmtId="0" fontId="24" fillId="14" borderId="10" xfId="2" applyFont="1" applyFill="1" applyBorder="1" applyAlignment="1">
      <alignment horizontal="center" vertical="center"/>
    </xf>
    <xf numFmtId="0" fontId="22" fillId="14" borderId="4" xfId="2" applyFont="1" applyFill="1" applyBorder="1" applyAlignment="1">
      <alignment horizontal="center" vertical="center"/>
    </xf>
    <xf numFmtId="0" fontId="22" fillId="14" borderId="5" xfId="2" applyFont="1" applyFill="1" applyBorder="1" applyAlignment="1">
      <alignment horizontal="center" vertical="center"/>
    </xf>
    <xf numFmtId="0" fontId="22" fillId="14" borderId="14" xfId="2" applyFont="1" applyFill="1" applyBorder="1" applyAlignment="1">
      <alignment horizontal="center" vertical="center"/>
    </xf>
    <xf numFmtId="0" fontId="1" fillId="0" borderId="0" xfId="2" applyFont="1" applyAlignment="1">
      <alignment horizontal="center" wrapText="1"/>
    </xf>
    <xf numFmtId="165" fontId="12" fillId="3" borderId="1" xfId="0" applyNumberFormat="1" applyFont="1" applyFill="1" applyBorder="1" applyAlignment="1">
      <alignment horizontal="center" vertical="center"/>
    </xf>
    <xf numFmtId="165" fontId="12" fillId="3" borderId="2" xfId="0" applyNumberFormat="1" applyFont="1" applyFill="1" applyBorder="1" applyAlignment="1">
      <alignment horizontal="center" vertical="center"/>
    </xf>
    <xf numFmtId="0" fontId="16" fillId="7" borderId="3" xfId="0" applyFont="1" applyFill="1" applyBorder="1" applyAlignment="1" applyProtection="1">
      <alignment horizontal="center" vertical="center"/>
      <protection locked="0"/>
    </xf>
    <xf numFmtId="0" fontId="16" fillId="7" borderId="0" xfId="0" applyFont="1" applyFill="1" applyAlignment="1" applyProtection="1">
      <alignment horizontal="center" vertical="center"/>
      <protection locked="0"/>
    </xf>
    <xf numFmtId="165" fontId="12" fillId="3" borderId="4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165" fontId="12" fillId="3" borderId="4" xfId="1" applyNumberFormat="1" applyFont="1" applyFill="1" applyBorder="1" applyAlignment="1" applyProtection="1">
      <alignment horizontal="center" vertical="center"/>
    </xf>
    <xf numFmtId="165" fontId="12" fillId="3" borderId="5" xfId="1" applyNumberFormat="1" applyFont="1" applyFill="1" applyBorder="1" applyAlignment="1" applyProtection="1">
      <alignment horizontal="center" vertical="center"/>
    </xf>
    <xf numFmtId="165" fontId="12" fillId="3" borderId="14" xfId="1" applyNumberFormat="1" applyFont="1" applyFill="1" applyBorder="1" applyAlignment="1" applyProtection="1">
      <alignment horizontal="center" vertical="center"/>
    </xf>
    <xf numFmtId="165" fontId="19" fillId="3" borderId="10" xfId="1" applyNumberFormat="1" applyFont="1" applyFill="1" applyBorder="1" applyAlignment="1" applyProtection="1">
      <alignment horizontal="center" vertical="center" wrapText="1"/>
    </xf>
    <xf numFmtId="0" fontId="16" fillId="7" borderId="3" xfId="0" applyFont="1" applyFill="1" applyBorder="1" applyAlignment="1" applyProtection="1">
      <alignment vertical="center"/>
      <protection locked="0"/>
    </xf>
    <xf numFmtId="0" fontId="16" fillId="7" borderId="0" xfId="0" applyFont="1" applyFill="1" applyAlignment="1" applyProtection="1">
      <alignment vertical="center"/>
      <protection locked="0"/>
    </xf>
    <xf numFmtId="164" fontId="16" fillId="0" borderId="3" xfId="1" applyFont="1" applyFill="1" applyBorder="1" applyAlignment="1" applyProtection="1">
      <alignment horizontal="left" vertical="center" wrapText="1"/>
    </xf>
    <xf numFmtId="164" fontId="16" fillId="0" borderId="0" xfId="1" applyFont="1" applyFill="1" applyBorder="1" applyAlignment="1" applyProtection="1">
      <alignment horizontal="left" vertical="center" wrapText="1"/>
    </xf>
    <xf numFmtId="0" fontId="12" fillId="4" borderId="0" xfId="0" applyFont="1" applyFill="1" applyAlignment="1">
      <alignment horizontal="center" wrapText="1"/>
    </xf>
    <xf numFmtId="0" fontId="12" fillId="10" borderId="0" xfId="0" applyFont="1" applyFill="1" applyAlignment="1">
      <alignment horizontal="center" vertical="center"/>
    </xf>
    <xf numFmtId="44" fontId="8" fillId="3" borderId="0" xfId="0" applyNumberFormat="1" applyFont="1" applyFill="1"/>
  </cellXfs>
  <cellStyles count="5">
    <cellStyle name="Euro" xfId="1" xr:uid="{00000000-0005-0000-0000-000000000000}"/>
    <cellStyle name="Komma" xfId="4" builtinId="3"/>
    <cellStyle name="Komma 2" xfId="3" xr:uid="{39926A82-8ED4-F144-B781-1D32FEFC4417}"/>
    <cellStyle name="Standaard" xfId="0" builtinId="0"/>
    <cellStyle name="Standaard 2" xfId="2" xr:uid="{A3370DEA-23B9-5A44-B158-4C7467F9D68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9EC04"/>
      <color rgb="FFE2E1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500529</xdr:colOff>
      <xdr:row>11</xdr:row>
      <xdr:rowOff>22413</xdr:rowOff>
    </xdr:from>
    <xdr:to>
      <xdr:col>7</xdr:col>
      <xdr:colOff>746037</xdr:colOff>
      <xdr:row>14</xdr:row>
      <xdr:rowOff>119530</xdr:rowOff>
    </xdr:to>
    <xdr:pic>
      <xdr:nvPicPr>
        <xdr:cNvPr id="2" name="Afbeelding 1" descr="Progresso Home">
          <a:extLst>
            <a:ext uri="{FF2B5EF4-FFF2-40B4-BE49-F238E27FC236}">
              <a16:creationId xmlns:a16="http://schemas.microsoft.com/office/drawing/2014/main" id="{9212A807-7BE6-4AFB-F96E-300F245B3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5058" y="3615766"/>
          <a:ext cx="3510155" cy="7470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121</xdr:row>
      <xdr:rowOff>19538</xdr:rowOff>
    </xdr:from>
    <xdr:to>
      <xdr:col>6</xdr:col>
      <xdr:colOff>190888</xdr:colOff>
      <xdr:row>124</xdr:row>
      <xdr:rowOff>58140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63F0DDB-8D77-C9FE-18B7-0F20A1D31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01077" y="30851230"/>
          <a:ext cx="3375657" cy="1035063"/>
        </a:xfrm>
        <a:prstGeom prst="rect">
          <a:avLst/>
        </a:prstGeom>
      </xdr:spPr>
    </xdr:pic>
    <xdr:clientData/>
  </xdr:twoCellAnchor>
  <xdr:twoCellAnchor editAs="oneCell">
    <xdr:from>
      <xdr:col>4</xdr:col>
      <xdr:colOff>175848</xdr:colOff>
      <xdr:row>0</xdr:row>
      <xdr:rowOff>889000</xdr:rowOff>
    </xdr:from>
    <xdr:to>
      <xdr:col>5</xdr:col>
      <xdr:colOff>1953846</xdr:colOff>
      <xdr:row>1</xdr:row>
      <xdr:rowOff>319706</xdr:rowOff>
    </xdr:to>
    <xdr:pic>
      <xdr:nvPicPr>
        <xdr:cNvPr id="2" name="Afbeelding 1" descr="Progresso Home">
          <a:extLst>
            <a:ext uri="{FF2B5EF4-FFF2-40B4-BE49-F238E27FC236}">
              <a16:creationId xmlns:a16="http://schemas.microsoft.com/office/drawing/2014/main" id="{6E7DA499-E0B3-0FCF-6275-8B281F972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9233" y="889000"/>
          <a:ext cx="3751382" cy="7983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194733</xdr:colOff>
      <xdr:row>0</xdr:row>
      <xdr:rowOff>254001</xdr:rowOff>
    </xdr:from>
    <xdr:to>
      <xdr:col>9</xdr:col>
      <xdr:colOff>177693</xdr:colOff>
      <xdr:row>4</xdr:row>
      <xdr:rowOff>67735</xdr:rowOff>
    </xdr:to>
    <xdr:pic>
      <xdr:nvPicPr>
        <xdr:cNvPr id="2" name="Afbeelding 1" descr="Progresso Home">
          <a:extLst>
            <a:ext uri="{FF2B5EF4-FFF2-40B4-BE49-F238E27FC236}">
              <a16:creationId xmlns:a16="http://schemas.microsoft.com/office/drawing/2014/main" id="{1C0C0390-144E-C250-DC55-657BC26E6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4533" y="254001"/>
          <a:ext cx="3301893" cy="7027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42A82-EB16-F64D-9DBF-36ED817D7EF5}">
  <dimension ref="A1:J21"/>
  <sheetViews>
    <sheetView showGridLines="0" zoomScale="160" zoomScaleNormal="170" workbookViewId="0">
      <selection activeCell="J4" sqref="J4"/>
    </sheetView>
  </sheetViews>
  <sheetFormatPr baseColWidth="10" defaultColWidth="11" defaultRowHeight="16" x14ac:dyDescent="0.2"/>
  <cols>
    <col min="1" max="1" width="63.83203125" style="76" bestFit="1" customWidth="1"/>
    <col min="2" max="4" width="25.83203125" style="76" customWidth="1"/>
    <col min="5" max="5" width="11" style="76"/>
    <col min="6" max="6" width="25.83203125" style="76" bestFit="1" customWidth="1"/>
    <col min="7" max="7" width="17" style="76" bestFit="1" customWidth="1"/>
    <col min="8" max="8" width="16.33203125" style="76" customWidth="1"/>
    <col min="9" max="16384" width="11" style="76"/>
  </cols>
  <sheetData>
    <row r="1" spans="1:10" ht="31" customHeight="1" x14ac:dyDescent="0.2">
      <c r="A1" s="150" t="s">
        <v>0</v>
      </c>
      <c r="B1" s="150"/>
      <c r="C1" s="150"/>
      <c r="D1" s="150"/>
      <c r="F1" s="151" t="s">
        <v>91</v>
      </c>
      <c r="G1" s="152"/>
      <c r="H1" s="153"/>
    </row>
    <row r="2" spans="1:10" ht="20" customHeight="1" x14ac:dyDescent="0.2">
      <c r="A2" s="79"/>
      <c r="B2" s="79"/>
      <c r="C2" s="79"/>
      <c r="D2" s="100"/>
      <c r="F2" s="147" t="s">
        <v>1</v>
      </c>
      <c r="G2" s="147" t="s">
        <v>89</v>
      </c>
      <c r="H2" s="147" t="s">
        <v>90</v>
      </c>
    </row>
    <row r="3" spans="1:10" ht="28" customHeight="1" x14ac:dyDescent="0.2">
      <c r="A3" s="108"/>
      <c r="B3" s="108"/>
      <c r="C3" s="108"/>
      <c r="D3" s="108"/>
      <c r="E3" s="102"/>
      <c r="F3" s="145" t="s">
        <v>69</v>
      </c>
      <c r="G3" s="146">
        <v>469858</v>
      </c>
      <c r="H3" s="146">
        <v>214595</v>
      </c>
    </row>
    <row r="4" spans="1:10" ht="28" customHeight="1" x14ac:dyDescent="0.2">
      <c r="A4" s="108"/>
      <c r="B4" s="131" t="s">
        <v>75</v>
      </c>
      <c r="C4" s="131" t="s">
        <v>77</v>
      </c>
      <c r="D4" s="131" t="s">
        <v>76</v>
      </c>
      <c r="E4" s="102"/>
      <c r="F4" s="145" t="s">
        <v>68</v>
      </c>
      <c r="G4" s="146">
        <v>644209</v>
      </c>
      <c r="H4" s="146">
        <v>307954</v>
      </c>
    </row>
    <row r="5" spans="1:10" ht="28" customHeight="1" x14ac:dyDescent="0.2">
      <c r="A5" s="132" t="s">
        <v>65</v>
      </c>
      <c r="B5" s="128">
        <v>1</v>
      </c>
      <c r="C5" s="128">
        <v>4</v>
      </c>
      <c r="D5" s="128">
        <v>0</v>
      </c>
      <c r="E5" s="102"/>
      <c r="F5" s="145" t="s">
        <v>70</v>
      </c>
      <c r="G5" s="146">
        <v>336654</v>
      </c>
      <c r="H5" s="146">
        <v>197735</v>
      </c>
      <c r="J5" s="103"/>
    </row>
    <row r="6" spans="1:10" ht="28" customHeight="1" x14ac:dyDescent="0.2">
      <c r="A6" s="132" t="s">
        <v>66</v>
      </c>
      <c r="B6" s="128">
        <v>1</v>
      </c>
      <c r="C6" s="128">
        <v>2</v>
      </c>
      <c r="D6" s="128">
        <v>1</v>
      </c>
      <c r="E6" s="102"/>
      <c r="F6" s="145" t="s">
        <v>71</v>
      </c>
      <c r="G6" s="146">
        <v>294415</v>
      </c>
      <c r="H6" s="146">
        <v>174832</v>
      </c>
    </row>
    <row r="7" spans="1:10" ht="28" customHeight="1" thickBot="1" x14ac:dyDescent="0.25">
      <c r="A7" s="132" t="s">
        <v>67</v>
      </c>
      <c r="B7" s="128">
        <v>1</v>
      </c>
      <c r="C7" s="128">
        <v>0</v>
      </c>
      <c r="D7" s="128">
        <v>0</v>
      </c>
      <c r="E7" s="102"/>
      <c r="F7" s="145" t="s">
        <v>72</v>
      </c>
      <c r="G7" s="146">
        <v>479273</v>
      </c>
      <c r="H7" s="146">
        <v>290407</v>
      </c>
    </row>
    <row r="8" spans="1:10" ht="28" customHeight="1" x14ac:dyDescent="0.2">
      <c r="A8" s="110"/>
      <c r="B8" s="110"/>
      <c r="C8" s="110"/>
      <c r="D8" s="110"/>
      <c r="E8" s="102"/>
      <c r="F8" s="148" t="s">
        <v>92</v>
      </c>
      <c r="G8" s="149" cm="1">
        <f t="array" ref="G8">SUM((G3:G7)/15)*12</f>
        <v>1779527.2000000002</v>
      </c>
      <c r="H8" s="149" cm="1">
        <f t="array" ref="H8">SUM((H3:H7)/15)*12</f>
        <v>948418.4</v>
      </c>
    </row>
    <row r="9" spans="1:10" ht="17" customHeight="1" x14ac:dyDescent="0.2">
      <c r="A9" s="79" t="s">
        <v>64</v>
      </c>
      <c r="B9" s="79">
        <f>SUM(B5:B7)</f>
        <v>3</v>
      </c>
      <c r="C9" s="79">
        <f>SUM(C5:C7)</f>
        <v>6</v>
      </c>
      <c r="D9" s="79">
        <f>SUM(D5:D7)</f>
        <v>1</v>
      </c>
      <c r="E9" s="102"/>
      <c r="F9" s="80"/>
      <c r="G9" s="80"/>
      <c r="H9" s="80"/>
    </row>
    <row r="10" spans="1:10" ht="28" customHeight="1" x14ac:dyDescent="0.2">
      <c r="A10" s="108"/>
      <c r="B10" s="108"/>
      <c r="C10" s="108"/>
      <c r="D10" s="108"/>
      <c r="E10" s="102"/>
      <c r="F10" s="154" t="s">
        <v>93</v>
      </c>
      <c r="G10" s="154"/>
      <c r="H10" s="154"/>
    </row>
    <row r="11" spans="1:10" ht="17" customHeight="1" x14ac:dyDescent="0.2">
      <c r="A11" s="108"/>
      <c r="B11" s="108"/>
      <c r="C11" s="108"/>
      <c r="D11" s="109" t="s">
        <v>2</v>
      </c>
      <c r="F11" s="80" t="s">
        <v>73</v>
      </c>
      <c r="G11" s="80"/>
      <c r="H11" s="80"/>
    </row>
    <row r="12" spans="1:10" ht="17" customHeight="1" x14ac:dyDescent="0.2">
      <c r="A12" s="132" t="s">
        <v>78</v>
      </c>
      <c r="B12" s="101"/>
      <c r="C12" s="101"/>
      <c r="D12" s="129">
        <f>G8</f>
        <v>1779527.2000000002</v>
      </c>
    </row>
    <row r="13" spans="1:10" ht="17" customHeight="1" x14ac:dyDescent="0.2">
      <c r="A13" s="132" t="s">
        <v>79</v>
      </c>
      <c r="B13" s="101"/>
      <c r="C13" s="101"/>
      <c r="D13" s="129">
        <f>H8</f>
        <v>948418.4</v>
      </c>
      <c r="G13" s="103"/>
      <c r="H13" s="103"/>
    </row>
    <row r="14" spans="1:10" ht="17" customHeight="1" x14ac:dyDescent="0.2">
      <c r="A14" s="110"/>
      <c r="B14" s="110"/>
      <c r="C14" s="110"/>
      <c r="D14" s="107">
        <f>SUM(D12:D13)</f>
        <v>2727945.6</v>
      </c>
      <c r="G14" s="103"/>
      <c r="H14" s="103"/>
    </row>
    <row r="15" spans="1:10" ht="17" customHeight="1" x14ac:dyDescent="0.2">
      <c r="A15" s="80"/>
      <c r="B15" s="80"/>
      <c r="C15" s="80"/>
      <c r="D15" s="81"/>
    </row>
    <row r="16" spans="1:10" ht="17" customHeight="1" x14ac:dyDescent="0.2">
      <c r="A16" s="80"/>
      <c r="B16" s="80"/>
      <c r="C16" s="80"/>
      <c r="D16" s="80"/>
    </row>
    <row r="17" spans="1:9" ht="17" customHeight="1" x14ac:dyDescent="0.2"/>
    <row r="18" spans="1:9" ht="17" customHeight="1" x14ac:dyDescent="0.2">
      <c r="A18"/>
      <c r="B18"/>
      <c r="C18"/>
    </row>
    <row r="19" spans="1:9" ht="17" customHeight="1" x14ac:dyDescent="0.2"/>
    <row r="20" spans="1:9" ht="17" customHeight="1" x14ac:dyDescent="0.2"/>
    <row r="21" spans="1:9" ht="17" customHeight="1" x14ac:dyDescent="0.2">
      <c r="I21" s="102"/>
    </row>
  </sheetData>
  <sheetProtection algorithmName="SHA-512" hashValue="q8MDDwyOpLk3aK8WuHb3AFnHlbmzqiX9lsxONLNxC9JNaHIuktzsDK9x8YIaruoXRBSpMj6kmx3zouwlcFUZ9g==" saltValue="C3AbBDi52Jwt8aBeJkcycg==" spinCount="100000" sheet="1" objects="1" scenarios="1"/>
  <mergeCells count="3">
    <mergeCell ref="A1:D1"/>
    <mergeCell ref="F1:H1"/>
    <mergeCell ref="F10:H10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"/>
  <sheetViews>
    <sheetView showGridLines="0" tabSelected="1" zoomScale="130" zoomScaleNormal="130" workbookViewId="0">
      <selection activeCell="C10" sqref="C10"/>
    </sheetView>
  </sheetViews>
  <sheetFormatPr baseColWidth="10" defaultColWidth="8.83203125" defaultRowHeight="15" x14ac:dyDescent="0.2"/>
  <cols>
    <col min="1" max="1" width="76.6640625" bestFit="1" customWidth="1"/>
    <col min="2" max="2" width="28.83203125" customWidth="1"/>
    <col min="3" max="3" width="27.83203125" customWidth="1"/>
    <col min="4" max="6" width="25.83203125" customWidth="1"/>
  </cols>
  <sheetData>
    <row r="1" spans="1:6" ht="108" customHeight="1" x14ac:dyDescent="0.2">
      <c r="A1" s="1" t="s">
        <v>80</v>
      </c>
      <c r="B1" s="2"/>
      <c r="C1" s="3"/>
      <c r="D1" s="4"/>
    </row>
    <row r="2" spans="1:6" ht="89" customHeight="1" x14ac:dyDescent="0.2">
      <c r="A2" s="5" t="s">
        <v>3</v>
      </c>
      <c r="B2" s="6"/>
      <c r="C2" s="137"/>
      <c r="D2" s="137"/>
    </row>
    <row r="3" spans="1:6" ht="50" customHeight="1" x14ac:dyDescent="0.2">
      <c r="A3" s="9" t="s">
        <v>4</v>
      </c>
      <c r="B3" s="10"/>
      <c r="C3" s="138" t="s">
        <v>74</v>
      </c>
      <c r="D3" s="139" t="str">
        <f>'Werkblad A'!B4</f>
        <v>Type 1: Full color MFP A4/A3 minimaal 55 PPM</v>
      </c>
      <c r="E3" s="139" t="str">
        <f>'Werkblad A'!C4</f>
        <v>Type 2: Zwart-wit MFP A4/A3 minimaal 45 PPM</v>
      </c>
      <c r="F3" s="139" t="str">
        <f>'Werkblad A'!D4</f>
        <v>Type 3: Zwart-wit MFP A4/A3 minimaal 55 PPM</v>
      </c>
    </row>
    <row r="4" spans="1:6" x14ac:dyDescent="0.2">
      <c r="A4" s="12" t="s">
        <v>6</v>
      </c>
      <c r="B4" s="13"/>
      <c r="C4" s="14"/>
      <c r="D4" s="15" t="s">
        <v>7</v>
      </c>
      <c r="E4" s="15" t="s">
        <v>7</v>
      </c>
      <c r="F4" s="15" t="s">
        <v>7</v>
      </c>
    </row>
    <row r="5" spans="1:6" x14ac:dyDescent="0.2">
      <c r="A5" s="12" t="s">
        <v>8</v>
      </c>
      <c r="B5" s="13"/>
      <c r="C5" s="14"/>
      <c r="D5" s="16">
        <v>0</v>
      </c>
      <c r="E5" s="16">
        <v>0</v>
      </c>
      <c r="F5" s="16">
        <v>0</v>
      </c>
    </row>
    <row r="6" spans="1:6" x14ac:dyDescent="0.2">
      <c r="A6" s="12" t="s">
        <v>62</v>
      </c>
      <c r="B6" s="13"/>
      <c r="C6" s="14"/>
      <c r="D6" s="16">
        <v>0</v>
      </c>
      <c r="E6" s="16">
        <v>0</v>
      </c>
      <c r="F6" s="16">
        <v>0</v>
      </c>
    </row>
    <row r="7" spans="1:6" x14ac:dyDescent="0.2">
      <c r="A7" s="12" t="s">
        <v>104</v>
      </c>
      <c r="B7" s="13"/>
      <c r="C7" s="14"/>
      <c r="D7" s="16">
        <v>0</v>
      </c>
      <c r="E7" s="16">
        <v>0</v>
      </c>
      <c r="F7" s="16">
        <v>0</v>
      </c>
    </row>
    <row r="8" spans="1:6" x14ac:dyDescent="0.2">
      <c r="A8" s="17"/>
      <c r="C8" s="19"/>
      <c r="D8" s="19"/>
      <c r="E8" s="19"/>
      <c r="F8" s="19"/>
    </row>
    <row r="9" spans="1:6" x14ac:dyDescent="0.2">
      <c r="A9" s="83" t="s">
        <v>9</v>
      </c>
      <c r="B9" s="20"/>
      <c r="C9" s="77" t="s">
        <v>7</v>
      </c>
      <c r="D9" s="78">
        <v>0</v>
      </c>
      <c r="E9" s="78"/>
      <c r="F9" s="78">
        <v>0</v>
      </c>
    </row>
    <row r="10" spans="1:6" x14ac:dyDescent="0.2">
      <c r="A10" s="111" t="s">
        <v>99</v>
      </c>
      <c r="B10" s="22" t="s">
        <v>10</v>
      </c>
      <c r="C10" s="15" t="s">
        <v>7</v>
      </c>
      <c r="D10" s="23">
        <v>0</v>
      </c>
      <c r="E10" s="23">
        <v>0</v>
      </c>
      <c r="F10" s="23">
        <v>0</v>
      </c>
    </row>
    <row r="11" spans="1:6" x14ac:dyDescent="0.2">
      <c r="A11" s="111" t="s">
        <v>100</v>
      </c>
      <c r="B11" s="22" t="s">
        <v>10</v>
      </c>
      <c r="C11" s="15" t="s">
        <v>7</v>
      </c>
      <c r="D11" s="23">
        <v>0</v>
      </c>
      <c r="E11" s="14" t="s">
        <v>101</v>
      </c>
      <c r="F11" s="14" t="s">
        <v>101</v>
      </c>
    </row>
    <row r="12" spans="1:6" x14ac:dyDescent="0.2">
      <c r="A12" s="24" t="s">
        <v>11</v>
      </c>
      <c r="B12" s="25"/>
      <c r="C12" s="24"/>
      <c r="D12" s="26">
        <f>SUM(D5:D11)</f>
        <v>0</v>
      </c>
      <c r="E12" s="26">
        <f>SUM(E5:E11)</f>
        <v>0</v>
      </c>
      <c r="F12" s="26">
        <f>SUM(F5:F11)</f>
        <v>0</v>
      </c>
    </row>
    <row r="13" spans="1:6" x14ac:dyDescent="0.2">
      <c r="A13" s="27"/>
      <c r="B13" s="28"/>
      <c r="C13" s="27"/>
      <c r="D13" s="27"/>
      <c r="E13" s="27"/>
      <c r="F13" s="27"/>
    </row>
    <row r="14" spans="1:6" x14ac:dyDescent="0.2">
      <c r="A14" s="30" t="s">
        <v>12</v>
      </c>
      <c r="B14" s="22"/>
      <c r="C14" s="31"/>
      <c r="D14" s="31">
        <f>'Werkblad A'!B9</f>
        <v>3</v>
      </c>
      <c r="E14" s="31">
        <f>'Werkblad A'!C9</f>
        <v>6</v>
      </c>
      <c r="F14" s="31">
        <f>'Werkblad A'!D9</f>
        <v>1</v>
      </c>
    </row>
    <row r="15" spans="1:6" x14ac:dyDescent="0.2">
      <c r="A15" s="27"/>
      <c r="B15" s="28"/>
      <c r="C15" s="27"/>
      <c r="D15" s="27"/>
      <c r="E15" s="27"/>
      <c r="F15" s="27"/>
    </row>
    <row r="16" spans="1:6" ht="28" customHeight="1" x14ac:dyDescent="0.2">
      <c r="A16" s="9" t="s">
        <v>13</v>
      </c>
      <c r="B16" s="10"/>
      <c r="C16" s="9"/>
      <c r="D16" s="133" t="str">
        <f>D3</f>
        <v>Type 1: Full color MFP A4/A3 minimaal 55 PPM</v>
      </c>
      <c r="E16" s="133" t="str">
        <f>E3</f>
        <v>Type 2: Zwart-wit MFP A4/A3 minimaal 45 PPM</v>
      </c>
      <c r="F16" s="133" t="str">
        <f>F3</f>
        <v>Type 3: Zwart-wit MFP A4/A3 minimaal 55 PPM</v>
      </c>
    </row>
    <row r="17" spans="1:6" x14ac:dyDescent="0.2">
      <c r="A17" s="111" t="s">
        <v>14</v>
      </c>
      <c r="B17" s="33"/>
      <c r="C17" s="111"/>
      <c r="D17" s="112">
        <f>D14*D12</f>
        <v>0</v>
      </c>
      <c r="E17" s="112">
        <f>E14*E12</f>
        <v>0</v>
      </c>
      <c r="F17" s="112">
        <f>F14*F12</f>
        <v>0</v>
      </c>
    </row>
    <row r="18" spans="1:6" x14ac:dyDescent="0.2">
      <c r="A18" s="111" t="s">
        <v>15</v>
      </c>
      <c r="B18" s="33"/>
      <c r="C18" s="111"/>
      <c r="D18" s="112">
        <f t="shared" ref="D18:F18" si="0">D17*12</f>
        <v>0</v>
      </c>
      <c r="E18" s="112">
        <f t="shared" ref="E18" si="1">E17*12</f>
        <v>0</v>
      </c>
      <c r="F18" s="112">
        <f t="shared" si="0"/>
        <v>0</v>
      </c>
    </row>
    <row r="19" spans="1:6" x14ac:dyDescent="0.2">
      <c r="A19" s="34" t="s">
        <v>16</v>
      </c>
      <c r="B19" s="35"/>
      <c r="C19" s="36"/>
      <c r="D19" s="155">
        <f>SUM(D18:F18)*5</f>
        <v>0</v>
      </c>
      <c r="E19" s="156"/>
      <c r="F19" s="156"/>
    </row>
    <row r="20" spans="1:6" x14ac:dyDescent="0.2">
      <c r="A20" s="27"/>
      <c r="B20" s="28"/>
      <c r="C20" s="27"/>
      <c r="D20" s="27"/>
      <c r="E20" s="27"/>
    </row>
    <row r="21" spans="1:6" ht="30" customHeight="1" x14ac:dyDescent="0.2">
      <c r="A21" s="9" t="s">
        <v>17</v>
      </c>
      <c r="B21" s="10"/>
      <c r="C21" s="9" t="s">
        <v>18</v>
      </c>
      <c r="D21" s="126" t="s">
        <v>19</v>
      </c>
      <c r="E21" s="43"/>
    </row>
    <row r="22" spans="1:6" x14ac:dyDescent="0.2">
      <c r="A22" s="111" t="s">
        <v>60</v>
      </c>
      <c r="B22" s="33"/>
      <c r="C22" s="23">
        <v>0</v>
      </c>
      <c r="D22" s="113">
        <f>C22*60</f>
        <v>0</v>
      </c>
      <c r="E22" s="43"/>
    </row>
    <row r="23" spans="1:6" x14ac:dyDescent="0.2">
      <c r="A23" s="144" t="s">
        <v>103</v>
      </c>
      <c r="B23" s="136"/>
      <c r="C23" s="23">
        <v>0</v>
      </c>
      <c r="D23" s="113">
        <f>C23*60</f>
        <v>0</v>
      </c>
      <c r="E23" s="43"/>
    </row>
    <row r="24" spans="1:6" x14ac:dyDescent="0.2">
      <c r="A24" s="111" t="s">
        <v>102</v>
      </c>
      <c r="B24" s="136"/>
      <c r="C24" s="23">
        <v>0</v>
      </c>
      <c r="D24" s="113">
        <f>C24*60</f>
        <v>0</v>
      </c>
      <c r="E24" s="43"/>
    </row>
    <row r="25" spans="1:6" x14ac:dyDescent="0.2">
      <c r="A25" s="34"/>
      <c r="B25" s="35"/>
      <c r="C25" s="35"/>
      <c r="D25" s="96">
        <f>SUM(D22:D24)</f>
        <v>0</v>
      </c>
      <c r="E25" s="43"/>
    </row>
    <row r="26" spans="1:6" x14ac:dyDescent="0.2">
      <c r="A26" s="27"/>
      <c r="B26" s="28"/>
      <c r="C26" s="27"/>
      <c r="D26" s="27"/>
      <c r="E26" s="29"/>
    </row>
    <row r="27" spans="1:6" ht="42" x14ac:dyDescent="0.2">
      <c r="A27" s="127" t="s">
        <v>61</v>
      </c>
      <c r="B27" s="40"/>
      <c r="C27" s="41">
        <v>0</v>
      </c>
      <c r="D27" s="42">
        <f>(C27/100)+1</f>
        <v>1</v>
      </c>
      <c r="E27" s="43"/>
    </row>
    <row r="28" spans="1:6" x14ac:dyDescent="0.2">
      <c r="A28" s="27"/>
      <c r="B28" s="28"/>
      <c r="C28" s="27"/>
      <c r="D28" s="42"/>
      <c r="E28" s="43"/>
    </row>
    <row r="29" spans="1:6" ht="28" x14ac:dyDescent="0.2">
      <c r="A29" s="9" t="s">
        <v>4</v>
      </c>
      <c r="B29" s="37"/>
      <c r="C29" s="37" t="s">
        <v>83</v>
      </c>
      <c r="D29" s="38" t="s">
        <v>84</v>
      </c>
      <c r="E29" s="86" t="s">
        <v>85</v>
      </c>
    </row>
    <row r="30" spans="1:6" x14ac:dyDescent="0.2">
      <c r="A30" s="39" t="s">
        <v>81</v>
      </c>
      <c r="B30" s="140" t="s">
        <v>86</v>
      </c>
      <c r="C30" s="44">
        <f>'Werkblad A'!D12</f>
        <v>1779527.2000000002</v>
      </c>
      <c r="D30" s="84">
        <v>0</v>
      </c>
      <c r="E30" s="87">
        <f>C30*D30</f>
        <v>0</v>
      </c>
    </row>
    <row r="31" spans="1:6" x14ac:dyDescent="0.2">
      <c r="A31" s="39" t="s">
        <v>82</v>
      </c>
      <c r="B31" s="141" t="s">
        <v>24</v>
      </c>
      <c r="C31" s="44">
        <f>'Werkblad A'!D13</f>
        <v>948418.4</v>
      </c>
      <c r="D31" s="85">
        <v>0</v>
      </c>
      <c r="E31" s="87">
        <f>C31*D31</f>
        <v>0</v>
      </c>
    </row>
    <row r="32" spans="1:6" x14ac:dyDescent="0.2">
      <c r="A32" s="27"/>
      <c r="B32" s="27"/>
      <c r="C32" s="29"/>
      <c r="D32" s="45"/>
    </row>
    <row r="33" spans="1:5" ht="28" x14ac:dyDescent="0.2">
      <c r="A33" s="9" t="s">
        <v>4</v>
      </c>
      <c r="B33" s="37"/>
      <c r="C33" s="37" t="s">
        <v>83</v>
      </c>
      <c r="D33" s="38" t="s">
        <v>84</v>
      </c>
      <c r="E33" s="86" t="s">
        <v>85</v>
      </c>
    </row>
    <row r="34" spans="1:5" x14ac:dyDescent="0.2">
      <c r="A34" s="39" t="s">
        <v>81</v>
      </c>
      <c r="B34" s="140" t="s">
        <v>86</v>
      </c>
      <c r="C34" s="44">
        <f>C30</f>
        <v>1779527.2000000002</v>
      </c>
      <c r="D34" s="49">
        <f>D27*D30</f>
        <v>0</v>
      </c>
      <c r="E34" s="87">
        <f>C34*D34</f>
        <v>0</v>
      </c>
    </row>
    <row r="35" spans="1:5" x14ac:dyDescent="0.2">
      <c r="A35" s="39" t="s">
        <v>82</v>
      </c>
      <c r="B35" s="141" t="s">
        <v>24</v>
      </c>
      <c r="C35" s="44">
        <f>C31</f>
        <v>948418.4</v>
      </c>
      <c r="D35" s="49">
        <f>D31*D27</f>
        <v>0</v>
      </c>
      <c r="E35" s="87">
        <f>C35*D35</f>
        <v>0</v>
      </c>
    </row>
    <row r="36" spans="1:5" x14ac:dyDescent="0.2">
      <c r="A36" s="27"/>
      <c r="B36" s="27"/>
      <c r="C36" s="29"/>
      <c r="D36" s="47"/>
    </row>
    <row r="37" spans="1:5" ht="28" x14ac:dyDescent="0.2">
      <c r="A37" s="9" t="s">
        <v>4</v>
      </c>
      <c r="B37" s="37"/>
      <c r="C37" s="37" t="s">
        <v>83</v>
      </c>
      <c r="D37" s="48" t="s">
        <v>84</v>
      </c>
      <c r="E37" s="86" t="s">
        <v>85</v>
      </c>
    </row>
    <row r="38" spans="1:5" x14ac:dyDescent="0.2">
      <c r="A38" s="39" t="s">
        <v>81</v>
      </c>
      <c r="B38" s="140" t="s">
        <v>86</v>
      </c>
      <c r="C38" s="44">
        <f>C30</f>
        <v>1779527.2000000002</v>
      </c>
      <c r="D38" s="49">
        <f>D34*D27</f>
        <v>0</v>
      </c>
      <c r="E38" s="87">
        <f>C38*D38</f>
        <v>0</v>
      </c>
    </row>
    <row r="39" spans="1:5" x14ac:dyDescent="0.2">
      <c r="A39" s="39" t="s">
        <v>82</v>
      </c>
      <c r="B39" s="141" t="s">
        <v>24</v>
      </c>
      <c r="C39" s="44">
        <f>C31</f>
        <v>948418.4</v>
      </c>
      <c r="D39" s="49">
        <f>D27*D35</f>
        <v>0</v>
      </c>
      <c r="E39" s="87">
        <f>C39*D39</f>
        <v>0</v>
      </c>
    </row>
    <row r="40" spans="1:5" x14ac:dyDescent="0.2">
      <c r="A40" s="27"/>
      <c r="B40" s="27"/>
      <c r="C40" s="29"/>
      <c r="D40" s="47"/>
    </row>
    <row r="41" spans="1:5" ht="28" x14ac:dyDescent="0.2">
      <c r="A41" s="9" t="s">
        <v>4</v>
      </c>
      <c r="B41" s="37"/>
      <c r="C41" s="37" t="s">
        <v>83</v>
      </c>
      <c r="D41" s="48" t="s">
        <v>84</v>
      </c>
      <c r="E41" s="86" t="s">
        <v>85</v>
      </c>
    </row>
    <row r="42" spans="1:5" x14ac:dyDescent="0.2">
      <c r="A42" s="39" t="s">
        <v>81</v>
      </c>
      <c r="B42" s="140" t="s">
        <v>86</v>
      </c>
      <c r="C42" s="44">
        <f>C34</f>
        <v>1779527.2000000002</v>
      </c>
      <c r="D42" s="49">
        <f>D38*D27</f>
        <v>0</v>
      </c>
      <c r="E42" s="87">
        <f>C42*D42</f>
        <v>0</v>
      </c>
    </row>
    <row r="43" spans="1:5" x14ac:dyDescent="0.2">
      <c r="A43" s="39" t="s">
        <v>82</v>
      </c>
      <c r="B43" s="141" t="s">
        <v>24</v>
      </c>
      <c r="C43" s="44">
        <f>C35</f>
        <v>948418.4</v>
      </c>
      <c r="D43" s="49">
        <f>D27*D39</f>
        <v>0</v>
      </c>
      <c r="E43" s="87">
        <f>C43*D43</f>
        <v>0</v>
      </c>
    </row>
    <row r="44" spans="1:5" x14ac:dyDescent="0.2">
      <c r="A44" s="27"/>
      <c r="B44" s="27"/>
      <c r="C44" s="29"/>
      <c r="D44" s="47"/>
    </row>
    <row r="45" spans="1:5" ht="28" x14ac:dyDescent="0.2">
      <c r="A45" s="9" t="s">
        <v>4</v>
      </c>
      <c r="B45" s="37"/>
      <c r="C45" s="37" t="s">
        <v>83</v>
      </c>
      <c r="D45" s="48" t="s">
        <v>84</v>
      </c>
      <c r="E45" s="86" t="s">
        <v>85</v>
      </c>
    </row>
    <row r="46" spans="1:5" x14ac:dyDescent="0.2">
      <c r="A46" s="39" t="s">
        <v>81</v>
      </c>
      <c r="B46" s="140" t="s">
        <v>86</v>
      </c>
      <c r="C46" s="44">
        <f>C38</f>
        <v>1779527.2000000002</v>
      </c>
      <c r="D46" s="49">
        <f>D42*D27</f>
        <v>0</v>
      </c>
      <c r="E46" s="87">
        <f>C46*D46</f>
        <v>0</v>
      </c>
    </row>
    <row r="47" spans="1:5" x14ac:dyDescent="0.2">
      <c r="A47" s="39" t="s">
        <v>82</v>
      </c>
      <c r="B47" s="141" t="s">
        <v>24</v>
      </c>
      <c r="C47" s="44">
        <f>C39</f>
        <v>948418.4</v>
      </c>
      <c r="D47" s="49">
        <f>D27*D43</f>
        <v>0</v>
      </c>
      <c r="E47" s="87">
        <f>C47*D47</f>
        <v>0</v>
      </c>
    </row>
    <row r="48" spans="1:5" x14ac:dyDescent="0.2">
      <c r="A48" s="27"/>
      <c r="B48" s="28"/>
      <c r="C48" s="27"/>
      <c r="D48" s="29"/>
      <c r="E48" s="47"/>
    </row>
    <row r="49" spans="1:6" x14ac:dyDescent="0.2">
      <c r="A49" s="51" t="s">
        <v>26</v>
      </c>
      <c r="B49" s="159">
        <f>SUM(E30+E31+E34+E35+E38+E39+E42+E43+E46+E47)</f>
        <v>0</v>
      </c>
      <c r="C49" s="160"/>
      <c r="D49" s="160"/>
      <c r="E49" s="161"/>
    </row>
    <row r="50" spans="1:6" ht="20" customHeight="1" x14ac:dyDescent="0.2">
      <c r="A50" s="27"/>
      <c r="B50" s="28"/>
      <c r="C50" s="27"/>
      <c r="D50" s="27"/>
      <c r="E50" s="29"/>
    </row>
    <row r="51" spans="1:6" ht="16" x14ac:dyDescent="0.2">
      <c r="A51" s="5" t="s">
        <v>27</v>
      </c>
      <c r="B51" s="6"/>
      <c r="C51" s="7"/>
      <c r="D51" s="8"/>
      <c r="E51" s="8"/>
      <c r="F51" s="8"/>
    </row>
    <row r="52" spans="1:6" ht="30" customHeight="1" x14ac:dyDescent="0.2">
      <c r="A52" s="9" t="s">
        <v>4</v>
      </c>
      <c r="B52" s="10"/>
      <c r="C52" s="9" t="s">
        <v>74</v>
      </c>
      <c r="D52" s="134" t="str">
        <f t="shared" ref="D52:F53" si="2">D3</f>
        <v>Type 1: Full color MFP A4/A3 minimaal 55 PPM</v>
      </c>
      <c r="E52" s="134" t="str">
        <f t="shared" si="2"/>
        <v>Type 2: Zwart-wit MFP A4/A3 minimaal 45 PPM</v>
      </c>
      <c r="F52" s="134" t="str">
        <f t="shared" si="2"/>
        <v>Type 3: Zwart-wit MFP A4/A3 minimaal 55 PPM</v>
      </c>
    </row>
    <row r="53" spans="1:6" x14ac:dyDescent="0.2">
      <c r="A53" s="12" t="str">
        <f>A4</f>
        <v xml:space="preserve">Aangeboden type: </v>
      </c>
      <c r="B53" s="13"/>
      <c r="C53" s="14"/>
      <c r="D53" s="14" t="str">
        <f t="shared" si="2"/>
        <v>&lt;&lt;&gt;&gt;</v>
      </c>
      <c r="E53" s="14" t="str">
        <f t="shared" si="2"/>
        <v>&lt;&lt;&gt;&gt;</v>
      </c>
      <c r="F53" s="14" t="str">
        <f t="shared" si="2"/>
        <v>&lt;&lt;&gt;&gt;</v>
      </c>
    </row>
    <row r="54" spans="1:6" x14ac:dyDescent="0.2">
      <c r="A54" s="12" t="str">
        <f>A5</f>
        <v>HUURPRIJS per type per maand</v>
      </c>
      <c r="B54" s="13"/>
      <c r="C54" s="14"/>
      <c r="D54" s="23">
        <v>0</v>
      </c>
      <c r="E54" s="23">
        <v>0</v>
      </c>
      <c r="F54" s="23">
        <v>0</v>
      </c>
    </row>
    <row r="55" spans="1:6" x14ac:dyDescent="0.2">
      <c r="A55" s="12" t="str">
        <f>A6</f>
        <v xml:space="preserve">BEHEERSOFTWARE per type per maand </v>
      </c>
      <c r="B55" s="13"/>
      <c r="C55" s="14"/>
      <c r="D55" s="23">
        <v>0</v>
      </c>
      <c r="E55" s="23">
        <v>0</v>
      </c>
      <c r="F55" s="23">
        <v>0</v>
      </c>
    </row>
    <row r="56" spans="1:6" x14ac:dyDescent="0.2">
      <c r="A56" s="12" t="str">
        <f>A7</f>
        <v>Eis 119: PRINTMANAGEMENT machinegerelateerde kosten</v>
      </c>
      <c r="B56" s="13"/>
      <c r="C56" s="14"/>
      <c r="D56" s="23">
        <v>0</v>
      </c>
      <c r="E56" s="23">
        <v>0</v>
      </c>
      <c r="F56" s="23">
        <v>0</v>
      </c>
    </row>
    <row r="57" spans="1:6" x14ac:dyDescent="0.2">
      <c r="A57" s="17"/>
      <c r="B57" s="18"/>
      <c r="C57" s="19"/>
      <c r="D57" s="91"/>
      <c r="E57" s="91"/>
      <c r="F57" s="91"/>
    </row>
    <row r="58" spans="1:6" x14ac:dyDescent="0.2">
      <c r="A58" s="83" t="s">
        <v>9</v>
      </c>
      <c r="B58" s="20"/>
      <c r="C58" s="77" t="s">
        <v>7</v>
      </c>
      <c r="D58" s="78">
        <v>0</v>
      </c>
      <c r="E58" s="78">
        <v>0</v>
      </c>
      <c r="F58" s="78">
        <v>0</v>
      </c>
    </row>
    <row r="59" spans="1:6" x14ac:dyDescent="0.2">
      <c r="A59" s="21" t="str">
        <f>A10</f>
        <v>Nietoptie</v>
      </c>
      <c r="B59" s="22" t="s">
        <v>10</v>
      </c>
      <c r="C59" s="14" t="str">
        <f>C10</f>
        <v>&lt;&lt;&gt;&gt;</v>
      </c>
      <c r="D59" s="23">
        <v>0</v>
      </c>
      <c r="E59" s="23">
        <v>0</v>
      </c>
      <c r="F59" s="23">
        <v>0</v>
      </c>
    </row>
    <row r="60" spans="1:6" x14ac:dyDescent="0.2">
      <c r="A60" s="21" t="str">
        <f>A11</f>
        <v>Inline boekjesmaker</v>
      </c>
      <c r="B60" s="22" t="s">
        <v>10</v>
      </c>
      <c r="C60" s="14" t="str">
        <f>C11</f>
        <v>&lt;&lt;&gt;&gt;</v>
      </c>
      <c r="D60" s="23">
        <v>0</v>
      </c>
      <c r="E60" s="14" t="s">
        <v>101</v>
      </c>
      <c r="F60" s="14" t="s">
        <v>101</v>
      </c>
    </row>
    <row r="61" spans="1:6" x14ac:dyDescent="0.2">
      <c r="A61" s="24" t="s">
        <v>11</v>
      </c>
      <c r="B61" s="25"/>
      <c r="C61" s="24"/>
      <c r="D61" s="26">
        <f>SUM(D54:D60)</f>
        <v>0</v>
      </c>
      <c r="E61" s="26">
        <f>SUM(E54:E60)</f>
        <v>0</v>
      </c>
      <c r="F61" s="26">
        <f>SUM(F54:F60)</f>
        <v>0</v>
      </c>
    </row>
    <row r="62" spans="1:6" x14ac:dyDescent="0.2">
      <c r="A62" s="27"/>
      <c r="B62" s="28"/>
      <c r="C62" s="27"/>
      <c r="D62" s="27"/>
      <c r="E62" s="27"/>
      <c r="F62" s="27"/>
    </row>
    <row r="63" spans="1:6" x14ac:dyDescent="0.2">
      <c r="A63" s="30" t="s">
        <v>12</v>
      </c>
      <c r="B63" s="22"/>
      <c r="C63" s="30"/>
      <c r="D63" s="31">
        <f>D14</f>
        <v>3</v>
      </c>
      <c r="E63" s="31">
        <f>E14</f>
        <v>6</v>
      </c>
      <c r="F63" s="31">
        <f>F14</f>
        <v>1</v>
      </c>
    </row>
    <row r="64" spans="1:6" x14ac:dyDescent="0.2">
      <c r="A64" s="27"/>
      <c r="B64" s="28"/>
      <c r="C64" s="27"/>
      <c r="D64" s="130"/>
      <c r="E64" s="130"/>
      <c r="F64" s="130"/>
    </row>
    <row r="65" spans="1:6" ht="28" customHeight="1" x14ac:dyDescent="0.2">
      <c r="A65" s="9" t="s">
        <v>13</v>
      </c>
      <c r="B65" s="10"/>
      <c r="C65" s="9"/>
      <c r="D65" s="32" t="str">
        <f>D3</f>
        <v>Type 1: Full color MFP A4/A3 minimaal 55 PPM</v>
      </c>
      <c r="E65" s="32" t="str">
        <f>E3</f>
        <v>Type 2: Zwart-wit MFP A4/A3 minimaal 45 PPM</v>
      </c>
      <c r="F65" s="32" t="str">
        <f>F3</f>
        <v>Type 3: Zwart-wit MFP A4/A3 minimaal 55 PPM</v>
      </c>
    </row>
    <row r="66" spans="1:6" x14ac:dyDescent="0.2">
      <c r="A66" s="111" t="s">
        <v>14</v>
      </c>
      <c r="B66" s="33"/>
      <c r="C66" s="111"/>
      <c r="D66" s="112">
        <f>D63*D61</f>
        <v>0</v>
      </c>
      <c r="E66" s="112">
        <f>E63*E61</f>
        <v>0</v>
      </c>
      <c r="F66" s="112">
        <f>F63*F61</f>
        <v>0</v>
      </c>
    </row>
    <row r="67" spans="1:6" x14ac:dyDescent="0.2">
      <c r="A67" s="111" t="s">
        <v>28</v>
      </c>
      <c r="B67" s="33"/>
      <c r="C67" s="111"/>
      <c r="D67" s="112">
        <f>D66*12</f>
        <v>0</v>
      </c>
      <c r="E67" s="112">
        <f>E66*12</f>
        <v>0</v>
      </c>
      <c r="F67" s="112">
        <f>F66*12</f>
        <v>0</v>
      </c>
    </row>
    <row r="68" spans="1:6" x14ac:dyDescent="0.2">
      <c r="A68" s="34" t="s">
        <v>29</v>
      </c>
      <c r="B68" s="35"/>
      <c r="C68" s="36"/>
      <c r="D68" s="155">
        <f>SUM(D67:F67)</f>
        <v>0</v>
      </c>
      <c r="E68" s="156"/>
      <c r="F68" s="156"/>
    </row>
    <row r="69" spans="1:6" x14ac:dyDescent="0.2">
      <c r="A69" s="27"/>
      <c r="B69" s="28"/>
      <c r="C69" s="27"/>
      <c r="D69" s="27"/>
      <c r="E69" s="29"/>
    </row>
    <row r="70" spans="1:6" ht="30" customHeight="1" x14ac:dyDescent="0.2">
      <c r="A70" s="9" t="str">
        <f>A21</f>
        <v xml:space="preserve">Totaalkosten </v>
      </c>
      <c r="B70" s="10"/>
      <c r="C70" s="9" t="s">
        <v>18</v>
      </c>
      <c r="D70" s="125" t="s">
        <v>30</v>
      </c>
    </row>
    <row r="71" spans="1:6" x14ac:dyDescent="0.2">
      <c r="A71" s="106" t="str">
        <f>A22</f>
        <v>Eis 43: Cloud-server</v>
      </c>
      <c r="B71" s="33"/>
      <c r="C71" s="23">
        <v>0</v>
      </c>
      <c r="D71" s="113">
        <f>C71*12</f>
        <v>0</v>
      </c>
    </row>
    <row r="72" spans="1:6" x14ac:dyDescent="0.2">
      <c r="A72" s="106" t="str">
        <f>A23</f>
        <v>Eis 119: Printmanagementsoftware (ongeacht het aantal machines)</v>
      </c>
      <c r="B72" s="33"/>
      <c r="C72" s="23">
        <v>0</v>
      </c>
      <c r="D72" s="113">
        <f>C72*12</f>
        <v>0</v>
      </c>
    </row>
    <row r="73" spans="1:6" x14ac:dyDescent="0.2">
      <c r="A73" s="106" t="str">
        <f>A24</f>
        <v>Eis 120: Printen vanaf mobile devices</v>
      </c>
      <c r="B73" s="33"/>
      <c r="C73" s="23">
        <v>0</v>
      </c>
      <c r="D73" s="113">
        <f>C73*12</f>
        <v>0</v>
      </c>
    </row>
    <row r="74" spans="1:6" x14ac:dyDescent="0.2">
      <c r="A74" s="34"/>
      <c r="B74" s="35"/>
      <c r="C74" s="35"/>
      <c r="D74" s="96">
        <f>SUM(D71:D73)</f>
        <v>0</v>
      </c>
    </row>
    <row r="75" spans="1:6" x14ac:dyDescent="0.2">
      <c r="A75" s="27"/>
      <c r="B75" s="28"/>
      <c r="C75" s="27"/>
      <c r="D75" s="27"/>
      <c r="E75" s="29"/>
    </row>
    <row r="76" spans="1:6" ht="28" x14ac:dyDescent="0.2">
      <c r="A76" s="9" t="s">
        <v>4</v>
      </c>
      <c r="B76" s="88"/>
      <c r="C76" s="89" t="s">
        <v>20</v>
      </c>
      <c r="D76" s="94" t="s">
        <v>21</v>
      </c>
      <c r="E76" s="90" t="s">
        <v>22</v>
      </c>
    </row>
    <row r="77" spans="1:6" x14ac:dyDescent="0.2">
      <c r="A77" s="39" t="s">
        <v>23</v>
      </c>
      <c r="B77" s="140" t="s">
        <v>86</v>
      </c>
      <c r="C77" s="44">
        <f>C30</f>
        <v>1779527.2000000002</v>
      </c>
      <c r="D77" s="46">
        <f>D27*D46</f>
        <v>0</v>
      </c>
      <c r="E77" s="87">
        <f>C77*D77</f>
        <v>0</v>
      </c>
    </row>
    <row r="78" spans="1:6" x14ac:dyDescent="0.2">
      <c r="A78" s="39" t="s">
        <v>25</v>
      </c>
      <c r="B78" s="141" t="s">
        <v>24</v>
      </c>
      <c r="C78" s="44">
        <f>C31</f>
        <v>948418.4</v>
      </c>
      <c r="D78" s="46">
        <f>D27*D47</f>
        <v>0</v>
      </c>
      <c r="E78" s="87">
        <f>C78*D78</f>
        <v>0</v>
      </c>
    </row>
    <row r="79" spans="1:6" x14ac:dyDescent="0.2">
      <c r="A79" s="51" t="s">
        <v>31</v>
      </c>
      <c r="B79" s="159">
        <f>SUM(E77:E78)</f>
        <v>0</v>
      </c>
      <c r="C79" s="160"/>
      <c r="D79" s="160"/>
      <c r="E79" s="161"/>
    </row>
    <row r="80" spans="1:6" ht="20" customHeight="1" x14ac:dyDescent="0.2">
      <c r="A80" s="27"/>
      <c r="B80" s="28"/>
      <c r="C80" s="27"/>
      <c r="D80" s="27"/>
    </row>
    <row r="81" spans="1:6" ht="16" x14ac:dyDescent="0.2">
      <c r="A81" s="5" t="s">
        <v>32</v>
      </c>
      <c r="B81" s="6"/>
      <c r="C81" s="7"/>
      <c r="D81" s="8"/>
      <c r="E81" s="8"/>
      <c r="F81" s="8"/>
    </row>
    <row r="82" spans="1:6" ht="30" customHeight="1" x14ac:dyDescent="0.2">
      <c r="A82" s="92" t="s">
        <v>4</v>
      </c>
      <c r="B82" s="10"/>
      <c r="C82" s="9" t="s">
        <v>5</v>
      </c>
      <c r="D82" s="135" t="str">
        <f t="shared" ref="D82:F83" si="3">D3</f>
        <v>Type 1: Full color MFP A4/A3 minimaal 55 PPM</v>
      </c>
      <c r="E82" s="135" t="str">
        <f t="shared" si="3"/>
        <v>Type 2: Zwart-wit MFP A4/A3 minimaal 45 PPM</v>
      </c>
      <c r="F82" s="135" t="str">
        <f t="shared" si="3"/>
        <v>Type 3: Zwart-wit MFP A4/A3 minimaal 55 PPM</v>
      </c>
    </row>
    <row r="83" spans="1:6" x14ac:dyDescent="0.2">
      <c r="A83" s="97" t="str">
        <f>A4</f>
        <v xml:space="preserve">Aangeboden type: </v>
      </c>
      <c r="B83" s="98"/>
      <c r="C83" s="95"/>
      <c r="D83" s="95" t="str">
        <f t="shared" si="3"/>
        <v>&lt;&lt;&gt;&gt;</v>
      </c>
      <c r="E83" s="95" t="str">
        <f t="shared" si="3"/>
        <v>&lt;&lt;&gt;&gt;</v>
      </c>
      <c r="F83" s="95" t="str">
        <f t="shared" si="3"/>
        <v>&lt;&lt;&gt;&gt;</v>
      </c>
    </row>
    <row r="84" spans="1:6" x14ac:dyDescent="0.2">
      <c r="A84" s="97" t="str">
        <f>A5</f>
        <v>HUURPRIJS per type per maand</v>
      </c>
      <c r="B84" s="99"/>
      <c r="C84" s="95"/>
      <c r="D84" s="23">
        <v>0</v>
      </c>
      <c r="E84" s="23">
        <v>0</v>
      </c>
      <c r="F84" s="23">
        <v>0</v>
      </c>
    </row>
    <row r="85" spans="1:6" x14ac:dyDescent="0.2">
      <c r="A85" s="39" t="str">
        <f>A6</f>
        <v xml:space="preserve">BEHEERSOFTWARE per type per maand </v>
      </c>
      <c r="B85" s="52"/>
      <c r="C85" s="93"/>
      <c r="D85" s="23">
        <v>0</v>
      </c>
      <c r="E85" s="23">
        <v>0</v>
      </c>
      <c r="F85" s="23">
        <v>0</v>
      </c>
    </row>
    <row r="86" spans="1:6" x14ac:dyDescent="0.2">
      <c r="A86" s="39" t="str">
        <f>A7</f>
        <v>Eis 119: PRINTMANAGEMENT machinegerelateerde kosten</v>
      </c>
      <c r="B86" s="52"/>
      <c r="C86" s="93"/>
      <c r="D86" s="23">
        <v>0</v>
      </c>
      <c r="E86" s="23">
        <v>0</v>
      </c>
      <c r="F86" s="23">
        <v>0</v>
      </c>
    </row>
    <row r="88" spans="1:6" x14ac:dyDescent="0.2">
      <c r="A88" s="83" t="s">
        <v>9</v>
      </c>
      <c r="B88" s="20"/>
      <c r="C88" s="77" t="s">
        <v>7</v>
      </c>
      <c r="D88" s="11"/>
      <c r="E88" s="11"/>
      <c r="F88" s="11"/>
    </row>
    <row r="89" spans="1:6" x14ac:dyDescent="0.2">
      <c r="A89" s="21" t="str">
        <f>A10</f>
        <v>Nietoptie</v>
      </c>
      <c r="B89" s="22" t="s">
        <v>10</v>
      </c>
      <c r="C89" s="93" t="str">
        <f>C10</f>
        <v>&lt;&lt;&gt;&gt;</v>
      </c>
      <c r="D89" s="23">
        <v>0</v>
      </c>
      <c r="E89" s="23">
        <v>0</v>
      </c>
      <c r="F89" s="23">
        <v>0</v>
      </c>
    </row>
    <row r="90" spans="1:6" x14ac:dyDescent="0.2">
      <c r="A90" s="21" t="str">
        <f>A11</f>
        <v>Inline boekjesmaker</v>
      </c>
      <c r="B90" s="22" t="s">
        <v>10</v>
      </c>
      <c r="C90" s="93" t="str">
        <f>C11</f>
        <v>&lt;&lt;&gt;&gt;</v>
      </c>
      <c r="D90" s="23">
        <v>0</v>
      </c>
      <c r="E90" s="14" t="s">
        <v>101</v>
      </c>
      <c r="F90" s="14" t="s">
        <v>101</v>
      </c>
    </row>
    <row r="91" spans="1:6" x14ac:dyDescent="0.2">
      <c r="A91" s="24" t="s">
        <v>11</v>
      </c>
      <c r="B91" s="25"/>
      <c r="C91" s="24"/>
      <c r="D91" s="26">
        <f>SUM(D84:D90)</f>
        <v>0</v>
      </c>
      <c r="E91" s="26">
        <f>SUM(E84:E90)</f>
        <v>0</v>
      </c>
      <c r="F91" s="26">
        <f>SUM(F84:F90)</f>
        <v>0</v>
      </c>
    </row>
    <row r="92" spans="1:6" x14ac:dyDescent="0.2">
      <c r="A92" s="27"/>
      <c r="B92" s="28"/>
      <c r="C92" s="27"/>
      <c r="D92" s="27"/>
      <c r="E92" s="27"/>
      <c r="F92" s="27"/>
    </row>
    <row r="93" spans="1:6" x14ac:dyDescent="0.2">
      <c r="A93" s="30" t="s">
        <v>12</v>
      </c>
      <c r="B93" s="22"/>
      <c r="C93" s="30"/>
      <c r="D93" s="31">
        <f>D14</f>
        <v>3</v>
      </c>
      <c r="E93" s="31">
        <f>E14</f>
        <v>6</v>
      </c>
      <c r="F93" s="31">
        <f>F14</f>
        <v>1</v>
      </c>
    </row>
    <row r="94" spans="1:6" x14ac:dyDescent="0.2">
      <c r="A94" s="27"/>
      <c r="B94" s="28"/>
      <c r="C94" s="27"/>
      <c r="D94" s="27"/>
      <c r="E94" s="27"/>
      <c r="F94" s="27"/>
    </row>
    <row r="95" spans="1:6" ht="30" customHeight="1" x14ac:dyDescent="0.2">
      <c r="A95" s="9" t="s">
        <v>13</v>
      </c>
      <c r="B95" s="10"/>
      <c r="C95" s="9"/>
      <c r="D95" s="125" t="str">
        <f>D3</f>
        <v>Type 1: Full color MFP A4/A3 minimaal 55 PPM</v>
      </c>
      <c r="E95" s="125" t="str">
        <f>E3</f>
        <v>Type 2: Zwart-wit MFP A4/A3 minimaal 45 PPM</v>
      </c>
      <c r="F95" s="125" t="str">
        <f>F3</f>
        <v>Type 3: Zwart-wit MFP A4/A3 minimaal 55 PPM</v>
      </c>
    </row>
    <row r="96" spans="1:6" x14ac:dyDescent="0.2">
      <c r="A96" s="111" t="s">
        <v>14</v>
      </c>
      <c r="B96" s="33"/>
      <c r="C96" s="111"/>
      <c r="D96" s="112">
        <f t="shared" ref="D96:F96" si="4">D93*D91</f>
        <v>0</v>
      </c>
      <c r="E96" s="112">
        <f t="shared" ref="E96" si="5">E93*E91</f>
        <v>0</v>
      </c>
      <c r="F96" s="112">
        <f t="shared" si="4"/>
        <v>0</v>
      </c>
    </row>
    <row r="97" spans="1:6" x14ac:dyDescent="0.2">
      <c r="A97" s="111" t="s">
        <v>33</v>
      </c>
      <c r="B97" s="33"/>
      <c r="C97" s="111"/>
      <c r="D97" s="112">
        <f t="shared" ref="D97:F97" si="6">D96*12</f>
        <v>0</v>
      </c>
      <c r="E97" s="112">
        <f t="shared" ref="E97" si="7">E96*12</f>
        <v>0</v>
      </c>
      <c r="F97" s="112">
        <f t="shared" si="6"/>
        <v>0</v>
      </c>
    </row>
    <row r="98" spans="1:6" x14ac:dyDescent="0.2">
      <c r="A98" s="34" t="s">
        <v>34</v>
      </c>
      <c r="B98" s="35"/>
      <c r="C98" s="36"/>
      <c r="D98" s="155">
        <f>SUM(D97:F97)</f>
        <v>0</v>
      </c>
      <c r="E98" s="156"/>
      <c r="F98" s="156"/>
    </row>
    <row r="99" spans="1:6" x14ac:dyDescent="0.2">
      <c r="A99" s="27"/>
      <c r="B99" s="28"/>
      <c r="C99" s="27"/>
      <c r="D99" s="27"/>
      <c r="E99" s="29"/>
    </row>
    <row r="100" spans="1:6" ht="30" customHeight="1" x14ac:dyDescent="0.2">
      <c r="A100" s="9" t="str">
        <f>A70</f>
        <v xml:space="preserve">Totaalkosten </v>
      </c>
      <c r="B100" s="10"/>
      <c r="C100" s="37" t="s">
        <v>18</v>
      </c>
      <c r="D100" s="32" t="s">
        <v>88</v>
      </c>
    </row>
    <row r="101" spans="1:6" x14ac:dyDescent="0.2">
      <c r="A101" s="106" t="str">
        <f>A71</f>
        <v>Eis 43: Cloud-server</v>
      </c>
      <c r="B101" s="33"/>
      <c r="C101" s="23">
        <v>0</v>
      </c>
      <c r="D101" s="113">
        <f>C101*12</f>
        <v>0</v>
      </c>
    </row>
    <row r="102" spans="1:6" x14ac:dyDescent="0.2">
      <c r="A102" s="106" t="str">
        <f>A72</f>
        <v>Eis 119: Printmanagementsoftware (ongeacht het aantal machines)</v>
      </c>
      <c r="B102" s="33"/>
      <c r="C102" s="23">
        <v>0</v>
      </c>
      <c r="D102" s="113">
        <f>C102*12</f>
        <v>0</v>
      </c>
    </row>
    <row r="103" spans="1:6" x14ac:dyDescent="0.2">
      <c r="A103" s="106" t="str">
        <f>A73</f>
        <v>Eis 120: Printen vanaf mobile devices</v>
      </c>
      <c r="B103" s="33"/>
      <c r="C103" s="23">
        <v>0</v>
      </c>
      <c r="D103" s="113">
        <f>C103*12</f>
        <v>0</v>
      </c>
    </row>
    <row r="104" spans="1:6" x14ac:dyDescent="0.2">
      <c r="A104" s="34"/>
      <c r="B104" s="35"/>
      <c r="C104" s="35"/>
      <c r="D104" s="96">
        <f>SUM(D101:D103)</f>
        <v>0</v>
      </c>
    </row>
    <row r="105" spans="1:6" x14ac:dyDescent="0.2">
      <c r="A105" s="27"/>
      <c r="B105" s="28"/>
      <c r="C105" s="27"/>
      <c r="D105" s="27"/>
      <c r="E105" s="29"/>
    </row>
    <row r="106" spans="1:6" ht="28" x14ac:dyDescent="0.2">
      <c r="A106" s="9" t="s">
        <v>4</v>
      </c>
      <c r="B106" s="88"/>
      <c r="C106" s="89" t="s">
        <v>83</v>
      </c>
      <c r="D106" s="94" t="s">
        <v>84</v>
      </c>
      <c r="E106" s="90" t="s">
        <v>85</v>
      </c>
    </row>
    <row r="107" spans="1:6" x14ac:dyDescent="0.2">
      <c r="A107" s="39" t="s">
        <v>23</v>
      </c>
      <c r="B107" s="140" t="s">
        <v>86</v>
      </c>
      <c r="C107" s="44">
        <f>C77</f>
        <v>1779527.2000000002</v>
      </c>
      <c r="D107" s="46">
        <f>D27*D77</f>
        <v>0</v>
      </c>
      <c r="E107" s="87">
        <f>C107*D107</f>
        <v>0</v>
      </c>
    </row>
    <row r="108" spans="1:6" x14ac:dyDescent="0.2">
      <c r="A108" s="39" t="s">
        <v>82</v>
      </c>
      <c r="B108" s="141" t="s">
        <v>24</v>
      </c>
      <c r="C108" s="44">
        <f>C78</f>
        <v>948418.4</v>
      </c>
      <c r="D108" s="46">
        <f>D27*D78</f>
        <v>0</v>
      </c>
      <c r="E108" s="87">
        <f>C108*D108</f>
        <v>0</v>
      </c>
    </row>
    <row r="109" spans="1:6" x14ac:dyDescent="0.2">
      <c r="A109" s="51" t="s">
        <v>35</v>
      </c>
      <c r="B109" s="159">
        <f>SUM(E107:E108)</f>
        <v>0</v>
      </c>
      <c r="C109" s="160"/>
      <c r="D109" s="160"/>
      <c r="E109" s="161"/>
    </row>
    <row r="110" spans="1:6" ht="20" customHeight="1" x14ac:dyDescent="0.2">
      <c r="A110" s="27"/>
      <c r="B110" s="27"/>
      <c r="C110" s="27"/>
      <c r="D110" s="29"/>
      <c r="E110" s="50"/>
    </row>
    <row r="111" spans="1:6" ht="28" x14ac:dyDescent="0.2">
      <c r="A111" s="9" t="s">
        <v>4</v>
      </c>
      <c r="B111" s="88"/>
      <c r="C111" s="89" t="s">
        <v>83</v>
      </c>
      <c r="D111" s="94" t="s">
        <v>87</v>
      </c>
      <c r="E111" s="90" t="s">
        <v>85</v>
      </c>
    </row>
    <row r="112" spans="1:6" x14ac:dyDescent="0.2">
      <c r="A112" s="39" t="s">
        <v>36</v>
      </c>
      <c r="B112" s="39" t="s">
        <v>37</v>
      </c>
      <c r="C112" s="53">
        <v>5</v>
      </c>
      <c r="D112" s="16">
        <v>0</v>
      </c>
      <c r="E112" s="54">
        <f>SUM(C112*D112)</f>
        <v>0</v>
      </c>
    </row>
    <row r="113" spans="1:6" x14ac:dyDescent="0.2">
      <c r="A113" s="39" t="s">
        <v>38</v>
      </c>
      <c r="B113" s="39" t="s">
        <v>37</v>
      </c>
      <c r="C113" s="53">
        <v>5</v>
      </c>
      <c r="D113" s="23">
        <v>0</v>
      </c>
      <c r="E113" s="54">
        <f>SUM(C113*D113)</f>
        <v>0</v>
      </c>
    </row>
    <row r="114" spans="1:6" x14ac:dyDescent="0.2">
      <c r="A114" s="55" t="s">
        <v>39</v>
      </c>
      <c r="B114" s="162">
        <f>SUM(E112:E113)*5</f>
        <v>0</v>
      </c>
      <c r="C114" s="163"/>
      <c r="D114" s="163"/>
      <c r="E114" s="164"/>
    </row>
    <row r="115" spans="1:6" x14ac:dyDescent="0.2">
      <c r="A115" s="27"/>
      <c r="B115" s="28"/>
      <c r="C115" s="27"/>
      <c r="D115" s="27"/>
      <c r="E115" s="29"/>
    </row>
    <row r="116" spans="1:6" ht="75" customHeight="1" x14ac:dyDescent="0.2">
      <c r="A116" s="34" t="s">
        <v>40</v>
      </c>
      <c r="B116" s="56"/>
      <c r="C116" s="165">
        <f>D19+B49+D68+B79+D98+B109+B114+D25+D74+D104</f>
        <v>0</v>
      </c>
      <c r="D116" s="165"/>
      <c r="E116" s="168" t="s">
        <v>41</v>
      </c>
      <c r="F116" s="169"/>
    </row>
    <row r="117" spans="1:6" x14ac:dyDescent="0.2">
      <c r="A117" s="57"/>
      <c r="B117" s="58"/>
      <c r="C117" s="59"/>
      <c r="D117" s="60"/>
      <c r="E117" s="61"/>
    </row>
    <row r="118" spans="1:6" ht="38" customHeight="1" x14ac:dyDescent="0.2">
      <c r="A118" s="34" t="s">
        <v>42</v>
      </c>
      <c r="B118" s="62"/>
      <c r="C118" s="166"/>
      <c r="D118" s="167"/>
      <c r="E118" s="61"/>
    </row>
    <row r="119" spans="1:6" x14ac:dyDescent="0.2">
      <c r="A119" s="63"/>
      <c r="B119" s="64"/>
      <c r="C119" s="65"/>
      <c r="D119" s="65"/>
    </row>
    <row r="120" spans="1:6" ht="36" customHeight="1" x14ac:dyDescent="0.2">
      <c r="A120" s="24" t="s">
        <v>43</v>
      </c>
      <c r="B120" s="66"/>
      <c r="C120" s="157" t="s">
        <v>44</v>
      </c>
      <c r="D120" s="158"/>
      <c r="F120" t="s">
        <v>63</v>
      </c>
    </row>
    <row r="121" spans="1:6" x14ac:dyDescent="0.2">
      <c r="A121" s="63"/>
      <c r="B121" s="64"/>
      <c r="C121" s="67"/>
      <c r="D121" s="67"/>
    </row>
    <row r="122" spans="1:6" ht="48" customHeight="1" x14ac:dyDescent="0.2">
      <c r="A122" s="34" t="s">
        <v>45</v>
      </c>
      <c r="B122" s="62"/>
      <c r="C122" s="157" t="s">
        <v>44</v>
      </c>
      <c r="D122" s="158"/>
      <c r="E122" s="82"/>
    </row>
    <row r="123" spans="1:6" x14ac:dyDescent="0.2">
      <c r="B123" s="68"/>
      <c r="E123" s="69"/>
    </row>
    <row r="125" spans="1:6" x14ac:dyDescent="0.2">
      <c r="A125" s="104" t="s">
        <v>44</v>
      </c>
      <c r="B125" s="104" t="s">
        <v>46</v>
      </c>
      <c r="C125" s="104" t="s">
        <v>47</v>
      </c>
    </row>
  </sheetData>
  <sheetProtection algorithmName="SHA-512" hashValue="mBh4WKaXYIyk5YKC6Hreh5JHogSATje6FvAZmVKtipIXJX2NOZa2ZBk06IuvFAaRo+EhupshnkbFTlwxuF7UgQ==" saltValue="VzOwYEIR6dD/VNNLJDQhkQ==" spinCount="100000" sheet="1" objects="1" scenarios="1"/>
  <mergeCells count="12">
    <mergeCell ref="D19:F19"/>
    <mergeCell ref="D68:F68"/>
    <mergeCell ref="D98:F98"/>
    <mergeCell ref="C122:D122"/>
    <mergeCell ref="B49:E49"/>
    <mergeCell ref="B114:E114"/>
    <mergeCell ref="C116:D116"/>
    <mergeCell ref="B79:E79"/>
    <mergeCell ref="C118:D118"/>
    <mergeCell ref="C120:D120"/>
    <mergeCell ref="B109:E109"/>
    <mergeCell ref="E116:F116"/>
  </mergeCells>
  <conditionalFormatting sqref="C120:D120 C122:D122">
    <cfRule type="cellIs" dxfId="0" priority="1" operator="equal">
      <formula>"Invullen"</formula>
    </cfRule>
  </conditionalFormatting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showGridLines="0" zoomScale="150" workbookViewId="0">
      <selection activeCell="F10" sqref="F10"/>
    </sheetView>
  </sheetViews>
  <sheetFormatPr baseColWidth="10" defaultColWidth="8.83203125" defaultRowHeight="15" x14ac:dyDescent="0.2"/>
  <cols>
    <col min="1" max="1" width="47" customWidth="1"/>
    <col min="2" max="2" width="11.6640625" customWidth="1"/>
    <col min="3" max="5" width="17.83203125" customWidth="1"/>
    <col min="6" max="6" width="16.83203125" customWidth="1"/>
  </cols>
  <sheetData>
    <row r="1" spans="1:6" ht="24" customHeight="1" x14ac:dyDescent="0.2">
      <c r="A1" s="171" t="s">
        <v>48</v>
      </c>
      <c r="B1" s="171"/>
      <c r="C1" s="171"/>
      <c r="D1" s="171"/>
      <c r="E1" s="171"/>
    </row>
    <row r="2" spans="1:6" x14ac:dyDescent="0.2">
      <c r="A2" s="70" t="s">
        <v>49</v>
      </c>
      <c r="B2" s="71"/>
      <c r="C2" s="75" t="s">
        <v>50</v>
      </c>
      <c r="D2" s="75" t="s">
        <v>105</v>
      </c>
      <c r="E2" s="75" t="s">
        <v>106</v>
      </c>
    </row>
    <row r="3" spans="1:6" x14ac:dyDescent="0.2">
      <c r="A3" s="142" t="s">
        <v>94</v>
      </c>
      <c r="B3" s="114"/>
      <c r="C3" s="105">
        <f>Prijzenblad!D14</f>
        <v>3</v>
      </c>
      <c r="D3" s="105">
        <f>Prijzenblad!E14</f>
        <v>6</v>
      </c>
      <c r="E3" s="105">
        <f>Prijzenblad!F14</f>
        <v>1</v>
      </c>
    </row>
    <row r="4" spans="1:6" x14ac:dyDescent="0.2">
      <c r="A4" s="142" t="s">
        <v>95</v>
      </c>
      <c r="B4" s="114"/>
      <c r="C4" s="115">
        <f>Prijzenblad!D5</f>
        <v>0</v>
      </c>
      <c r="D4" s="115">
        <f>Prijzenblad!E5</f>
        <v>0</v>
      </c>
      <c r="E4" s="115">
        <f>Prijzenblad!F5</f>
        <v>0</v>
      </c>
    </row>
    <row r="5" spans="1:6" x14ac:dyDescent="0.2">
      <c r="A5" s="142" t="s">
        <v>96</v>
      </c>
      <c r="B5" s="114"/>
      <c r="C5" s="115">
        <f>Prijzenblad!D12-Prijzenblad!D5</f>
        <v>0</v>
      </c>
      <c r="D5" s="115">
        <f>Prijzenblad!E12-Prijzenblad!E5</f>
        <v>0</v>
      </c>
      <c r="E5" s="115">
        <f>Prijzenblad!F12-Prijzenblad!F5</f>
        <v>0</v>
      </c>
    </row>
    <row r="6" spans="1:6" x14ac:dyDescent="0.2">
      <c r="A6" s="143" t="s">
        <v>97</v>
      </c>
      <c r="B6" s="117"/>
      <c r="C6" s="116">
        <v>60</v>
      </c>
      <c r="D6" s="116">
        <v>60</v>
      </c>
      <c r="E6" s="116">
        <v>60</v>
      </c>
    </row>
    <row r="7" spans="1:6" ht="27" x14ac:dyDescent="0.2">
      <c r="A7" s="118" t="s">
        <v>51</v>
      </c>
      <c r="B7" s="114"/>
      <c r="C7" s="115">
        <f>(C6*(C4+C5))*C3</f>
        <v>0</v>
      </c>
      <c r="D7" s="115">
        <f>(D6*(D4+D5))*D3</f>
        <v>0</v>
      </c>
      <c r="E7" s="115">
        <f>(E6*(E4+E5))*E3</f>
        <v>0</v>
      </c>
    </row>
    <row r="8" spans="1:6" x14ac:dyDescent="0.2">
      <c r="A8" s="118"/>
      <c r="B8" s="114"/>
      <c r="C8" s="105"/>
      <c r="D8" s="105"/>
      <c r="E8" s="105"/>
    </row>
    <row r="9" spans="1:6" x14ac:dyDescent="0.2">
      <c r="A9" s="142" t="s">
        <v>98</v>
      </c>
      <c r="B9" s="114"/>
      <c r="C9" s="119">
        <v>0.1</v>
      </c>
      <c r="D9" s="119">
        <v>0.1</v>
      </c>
      <c r="E9" s="119">
        <v>0.1</v>
      </c>
    </row>
    <row r="10" spans="1:6" ht="16" x14ac:dyDescent="0.2">
      <c r="A10" s="70" t="s">
        <v>52</v>
      </c>
      <c r="B10" s="71"/>
      <c r="C10" s="72">
        <f>(C7)*C9</f>
        <v>0</v>
      </c>
      <c r="D10" s="72">
        <f>(D7)*D9</f>
        <v>0</v>
      </c>
      <c r="E10" s="72">
        <f>(E7)*E9</f>
        <v>0</v>
      </c>
      <c r="F10" s="172">
        <f>SUM(C10:E10)</f>
        <v>0</v>
      </c>
    </row>
    <row r="11" spans="1:6" x14ac:dyDescent="0.2">
      <c r="A11" s="110"/>
      <c r="B11" s="120"/>
      <c r="C11" s="110"/>
      <c r="D11" s="110"/>
    </row>
    <row r="12" spans="1:6" x14ac:dyDescent="0.2">
      <c r="A12" s="70" t="s">
        <v>53</v>
      </c>
      <c r="B12" s="71" t="s">
        <v>54</v>
      </c>
      <c r="C12" s="73"/>
      <c r="D12" s="170" t="s">
        <v>55</v>
      </c>
    </row>
    <row r="13" spans="1:6" x14ac:dyDescent="0.2">
      <c r="A13" s="70" t="s">
        <v>56</v>
      </c>
      <c r="B13" s="71"/>
      <c r="C13" s="74">
        <f>C10</f>
        <v>0</v>
      </c>
      <c r="D13" s="170"/>
    </row>
    <row r="14" spans="1:6" x14ac:dyDescent="0.2">
      <c r="A14" s="121" t="s">
        <v>57</v>
      </c>
      <c r="B14" s="122">
        <v>1</v>
      </c>
      <c r="C14" s="123">
        <f>$B14*(C$4)*$D14</f>
        <v>0</v>
      </c>
      <c r="D14" s="121">
        <v>24</v>
      </c>
    </row>
    <row r="15" spans="1:6" x14ac:dyDescent="0.2">
      <c r="A15" s="70" t="s">
        <v>58</v>
      </c>
      <c r="B15" s="71">
        <f>SUM(B14:B14)</f>
        <v>1</v>
      </c>
      <c r="C15" s="72">
        <f>SUM(C14:C14)</f>
        <v>0</v>
      </c>
      <c r="D15" s="70"/>
    </row>
    <row r="16" spans="1:6" x14ac:dyDescent="0.2">
      <c r="A16" s="105" t="s">
        <v>59</v>
      </c>
      <c r="B16" s="114"/>
      <c r="C16" s="124">
        <f>C10-C15</f>
        <v>0</v>
      </c>
      <c r="D16" s="105"/>
    </row>
  </sheetData>
  <sheetProtection algorithmName="SHA-512" hashValue="9FCWGG49qHd11rWPUNaXLWVkn3v1KMoc3nWuELhBTd22PCHL/QYwVdQJg1QDlTuqL3jn6ioTk3eDx5DK8Xx+dw==" saltValue="gH+haE2StrSO+bZ+NLy7CA==" spinCount="100000" sheet="1" objects="1" scenarios="1"/>
  <mergeCells count="2">
    <mergeCell ref="D12:D13"/>
    <mergeCell ref="A1:E1"/>
  </mergeCells>
  <phoneticPr fontId="26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7650E581-0AFC-484C-95FD-4B673A135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1D8922-B9FA-4A5A-B359-3C62FBB84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9AA721-D364-43AD-AD39-BBFDEB610C26}">
  <ds:schemaRefs>
    <ds:schemaRef ds:uri="http://schemas.microsoft.com/office/2006/documentManagement/types"/>
    <ds:schemaRef ds:uri="http://schemas.microsoft.com/office/infopath/2007/PartnerControls"/>
    <ds:schemaRef ds:uri="cdfd6af9-2027-427e-aee7-f2f3dc2ea940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04d4ff2e-cf62-40b0-a5cf-f8c6524922a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Werkblad A</vt:lpstr>
      <vt:lpstr>Prijzenblad</vt:lpstr>
      <vt:lpstr>Retourneerrecht</vt:lpstr>
      <vt:lpstr>Invullen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BiC.Leeuwarden</dc:creator>
  <cp:keywords/>
  <dc:description>Copyright BiC</dc:description>
  <cp:lastModifiedBy>Saskia Roos</cp:lastModifiedBy>
  <cp:revision/>
  <dcterms:created xsi:type="dcterms:W3CDTF">2018-03-14T10:16:28Z</dcterms:created>
  <dcterms:modified xsi:type="dcterms:W3CDTF">2024-07-18T07:09:04Z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0x010100EF579F7C491348418F3881DBD28ECB46</vt:lpwstr>
  </property>
  <property fmtid="{D5CDD505-2E9C-101B-9397-08002B2CF9AE}" pid="3" name="MediaServiceImageTags">
    <vt:lpwstr/>
  </property>
</Properties>
</file>