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svannek_alpha-adviesbureau_nl/Documents/Documenten/Ronduit/Afval/NvI/2e NvI/"/>
    </mc:Choice>
  </mc:AlternateContent>
  <xr:revisionPtr revIDLastSave="134" documentId="13_ncr:1_{F1666DD9-A883-4813-BBEC-488912E0C02A}" xr6:coauthVersionLast="47" xr6:coauthVersionMax="47" xr10:uidLastSave="{6A84F5F5-9AFD-439D-B18E-B030AA2CD195}"/>
  <bookViews>
    <workbookView xWindow="-120" yWindow="-120" windowWidth="29040" windowHeight="15720" tabRatio="799" firstSheet="1" activeTab="1" xr2:uid="{00000000-000D-0000-FFFF-FFFF00000000}"/>
  </bookViews>
  <sheets>
    <sheet name="Achterblad" sheetId="108" state="hidden" r:id="rId1"/>
    <sheet name="Algemene gegevens" sheetId="10" r:id="rId2"/>
    <sheet name="Voorbeeld Kernassortiment" sheetId="13" state="hidden" r:id="rId3"/>
    <sheet name="Prijzenblad" sheetId="107" r:id="rId4"/>
    <sheet name="Prijzenblad afroep" sheetId="109" r:id="rId5"/>
    <sheet name="Verzamelblad" sheetId="28" r:id="rId6"/>
    <sheet name="1" sheetId="24" r:id="rId7"/>
    <sheet name="2" sheetId="69" r:id="rId8"/>
    <sheet name="3" sheetId="70" r:id="rId9"/>
    <sheet name="4" sheetId="71" r:id="rId10"/>
    <sheet name="5" sheetId="72" r:id="rId11"/>
    <sheet name="6" sheetId="73" r:id="rId12"/>
    <sheet name="7" sheetId="74" r:id="rId13"/>
    <sheet name="8" sheetId="75" r:id="rId14"/>
    <sheet name="9" sheetId="76" r:id="rId15"/>
    <sheet name="10" sheetId="77" r:id="rId16"/>
    <sheet name="11" sheetId="78" r:id="rId17"/>
    <sheet name="12" sheetId="79" r:id="rId18"/>
    <sheet name="13" sheetId="80" r:id="rId19"/>
    <sheet name="14" sheetId="81" r:id="rId20"/>
    <sheet name="15" sheetId="82" r:id="rId21"/>
    <sheet name="16" sheetId="83" r:id="rId22"/>
    <sheet name="17" sheetId="84" r:id="rId23"/>
    <sheet name="18" sheetId="85" r:id="rId24"/>
    <sheet name="19" sheetId="86" r:id="rId25"/>
    <sheet name="20" sheetId="87" r:id="rId26"/>
    <sheet name="21" sheetId="88" r:id="rId27"/>
    <sheet name="22" sheetId="89" r:id="rId28"/>
    <sheet name="23" sheetId="90" r:id="rId29"/>
    <sheet name="24" sheetId="91" r:id="rId30"/>
    <sheet name="25" sheetId="92" r:id="rId31"/>
    <sheet name="26" sheetId="93" state="hidden" r:id="rId32"/>
    <sheet name="27" sheetId="94" state="hidden" r:id="rId33"/>
    <sheet name="28" sheetId="95" state="hidden" r:id="rId34"/>
    <sheet name="29" sheetId="96" state="hidden" r:id="rId35"/>
    <sheet name="30" sheetId="97" state="hidden" r:id="rId36"/>
    <sheet name="31" sheetId="98" state="hidden" r:id="rId37"/>
    <sheet name="32" sheetId="99" state="hidden" r:id="rId38"/>
    <sheet name="33" sheetId="100" state="hidden" r:id="rId39"/>
    <sheet name="34" sheetId="101" state="hidden" r:id="rId40"/>
    <sheet name="35" sheetId="102" state="hidden" r:id="rId41"/>
    <sheet name="36" sheetId="103" state="hidden" r:id="rId42"/>
    <sheet name="37" sheetId="104" state="hidden" r:id="rId43"/>
    <sheet name="38" sheetId="105" state="hidden" r:id="rId44"/>
    <sheet name="39" sheetId="106" state="hidden" r:id="rId45"/>
    <sheet name="7. overige tafels" sheetId="7" state="hidden" r:id="rId46"/>
    <sheet name="8.Kasten - modulair" sheetId="23" state="hidden" r:id="rId47"/>
  </sheets>
  <definedNames>
    <definedName name="_xlnm._FilterDatabase" localSheetId="5" hidden="1">Verzamelblad!$A$1:$AN$41</definedName>
    <definedName name="_xlnm.Print_Area" localSheetId="45">'7. overige tafels'!$A$1:$D$28</definedName>
    <definedName name="_xlnm.Print_Area" localSheetId="1">'Algemene gegevens'!$A$1:$AL$23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07" l="1"/>
  <c r="E9" i="107" l="1"/>
  <c r="E7" i="107"/>
  <c r="J7" i="107" s="1"/>
  <c r="E8" i="107"/>
  <c r="I8" i="107"/>
  <c r="E10" i="107"/>
  <c r="E11" i="107"/>
  <c r="E12" i="107"/>
  <c r="I12" i="107"/>
  <c r="E24" i="107"/>
  <c r="E25" i="107"/>
  <c r="E13" i="107"/>
  <c r="I13" i="107"/>
  <c r="E14" i="107"/>
  <c r="I14" i="107"/>
  <c r="E26" i="107"/>
  <c r="E15" i="107"/>
  <c r="I15" i="107"/>
  <c r="E27" i="107"/>
  <c r="I27" i="107"/>
  <c r="E28" i="107"/>
  <c r="I28" i="107"/>
  <c r="E29" i="107"/>
  <c r="I29" i="107"/>
  <c r="E30" i="107"/>
  <c r="I30" i="107"/>
  <c r="E31" i="107"/>
  <c r="I31" i="107"/>
  <c r="E32" i="107"/>
  <c r="I32" i="107"/>
  <c r="E33" i="107"/>
  <c r="I33" i="107"/>
  <c r="E34" i="107"/>
  <c r="I34" i="107"/>
  <c r="E35" i="107"/>
  <c r="I35" i="107"/>
  <c r="E36" i="107"/>
  <c r="I36" i="107"/>
  <c r="E37" i="107"/>
  <c r="I37" i="107"/>
  <c r="E38" i="107"/>
  <c r="I38" i="107"/>
  <c r="C12" i="85"/>
  <c r="B12" i="85"/>
  <c r="D11" i="70"/>
  <c r="C11" i="70"/>
  <c r="B11" i="70"/>
  <c r="D10" i="70"/>
  <c r="C10" i="70"/>
  <c r="B10" i="70"/>
  <c r="D9" i="70"/>
  <c r="C9" i="70"/>
  <c r="B9" i="70"/>
  <c r="D8" i="70"/>
  <c r="C8" i="70"/>
  <c r="B8" i="70"/>
  <c r="D7" i="70"/>
  <c r="C7" i="70"/>
  <c r="B7" i="70"/>
  <c r="D11" i="71"/>
  <c r="C11" i="71"/>
  <c r="B11" i="71"/>
  <c r="D10" i="71"/>
  <c r="C10" i="71"/>
  <c r="B10" i="71"/>
  <c r="D9" i="71"/>
  <c r="C9" i="71"/>
  <c r="B9" i="71"/>
  <c r="D8" i="71"/>
  <c r="C8" i="71"/>
  <c r="B8" i="71"/>
  <c r="D7" i="71"/>
  <c r="C7" i="71"/>
  <c r="B7" i="71"/>
  <c r="D11" i="72"/>
  <c r="C11" i="72"/>
  <c r="B11" i="72"/>
  <c r="D10" i="72"/>
  <c r="C10" i="72"/>
  <c r="B10" i="72"/>
  <c r="D9" i="72"/>
  <c r="C9" i="72"/>
  <c r="B9" i="72"/>
  <c r="D8" i="72"/>
  <c r="C8" i="72"/>
  <c r="B8" i="72"/>
  <c r="D7" i="72"/>
  <c r="C7" i="72"/>
  <c r="B7" i="72"/>
  <c r="D11" i="73"/>
  <c r="C11" i="73"/>
  <c r="B11" i="73"/>
  <c r="D10" i="73"/>
  <c r="C10" i="73"/>
  <c r="B10" i="73"/>
  <c r="D9" i="73"/>
  <c r="C9" i="73"/>
  <c r="B9" i="73"/>
  <c r="D8" i="73"/>
  <c r="C8" i="73"/>
  <c r="B8" i="73"/>
  <c r="D7" i="73"/>
  <c r="C7" i="73"/>
  <c r="B7" i="73"/>
  <c r="D11" i="74"/>
  <c r="C11" i="74"/>
  <c r="B11" i="74"/>
  <c r="D10" i="74"/>
  <c r="C10" i="74"/>
  <c r="B10" i="74"/>
  <c r="D9" i="74"/>
  <c r="C9" i="74"/>
  <c r="B9" i="74"/>
  <c r="D8" i="74"/>
  <c r="C8" i="74"/>
  <c r="B8" i="74"/>
  <c r="D7" i="74"/>
  <c r="C7" i="74"/>
  <c r="B7" i="74"/>
  <c r="D11" i="75"/>
  <c r="C11" i="75"/>
  <c r="B11" i="75"/>
  <c r="D10" i="75"/>
  <c r="C10" i="75"/>
  <c r="B10" i="75"/>
  <c r="D9" i="75"/>
  <c r="C9" i="75"/>
  <c r="B9" i="75"/>
  <c r="D8" i="75"/>
  <c r="C8" i="75"/>
  <c r="B8" i="75"/>
  <c r="D7" i="75"/>
  <c r="C7" i="75"/>
  <c r="B7" i="75"/>
  <c r="D11" i="76"/>
  <c r="C11" i="76"/>
  <c r="B11" i="76"/>
  <c r="D10" i="76"/>
  <c r="C10" i="76"/>
  <c r="B10" i="76"/>
  <c r="D9" i="76"/>
  <c r="C9" i="76"/>
  <c r="B9" i="76"/>
  <c r="D8" i="76"/>
  <c r="C8" i="76"/>
  <c r="B8" i="76"/>
  <c r="D7" i="76"/>
  <c r="C7" i="76"/>
  <c r="B7" i="76"/>
  <c r="D11" i="77"/>
  <c r="C11" i="77"/>
  <c r="B11" i="77"/>
  <c r="D10" i="77"/>
  <c r="C10" i="77"/>
  <c r="B10" i="77"/>
  <c r="D9" i="77"/>
  <c r="C9" i="77"/>
  <c r="B9" i="77"/>
  <c r="D8" i="77"/>
  <c r="C8" i="77"/>
  <c r="B8" i="77"/>
  <c r="D7" i="77"/>
  <c r="C7" i="77"/>
  <c r="B7" i="77"/>
  <c r="D11" i="78"/>
  <c r="C11" i="78"/>
  <c r="B11" i="78"/>
  <c r="D10" i="78"/>
  <c r="C10" i="78"/>
  <c r="B10" i="78"/>
  <c r="D9" i="78"/>
  <c r="C9" i="78"/>
  <c r="B9" i="78"/>
  <c r="D8" i="78"/>
  <c r="C8" i="78"/>
  <c r="B8" i="78"/>
  <c r="D7" i="78"/>
  <c r="C7" i="78"/>
  <c r="B7" i="78"/>
  <c r="D11" i="79"/>
  <c r="C11" i="79"/>
  <c r="B11" i="79"/>
  <c r="D10" i="79"/>
  <c r="C10" i="79"/>
  <c r="B10" i="79"/>
  <c r="D9" i="79"/>
  <c r="C9" i="79"/>
  <c r="B9" i="79"/>
  <c r="D8" i="79"/>
  <c r="C8" i="79"/>
  <c r="B8" i="79"/>
  <c r="D7" i="79"/>
  <c r="C7" i="79"/>
  <c r="B7" i="79"/>
  <c r="D11" i="80"/>
  <c r="C11" i="80"/>
  <c r="B11" i="80"/>
  <c r="D10" i="80"/>
  <c r="C10" i="80"/>
  <c r="B10" i="80"/>
  <c r="D9" i="80"/>
  <c r="C9" i="80"/>
  <c r="B9" i="80"/>
  <c r="D8" i="80"/>
  <c r="C8" i="80"/>
  <c r="B8" i="80"/>
  <c r="D7" i="80"/>
  <c r="C7" i="80"/>
  <c r="B7" i="80"/>
  <c r="D11" i="81"/>
  <c r="C11" i="81"/>
  <c r="B11" i="81"/>
  <c r="D10" i="81"/>
  <c r="C10" i="81"/>
  <c r="B10" i="81"/>
  <c r="D9" i="81"/>
  <c r="C9" i="81"/>
  <c r="B9" i="81"/>
  <c r="D8" i="81"/>
  <c r="C8" i="81"/>
  <c r="B8" i="81"/>
  <c r="D7" i="81"/>
  <c r="C7" i="81"/>
  <c r="B7" i="81"/>
  <c r="D11" i="82"/>
  <c r="C11" i="82"/>
  <c r="B11" i="82"/>
  <c r="D10" i="82"/>
  <c r="C10" i="82"/>
  <c r="B10" i="82"/>
  <c r="D9" i="82"/>
  <c r="C9" i="82"/>
  <c r="B9" i="82"/>
  <c r="D8" i="82"/>
  <c r="C8" i="82"/>
  <c r="B8" i="82"/>
  <c r="D7" i="82"/>
  <c r="C7" i="82"/>
  <c r="B7" i="82"/>
  <c r="D11" i="83"/>
  <c r="C11" i="83"/>
  <c r="B11" i="83"/>
  <c r="D10" i="83"/>
  <c r="C10" i="83"/>
  <c r="B10" i="83"/>
  <c r="D9" i="83"/>
  <c r="C9" i="83"/>
  <c r="B9" i="83"/>
  <c r="D8" i="83"/>
  <c r="C8" i="83"/>
  <c r="B8" i="83"/>
  <c r="D7" i="83"/>
  <c r="C7" i="83"/>
  <c r="B7" i="83"/>
  <c r="D11" i="84"/>
  <c r="C11" i="84"/>
  <c r="B11" i="84"/>
  <c r="D10" i="84"/>
  <c r="C10" i="84"/>
  <c r="B10" i="84"/>
  <c r="D9" i="84"/>
  <c r="C9" i="84"/>
  <c r="B9" i="84"/>
  <c r="D8" i="84"/>
  <c r="C8" i="84"/>
  <c r="B8" i="84"/>
  <c r="D7" i="84"/>
  <c r="C7" i="84"/>
  <c r="B7" i="84"/>
  <c r="D11" i="85"/>
  <c r="C11" i="85"/>
  <c r="B11" i="85"/>
  <c r="D10" i="85"/>
  <c r="C10" i="85"/>
  <c r="B10" i="85"/>
  <c r="D9" i="85"/>
  <c r="C9" i="85"/>
  <c r="B9" i="85"/>
  <c r="D8" i="85"/>
  <c r="C8" i="85"/>
  <c r="B8" i="85"/>
  <c r="D7" i="85"/>
  <c r="C7" i="85"/>
  <c r="B7" i="85"/>
  <c r="D11" i="86"/>
  <c r="C11" i="86"/>
  <c r="B11" i="86"/>
  <c r="D10" i="86"/>
  <c r="C10" i="86"/>
  <c r="B10" i="86"/>
  <c r="D9" i="86"/>
  <c r="C9" i="86"/>
  <c r="B9" i="86"/>
  <c r="D8" i="86"/>
  <c r="C8" i="86"/>
  <c r="B8" i="86"/>
  <c r="D7" i="86"/>
  <c r="C7" i="86"/>
  <c r="B7" i="86"/>
  <c r="D11" i="87"/>
  <c r="C11" i="87"/>
  <c r="B11" i="87"/>
  <c r="D10" i="87"/>
  <c r="C10" i="87"/>
  <c r="B10" i="87"/>
  <c r="D9" i="87"/>
  <c r="C9" i="87"/>
  <c r="B9" i="87"/>
  <c r="D8" i="87"/>
  <c r="C8" i="87"/>
  <c r="B8" i="87"/>
  <c r="D7" i="87"/>
  <c r="C7" i="87"/>
  <c r="B7" i="87"/>
  <c r="D11" i="88"/>
  <c r="C11" i="88"/>
  <c r="B11" i="88"/>
  <c r="D10" i="88"/>
  <c r="C10" i="88"/>
  <c r="B10" i="88"/>
  <c r="D9" i="88"/>
  <c r="C9" i="88"/>
  <c r="B9" i="88"/>
  <c r="D8" i="88"/>
  <c r="C8" i="88"/>
  <c r="B8" i="88"/>
  <c r="D7" i="88"/>
  <c r="C7" i="88"/>
  <c r="B7" i="88"/>
  <c r="D11" i="89"/>
  <c r="C11" i="89"/>
  <c r="B11" i="89"/>
  <c r="D10" i="89"/>
  <c r="C10" i="89"/>
  <c r="B10" i="89"/>
  <c r="D9" i="89"/>
  <c r="C9" i="89"/>
  <c r="B9" i="89"/>
  <c r="D8" i="89"/>
  <c r="C8" i="89"/>
  <c r="B8" i="89"/>
  <c r="D7" i="89"/>
  <c r="C7" i="89"/>
  <c r="B7" i="89"/>
  <c r="D11" i="90"/>
  <c r="C11" i="90"/>
  <c r="B11" i="90"/>
  <c r="D10" i="90"/>
  <c r="C10" i="90"/>
  <c r="B10" i="90"/>
  <c r="D9" i="90"/>
  <c r="C9" i="90"/>
  <c r="B9" i="90"/>
  <c r="D8" i="90"/>
  <c r="C8" i="90"/>
  <c r="B8" i="90"/>
  <c r="D7" i="90"/>
  <c r="C7" i="90"/>
  <c r="B7" i="90"/>
  <c r="D11" i="91"/>
  <c r="C11" i="91"/>
  <c r="B11" i="91"/>
  <c r="D10" i="91"/>
  <c r="C10" i="91"/>
  <c r="B10" i="91"/>
  <c r="D9" i="91"/>
  <c r="C9" i="91"/>
  <c r="B9" i="91"/>
  <c r="D8" i="91"/>
  <c r="C8" i="91"/>
  <c r="B8" i="91"/>
  <c r="D7" i="91"/>
  <c r="C7" i="91"/>
  <c r="B7" i="91"/>
  <c r="D11" i="92"/>
  <c r="C11" i="92"/>
  <c r="B11" i="92"/>
  <c r="D10" i="92"/>
  <c r="C10" i="92"/>
  <c r="B10" i="92"/>
  <c r="D9" i="92"/>
  <c r="C9" i="92"/>
  <c r="B9" i="92"/>
  <c r="D8" i="92"/>
  <c r="C8" i="92"/>
  <c r="B8" i="92"/>
  <c r="D7" i="92"/>
  <c r="C7" i="92"/>
  <c r="B7" i="92"/>
  <c r="D11" i="69"/>
  <c r="C11" i="69"/>
  <c r="B11" i="69"/>
  <c r="D10" i="69"/>
  <c r="C10" i="69"/>
  <c r="B10" i="69"/>
  <c r="D9" i="69"/>
  <c r="C9" i="69"/>
  <c r="B9" i="69"/>
  <c r="D8" i="69"/>
  <c r="C8" i="69"/>
  <c r="B8" i="69"/>
  <c r="D7" i="69"/>
  <c r="C7" i="69"/>
  <c r="B7" i="69"/>
  <c r="C9" i="24"/>
  <c r="C7" i="24"/>
  <c r="C8" i="24"/>
  <c r="C10" i="24"/>
  <c r="C11" i="24"/>
  <c r="D7" i="24"/>
  <c r="D8" i="24"/>
  <c r="D9" i="24"/>
  <c r="D10" i="24"/>
  <c r="D11" i="24"/>
  <c r="A11" i="24"/>
  <c r="A10" i="24"/>
  <c r="A9" i="24"/>
  <c r="A8" i="24"/>
  <c r="A7" i="24"/>
  <c r="B11" i="24"/>
  <c r="B10" i="24"/>
  <c r="B9" i="24"/>
  <c r="B8" i="24"/>
  <c r="B7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B4" i="92"/>
  <c r="C3" i="92"/>
  <c r="B3" i="92"/>
  <c r="B2" i="92"/>
  <c r="B4" i="91"/>
  <c r="C3" i="91"/>
  <c r="B3" i="91"/>
  <c r="B2" i="91"/>
  <c r="B4" i="90"/>
  <c r="C3" i="90"/>
  <c r="B3" i="90"/>
  <c r="B2" i="90"/>
  <c r="B4" i="89"/>
  <c r="C3" i="89"/>
  <c r="B3" i="89"/>
  <c r="B2" i="89"/>
  <c r="B4" i="88"/>
  <c r="C3" i="88"/>
  <c r="B3" i="88"/>
  <c r="B2" i="88"/>
  <c r="B4" i="87"/>
  <c r="C3" i="87"/>
  <c r="B3" i="87"/>
  <c r="B2" i="87"/>
  <c r="B4" i="86"/>
  <c r="C3" i="86"/>
  <c r="B3" i="86"/>
  <c r="B2" i="86"/>
  <c r="B4" i="85"/>
  <c r="C3" i="85"/>
  <c r="B3" i="85"/>
  <c r="B2" i="85"/>
  <c r="B4" i="84"/>
  <c r="C3" i="84"/>
  <c r="B3" i="84"/>
  <c r="B2" i="84"/>
  <c r="B4" i="83"/>
  <c r="C3" i="83"/>
  <c r="B3" i="83"/>
  <c r="B2" i="83"/>
  <c r="B4" i="82"/>
  <c r="C3" i="82"/>
  <c r="B3" i="82"/>
  <c r="B2" i="82"/>
  <c r="B4" i="81"/>
  <c r="C3" i="81"/>
  <c r="B3" i="81"/>
  <c r="B2" i="81"/>
  <c r="B4" i="80"/>
  <c r="C3" i="80"/>
  <c r="B3" i="80"/>
  <c r="B2" i="80"/>
  <c r="B4" i="79"/>
  <c r="C3" i="79"/>
  <c r="B3" i="79"/>
  <c r="B2" i="79"/>
  <c r="B4" i="78"/>
  <c r="C3" i="78"/>
  <c r="B3" i="78"/>
  <c r="B2" i="78"/>
  <c r="B4" i="77"/>
  <c r="C3" i="77"/>
  <c r="B3" i="77"/>
  <c r="B2" i="77"/>
  <c r="B4" i="76"/>
  <c r="C3" i="76"/>
  <c r="B3" i="76"/>
  <c r="B2" i="76"/>
  <c r="B4" i="75"/>
  <c r="C3" i="75"/>
  <c r="B3" i="75"/>
  <c r="B2" i="75"/>
  <c r="B4" i="74"/>
  <c r="C3" i="74"/>
  <c r="B3" i="74"/>
  <c r="B2" i="74"/>
  <c r="B4" i="73"/>
  <c r="C3" i="73"/>
  <c r="B3" i="73"/>
  <c r="B2" i="73"/>
  <c r="B4" i="72"/>
  <c r="C3" i="72"/>
  <c r="B3" i="72"/>
  <c r="B2" i="72"/>
  <c r="B4" i="71"/>
  <c r="C3" i="71"/>
  <c r="B3" i="71"/>
  <c r="B2" i="71"/>
  <c r="B4" i="70"/>
  <c r="C3" i="70"/>
  <c r="B3" i="70"/>
  <c r="B2" i="70"/>
  <c r="B4" i="69"/>
  <c r="C3" i="69"/>
  <c r="B3" i="69"/>
  <c r="B2" i="69"/>
  <c r="B4" i="24"/>
  <c r="C3" i="24"/>
  <c r="B3" i="24"/>
  <c r="B2" i="24"/>
  <c r="J33" i="107" l="1"/>
  <c r="J28" i="107"/>
  <c r="J32" i="107"/>
  <c r="J37" i="107"/>
  <c r="J35" i="107"/>
  <c r="J36" i="107"/>
  <c r="J34" i="107"/>
  <c r="J29" i="107"/>
  <c r="J38" i="107"/>
  <c r="J31" i="107"/>
  <c r="J12" i="107"/>
  <c r="J27" i="107"/>
  <c r="J13" i="107"/>
  <c r="J30" i="107"/>
  <c r="J14" i="107"/>
  <c r="J15" i="107"/>
  <c r="J8" i="107"/>
  <c r="I24" i="107"/>
  <c r="J24" i="107" s="1"/>
  <c r="I10" i="107"/>
  <c r="J10" i="107" s="1"/>
  <c r="I25" i="107"/>
  <c r="J25" i="107" s="1"/>
  <c r="I11" i="107"/>
  <c r="J11" i="107" s="1"/>
  <c r="I26" i="107"/>
  <c r="J26" i="107" s="1"/>
  <c r="I9" i="107"/>
  <c r="J9" i="107" s="1"/>
  <c r="J39" i="107" l="1"/>
  <c r="J16" i="107"/>
  <c r="J43" i="10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<sst xmlns="http://schemas.openxmlformats.org/spreadsheetml/2006/main" count="964" uniqueCount="228">
  <si>
    <t>Minimale eisen  en aanvullende wensen</t>
  </si>
  <si>
    <t>eis</t>
  </si>
  <si>
    <t>specificatie</t>
  </si>
  <si>
    <t>Kruk - Taboeret</t>
  </si>
  <si>
    <t>1. Kleuter - leerling stoel</t>
  </si>
  <si>
    <t>2. Leerling tafels</t>
  </si>
  <si>
    <t>3. Kruk - Taboeretten</t>
  </si>
  <si>
    <t>4. Docentenbureau- en stoel</t>
  </si>
  <si>
    <t>5. Kasten - diverse uitvoeringen</t>
  </si>
  <si>
    <t>6. Groepstafels</t>
  </si>
  <si>
    <t>Kasten zijn voorzien een vlak bovenblad, tenzij uitdrukkelijk anders is verzocht</t>
  </si>
  <si>
    <t>Kleuterstoel</t>
  </si>
  <si>
    <t>Leerlingtafel</t>
  </si>
  <si>
    <t>Speeltafel kleuters</t>
  </si>
  <si>
    <t>Inschrijfbiljet</t>
  </si>
  <si>
    <t>Volledige naam onderneming (Handelsnaam Kvk)</t>
  </si>
  <si>
    <t>Vestigingsplaats onderneming(Kvk)</t>
  </si>
  <si>
    <t>Kvk-nummer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</si>
  <si>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</si>
  <si>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</si>
  <si>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</si>
  <si>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</si>
  <si>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</si>
  <si>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Leerlingstoel traditioneel</t>
  </si>
  <si>
    <t>Groepstafel standaard 140x70</t>
  </si>
  <si>
    <t>Groepstafel variant 1 tbv kleuters</t>
  </si>
  <si>
    <t>Groepstafel variant 2 tbv groep 3-8</t>
  </si>
  <si>
    <t>Leerlingstoel met voetensteun (1 hoogte zitten)</t>
  </si>
  <si>
    <t>Kleutertafel</t>
  </si>
  <si>
    <t>Leerlingtafel 1 hoogte zitten</t>
  </si>
  <si>
    <t>lendensteun</t>
  </si>
  <si>
    <t>armleuningen</t>
  </si>
  <si>
    <t>Voorbeeld Kernassortiment</t>
  </si>
  <si>
    <t>kast 3</t>
  </si>
  <si>
    <t>"+ overige in lijn kortings%</t>
  </si>
  <si>
    <t>+ overige in lijn kortings%</t>
  </si>
  <si>
    <t>Meubels vanuit casus</t>
  </si>
  <si>
    <t>hout of staal of keuzevrij</t>
  </si>
  <si>
    <t>zitting</t>
  </si>
  <si>
    <t>kleurenpallet</t>
  </si>
  <si>
    <t xml:space="preserve">netwaeve/ trevira (dichte stof) </t>
  </si>
  <si>
    <t>gasveer (voor diverse zithoogtes)</t>
  </si>
  <si>
    <t>voetenring</t>
  </si>
  <si>
    <t>Hard is voor zachte vloeren en zacht is voor op harde vloeren</t>
  </si>
  <si>
    <t>Wielen  hard/zacht (of voor zowel harde als zachte vloeren geschikt)</t>
  </si>
  <si>
    <t>1 hoogte zitten houdt in. De tafels zijn per leeftijdscategorie op 1 hoogte.</t>
  </si>
  <si>
    <t>de kinderen krijgen een stoel met voetensteun waardoor ze toch comfortabel kunnen zitten</t>
  </si>
  <si>
    <t>evt gewenste vorm van groepstafel uitvragen en gewenste afmetingen om goede vergelijking te kunnen maken.</t>
  </si>
  <si>
    <t>7. Eigen invulling  (Maximaal 10 meubelstukken)</t>
  </si>
  <si>
    <t>Bureau in hoogte verstelbaar</t>
  </si>
  <si>
    <t>Bureau dagelijks in hoogte verstelbaar</t>
  </si>
  <si>
    <t>Bureaustoel</t>
  </si>
  <si>
    <t>Lage kast open</t>
  </si>
  <si>
    <t>Hoge kast dicht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</si>
  <si>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</si>
  <si>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</si>
  <si>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</si>
  <si>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</si>
  <si>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</si>
  <si>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</si>
  <si>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</si>
  <si>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</si>
  <si>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</si>
  <si>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</si>
  <si>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</si>
  <si>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</si>
  <si>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</si>
  <si>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</si>
  <si>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</si>
  <si>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</si>
  <si>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</si>
  <si>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</si>
  <si>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</si>
  <si>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</si>
  <si>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</si>
  <si>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</si>
  <si>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</si>
  <si>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</si>
  <si>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</si>
  <si>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</si>
  <si>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</si>
  <si>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</si>
  <si>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Huur per maand</t>
  </si>
  <si>
    <t>Huur per jaar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</si>
  <si>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</si>
  <si>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</si>
  <si>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</si>
  <si>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</si>
  <si>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</si>
  <si>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</si>
  <si>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</si>
  <si>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</si>
  <si>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container</t>
  </si>
  <si>
    <t>ledigingsfrequentie</t>
  </si>
  <si>
    <t>Aantal containers</t>
  </si>
  <si>
    <t>Inhoud rolcontainer</t>
  </si>
  <si>
    <t>Ledigingsfrequentie</t>
  </si>
  <si>
    <t xml:space="preserve">Locatie: </t>
  </si>
  <si>
    <t>Prijzenblad</t>
  </si>
  <si>
    <t>Aantal containers*</t>
  </si>
  <si>
    <t>Ledigingskosten per jaar</t>
  </si>
  <si>
    <t>Prijzen containers op afroep</t>
  </si>
  <si>
    <t>Papier</t>
  </si>
  <si>
    <t>Bouw en sloop afval</t>
  </si>
  <si>
    <t>Eenmalige kosten plaatsing container</t>
  </si>
  <si>
    <t>Inzamelfrequentie***</t>
  </si>
  <si>
    <t>** Dit betreffen de kosten minus de eventuele opbrengst van de betreffende stroom. U mag hier derhalve negatieve kosten opgeven.</t>
  </si>
  <si>
    <t>240 L</t>
  </si>
  <si>
    <t>360 L</t>
  </si>
  <si>
    <t>660 L</t>
  </si>
  <si>
    <t>1000 L</t>
  </si>
  <si>
    <t>1100 L</t>
  </si>
  <si>
    <t>Vetten</t>
  </si>
  <si>
    <t>* specificatie per locatie inzichtelijk in Locatiedossiers (nummer 1 tot en met 24)</t>
  </si>
  <si>
    <t>Kosten verwerking per ton</t>
  </si>
  <si>
    <t>Spinaker De Stip</t>
  </si>
  <si>
    <t>De Fontein</t>
  </si>
  <si>
    <t>Nicolaas Beets</t>
  </si>
  <si>
    <t xml:space="preserve">Nicolaas Beets </t>
  </si>
  <si>
    <t>De Zes Wielen</t>
  </si>
  <si>
    <t>Basisschool Kennemerpoort</t>
  </si>
  <si>
    <t>De Sterrenwachter</t>
  </si>
  <si>
    <t>De Spinaker VSO Alkmaar</t>
  </si>
  <si>
    <t>De Spinaker VSO Den Helder</t>
  </si>
  <si>
    <t>De Spinaker SO Regio</t>
  </si>
  <si>
    <t>De Spinaker VSO Dijk en Waard</t>
  </si>
  <si>
    <t>De Spinaker VSO Hoorn</t>
  </si>
  <si>
    <t>Basisschool De Cilinder</t>
  </si>
  <si>
    <t>Hoofdkantoor</t>
  </si>
  <si>
    <t>Basisschool Jules Verne</t>
  </si>
  <si>
    <t>Liereland</t>
  </si>
  <si>
    <t>Basisschool De Cocon</t>
  </si>
  <si>
    <t>De Vlieger</t>
  </si>
  <si>
    <t>De Zandloper</t>
  </si>
  <si>
    <t>Basisschool Bello</t>
  </si>
  <si>
    <t>Loods</t>
  </si>
  <si>
    <t xml:space="preserve">Slochterwaard 179   </t>
  </si>
  <si>
    <t>Slochterwaard 179</t>
  </si>
  <si>
    <t xml:space="preserve">Heilooërdijk 136   </t>
  </si>
  <si>
    <t xml:space="preserve">Beethovensingel 17    </t>
  </si>
  <si>
    <t>Beethovensingel 7</t>
  </si>
  <si>
    <t xml:space="preserve">Gabriël Metsulaan 34    </t>
  </si>
  <si>
    <t xml:space="preserve">Munnikenweg 18    </t>
  </si>
  <si>
    <t xml:space="preserve">Saturnusstraat 50    </t>
  </si>
  <si>
    <t xml:space="preserve">Lindenlaan 101   </t>
  </si>
  <si>
    <t xml:space="preserve">Hofdijkstraat 12    </t>
  </si>
  <si>
    <t xml:space="preserve">Stempelmakerstraat 19    </t>
  </si>
  <si>
    <t xml:space="preserve">Jan Ligthartstraat 7     </t>
  </si>
  <si>
    <t xml:space="preserve">Sportlaan 38    </t>
  </si>
  <si>
    <t>Kortenaerkade  22</t>
  </si>
  <si>
    <t xml:space="preserve">Smaragd 32    </t>
  </si>
  <si>
    <t>Marketentster 1</t>
  </si>
  <si>
    <t xml:space="preserve">Johanna Naberstraat 81    </t>
  </si>
  <si>
    <t xml:space="preserve">Havinghastraat 22    </t>
  </si>
  <si>
    <t xml:space="preserve">Drechterwaard 7     </t>
  </si>
  <si>
    <t xml:space="preserve">Toscanestraat 4     </t>
  </si>
  <si>
    <t xml:space="preserve">Pater Schiphorststraat 1     </t>
  </si>
  <si>
    <t xml:space="preserve">Sneeuwgansstraat 18    </t>
  </si>
  <si>
    <t xml:space="preserve">Schoolstraat 15    </t>
  </si>
  <si>
    <t xml:space="preserve">Snaarmanslaan 19    </t>
  </si>
  <si>
    <t xml:space="preserve">Nijverheidsstraat 13    </t>
  </si>
  <si>
    <t>Alkmaar</t>
  </si>
  <si>
    <t>Oudorp</t>
  </si>
  <si>
    <t>Den Helder</t>
  </si>
  <si>
    <t>Heerhugowaard</t>
  </si>
  <si>
    <t>Hoorn nh</t>
  </si>
  <si>
    <t>Koedijk gem alkmaar</t>
  </si>
  <si>
    <t>1*</t>
  </si>
  <si>
    <t>*</t>
  </si>
  <si>
    <t>Let op: deze container bevindt zich aan de Kees Boekestraat 1</t>
  </si>
  <si>
    <t>**</t>
  </si>
  <si>
    <t>Let op: deze locaties komen medio 2025 te vervallen. De scholen verhuizen naar de Gabriël Metsulaan 34.</t>
  </si>
  <si>
    <t>***</t>
  </si>
  <si>
    <t>Let op: dit is vooralsnog een tijdelijke locatie. Medio 2025 wordt deze locatie volledig in gebruik genomen (zie **)</t>
  </si>
  <si>
    <t>Papier/karton</t>
  </si>
  <si>
    <t>Op afroep</t>
  </si>
  <si>
    <t>1xP8W</t>
  </si>
  <si>
    <t>1xP4W</t>
  </si>
  <si>
    <t>1xP2W</t>
  </si>
  <si>
    <t>1xPW</t>
  </si>
  <si>
    <t>2xPW</t>
  </si>
  <si>
    <t>2xPW**</t>
  </si>
  <si>
    <t>2xPW***</t>
  </si>
  <si>
    <t>Inzamelfrequentie</t>
  </si>
  <si>
    <t>1100 Ltr</t>
  </si>
  <si>
    <t>1300 Ltr</t>
  </si>
  <si>
    <t>1600 Ltr</t>
  </si>
  <si>
    <t>660 Ltr</t>
  </si>
  <si>
    <t>750 Ltr</t>
  </si>
  <si>
    <t>770 Ltr</t>
  </si>
  <si>
    <t>240 Ltr</t>
  </si>
  <si>
    <t>PD</t>
  </si>
  <si>
    <t>Het afval van deze locatie gaat mee met locatie 1 De Pyramide</t>
  </si>
  <si>
    <t>inhoud rolcontainer</t>
  </si>
  <si>
    <t>aantal rolcontainers</t>
  </si>
  <si>
    <t>Inhoud container in liters</t>
  </si>
  <si>
    <t xml:space="preserve">6 m3 </t>
  </si>
  <si>
    <t xml:space="preserve">9 m3 </t>
  </si>
  <si>
    <t xml:space="preserve">20 m3 </t>
  </si>
  <si>
    <t>10 m3</t>
  </si>
  <si>
    <t xml:space="preserve">10 m3 </t>
  </si>
  <si>
    <t>Prijzen zijn inclusief alle kosten, zoals transport-, verwerkings- en alle bijkomende kosten.</t>
  </si>
  <si>
    <t>Afroep</t>
  </si>
  <si>
    <t>*** LET OP: Inzamelfrequentie is gebaseerd op 52/26/13 weken ten behoeve van de gunning. In de praktijk kan deze frequentie afwijken (zie verzamelblad).</t>
  </si>
  <si>
    <t xml:space="preserve">Kosten per lediging** (abonnement) </t>
  </si>
  <si>
    <t>Stichting Ronduit</t>
  </si>
  <si>
    <t>Postcode + plaats postadres</t>
  </si>
  <si>
    <t xml:space="preserve">Totaal </t>
  </si>
  <si>
    <t>weging x 5</t>
  </si>
  <si>
    <t>weging x1</t>
  </si>
  <si>
    <t>Kosten lediging**      op afroep</t>
  </si>
  <si>
    <t>Kosten lediging**     op afroep</t>
  </si>
  <si>
    <t>Datum inschrijving</t>
  </si>
  <si>
    <t>Totaal per jaar</t>
  </si>
  <si>
    <t>De Piramide</t>
  </si>
  <si>
    <t>GFT</t>
  </si>
  <si>
    <t>20m3</t>
  </si>
  <si>
    <t>Groen afval (organisch)</t>
  </si>
  <si>
    <t>10m3</t>
  </si>
  <si>
    <t>Kosten per lediging** (afroep)</t>
  </si>
  <si>
    <t>Reinigingskosten op afroep</t>
  </si>
  <si>
    <t>Afvalscan</t>
  </si>
  <si>
    <t>Kosten afvalscan</t>
  </si>
  <si>
    <t>totaalprijs alle locaties, inclusief adviesrapport</t>
  </si>
  <si>
    <t>Totaal</t>
  </si>
  <si>
    <t>Prijzenblad afroep</t>
  </si>
  <si>
    <t xml:space="preserve">Optioneel op aanvraag. Prijzen zijn inclusief alle kosten, zoals transport-, verwerkings- en alle bijkomende kosten. 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</si>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</sst>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  <numFmt numFmtId="167" formatCode="&quot;€&quot;\ #,##0.00"/>
  </numFmts>
  <fonts count="6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5985">
    <xf numFmtId="0" fontId="0" fillId="0" borderId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18" applyNumberFormat="0" applyAlignment="0" applyProtection="0"/>
    <xf numFmtId="0" fontId="25" fillId="12" borderId="19" applyNumberFormat="0" applyAlignment="0" applyProtection="0"/>
    <xf numFmtId="0" fontId="26" fillId="12" borderId="18" applyNumberFormat="0" applyAlignment="0" applyProtection="0"/>
    <xf numFmtId="0" fontId="27" fillId="0" borderId="20" applyNumberFormat="0" applyFill="0" applyAlignment="0" applyProtection="0"/>
    <xf numFmtId="0" fontId="10" fillId="13" borderId="21" applyNumberFormat="0" applyAlignment="0" applyProtection="0"/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" fillId="38" borderId="0" applyNumberFormat="0" applyBorder="0" applyAlignment="0" applyProtection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44" fontId="32" fillId="0" borderId="0" applyFont="0" applyFill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5" fillId="57" borderId="24" applyNumberFormat="0" applyAlignment="0" applyProtection="0"/>
    <xf numFmtId="0" fontId="36" fillId="58" borderId="25" applyNumberFormat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7" fillId="0" borderId="26" applyNumberFormat="0" applyFill="0" applyAlignment="0" applyProtection="0"/>
    <xf numFmtId="0" fontId="38" fillId="41" borderId="0" applyNumberFormat="0" applyBorder="0" applyAlignment="0" applyProtection="0"/>
    <xf numFmtId="0" fontId="39" fillId="44" borderId="24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4" fillId="40" borderId="0" applyNumberFormat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1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 applyNumberFormat="0" applyFill="0" applyBorder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44" fontId="3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52" fillId="0" borderId="0"/>
    <xf numFmtId="0" fontId="5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7" fillId="0" borderId="0"/>
    <xf numFmtId="0" fontId="5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166" fontId="32" fillId="0" borderId="0" applyFont="0" applyFill="0" applyBorder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32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44" fontId="3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17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44" borderId="24" applyNumberFormat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60" borderId="30" applyNumberFormat="0" applyFont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6" fillId="0" borderId="31" applyNumberFormat="0" applyFill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9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17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44" borderId="24" applyNumberFormat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60" borderId="30" applyNumberFormat="0" applyFont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6" fillId="0" borderId="31" applyNumberFormat="0" applyFill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</cellStyleXfs>
  <cellXfs count="20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3" fillId="3" borderId="0" xfId="0" applyFont="1" applyFill="1"/>
    <xf numFmtId="0" fontId="4" fillId="3" borderId="0" xfId="0" applyFont="1" applyFill="1"/>
    <xf numFmtId="0" fontId="0" fillId="0" borderId="1" xfId="0" applyBorder="1"/>
    <xf numFmtId="0" fontId="3" fillId="3" borderId="1" xfId="0" applyFont="1" applyFill="1" applyBorder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0" fillId="3" borderId="0" xfId="0" applyFont="1" applyFill="1"/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43" fontId="0" fillId="0" borderId="1" xfId="0" applyNumberFormat="1" applyBorder="1" applyProtection="1">
      <protection locked="0"/>
    </xf>
    <xf numFmtId="10" fontId="0" fillId="0" borderId="1" xfId="0" applyNumberFormat="1" applyBorder="1" applyProtection="1">
      <protection locked="0"/>
    </xf>
    <xf numFmtId="44" fontId="0" fillId="0" borderId="1" xfId="0" applyNumberFormat="1" applyBorder="1"/>
    <xf numFmtId="43" fontId="3" fillId="0" borderId="1" xfId="0" applyNumberFormat="1" applyFont="1" applyBorder="1" applyProtection="1">
      <protection locked="0"/>
    </xf>
    <xf numFmtId="10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quotePrefix="1" applyBorder="1"/>
    <xf numFmtId="0" fontId="13" fillId="0" borderId="0" xfId="0" applyFont="1"/>
    <xf numFmtId="0" fontId="14" fillId="0" borderId="1" xfId="0" applyFont="1" applyBorder="1" applyProtection="1">
      <protection locked="0"/>
    </xf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6" fillId="7" borderId="0" xfId="0" applyFont="1" applyFill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1" fontId="0" fillId="0" borderId="0" xfId="0" applyNumberFormat="1"/>
    <xf numFmtId="1" fontId="9" fillId="0" borderId="0" xfId="0" applyNumberFormat="1" applyFont="1"/>
    <xf numFmtId="1" fontId="0" fillId="6" borderId="1" xfId="0" applyNumberFormat="1" applyFill="1" applyBorder="1" applyAlignment="1">
      <alignment horizontal="center"/>
    </xf>
    <xf numFmtId="0" fontId="10" fillId="62" borderId="1" xfId="0" applyFont="1" applyFill="1" applyBorder="1"/>
    <xf numFmtId="0" fontId="10" fillId="62" borderId="1" xfId="0" applyFont="1" applyFill="1" applyBorder="1" applyAlignment="1">
      <alignment horizontal="center"/>
    </xf>
    <xf numFmtId="1" fontId="10" fillId="62" borderId="1" xfId="0" applyNumberFormat="1" applyFont="1" applyFill="1" applyBorder="1"/>
    <xf numFmtId="1" fontId="10" fillId="62" borderId="1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3" xfId="0" applyFont="1" applyFill="1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Alignment="1">
      <alignment horizontal="left"/>
    </xf>
    <xf numFmtId="0" fontId="12" fillId="6" borderId="0" xfId="0" applyFont="1" applyFill="1" applyAlignment="1">
      <alignment horizontal="left" wrapText="1"/>
    </xf>
    <xf numFmtId="0" fontId="0" fillId="5" borderId="2" xfId="0" applyFill="1" applyBorder="1" applyAlignment="1">
      <alignment horizontal="left"/>
    </xf>
    <xf numFmtId="0" fontId="0" fillId="5" borderId="3" xfId="0" applyFill="1" applyBorder="1"/>
    <xf numFmtId="0" fontId="0" fillId="5" borderId="34" xfId="0" applyFill="1" applyBorder="1"/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/>
    <xf numFmtId="0" fontId="2" fillId="62" borderId="38" xfId="0" applyFont="1" applyFill="1" applyBorder="1" applyAlignment="1">
      <alignment horizontal="center" vertical="center"/>
    </xf>
    <xf numFmtId="167" fontId="2" fillId="62" borderId="39" xfId="0" applyNumberFormat="1" applyFont="1" applyFill="1" applyBorder="1" applyAlignment="1">
      <alignment horizontal="center" vertical="center"/>
    </xf>
    <xf numFmtId="0" fontId="52" fillId="0" borderId="0" xfId="0" applyFont="1"/>
    <xf numFmtId="0" fontId="52" fillId="0" borderId="0" xfId="0" applyFont="1" applyAlignment="1">
      <alignment horizontal="center"/>
    </xf>
    <xf numFmtId="0" fontId="56" fillId="6" borderId="0" xfId="0" applyFont="1" applyFill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58" fillId="62" borderId="1" xfId="0" applyFont="1" applyFill="1" applyBorder="1" applyAlignment="1">
      <alignment horizontal="left" vertical="center" wrapText="1"/>
    </xf>
    <xf numFmtId="0" fontId="58" fillId="62" borderId="1" xfId="0" applyFont="1" applyFill="1" applyBorder="1" applyAlignment="1">
      <alignment horizontal="center" vertical="center" wrapText="1"/>
    </xf>
    <xf numFmtId="0" fontId="58" fillId="62" borderId="1" xfId="0" applyFont="1" applyFill="1" applyBorder="1" applyAlignment="1">
      <alignment horizontal="center" wrapText="1"/>
    </xf>
    <xf numFmtId="0" fontId="56" fillId="6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6" fillId="6" borderId="36" xfId="0" applyFont="1" applyFill="1" applyBorder="1" applyAlignment="1">
      <alignment horizontal="left" vertical="center"/>
    </xf>
    <xf numFmtId="0" fontId="56" fillId="6" borderId="36" xfId="0" applyFont="1" applyFill="1" applyBorder="1" applyAlignment="1">
      <alignment horizontal="left" vertical="center" wrapText="1"/>
    </xf>
    <xf numFmtId="44" fontId="56" fillId="61" borderId="36" xfId="25984" applyFont="1" applyFill="1" applyBorder="1" applyAlignment="1" applyProtection="1">
      <alignment horizontal="center" vertical="center"/>
      <protection locked="0"/>
    </xf>
    <xf numFmtId="0" fontId="56" fillId="6" borderId="36" xfId="0" applyFont="1" applyFill="1" applyBorder="1" applyAlignment="1">
      <alignment horizontal="center" vertical="center"/>
    </xf>
    <xf numFmtId="167" fontId="58" fillId="62" borderId="36" xfId="0" applyNumberFormat="1" applyFont="1" applyFill="1" applyBorder="1" applyAlignment="1">
      <alignment horizontal="center" vertical="center"/>
    </xf>
    <xf numFmtId="0" fontId="56" fillId="6" borderId="1" xfId="0" applyFont="1" applyFill="1" applyBorder="1" applyAlignment="1">
      <alignment horizontal="left" vertical="center"/>
    </xf>
    <xf numFmtId="0" fontId="56" fillId="6" borderId="1" xfId="0" applyFont="1" applyFill="1" applyBorder="1" applyAlignment="1">
      <alignment horizontal="left" vertical="center" wrapText="1"/>
    </xf>
    <xf numFmtId="44" fontId="56" fillId="61" borderId="1" xfId="25984" applyFont="1" applyFill="1" applyBorder="1" applyAlignment="1" applyProtection="1">
      <alignment horizontal="center" vertical="center"/>
      <protection locked="0"/>
    </xf>
    <xf numFmtId="167" fontId="58" fillId="62" borderId="1" xfId="0" applyNumberFormat="1" applyFont="1" applyFill="1" applyBorder="1" applyAlignment="1">
      <alignment horizontal="center" vertical="center"/>
    </xf>
    <xf numFmtId="3" fontId="56" fillId="6" borderId="36" xfId="0" applyNumberFormat="1" applyFont="1" applyFill="1" applyBorder="1" applyAlignment="1">
      <alignment horizontal="center" vertical="center"/>
    </xf>
    <xf numFmtId="14" fontId="56" fillId="6" borderId="1" xfId="0" applyNumberFormat="1" applyFont="1" applyFill="1" applyBorder="1" applyAlignment="1">
      <alignment horizontal="left" vertical="center"/>
    </xf>
    <xf numFmtId="0" fontId="58" fillId="6" borderId="4" xfId="0" applyFont="1" applyFill="1" applyBorder="1" applyAlignment="1">
      <alignment horizontal="left" vertical="center"/>
    </xf>
    <xf numFmtId="167" fontId="58" fillId="62" borderId="1" xfId="0" applyNumberFormat="1" applyFont="1" applyFill="1" applyBorder="1" applyAlignment="1">
      <alignment horizontal="right" vertical="center" wrapText="1"/>
    </xf>
    <xf numFmtId="167" fontId="58" fillId="62" borderId="34" xfId="25984" applyNumberFormat="1" applyFont="1" applyFill="1" applyBorder="1" applyAlignment="1" applyProtection="1">
      <alignment horizontal="center" vertical="center"/>
    </xf>
    <xf numFmtId="0" fontId="56" fillId="6" borderId="0" xfId="0" applyFont="1" applyFill="1"/>
    <xf numFmtId="0" fontId="56" fillId="0" borderId="0" xfId="0" applyFont="1"/>
    <xf numFmtId="0" fontId="58" fillId="62" borderId="1" xfId="0" applyFont="1" applyFill="1" applyBorder="1" applyAlignment="1">
      <alignment wrapText="1"/>
    </xf>
    <xf numFmtId="0" fontId="56" fillId="6" borderId="0" xfId="0" applyFont="1" applyFill="1" applyAlignment="1">
      <alignment wrapText="1"/>
    </xf>
    <xf numFmtId="0" fontId="56" fillId="0" borderId="0" xfId="0" applyFont="1" applyAlignment="1">
      <alignment wrapText="1"/>
    </xf>
    <xf numFmtId="0" fontId="56" fillId="6" borderId="36" xfId="0" applyFont="1" applyFill="1" applyBorder="1"/>
    <xf numFmtId="0" fontId="56" fillId="6" borderId="36" xfId="0" applyFont="1" applyFill="1" applyBorder="1" applyAlignment="1">
      <alignment horizontal="left" wrapText="1"/>
    </xf>
    <xf numFmtId="44" fontId="56" fillId="61" borderId="36" xfId="25984" applyFont="1" applyFill="1" applyBorder="1" applyProtection="1">
      <protection locked="0"/>
    </xf>
    <xf numFmtId="0" fontId="56" fillId="6" borderId="36" xfId="0" applyFont="1" applyFill="1" applyBorder="1" applyAlignment="1">
      <alignment horizontal="center"/>
    </xf>
    <xf numFmtId="167" fontId="59" fillId="62" borderId="36" xfId="0" applyNumberFormat="1" applyFont="1" applyFill="1" applyBorder="1" applyAlignment="1">
      <alignment horizontal="center"/>
    </xf>
    <xf numFmtId="44" fontId="56" fillId="61" borderId="36" xfId="25984" applyFont="1" applyFill="1" applyBorder="1" applyAlignment="1" applyProtection="1">
      <alignment horizontal="center"/>
      <protection locked="0"/>
    </xf>
    <xf numFmtId="0" fontId="56" fillId="6" borderId="1" xfId="0" applyFont="1" applyFill="1" applyBorder="1"/>
    <xf numFmtId="0" fontId="56" fillId="6" borderId="1" xfId="0" applyFont="1" applyFill="1" applyBorder="1" applyAlignment="1">
      <alignment horizontal="left" wrapText="1"/>
    </xf>
    <xf numFmtId="44" fontId="56" fillId="61" borderId="1" xfId="25984" applyFont="1" applyFill="1" applyBorder="1" applyProtection="1">
      <protection locked="0"/>
    </xf>
    <xf numFmtId="0" fontId="56" fillId="6" borderId="1" xfId="0" applyFont="1" applyFill="1" applyBorder="1" applyAlignment="1">
      <alignment horizontal="center"/>
    </xf>
    <xf numFmtId="167" fontId="59" fillId="62" borderId="1" xfId="0" applyNumberFormat="1" applyFont="1" applyFill="1" applyBorder="1" applyAlignment="1">
      <alignment horizontal="center"/>
    </xf>
    <xf numFmtId="44" fontId="56" fillId="61" borderId="1" xfId="25984" applyFont="1" applyFill="1" applyBorder="1" applyAlignment="1" applyProtection="1">
      <alignment horizontal="center"/>
      <protection locked="0"/>
    </xf>
    <xf numFmtId="0" fontId="56" fillId="0" borderId="0" xfId="0" applyFont="1" applyAlignment="1">
      <alignment horizontal="left" wrapText="1"/>
    </xf>
    <xf numFmtId="44" fontId="56" fillId="0" borderId="0" xfId="25984" applyFont="1" applyFill="1" applyBorder="1" applyProtection="1"/>
    <xf numFmtId="0" fontId="56" fillId="0" borderId="0" xfId="0" applyFont="1" applyAlignment="1">
      <alignment horizontal="center"/>
    </xf>
    <xf numFmtId="167" fontId="59" fillId="0" borderId="0" xfId="0" applyNumberFormat="1" applyFont="1" applyAlignment="1">
      <alignment horizontal="center"/>
    </xf>
    <xf numFmtId="44" fontId="56" fillId="0" borderId="0" xfId="25984" applyFont="1" applyFill="1" applyBorder="1" applyAlignment="1" applyProtection="1">
      <alignment horizontal="center"/>
    </xf>
    <xf numFmtId="167" fontId="58" fillId="62" borderId="1" xfId="0" applyNumberFormat="1" applyFont="1" applyFill="1" applyBorder="1" applyAlignment="1">
      <alignment horizontal="right" wrapText="1"/>
    </xf>
    <xf numFmtId="167" fontId="58" fillId="0" borderId="0" xfId="0" applyNumberFormat="1" applyFont="1" applyAlignment="1">
      <alignment horizontal="right" wrapText="1"/>
    </xf>
    <xf numFmtId="167" fontId="58" fillId="0" borderId="0" xfId="25984" applyNumberFormat="1" applyFont="1" applyFill="1" applyBorder="1" applyAlignment="1" applyProtection="1">
      <alignment horizontal="center" vertical="center"/>
    </xf>
    <xf numFmtId="0" fontId="58" fillId="62" borderId="40" xfId="0" applyFont="1" applyFill="1" applyBorder="1" applyAlignment="1">
      <alignment horizontal="left" vertical="center"/>
    </xf>
    <xf numFmtId="0" fontId="58" fillId="62" borderId="1" xfId="0" applyFont="1" applyFill="1" applyBorder="1" applyAlignment="1">
      <alignment horizontal="left" vertical="center"/>
    </xf>
    <xf numFmtId="167" fontId="58" fillId="0" borderId="0" xfId="0" applyNumberFormat="1" applyFont="1" applyAlignment="1">
      <alignment wrapText="1"/>
    </xf>
    <xf numFmtId="44" fontId="56" fillId="61" borderId="36" xfId="25984" applyFont="1" applyFill="1" applyBorder="1" applyAlignment="1" applyProtection="1">
      <alignment horizontal="left" vertical="center"/>
      <protection locked="0"/>
    </xf>
    <xf numFmtId="44" fontId="56" fillId="61" borderId="1" xfId="25984" applyFont="1" applyFill="1" applyBorder="1" applyAlignment="1" applyProtection="1">
      <alignment horizontal="left" vertical="center"/>
      <protection locked="0"/>
    </xf>
    <xf numFmtId="0" fontId="60" fillId="6" borderId="0" xfId="0" applyFont="1" applyFill="1" applyAlignment="1">
      <alignment horizontal="left" vertical="center"/>
    </xf>
    <xf numFmtId="0" fontId="58" fillId="6" borderId="0" xfId="0" applyFont="1" applyFill="1" applyAlignment="1">
      <alignment horizontal="left" vertical="center"/>
    </xf>
    <xf numFmtId="167" fontId="58" fillId="6" borderId="0" xfId="0" applyNumberFormat="1" applyFont="1" applyFill="1" applyAlignment="1">
      <alignment horizontal="left" vertical="center"/>
    </xf>
    <xf numFmtId="0" fontId="56" fillId="0" borderId="1" xfId="0" applyFont="1" applyBorder="1" applyAlignment="1">
      <alignment horizontal="left" vertical="center"/>
    </xf>
    <xf numFmtId="44" fontId="56" fillId="0" borderId="0" xfId="25984" applyFont="1" applyFill="1" applyBorder="1" applyAlignment="1" applyProtection="1">
      <alignment horizontal="left" vertical="center"/>
    </xf>
    <xf numFmtId="0" fontId="56" fillId="61" borderId="1" xfId="0" applyFont="1" applyFill="1" applyBorder="1" applyAlignment="1" applyProtection="1">
      <alignment horizontal="left" vertical="center"/>
      <protection locked="0"/>
    </xf>
    <xf numFmtId="0" fontId="56" fillId="6" borderId="41" xfId="0" applyFont="1" applyFill="1" applyBorder="1" applyAlignment="1">
      <alignment horizontal="left" vertical="center" wrapText="1"/>
    </xf>
    <xf numFmtId="0" fontId="56" fillId="61" borderId="41" xfId="0" applyFont="1" applyFill="1" applyBorder="1" applyAlignment="1" applyProtection="1">
      <alignment horizontal="left" vertical="center"/>
      <protection locked="0"/>
    </xf>
    <xf numFmtId="0" fontId="57" fillId="0" borderId="0" xfId="0" applyFont="1"/>
    <xf numFmtId="0" fontId="57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2" fillId="0" borderId="0" xfId="0" applyFont="1" applyAlignment="1">
      <alignment horizontal="left" vertical="top"/>
    </xf>
    <xf numFmtId="0" fontId="61" fillId="0" borderId="0" xfId="0" applyFont="1" applyAlignment="1">
      <alignment horizontal="left" vertical="top"/>
    </xf>
    <xf numFmtId="0" fontId="52" fillId="0" borderId="0" xfId="0" applyFont="1" applyAlignment="1">
      <alignment vertical="top"/>
    </xf>
    <xf numFmtId="3" fontId="61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4" fontId="61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3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right"/>
    </xf>
    <xf numFmtId="4" fontId="61" fillId="0" borderId="0" xfId="0" applyNumberFormat="1" applyFont="1" applyAlignment="1">
      <alignment horizontal="right" vertical="top"/>
    </xf>
    <xf numFmtId="0" fontId="52" fillId="0" borderId="0" xfId="0" applyFont="1" applyAlignment="1">
      <alignment horizontal="left" vertical="top" wrapText="1"/>
    </xf>
    <xf numFmtId="0" fontId="58" fillId="62" borderId="2" xfId="0" applyFont="1" applyFill="1" applyBorder="1" applyAlignment="1">
      <alignment horizontal="left" vertical="center" wrapText="1"/>
    </xf>
    <xf numFmtId="167" fontId="58" fillId="62" borderId="36" xfId="0" applyNumberFormat="1" applyFont="1" applyFill="1" applyBorder="1" applyAlignment="1">
      <alignment horizontal="center"/>
    </xf>
    <xf numFmtId="167" fontId="58" fillId="62" borderId="1" xfId="0" applyNumberFormat="1" applyFont="1" applyFill="1" applyBorder="1" applyAlignment="1">
      <alignment horizontal="center"/>
    </xf>
    <xf numFmtId="0" fontId="56" fillId="0" borderId="36" xfId="0" applyFont="1" applyBorder="1" applyAlignment="1">
      <alignment horizontal="left" vertical="center"/>
    </xf>
    <xf numFmtId="0" fontId="56" fillId="6" borderId="44" xfId="0" applyFont="1" applyFill="1" applyBorder="1" applyAlignment="1">
      <alignment horizontal="left" vertical="center"/>
    </xf>
    <xf numFmtId="0" fontId="56" fillId="0" borderId="44" xfId="0" applyFont="1" applyBorder="1" applyAlignment="1">
      <alignment horizontal="left" vertical="center"/>
    </xf>
    <xf numFmtId="44" fontId="56" fillId="0" borderId="14" xfId="25984" applyFont="1" applyFill="1" applyBorder="1" applyAlignment="1" applyProtection="1">
      <alignment horizontal="left" vertical="center"/>
    </xf>
    <xf numFmtId="0" fontId="56" fillId="6" borderId="37" xfId="0" applyFont="1" applyFill="1" applyBorder="1" applyAlignment="1">
      <alignment horizontal="left" vertical="center"/>
    </xf>
    <xf numFmtId="0" fontId="56" fillId="0" borderId="14" xfId="0" applyFont="1" applyBorder="1" applyAlignment="1">
      <alignment horizontal="left" wrapText="1"/>
    </xf>
    <xf numFmtId="44" fontId="56" fillId="0" borderId="14" xfId="25984" applyFont="1" applyFill="1" applyBorder="1" applyProtection="1"/>
    <xf numFmtId="0" fontId="56" fillId="0" borderId="14" xfId="0" applyFont="1" applyBorder="1" applyAlignment="1">
      <alignment horizontal="center"/>
    </xf>
    <xf numFmtId="167" fontId="59" fillId="0" borderId="14" xfId="0" applyNumberFormat="1" applyFont="1" applyBorder="1" applyAlignment="1">
      <alignment horizontal="center"/>
    </xf>
    <xf numFmtId="44" fontId="56" fillId="0" borderId="14" xfId="25984" applyFont="1" applyFill="1" applyBorder="1" applyAlignment="1" applyProtection="1">
      <alignment horizontal="center"/>
    </xf>
    <xf numFmtId="0" fontId="56" fillId="6" borderId="35" xfId="0" applyFont="1" applyFill="1" applyBorder="1" applyAlignment="1">
      <alignment horizontal="left" vertical="center"/>
    </xf>
    <xf numFmtId="0" fontId="56" fillId="6" borderId="14" xfId="0" applyFont="1" applyFill="1" applyBorder="1" applyAlignment="1">
      <alignment horizontal="left" vertical="center"/>
    </xf>
    <xf numFmtId="0" fontId="56" fillId="6" borderId="43" xfId="0" applyFont="1" applyFill="1" applyBorder="1" applyAlignment="1">
      <alignment horizontal="left" vertical="center"/>
    </xf>
    <xf numFmtId="0" fontId="12" fillId="61" borderId="2" xfId="0" applyFont="1" applyFill="1" applyBorder="1" applyAlignment="1" applyProtection="1">
      <alignment horizontal="center" wrapText="1"/>
      <protection locked="0"/>
    </xf>
    <xf numFmtId="0" fontId="12" fillId="61" borderId="3" xfId="0" applyFont="1" applyFill="1" applyBorder="1" applyAlignment="1" applyProtection="1">
      <alignment horizontal="center" wrapText="1"/>
      <protection locked="0"/>
    </xf>
    <xf numFmtId="0" fontId="12" fillId="61" borderId="34" xfId="0" applyFont="1" applyFill="1" applyBorder="1" applyAlignment="1" applyProtection="1">
      <alignment horizontal="center" wrapText="1"/>
      <protection locked="0"/>
    </xf>
    <xf numFmtId="0" fontId="11" fillId="62" borderId="33" xfId="0" applyFont="1" applyFill="1" applyBorder="1" applyAlignment="1">
      <alignment horizontal="left"/>
    </xf>
    <xf numFmtId="0" fontId="11" fillId="62" borderId="4" xfId="0" applyFont="1" applyFill="1" applyBorder="1" applyAlignment="1">
      <alignment horizontal="left"/>
    </xf>
    <xf numFmtId="0" fontId="12" fillId="5" borderId="5" xfId="0" applyFont="1" applyFill="1" applyBorder="1" applyAlignment="1">
      <alignment horizontal="left" wrapText="1"/>
    </xf>
    <xf numFmtId="0" fontId="12" fillId="5" borderId="6" xfId="0" applyFont="1" applyFill="1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12" fillId="5" borderId="8" xfId="0" applyFont="1" applyFill="1" applyBorder="1" applyAlignment="1">
      <alignment horizontal="left" wrapText="1"/>
    </xf>
    <xf numFmtId="0" fontId="12" fillId="5" borderId="9" xfId="0" applyFont="1" applyFill="1" applyBorder="1" applyAlignment="1">
      <alignment horizontal="left" wrapText="1"/>
    </xf>
    <xf numFmtId="0" fontId="12" fillId="5" borderId="10" xfId="0" applyFont="1" applyFill="1" applyBorder="1" applyAlignment="1">
      <alignment horizontal="left" wrapText="1"/>
    </xf>
    <xf numFmtId="0" fontId="12" fillId="5" borderId="11" xfId="0" applyFont="1" applyFill="1" applyBorder="1" applyAlignment="1">
      <alignment horizontal="left" wrapText="1"/>
    </xf>
    <xf numFmtId="0" fontId="12" fillId="5" borderId="12" xfId="0" applyFont="1" applyFill="1" applyBorder="1" applyAlignment="1">
      <alignment horizontal="left" wrapText="1"/>
    </xf>
    <xf numFmtId="0" fontId="12" fillId="5" borderId="13" xfId="0" applyFont="1" applyFill="1" applyBorder="1" applyAlignment="1">
      <alignment horizontal="left" wrapText="1"/>
    </xf>
    <xf numFmtId="0" fontId="12" fillId="61" borderId="11" xfId="0" applyFont="1" applyFill="1" applyBorder="1" applyAlignment="1" applyProtection="1">
      <alignment horizontal="left" wrapText="1"/>
      <protection locked="0"/>
    </xf>
    <xf numFmtId="0" fontId="12" fillId="61" borderId="12" xfId="0" applyFont="1" applyFill="1" applyBorder="1" applyAlignment="1" applyProtection="1">
      <alignment horizontal="left" wrapText="1"/>
      <protection locked="0"/>
    </xf>
    <xf numFmtId="0" fontId="12" fillId="61" borderId="13" xfId="0" applyFont="1" applyFill="1" applyBorder="1" applyAlignment="1" applyProtection="1">
      <alignment horizontal="left" wrapText="1"/>
      <protection locked="0"/>
    </xf>
    <xf numFmtId="0" fontId="12" fillId="61" borderId="5" xfId="0" applyFont="1" applyFill="1" applyBorder="1" applyAlignment="1" applyProtection="1">
      <alignment horizontal="left" wrapText="1"/>
      <protection locked="0"/>
    </xf>
    <xf numFmtId="0" fontId="12" fillId="61" borderId="6" xfId="0" applyFont="1" applyFill="1" applyBorder="1" applyAlignment="1" applyProtection="1">
      <alignment horizontal="left" wrapText="1"/>
      <protection locked="0"/>
    </xf>
    <xf numFmtId="0" fontId="12" fillId="61" borderId="7" xfId="0" applyFont="1" applyFill="1" applyBorder="1" applyAlignment="1" applyProtection="1">
      <alignment horizontal="left" wrapText="1"/>
      <protection locked="0"/>
    </xf>
    <xf numFmtId="164" fontId="12" fillId="61" borderId="8" xfId="0" applyNumberFormat="1" applyFont="1" applyFill="1" applyBorder="1" applyAlignment="1" applyProtection="1">
      <alignment horizontal="left" wrapText="1"/>
      <protection locked="0"/>
    </xf>
    <xf numFmtId="164" fontId="12" fillId="61" borderId="9" xfId="0" applyNumberFormat="1" applyFont="1" applyFill="1" applyBorder="1" applyAlignment="1" applyProtection="1">
      <alignment horizontal="left" wrapText="1"/>
      <protection locked="0"/>
    </xf>
    <xf numFmtId="164" fontId="12" fillId="61" borderId="10" xfId="0" applyNumberFormat="1" applyFont="1" applyFill="1" applyBorder="1" applyAlignment="1" applyProtection="1">
      <alignment horizontal="left" wrapText="1"/>
      <protection locked="0"/>
    </xf>
    <xf numFmtId="0" fontId="12" fillId="61" borderId="8" xfId="0" applyFont="1" applyFill="1" applyBorder="1" applyAlignment="1" applyProtection="1">
      <alignment horizontal="left" wrapText="1"/>
      <protection locked="0"/>
    </xf>
    <xf numFmtId="0" fontId="12" fillId="61" borderId="9" xfId="0" applyFont="1" applyFill="1" applyBorder="1" applyAlignment="1" applyProtection="1">
      <alignment horizontal="left" wrapText="1"/>
      <protection locked="0"/>
    </xf>
    <xf numFmtId="0" fontId="12" fillId="61" borderId="10" xfId="0" applyFont="1" applyFill="1" applyBorder="1" applyAlignment="1" applyProtection="1">
      <alignment horizontal="left" wrapText="1"/>
      <protection locked="0"/>
    </xf>
    <xf numFmtId="0" fontId="63" fillId="62" borderId="0" xfId="0" applyFont="1" applyFill="1" applyAlignment="1">
      <alignment horizontal="center" vertical="center"/>
    </xf>
    <xf numFmtId="0" fontId="63" fillId="62" borderId="14" xfId="0" applyFont="1" applyFill="1" applyBorder="1" applyAlignment="1">
      <alignment horizontal="center" vertical="center"/>
    </xf>
    <xf numFmtId="0" fontId="58" fillId="62" borderId="33" xfId="0" applyFont="1" applyFill="1" applyBorder="1" applyAlignment="1">
      <alignment horizontal="center" vertical="center"/>
    </xf>
    <xf numFmtId="0" fontId="58" fillId="62" borderId="4" xfId="0" applyFont="1" applyFill="1" applyBorder="1" applyAlignment="1">
      <alignment horizontal="center" vertical="center"/>
    </xf>
    <xf numFmtId="0" fontId="58" fillId="62" borderId="42" xfId="0" applyFont="1" applyFill="1" applyBorder="1" applyAlignment="1">
      <alignment horizontal="center" vertical="center"/>
    </xf>
    <xf numFmtId="0" fontId="58" fillId="62" borderId="37" xfId="0" applyFont="1" applyFill="1" applyBorder="1" applyAlignment="1">
      <alignment horizontal="center" vertical="center"/>
    </xf>
    <xf numFmtId="0" fontId="58" fillId="62" borderId="14" xfId="0" applyFont="1" applyFill="1" applyBorder="1" applyAlignment="1">
      <alignment horizontal="center" vertical="center"/>
    </xf>
    <xf numFmtId="0" fontId="58" fillId="62" borderId="43" xfId="0" applyFont="1" applyFill="1" applyBorder="1" applyAlignment="1">
      <alignment horizontal="center" vertical="center"/>
    </xf>
    <xf numFmtId="0" fontId="62" fillId="62" borderId="33" xfId="0" applyFont="1" applyFill="1" applyBorder="1" applyAlignment="1">
      <alignment horizontal="center" vertical="center"/>
    </xf>
    <xf numFmtId="0" fontId="62" fillId="62" borderId="4" xfId="0" applyFont="1" applyFill="1" applyBorder="1" applyAlignment="1">
      <alignment horizontal="center" vertical="center"/>
    </xf>
    <xf numFmtId="0" fontId="62" fillId="62" borderId="42" xfId="0" applyFont="1" applyFill="1" applyBorder="1" applyAlignment="1">
      <alignment horizontal="center" vertical="center"/>
    </xf>
    <xf numFmtId="0" fontId="62" fillId="62" borderId="37" xfId="0" applyFont="1" applyFill="1" applyBorder="1" applyAlignment="1">
      <alignment horizontal="center" vertical="center"/>
    </xf>
    <xf numFmtId="0" fontId="62" fillId="62" borderId="14" xfId="0" applyFont="1" applyFill="1" applyBorder="1" applyAlignment="1">
      <alignment horizontal="center" vertical="center"/>
    </xf>
    <xf numFmtId="0" fontId="62" fillId="62" borderId="43" xfId="0" applyFont="1" applyFill="1" applyBorder="1" applyAlignment="1">
      <alignment horizontal="center" vertic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6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2274794</xdr:colOff>
      <xdr:row>20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2D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2D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2D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2D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2D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2D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2D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2D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2D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2D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2D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2D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2D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2D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2D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2D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2D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2D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2D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2D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2D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2D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2D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2D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2D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2D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2D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2D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2D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2D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2D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2D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C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2E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2E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2E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2E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2E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2E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2E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2E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2E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2E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2E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2E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2E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2E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2E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2E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2E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2E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2E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2E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2E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2E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2E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2E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2E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2E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2E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2E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2E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2E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2E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2E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D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2E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44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755F-B27E-44C1-ACD6-B791C8FD661A}">
  <dimension ref="C2:G8"/>
  <sheetViews>
    <sheetView workbookViewId="0">
      <selection activeCell="C9" sqref="C9"/>
    </sheetView>
  </sheetViews>
  <sheetFormatPr defaultRowHeight="15" x14ac:dyDescent="0.25"/>
  <sheetData>
    <row r="2" spans="3:7" x14ac:dyDescent="0.25">
      <c r="G2">
        <v>26</v>
      </c>
    </row>
    <row r="3" spans="3:7" x14ac:dyDescent="0.25">
      <c r="C3" t="s">
        <v>184</v>
      </c>
      <c r="G3">
        <v>52</v>
      </c>
    </row>
    <row r="4" spans="3:7" x14ac:dyDescent="0.25">
      <c r="C4" t="s">
        <v>185</v>
      </c>
      <c r="G4">
        <v>104</v>
      </c>
    </row>
    <row r="5" spans="3:7" x14ac:dyDescent="0.25">
      <c r="C5" t="s">
        <v>186</v>
      </c>
    </row>
    <row r="6" spans="3:7" x14ac:dyDescent="0.25">
      <c r="C6" t="s">
        <v>187</v>
      </c>
    </row>
    <row r="7" spans="3:7" x14ac:dyDescent="0.25">
      <c r="C7" t="s">
        <v>188</v>
      </c>
    </row>
    <row r="8" spans="3:7" x14ac:dyDescent="0.25">
      <c r="C8" t="s">
        <v>189</v>
      </c>
    </row>
  </sheetData>
  <sheetProtection algorithmName="SHA-512" hashValue="z3psDRhOm8MSD5iz9muOYbA4MTg3N93A2sMLKaiOJs/EAira/TBIRxycka+RdvHwbP0s6s3ngSTMU5m+ou4DnQ==" saltValue="pqR7NCupisFqNeKSmotA+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4</v>
      </c>
    </row>
    <row r="2" spans="1:4" x14ac:dyDescent="0.25">
      <c r="A2" s="5" t="s">
        <v>97</v>
      </c>
      <c r="B2" s="44" t="str">
        <f>VLOOKUP($A$1,Verzamelblad!$A$3:$AH$41,2)</f>
        <v>Nicolaas Beets</v>
      </c>
      <c r="C2" s="5"/>
      <c r="D2" s="44"/>
    </row>
    <row r="3" spans="1:4" x14ac:dyDescent="0.25">
      <c r="A3" s="5"/>
      <c r="B3" s="44" t="str">
        <f>VLOOKUP($A$1,Verzamelblad!$A$3:$AH$41,3)</f>
        <v xml:space="preserve">Beethovensingel 17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2xPW**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MVHtk9hazENDxGeQM6Me/cZe3UTttuDikMZT3C40HDkR23+SCb+Jw6tIlF+cLEtdNlXTfXbbYrdc1PJsXKS3ng==" saltValue="sC0nig1q/se90N/tYBp5P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5</v>
      </c>
    </row>
    <row r="2" spans="1:4" x14ac:dyDescent="0.25">
      <c r="A2" s="5" t="s">
        <v>97</v>
      </c>
      <c r="B2" s="44" t="str">
        <f>VLOOKUP($A$1,Verzamelblad!$A$3:$AH$41,2)</f>
        <v xml:space="preserve">Nicolaas Beets </v>
      </c>
      <c r="C2" s="5"/>
      <c r="D2" s="44"/>
    </row>
    <row r="3" spans="1:4" x14ac:dyDescent="0.25">
      <c r="A3" s="5"/>
      <c r="B3" s="44" t="str">
        <f>VLOOKUP($A$1,Verzamelblad!$A$3:$AH$41,3)</f>
        <v>Beethovensingel 7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2xPW**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UcSdmHsLXLW+ZUSXA/zatbWBQDlLG6UT2/ZI1BgQcN6g9o+zZlb41nNYfz7f+CkKZhes4v/Q+XBbsoTfWvJshQ==" saltValue="U0OnTuRTY4NHjtyvD20jp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6</v>
      </c>
    </row>
    <row r="2" spans="1:4" x14ac:dyDescent="0.25">
      <c r="A2" s="5" t="s">
        <v>97</v>
      </c>
      <c r="B2" s="44" t="str">
        <f>VLOOKUP($A$1,Verzamelblad!$A$3:$AH$41,2)</f>
        <v xml:space="preserve">Nicolaas Beets </v>
      </c>
      <c r="C2" s="5"/>
      <c r="D2" s="44"/>
    </row>
    <row r="3" spans="1:4" x14ac:dyDescent="0.25">
      <c r="A3" s="5"/>
      <c r="B3" s="44" t="str">
        <f>VLOOKUP($A$1,Verzamelblad!$A$3:$AH$41,3)</f>
        <v xml:space="preserve">Gabriël Metsulaan 34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2xPW***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IsvcRXuinhg6eSiO+vk62t5w+vztwjc8l4C73lLzRJAuUecOaX9GPZdHu6IR8F5gaOzugUfekoME3PneupOq1g==" saltValue="jsWomyzCjsRUE4Cguu5XN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7</v>
      </c>
    </row>
    <row r="2" spans="1:4" x14ac:dyDescent="0.25">
      <c r="A2" s="5" t="s">
        <v>97</v>
      </c>
      <c r="B2" s="44" t="str">
        <f>VLOOKUP($A$1,Verzamelblad!$A$3:$AH$41,2)</f>
        <v>De Zes Wielen</v>
      </c>
      <c r="C2" s="5"/>
      <c r="D2" s="44"/>
    </row>
    <row r="3" spans="1:4" x14ac:dyDescent="0.25">
      <c r="A3" s="5"/>
      <c r="B3" s="44" t="str">
        <f>VLOOKUP($A$1,Verzamelblad!$A$3:$AH$41,3)</f>
        <v xml:space="preserve">Munnikenweg 18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1600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g+l7gbsBvvdyb96isT6z8J8FORY5iEft3E7++mJWCtZxL0/CJDg/wVil1rFCKbmfhXdgM1Y3oumHvIH4s3Vb/A==" saltValue="9/sDq1gqBqGwrYHeNJMFw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8</v>
      </c>
    </row>
    <row r="2" spans="1:4" x14ac:dyDescent="0.25">
      <c r="A2" s="5" t="s">
        <v>97</v>
      </c>
      <c r="B2" s="44" t="str">
        <f>VLOOKUP($A$1,Verzamelblad!$A$3:$AH$41,2)</f>
        <v>De Zes Wielen</v>
      </c>
      <c r="C2" s="5"/>
      <c r="D2" s="44"/>
    </row>
    <row r="3" spans="1:4" x14ac:dyDescent="0.25">
      <c r="A3" s="5"/>
      <c r="B3" s="44" t="str">
        <f>VLOOKUP($A$1,Verzamelblad!$A$3:$AH$41,3)</f>
        <v xml:space="preserve">Saturnusstraat 50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Oudorp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1</v>
      </c>
      <c r="C9" s="45" t="str">
        <f>VLOOKUP($A$1,Verzamelblad!$A$3:$AH$41,15)</f>
        <v>1100 Ltr</v>
      </c>
      <c r="D9" s="45" t="str">
        <f>VLOOKUP($A$1,Verzamelblad!$A$3:$AH$41,16)</f>
        <v>1xP2W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fQNumiZ9BtyqkoFlKmFuzcqrQ8Y46Lu0bwZ7GeouQHfZsKLTOc1Z6bffPVOJQmoWA+iV7J3ZXPNsESDcYqRmzg==" saltValue="g5coyZE0cmYpNTHJJrKSu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9</v>
      </c>
    </row>
    <row r="2" spans="1:4" x14ac:dyDescent="0.25">
      <c r="A2" s="5" t="s">
        <v>97</v>
      </c>
      <c r="B2" s="44" t="str">
        <f>VLOOKUP($A$1,Verzamelblad!$A$3:$AH$41,2)</f>
        <v>Basisschool Kennemerpoort</v>
      </c>
      <c r="C2" s="5"/>
      <c r="D2" s="44"/>
    </row>
    <row r="3" spans="1:4" x14ac:dyDescent="0.25">
      <c r="A3" s="5"/>
      <c r="B3" s="44" t="str">
        <f>VLOOKUP($A$1,Verzamelblad!$A$3:$AH$41,3)</f>
        <v xml:space="preserve">Lindenlaan 101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1</v>
      </c>
      <c r="C8" s="45" t="str">
        <f>VLOOKUP($A$1,Verzamelblad!$A$3:$AH$41,12)</f>
        <v>1100 Ltr</v>
      </c>
      <c r="D8" s="45" t="str">
        <f>VLOOKUP($A$1,Verzamelblad!$A$3:$AH$41,13)</f>
        <v>1xPW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MJbAKSPEIauWD9ZojDR+tKTk3SZpVTD42HYeT//4mCwyvDnAOBF3/fSzNz5fqEizs1FlTeQqOaRomOZhOLvZMw==" saltValue="I7K6cCquzt9WidYI9N4Gr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10</v>
      </c>
    </row>
    <row r="2" spans="1:4" x14ac:dyDescent="0.25">
      <c r="A2" s="5" t="s">
        <v>97</v>
      </c>
      <c r="B2" s="44" t="str">
        <f>VLOOKUP($A$1,Verzamelblad!$A$3:$AH$41,2)</f>
        <v>Basisschool Kennemerpoort</v>
      </c>
      <c r="C2" s="5"/>
      <c r="D2" s="44"/>
    </row>
    <row r="3" spans="1:4" x14ac:dyDescent="0.25">
      <c r="A3" s="5"/>
      <c r="B3" s="44" t="str">
        <f>VLOOKUP($A$1,Verzamelblad!$A$3:$AH$41,3)</f>
        <v xml:space="preserve">Hofdijkstraat 12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ec+zi9J4wU7h9fH4cgSped4JpO5s/AlK3HShoT7tKq4tP428NQg6INuvy5gHGLjYaeHEVwSsJSU8WMes2+19XQ==" saltValue="C8vUW4tsYWqzebpRbjFw/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11</v>
      </c>
    </row>
    <row r="2" spans="1:4" x14ac:dyDescent="0.25">
      <c r="A2" s="5" t="s">
        <v>97</v>
      </c>
      <c r="B2" s="44" t="str">
        <f>VLOOKUP($A$1,Verzamelblad!$A$3:$AH$41,2)</f>
        <v>De Sterrenwachter</v>
      </c>
      <c r="C2" s="5"/>
      <c r="D2" s="44"/>
    </row>
    <row r="3" spans="1:4" x14ac:dyDescent="0.25">
      <c r="A3" s="5"/>
      <c r="B3" s="44" t="str">
        <f>VLOOKUP($A$1,Verzamelblad!$A$3:$AH$41,3)</f>
        <v xml:space="preserve">Stempelmakerstraat 19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iyvnrTfnOMOaYKVLVQfK5+tcYA9l1QCONqB6b04zZ8Lyvv5IIkW/s1DwlTv6sYUD1tpGxeuCN8m0l8TKV4FCzA==" saltValue="WOLCyu1lNCq60hhFw7QYL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12</v>
      </c>
    </row>
    <row r="2" spans="1:4" x14ac:dyDescent="0.25">
      <c r="A2" s="5" t="s">
        <v>97</v>
      </c>
      <c r="B2" s="44" t="str">
        <f>VLOOKUP($A$1,Verzamelblad!$A$3:$AH$41,2)</f>
        <v>De Spinaker VSO Alkmaar</v>
      </c>
      <c r="C2" s="5"/>
      <c r="D2" s="44"/>
    </row>
    <row r="3" spans="1:4" x14ac:dyDescent="0.25">
      <c r="A3" s="5"/>
      <c r="B3" s="44" t="str">
        <f>VLOOKUP($A$1,Verzamelblad!$A$3:$AH$41,3)</f>
        <v xml:space="preserve">Jan Ligthartstraat 7 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 t="str">
        <f>VLOOKUP($A$1,Verzamelblad!$A$3:$AH$41,11)</f>
        <v>1*</v>
      </c>
      <c r="C8" s="45" t="str">
        <f>VLOOKUP($A$1,Verzamelblad!$A$3:$AH$41,12)</f>
        <v>1100 Ltr</v>
      </c>
      <c r="D8" s="45" t="str">
        <f>VLOOKUP($A$1,Verzamelblad!$A$3:$AH$41,13)</f>
        <v>1xPW</v>
      </c>
    </row>
    <row r="9" spans="1:4" x14ac:dyDescent="0.25">
      <c r="A9" s="41" t="s">
        <v>174</v>
      </c>
      <c r="B9" s="45">
        <f>VLOOKUP($A$1,Verzamelblad!$A$3:$AH$41,14)</f>
        <v>1</v>
      </c>
      <c r="C9" s="45" t="str">
        <f>VLOOKUP($A$1,Verzamelblad!$A$3:$AH$41,15)</f>
        <v>1100 Ltr</v>
      </c>
      <c r="D9" s="45" t="str">
        <f>VLOOKUP($A$1,Verzamelblad!$A$3:$AH$41,16)</f>
        <v>Op afroep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CC2LCmksbZBqwNoRchupRmd/kKwRNZIAJCPT0OT3yHSMAJUl5ilX4En6tvzu/fycvvistPumZKf3fOR8NzaV2Q==" saltValue="XXQvPw8MRx5BPhOvARIYf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13</v>
      </c>
    </row>
    <row r="2" spans="1:4" x14ac:dyDescent="0.25">
      <c r="A2" s="5" t="s">
        <v>97</v>
      </c>
      <c r="B2" s="44" t="str">
        <f>VLOOKUP($A$1,Verzamelblad!$A$3:$AH$41,2)</f>
        <v>De Spinaker VSO Den Helder</v>
      </c>
      <c r="C2" s="5"/>
      <c r="D2" s="44"/>
    </row>
    <row r="3" spans="1:4" x14ac:dyDescent="0.25">
      <c r="A3" s="5"/>
      <c r="B3" s="44" t="str">
        <f>VLOOKUP($A$1,Verzamelblad!$A$3:$AH$41,3)</f>
        <v xml:space="preserve">Sportlaan 38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Den Helder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Op afroep</v>
      </c>
    </row>
  </sheetData>
  <sheetProtection algorithmName="SHA-512" hashValue="gC2AZl7O57viSt9KY3Y4dR+tKYmCYfPYfplNS99iCUuxOvnEkvnW9B/1NqbV7E/GRTGkdFH3ktF2pp6sDp8+3w==" saltValue="irRiCmePrKEfZaoZFpD3T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6"/>
  <sheetViews>
    <sheetView showGridLines="0" tabSelected="1" zoomScaleNormal="100" zoomScaleSheetLayoutView="80" workbookViewId="0"/>
  </sheetViews>
  <sheetFormatPr defaultColWidth="0" defaultRowHeight="15" customHeight="1" zeroHeight="1" x14ac:dyDescent="0.25"/>
  <cols>
    <col min="1" max="1" width="2.42578125" customWidth="1"/>
    <col min="2" max="2" width="9.140625" style="16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165" t="s">
        <v>14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50"/>
      <c r="O2" s="50"/>
      <c r="P2" s="50"/>
      <c r="Q2" s="51"/>
    </row>
    <row r="3" spans="2:17" x14ac:dyDescent="0.25"/>
    <row r="4" spans="2:17" ht="15" customHeight="1" x14ac:dyDescent="0.25">
      <c r="B4" s="52" t="s">
        <v>15</v>
      </c>
      <c r="C4" s="53"/>
      <c r="D4" s="53"/>
      <c r="E4" s="53"/>
      <c r="F4" s="53"/>
      <c r="G4" s="54"/>
      <c r="I4" s="167" t="s">
        <v>205</v>
      </c>
      <c r="J4" s="168"/>
      <c r="K4" s="168"/>
      <c r="L4" s="169"/>
    </row>
    <row r="5" spans="2:17" x14ac:dyDescent="0.25">
      <c r="B5" s="55" t="s">
        <v>16</v>
      </c>
      <c r="C5" s="56"/>
      <c r="D5" s="56"/>
      <c r="E5" s="56"/>
      <c r="F5" s="56"/>
      <c r="G5" s="57"/>
      <c r="I5" s="170" t="s">
        <v>161</v>
      </c>
      <c r="J5" s="171"/>
      <c r="K5" s="171"/>
      <c r="L5" s="172"/>
    </row>
    <row r="6" spans="2:17" x14ac:dyDescent="0.25">
      <c r="B6" s="58" t="s">
        <v>17</v>
      </c>
      <c r="C6" s="59"/>
      <c r="D6" s="59"/>
      <c r="E6" s="59"/>
      <c r="F6" s="59"/>
      <c r="G6" s="60"/>
      <c r="I6" s="173">
        <v>37159222</v>
      </c>
      <c r="J6" s="174"/>
      <c r="K6" s="174"/>
      <c r="L6" s="175"/>
    </row>
    <row r="7" spans="2:17" x14ac:dyDescent="0.25">
      <c r="B7" s="61"/>
    </row>
    <row r="8" spans="2:17" x14ac:dyDescent="0.25">
      <c r="B8" s="52" t="s">
        <v>18</v>
      </c>
      <c r="C8" s="53"/>
      <c r="D8" s="53"/>
      <c r="E8" s="53"/>
      <c r="F8" s="53"/>
      <c r="G8" s="54"/>
      <c r="I8" s="179"/>
      <c r="J8" s="180"/>
      <c r="K8" s="180"/>
      <c r="L8" s="181"/>
    </row>
    <row r="9" spans="2:17" x14ac:dyDescent="0.25">
      <c r="B9" s="55" t="s">
        <v>19</v>
      </c>
      <c r="C9" s="56"/>
      <c r="D9" s="56"/>
      <c r="E9" s="56"/>
      <c r="F9" s="56"/>
      <c r="G9" s="57"/>
      <c r="I9" s="182"/>
      <c r="J9" s="183"/>
      <c r="K9" s="183"/>
      <c r="L9" s="184"/>
    </row>
    <row r="10" spans="2:17" x14ac:dyDescent="0.25">
      <c r="B10" s="55" t="s">
        <v>20</v>
      </c>
      <c r="C10" s="56"/>
      <c r="D10" s="56"/>
      <c r="E10" s="56"/>
      <c r="F10" s="56"/>
      <c r="G10" s="57"/>
      <c r="I10" s="185"/>
      <c r="J10" s="186"/>
      <c r="K10" s="186"/>
      <c r="L10" s="187"/>
    </row>
    <row r="11" spans="2:17" x14ac:dyDescent="0.25">
      <c r="B11" s="55" t="s">
        <v>206</v>
      </c>
      <c r="C11" s="56"/>
      <c r="D11" s="56"/>
      <c r="E11" s="56"/>
      <c r="F11" s="56"/>
      <c r="G11" s="57"/>
      <c r="I11" s="185"/>
      <c r="J11" s="186"/>
      <c r="K11" s="186"/>
      <c r="L11" s="187"/>
    </row>
    <row r="12" spans="2:17" x14ac:dyDescent="0.25">
      <c r="B12" s="55" t="s">
        <v>21</v>
      </c>
      <c r="C12" s="56"/>
      <c r="D12" s="56"/>
      <c r="E12" s="56"/>
      <c r="F12" s="56"/>
      <c r="G12" s="57"/>
      <c r="I12" s="182"/>
      <c r="J12" s="183"/>
      <c r="K12" s="183"/>
      <c r="L12" s="184"/>
    </row>
    <row r="13" spans="2:17" x14ac:dyDescent="0.25">
      <c r="B13" s="58" t="s">
        <v>22</v>
      </c>
      <c r="C13" s="59"/>
      <c r="D13" s="59"/>
      <c r="E13" s="59"/>
      <c r="F13" s="59"/>
      <c r="G13" s="60"/>
      <c r="I13" s="176"/>
      <c r="J13" s="177"/>
      <c r="K13" s="177"/>
      <c r="L13" s="178"/>
      <c r="M13" s="62"/>
      <c r="N13" s="62"/>
    </row>
    <row r="14" spans="2:17" ht="15" customHeight="1" x14ac:dyDescent="0.25">
      <c r="B14"/>
    </row>
    <row r="15" spans="2:17" x14ac:dyDescent="0.25">
      <c r="B15" s="63" t="s">
        <v>212</v>
      </c>
      <c r="C15" s="64"/>
      <c r="D15" s="64"/>
      <c r="E15" s="64"/>
      <c r="F15" s="64"/>
      <c r="G15" s="65"/>
      <c r="I15" s="162"/>
      <c r="J15" s="163"/>
      <c r="K15" s="163"/>
      <c r="L15" s="164"/>
      <c r="M15" s="62"/>
      <c r="N15" s="62"/>
    </row>
    <row r="16" spans="2:17" x14ac:dyDescent="0.25"/>
    <row r="17" spans="2:16" x14ac:dyDescent="0.25">
      <c r="B17" s="66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67"/>
      <c r="N17" s="67"/>
      <c r="O17" s="67"/>
      <c r="P17" s="67"/>
    </row>
    <row r="18" spans="2:16" x14ac:dyDescent="0.25"/>
    <row r="19" spans="2:16" ht="15" customHeight="1" x14ac:dyDescent="0.25">
      <c r="B19"/>
    </row>
    <row r="20" spans="2:16" ht="15" customHeight="1" x14ac:dyDescent="0.25"/>
    <row r="21" spans="2:16" ht="15" customHeight="1" x14ac:dyDescent="0.25"/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sheetProtection algorithmName="SHA-512" hashValue="tOvWzww6pCxvu0DhFhcCQhlylmYWYjqfBRqgWd0qzMSKtofCJs80fcBbd63B6UIPZ7jOAhKQtSNfevHM5u6jgA==" saltValue="AmZNQrxrykURHsN3NQKAwA==" spinCount="100000" sheet="1" objects="1" scenarios="1"/>
  <mergeCells count="11">
    <mergeCell ref="I15:L15"/>
    <mergeCell ref="B2:M2"/>
    <mergeCell ref="I4:L4"/>
    <mergeCell ref="I5:L5"/>
    <mergeCell ref="I6:L6"/>
    <mergeCell ref="I13:L13"/>
    <mergeCell ref="I8:L8"/>
    <mergeCell ref="I9:L9"/>
    <mergeCell ref="I10:L10"/>
    <mergeCell ref="I11:L11"/>
    <mergeCell ref="I12:L12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14</v>
      </c>
    </row>
    <row r="2" spans="1:4" x14ac:dyDescent="0.25">
      <c r="A2" s="5" t="s">
        <v>97</v>
      </c>
      <c r="B2" s="44" t="str">
        <f>VLOOKUP($A$1,Verzamelblad!$A$3:$AH$41,2)</f>
        <v>De Spinaker SO Regio</v>
      </c>
      <c r="C2" s="5"/>
      <c r="D2" s="44"/>
    </row>
    <row r="3" spans="1:4" x14ac:dyDescent="0.25">
      <c r="A3" s="5"/>
      <c r="B3" s="44" t="str">
        <f>VLOOKUP($A$1,Verzamelblad!$A$3:$AH$41,3)</f>
        <v>Kortenaerkade  22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Op afroep</v>
      </c>
    </row>
  </sheetData>
  <sheetProtection algorithmName="SHA-512" hashValue="LVQ7FU8aEnGxDt4FbRZnslv9SCw230+B3VhWt1XnTcCimYr2vfw/rULuOwpwG/F2XEuaMdmIzRrWskYwr8czlg==" saltValue="If5CMmKSuSwo/CQPzibPy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15</v>
      </c>
    </row>
    <row r="2" spans="1:4" x14ac:dyDescent="0.25">
      <c r="A2" s="5" t="s">
        <v>97</v>
      </c>
      <c r="B2" s="44" t="str">
        <f>VLOOKUP($A$1,Verzamelblad!$A$3:$AH$41,2)</f>
        <v>De Spinaker VSO Dijk en Waard</v>
      </c>
      <c r="C2" s="5"/>
      <c r="D2" s="44"/>
    </row>
    <row r="3" spans="1:4" x14ac:dyDescent="0.25">
      <c r="A3" s="5"/>
      <c r="B3" s="44" t="str">
        <f>VLOOKUP($A$1,Verzamelblad!$A$3:$AH$41,3)</f>
        <v xml:space="preserve">Smaragd 32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Heerhugowaard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Op afroep</v>
      </c>
    </row>
  </sheetData>
  <sheetProtection algorithmName="SHA-512" hashValue="JUpBIWXV5581MCeKbbZN1vi0s0/4+nzBqw2fgz3LNWUY19lq3mRUeQpVFzCVE9ooV6qojQR54bOmMiJWGU67bA==" saltValue="uMe7dkeauqPjaSLH9Mx3n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16</v>
      </c>
    </row>
    <row r="2" spans="1:4" x14ac:dyDescent="0.25">
      <c r="A2" s="5" t="s">
        <v>97</v>
      </c>
      <c r="B2" s="44" t="str">
        <f>VLOOKUP($A$1,Verzamelblad!$A$3:$AH$41,2)</f>
        <v>De Spinaker VSO Hoorn</v>
      </c>
      <c r="C2" s="5"/>
      <c r="D2" s="44"/>
    </row>
    <row r="3" spans="1:4" x14ac:dyDescent="0.25">
      <c r="A3" s="5"/>
      <c r="B3" s="44" t="str">
        <f>VLOOKUP($A$1,Verzamelblad!$A$3:$AH$41,3)</f>
        <v>Marketentster 1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Hoorn nh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1</v>
      </c>
      <c r="C8" s="45" t="str">
        <f>VLOOKUP($A$1,Verzamelblad!$A$3:$AH$41,12)</f>
        <v>1100 Ltr</v>
      </c>
      <c r="D8" s="45" t="str">
        <f>VLOOKUP($A$1,Verzamelblad!$A$3:$AH$41,13)</f>
        <v>Afroep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1xP8W</v>
      </c>
    </row>
  </sheetData>
  <sheetProtection algorithmName="SHA-512" hashValue="tywdLVE2ZLQZQ4nL3qNcxE9ITXvC2zVf2ljcNWFyzpn8x8mAtsG/av1TH+lKrY8ttj7iKRkgzgQwm8tjoIL9yw==" saltValue="yeTuRnK8koHfmuaLEjTz/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17</v>
      </c>
    </row>
    <row r="2" spans="1:4" x14ac:dyDescent="0.25">
      <c r="A2" s="5" t="s">
        <v>97</v>
      </c>
      <c r="B2" s="44" t="str">
        <f>VLOOKUP($A$1,Verzamelblad!$A$3:$AH$41,2)</f>
        <v>Basisschool De Cilinder</v>
      </c>
      <c r="C2" s="5"/>
      <c r="D2" s="44"/>
    </row>
    <row r="3" spans="1:4" x14ac:dyDescent="0.25">
      <c r="A3" s="5"/>
      <c r="B3" s="44" t="str">
        <f>VLOOKUP($A$1,Verzamelblad!$A$3:$AH$41,3)</f>
        <v xml:space="preserve">Johanna Naberstraat 81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quY+Uh7ZoKCNDvZIda2nAPQfglamPyKMsv91ird1o7kgfts3k6r937ns3IoG8EFIca8t4sDVC4ZRjwCkUIR19A==" saltValue="fjHtG1zKprHwEK94UaZe/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173583"/>
  </sheetPr>
  <dimension ref="A1:D12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18</v>
      </c>
    </row>
    <row r="2" spans="1:4" x14ac:dyDescent="0.25">
      <c r="A2" s="5" t="s">
        <v>97</v>
      </c>
      <c r="B2" s="44" t="str">
        <f>VLOOKUP($A$1,Verzamelblad!$A$3:$AH$41,2)</f>
        <v>Hoofdkantoor</v>
      </c>
      <c r="C2" s="5"/>
      <c r="D2" s="44"/>
    </row>
    <row r="3" spans="1:4" x14ac:dyDescent="0.25">
      <c r="A3" s="5"/>
      <c r="B3" s="44" t="str">
        <f>VLOOKUP($A$1,Verzamelblad!$A$3:$AH$41,3)</f>
        <v xml:space="preserve">Havinghastraat 22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660 Ltr</v>
      </c>
      <c r="D7" s="45" t="str">
        <f>VLOOKUP($A$1,Verzamelblad!$A$3:$AH$41,10)</f>
        <v>1xP2W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1</v>
      </c>
      <c r="C9" s="45" t="str">
        <f>VLOOKUP($A$1,Verzamelblad!$A$3:$AH$41,15)</f>
        <v>660 Ltr</v>
      </c>
      <c r="D9" s="45" t="str">
        <f>VLOOKUP($A$1,Verzamelblad!$A$3:$AH$41,16)</f>
        <v>1xP2W</v>
      </c>
    </row>
    <row r="10" spans="1:4" x14ac:dyDescent="0.25">
      <c r="A10" s="8" t="s">
        <v>174</v>
      </c>
      <c r="B10" s="45">
        <f>VLOOKUP($A$1,Verzamelblad!$A$3:$AH$41,17)</f>
        <v>1</v>
      </c>
      <c r="C10" s="45" t="str">
        <f>VLOOKUP($A$1,Verzamelblad!$A$3:$AH$41,18)</f>
        <v>660 Ltr</v>
      </c>
      <c r="D10" s="45" t="str">
        <f>VLOOKUP($A$1,Verzamelblad!$A$3:$AH$41,19)</f>
        <v>1xP4W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1xP4W</v>
      </c>
    </row>
    <row r="12" spans="1:4" x14ac:dyDescent="0.25">
      <c r="A12" s="8" t="s">
        <v>79</v>
      </c>
      <c r="B12" s="45">
        <f>VLOOKUP($A$1,Verzamelblad!$A$3:$AH$41,20)</f>
        <v>1</v>
      </c>
      <c r="C12" s="45" t="str">
        <f>VLOOKUP($A$1,Verzamelblad!$A$3:$AH$41,21)</f>
        <v>240 Ltr</v>
      </c>
      <c r="D12" s="45" t="s">
        <v>202</v>
      </c>
    </row>
  </sheetData>
  <sheetProtection algorithmName="SHA-512" hashValue="beqvA0IAgiSrVeTke8sF1zrSNcK7f1qCpv93gJHKSgnVHyeygiwO7zqCecMTeD4aqLdo31UW2yVsI7VHoJKj4w==" saltValue="HOmVek1CnUaDcqy3+g6PM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19</v>
      </c>
    </row>
    <row r="2" spans="1:4" x14ac:dyDescent="0.25">
      <c r="A2" s="5" t="s">
        <v>97</v>
      </c>
      <c r="B2" s="44" t="str">
        <f>VLOOKUP($A$1,Verzamelblad!$A$3:$AH$41,2)</f>
        <v>Basisschool Jules Verne</v>
      </c>
      <c r="C2" s="5"/>
      <c r="D2" s="44"/>
    </row>
    <row r="3" spans="1:4" x14ac:dyDescent="0.25">
      <c r="A3" s="5"/>
      <c r="B3" s="44" t="str">
        <f>VLOOKUP($A$1,Verzamelblad!$A$3:$AH$41,3)</f>
        <v xml:space="preserve">Drechterwaard 7 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1300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pfQRDkAJ+NmsgHMnvT4V7k+21aJmU9lMZQttJu8siVrx7+0SlnqOnFlcL88/OeVTN8QI9Iz/oaFUxaUrmBh/Zg==" saltValue="T0Uge3+Qbh4wpRvGACa9q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20</v>
      </c>
    </row>
    <row r="2" spans="1:4" x14ac:dyDescent="0.25">
      <c r="A2" s="5" t="s">
        <v>97</v>
      </c>
      <c r="B2" s="44" t="str">
        <f>VLOOKUP($A$1,Verzamelblad!$A$3:$AH$41,2)</f>
        <v>Liereland</v>
      </c>
      <c r="C2" s="5"/>
      <c r="D2" s="44"/>
    </row>
    <row r="3" spans="1:4" x14ac:dyDescent="0.25">
      <c r="A3" s="5"/>
      <c r="B3" s="44" t="str">
        <f>VLOOKUP($A$1,Verzamelblad!$A$3:$AH$41,3)</f>
        <v xml:space="preserve">Toscanestraat 4 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URA/Exjr8qa/A6CUVGRGf2yJ4cSXqh0tYphYd6P6cAGlK1CF+NKeYZ+BFKe6yLX19IImhp5GA0rHwJtb2T9vaQ==" saltValue="htKNchq7w8Mn/UtlTwXas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21</v>
      </c>
    </row>
    <row r="2" spans="1:4" x14ac:dyDescent="0.25">
      <c r="A2" s="5" t="s">
        <v>97</v>
      </c>
      <c r="B2" s="44" t="str">
        <f>VLOOKUP($A$1,Verzamelblad!$A$3:$AH$41,2)</f>
        <v>Basisschool De Cocon</v>
      </c>
      <c r="C2" s="5"/>
      <c r="D2" s="44"/>
    </row>
    <row r="3" spans="1:4" x14ac:dyDescent="0.25">
      <c r="A3" s="5"/>
      <c r="B3" s="44" t="str">
        <f>VLOOKUP($A$1,Verzamelblad!$A$3:$AH$41,3)</f>
        <v xml:space="preserve">Pater Schiphorststraat 1 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E0T6igJIl2cDaTFSAuichN4J6uI59LAd/kCvEebt4M8nAt8PQsdMMfSwBVPQqQkN4OkRFy7frf4eujN5ZrGakQ==" saltValue="VQJ2ChXBO2ugqtuVL9VDQ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22</v>
      </c>
    </row>
    <row r="2" spans="1:4" x14ac:dyDescent="0.25">
      <c r="A2" s="5" t="s">
        <v>97</v>
      </c>
      <c r="B2" s="44" t="str">
        <f>VLOOKUP($A$1,Verzamelblad!$A$3:$AH$41,2)</f>
        <v>De Vlieger</v>
      </c>
      <c r="C2" s="5"/>
      <c r="D2" s="44"/>
    </row>
    <row r="3" spans="1:4" x14ac:dyDescent="0.25">
      <c r="A3" s="5"/>
      <c r="B3" s="44" t="str">
        <f>VLOOKUP($A$1,Verzamelblad!$A$3:$AH$41,3)</f>
        <v xml:space="preserve">Sneeuwgansstraat 18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750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JxsNaAzbM+L3f7npFM9iNTbA/r/eYUtQbiVgbfoQ4lQ8pGbvunLz8+ijAHFJHcpbmS1eDTiDa4YDsN9A2XuLPA==" saltValue="ZVE0nLJGqkEPsgOS30ZvU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23</v>
      </c>
    </row>
    <row r="2" spans="1:4" x14ac:dyDescent="0.25">
      <c r="A2" s="5" t="s">
        <v>97</v>
      </c>
      <c r="B2" s="44" t="str">
        <f>VLOOKUP($A$1,Verzamelblad!$A$3:$AH$41,2)</f>
        <v>De Zandloper</v>
      </c>
      <c r="C2" s="5"/>
      <c r="D2" s="44"/>
    </row>
    <row r="3" spans="1:4" x14ac:dyDescent="0.25">
      <c r="A3" s="5"/>
      <c r="B3" s="44" t="str">
        <f>VLOOKUP($A$1,Verzamelblad!$A$3:$AH$41,3)</f>
        <v xml:space="preserve">Schoolstraat 15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Koedijk gem 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m+j7UWNiuWQK3NzFiwYbjsFWOGawZMNR2px/2g/8RYp4RTcdYE9bPg7GMwPQOk3lFAyk/TRgvFni9NAec4JGHw==" saltValue="zpbKniLM7X4AGVR6/2D4W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5"/>
    <pageSetUpPr fitToPage="1"/>
  </sheetPr>
  <dimension ref="A1:H46"/>
  <sheetViews>
    <sheetView zoomScale="80" zoomScaleNormal="80" workbookViewId="0">
      <selection activeCell="A37" sqref="A37"/>
    </sheetView>
  </sheetViews>
  <sheetFormatPr defaultRowHeight="15" x14ac:dyDescent="0.25"/>
  <cols>
    <col min="1" max="1" width="53" bestFit="1" customWidth="1"/>
    <col min="2" max="2" width="32.140625" bestFit="1" customWidth="1"/>
    <col min="3" max="3" width="14.42578125" customWidth="1"/>
    <col min="4" max="4" width="21.28515625" bestFit="1" customWidth="1"/>
    <col min="5" max="5" width="113.5703125" bestFit="1" customWidth="1"/>
    <col min="6" max="6" width="46.28515625" bestFit="1" customWidth="1"/>
    <col min="7" max="7" width="36.42578125" customWidth="1"/>
  </cols>
  <sheetData>
    <row r="1" spans="1:8" ht="15.75" x14ac:dyDescent="0.25">
      <c r="A1" s="10"/>
      <c r="B1" s="6" t="s">
        <v>32</v>
      </c>
      <c r="C1" s="7"/>
      <c r="D1" s="7"/>
      <c r="E1" s="7"/>
      <c r="F1" s="7"/>
      <c r="G1" s="7"/>
      <c r="H1" s="2"/>
    </row>
    <row r="2" spans="1:8" x14ac:dyDescent="0.25">
      <c r="A2" s="18"/>
      <c r="B2" s="10"/>
      <c r="C2" s="10"/>
      <c r="D2" s="10"/>
      <c r="E2" s="10"/>
      <c r="F2" s="10"/>
      <c r="G2" s="10"/>
    </row>
    <row r="3" spans="1:8" ht="15.75" x14ac:dyDescent="0.25">
      <c r="A3" s="9" t="s">
        <v>4</v>
      </c>
      <c r="B3" s="9"/>
      <c r="C3" s="9"/>
      <c r="D3" s="9"/>
      <c r="E3" s="9"/>
      <c r="F3" s="9"/>
      <c r="G3" s="9"/>
    </row>
    <row r="4" spans="1:8" x14ac:dyDescent="0.25">
      <c r="A4" s="8" t="s">
        <v>11</v>
      </c>
      <c r="B4" s="22" t="s">
        <v>37</v>
      </c>
      <c r="C4" s="23" t="s">
        <v>38</v>
      </c>
      <c r="D4" s="24" t="s">
        <v>39</v>
      </c>
      <c r="E4" s="25"/>
      <c r="F4" s="22"/>
      <c r="G4" s="22"/>
    </row>
    <row r="5" spans="1:8" x14ac:dyDescent="0.25">
      <c r="A5" s="8" t="s">
        <v>23</v>
      </c>
      <c r="B5" s="22"/>
      <c r="C5" s="23"/>
      <c r="D5" s="24"/>
      <c r="E5" s="30" t="s">
        <v>45</v>
      </c>
      <c r="F5" s="22"/>
      <c r="G5" s="22"/>
    </row>
    <row r="6" spans="1:8" x14ac:dyDescent="0.25">
      <c r="A6" s="8" t="s">
        <v>27</v>
      </c>
      <c r="B6" s="22"/>
      <c r="C6" s="23"/>
      <c r="D6" s="24"/>
      <c r="E6" s="25" t="s">
        <v>46</v>
      </c>
      <c r="F6" s="22"/>
      <c r="G6" s="22"/>
    </row>
    <row r="7" spans="1:8" x14ac:dyDescent="0.25">
      <c r="A7" s="8"/>
      <c r="B7" s="17"/>
      <c r="C7" s="23"/>
      <c r="D7" s="24"/>
      <c r="F7" s="22"/>
      <c r="G7" s="22"/>
    </row>
    <row r="8" spans="1:8" ht="15.75" x14ac:dyDescent="0.25">
      <c r="A8" s="9" t="s">
        <v>5</v>
      </c>
      <c r="B8" s="17"/>
      <c r="C8" s="26"/>
      <c r="D8" s="27"/>
      <c r="E8" s="25"/>
      <c r="F8" s="28"/>
      <c r="G8" s="28"/>
    </row>
    <row r="9" spans="1:8" x14ac:dyDescent="0.25">
      <c r="A9" s="8" t="s">
        <v>28</v>
      </c>
      <c r="B9" s="22"/>
      <c r="C9" s="23"/>
      <c r="D9" s="24"/>
      <c r="E9" s="25"/>
      <c r="F9" s="22"/>
      <c r="G9" s="22"/>
    </row>
    <row r="10" spans="1:8" x14ac:dyDescent="0.25">
      <c r="A10" s="8" t="s">
        <v>12</v>
      </c>
      <c r="B10" s="22"/>
      <c r="C10" s="23"/>
      <c r="D10" s="24"/>
      <c r="E10" s="25"/>
      <c r="F10" s="22"/>
      <c r="G10" s="22"/>
    </row>
    <row r="11" spans="1:8" x14ac:dyDescent="0.25">
      <c r="A11" s="8" t="s">
        <v>29</v>
      </c>
      <c r="B11" s="22"/>
      <c r="C11" s="23"/>
      <c r="D11" s="24"/>
      <c r="E11" s="25"/>
      <c r="F11" s="22"/>
      <c r="G11" s="22"/>
    </row>
    <row r="12" spans="1:8" x14ac:dyDescent="0.25">
      <c r="A12" s="8"/>
      <c r="B12" s="22"/>
      <c r="C12" s="23"/>
      <c r="D12" s="24"/>
      <c r="E12" s="25"/>
      <c r="F12" s="22"/>
      <c r="G12" s="22"/>
    </row>
    <row r="13" spans="1:8" ht="15.75" x14ac:dyDescent="0.25">
      <c r="A13" s="9" t="s">
        <v>6</v>
      </c>
      <c r="B13" s="28"/>
      <c r="C13" s="26"/>
      <c r="D13" s="27"/>
      <c r="E13" s="25"/>
      <c r="F13" s="28"/>
      <c r="G13" s="28"/>
    </row>
    <row r="14" spans="1:8" x14ac:dyDescent="0.25">
      <c r="A14" s="8" t="s">
        <v>3</v>
      </c>
      <c r="B14" s="22"/>
      <c r="C14" s="23"/>
      <c r="D14" s="24"/>
      <c r="E14" s="25"/>
      <c r="F14" s="22"/>
      <c r="G14" s="22"/>
    </row>
    <row r="15" spans="1:8" ht="15.75" x14ac:dyDescent="0.25">
      <c r="A15" s="9" t="s">
        <v>7</v>
      </c>
      <c r="B15" s="28"/>
      <c r="C15" s="26"/>
      <c r="D15" s="27"/>
      <c r="E15" s="25"/>
      <c r="F15" s="28"/>
      <c r="G15" s="28"/>
    </row>
    <row r="16" spans="1:8" x14ac:dyDescent="0.25">
      <c r="A16" s="8" t="s">
        <v>49</v>
      </c>
      <c r="B16" s="22"/>
      <c r="C16" s="23"/>
      <c r="D16" s="24"/>
      <c r="E16" s="25"/>
      <c r="F16" s="22"/>
      <c r="G16" s="22"/>
    </row>
    <row r="17" spans="1:7" x14ac:dyDescent="0.25">
      <c r="A17" s="8" t="s">
        <v>50</v>
      </c>
      <c r="B17" s="22"/>
      <c r="C17" s="23"/>
      <c r="D17" s="24"/>
      <c r="E17" s="25"/>
      <c r="F17" s="22"/>
      <c r="G17" s="22"/>
    </row>
    <row r="18" spans="1:7" x14ac:dyDescent="0.25">
      <c r="A18" s="8" t="s">
        <v>51</v>
      </c>
      <c r="B18" s="22" t="s">
        <v>40</v>
      </c>
      <c r="C18" s="23" t="s">
        <v>30</v>
      </c>
      <c r="D18" s="24" t="s">
        <v>31</v>
      </c>
      <c r="E18" s="25" t="s">
        <v>44</v>
      </c>
      <c r="F18" s="22" t="s">
        <v>41</v>
      </c>
      <c r="G18" s="22" t="s">
        <v>42</v>
      </c>
    </row>
    <row r="19" spans="1:7" x14ac:dyDescent="0.25">
      <c r="A19" s="8"/>
      <c r="B19" s="22"/>
      <c r="C19" s="23"/>
      <c r="D19" s="24"/>
      <c r="E19" s="25" t="s">
        <v>43</v>
      </c>
      <c r="F19" s="22"/>
      <c r="G19" s="22"/>
    </row>
    <row r="20" spans="1:7" x14ac:dyDescent="0.25">
      <c r="A20" s="8"/>
      <c r="B20" s="22"/>
      <c r="C20" s="23"/>
      <c r="D20" s="24"/>
      <c r="E20" s="25"/>
      <c r="F20" s="22"/>
      <c r="G20" s="22"/>
    </row>
    <row r="21" spans="1:7" ht="15.75" x14ac:dyDescent="0.25">
      <c r="A21" s="9" t="s">
        <v>8</v>
      </c>
      <c r="B21" s="28"/>
      <c r="C21" s="26"/>
      <c r="D21" s="27"/>
      <c r="E21" s="25"/>
      <c r="F21" s="28"/>
      <c r="G21" s="28"/>
    </row>
    <row r="22" spans="1:7" ht="15.75" x14ac:dyDescent="0.25">
      <c r="A22" s="9"/>
      <c r="B22" s="28"/>
      <c r="C22" s="26"/>
      <c r="D22" s="27"/>
      <c r="E22" s="25"/>
      <c r="F22" s="28"/>
      <c r="G22" s="28"/>
    </row>
    <row r="23" spans="1:7" x14ac:dyDescent="0.25">
      <c r="A23" s="8" t="s">
        <v>52</v>
      </c>
      <c r="B23" s="22"/>
      <c r="C23" s="23"/>
      <c r="D23" s="24"/>
      <c r="E23" s="25"/>
      <c r="F23" s="22"/>
      <c r="G23" s="22"/>
    </row>
    <row r="24" spans="1:7" x14ac:dyDescent="0.25">
      <c r="A24" s="8" t="s">
        <v>53</v>
      </c>
      <c r="B24" s="22"/>
      <c r="C24" s="23"/>
      <c r="D24" s="24"/>
      <c r="E24" s="25"/>
      <c r="F24" s="22"/>
      <c r="G24" s="22"/>
    </row>
    <row r="25" spans="1:7" x14ac:dyDescent="0.25">
      <c r="A25" s="8" t="s">
        <v>33</v>
      </c>
      <c r="B25" s="22"/>
      <c r="C25" s="23"/>
      <c r="D25" s="24"/>
      <c r="E25" s="25"/>
      <c r="F25" s="22"/>
      <c r="G25" s="22"/>
    </row>
    <row r="26" spans="1:7" x14ac:dyDescent="0.25">
      <c r="A26" s="8" t="s">
        <v>34</v>
      </c>
      <c r="B26" s="22"/>
      <c r="C26" s="23"/>
      <c r="D26" s="24"/>
      <c r="E26" s="25"/>
      <c r="F26" s="22"/>
      <c r="G26" s="22"/>
    </row>
    <row r="27" spans="1:7" x14ac:dyDescent="0.25">
      <c r="A27" s="8"/>
      <c r="B27" s="22"/>
      <c r="C27" s="23"/>
      <c r="D27" s="24"/>
      <c r="E27" s="25"/>
      <c r="F27" s="22"/>
      <c r="G27" s="22"/>
    </row>
    <row r="28" spans="1:7" x14ac:dyDescent="0.25">
      <c r="A28" s="8"/>
      <c r="B28" s="22"/>
      <c r="C28" s="23"/>
      <c r="D28" s="24"/>
      <c r="E28" s="25"/>
      <c r="F28" s="22"/>
      <c r="G28" s="22"/>
    </row>
    <row r="29" spans="1:7" ht="15.75" x14ac:dyDescent="0.25">
      <c r="A29" s="9" t="s">
        <v>9</v>
      </c>
      <c r="B29" s="28"/>
      <c r="C29" s="26"/>
      <c r="D29" s="27"/>
      <c r="E29" s="25"/>
      <c r="F29" s="28"/>
      <c r="G29" s="28"/>
    </row>
    <row r="30" spans="1:7" x14ac:dyDescent="0.25">
      <c r="A30" s="8" t="s">
        <v>13</v>
      </c>
      <c r="B30" s="22"/>
      <c r="C30" s="23"/>
      <c r="D30" s="24"/>
      <c r="E30" s="25"/>
      <c r="F30" s="22"/>
      <c r="G30" s="22"/>
    </row>
    <row r="31" spans="1:7" x14ac:dyDescent="0.25">
      <c r="A31" s="8" t="s">
        <v>24</v>
      </c>
      <c r="B31" s="22"/>
      <c r="C31" s="23"/>
      <c r="D31" s="24"/>
      <c r="E31" s="25"/>
      <c r="F31" s="22"/>
      <c r="G31" s="22"/>
    </row>
    <row r="32" spans="1:7" x14ac:dyDescent="0.25">
      <c r="A32" s="8" t="s">
        <v>25</v>
      </c>
      <c r="B32" s="22"/>
      <c r="C32" s="23"/>
      <c r="D32" s="24"/>
      <c r="E32" s="25"/>
      <c r="F32" s="22"/>
      <c r="G32" s="22"/>
    </row>
    <row r="33" spans="1:7" x14ac:dyDescent="0.25">
      <c r="A33" s="8" t="s">
        <v>26</v>
      </c>
      <c r="C33" s="23"/>
      <c r="D33" s="24"/>
      <c r="E33" s="22" t="s">
        <v>47</v>
      </c>
      <c r="F33" s="22"/>
      <c r="G33" s="22"/>
    </row>
    <row r="34" spans="1:7" x14ac:dyDescent="0.25">
      <c r="A34" s="29" t="s">
        <v>35</v>
      </c>
      <c r="B34" s="22"/>
      <c r="C34" s="23"/>
      <c r="D34" s="24"/>
      <c r="E34" s="25"/>
      <c r="F34" s="22"/>
      <c r="G34" s="22"/>
    </row>
    <row r="35" spans="1:7" x14ac:dyDescent="0.25">
      <c r="A35" s="8"/>
      <c r="B35" s="22"/>
      <c r="C35" s="23"/>
      <c r="D35" s="24"/>
      <c r="E35" s="25"/>
      <c r="F35" s="22"/>
      <c r="G35" s="22"/>
    </row>
    <row r="36" spans="1:7" ht="15.75" x14ac:dyDescent="0.25">
      <c r="A36" s="9" t="s">
        <v>48</v>
      </c>
      <c r="B36" s="31"/>
      <c r="C36" s="26"/>
      <c r="D36" s="27"/>
      <c r="E36" s="25"/>
      <c r="F36" s="28"/>
      <c r="G36" s="28"/>
    </row>
    <row r="37" spans="1:7" x14ac:dyDescent="0.25">
      <c r="A37" s="8" t="s">
        <v>36</v>
      </c>
      <c r="B37" s="22"/>
      <c r="C37" s="23"/>
      <c r="D37" s="24"/>
      <c r="E37" s="25"/>
      <c r="F37" s="22"/>
      <c r="G37" s="22"/>
    </row>
    <row r="38" spans="1:7" x14ac:dyDescent="0.25">
      <c r="A38" s="8"/>
      <c r="B38" s="22"/>
      <c r="C38" s="23"/>
      <c r="D38" s="24"/>
      <c r="E38" s="25"/>
      <c r="F38" s="22"/>
      <c r="G38" s="22"/>
    </row>
    <row r="39" spans="1:7" x14ac:dyDescent="0.25">
      <c r="A39" s="8"/>
      <c r="B39" s="22"/>
      <c r="C39" s="23"/>
      <c r="D39" s="24"/>
      <c r="E39" s="25"/>
      <c r="F39" s="22"/>
      <c r="G39" s="22"/>
    </row>
    <row r="40" spans="1:7" x14ac:dyDescent="0.25">
      <c r="A40" s="8"/>
      <c r="B40" s="22"/>
      <c r="C40" s="23"/>
      <c r="D40" s="24"/>
      <c r="E40" s="25"/>
      <c r="F40" s="22"/>
      <c r="G40" s="22"/>
    </row>
    <row r="41" spans="1:7" x14ac:dyDescent="0.25">
      <c r="A41" s="8"/>
      <c r="B41" s="22"/>
      <c r="C41" s="23"/>
      <c r="D41" s="24"/>
      <c r="E41" s="25"/>
      <c r="F41" s="22"/>
      <c r="G41" s="22"/>
    </row>
    <row r="42" spans="1:7" x14ac:dyDescent="0.25">
      <c r="A42" s="8"/>
      <c r="B42" s="22"/>
      <c r="C42" s="23"/>
      <c r="D42" s="24"/>
      <c r="E42" s="25"/>
      <c r="F42" s="22"/>
      <c r="G42" s="22"/>
    </row>
    <row r="43" spans="1:7" x14ac:dyDescent="0.25">
      <c r="A43" s="8"/>
      <c r="B43" s="22"/>
      <c r="C43" s="23"/>
      <c r="D43" s="24"/>
      <c r="E43" s="25"/>
      <c r="F43" s="22"/>
      <c r="G43" s="22"/>
    </row>
    <row r="44" spans="1:7" x14ac:dyDescent="0.25">
      <c r="A44" s="8"/>
      <c r="B44" s="22"/>
      <c r="C44" s="23"/>
      <c r="D44" s="24"/>
      <c r="E44" s="25"/>
      <c r="F44" s="22"/>
      <c r="G44" s="22"/>
    </row>
    <row r="45" spans="1:7" x14ac:dyDescent="0.25">
      <c r="A45" s="8"/>
      <c r="B45" s="22"/>
      <c r="C45" s="23"/>
      <c r="D45" s="24"/>
      <c r="E45" s="25"/>
      <c r="F45" s="22"/>
      <c r="G45" s="22"/>
    </row>
    <row r="46" spans="1:7" x14ac:dyDescent="0.25">
      <c r="A46" s="8"/>
      <c r="B46" s="22"/>
      <c r="C46" s="23"/>
      <c r="D46" s="24"/>
      <c r="E46" s="25"/>
      <c r="F46" s="22"/>
      <c r="G46" s="22"/>
    </row>
  </sheetData>
  <sheetProtection algorithmName="SHA-512" hashValue="yHAmbU+D3AIWj7ArzPuj5MVVTAX5GdV/CDsUnx9Eld91TZH7weSILwsJW/g1Pw+0yptM/JMJON4UdiRkZ//m3w==" saltValue="2DZwAuumQysQqqm3aajtNw==" spinCount="100000" sheet="1" objects="1" scenarios="1"/>
  <pageMargins left="0.7" right="0.7" top="0.75" bottom="0.75" header="0.3" footer="0.3"/>
  <pageSetup paperSize="9" scale="77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24</v>
      </c>
    </row>
    <row r="2" spans="1:4" x14ac:dyDescent="0.25">
      <c r="A2" s="5" t="s">
        <v>97</v>
      </c>
      <c r="B2" s="44" t="str">
        <f>VLOOKUP($A$1,Verzamelblad!$A$3:$AH$41,2)</f>
        <v>Basisschool Bello</v>
      </c>
      <c r="C2" s="5"/>
      <c r="D2" s="44"/>
    </row>
    <row r="3" spans="1:4" x14ac:dyDescent="0.25">
      <c r="A3" s="5"/>
      <c r="B3" s="44" t="str">
        <f>VLOOKUP($A$1,Verzamelblad!$A$3:$AH$41,3)</f>
        <v xml:space="preserve">Snaarmanslaan 19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770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1</v>
      </c>
      <c r="C8" s="45" t="str">
        <f>VLOOKUP($A$1,Verzamelblad!$A$3:$AH$41,12)</f>
        <v>770 Ltr</v>
      </c>
      <c r="D8" s="45" t="str">
        <f>VLOOKUP($A$1,Verzamelblad!$A$3:$AH$41,13)</f>
        <v>1xPW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SeglKDyxdHROaTIZj/LDf4mbhNI5g6jjwvP/wo8R0+7GiLnDSfwkFOu4aZmlKP9I9EfvS50yQML7YI2bphvpag==" saltValue="4N9g+mEK3GZ/gXq3al04y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173583"/>
  </sheetPr>
  <dimension ref="A1:D12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25</v>
      </c>
    </row>
    <row r="2" spans="1:4" x14ac:dyDescent="0.25">
      <c r="A2" s="5" t="s">
        <v>97</v>
      </c>
      <c r="B2" s="5" t="str">
        <f>VLOOKUP($A$1,Verzamelblad!$A$3:$AH$41,2)</f>
        <v>Loods</v>
      </c>
      <c r="C2" s="5"/>
      <c r="D2" s="5"/>
    </row>
    <row r="3" spans="1:4" x14ac:dyDescent="0.25">
      <c r="A3" s="5"/>
      <c r="B3" s="5" t="str">
        <f>VLOOKUP($A$1,Verzamelblad!$A$3:$AH$41,3)</f>
        <v xml:space="preserve">Nijverheidsstraat 13    </v>
      </c>
      <c r="C3" s="5">
        <f>VLOOKUP($A$1,Verzamelblad!$A$3:$AH$41,4)</f>
        <v>0</v>
      </c>
      <c r="D3" s="5"/>
    </row>
    <row r="4" spans="1:4" x14ac:dyDescent="0.25">
      <c r="A4" s="5"/>
      <c r="B4" s="5" t="str">
        <f>VLOOKUP($A$1,Verzamelblad!$A$3:$AH$41,7)</f>
        <v>Heerhugowaard</v>
      </c>
      <c r="C4" s="5"/>
      <c r="D4" s="5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750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  <row r="12" spans="1:4" x14ac:dyDescent="0.25">
      <c r="B12" s="43"/>
      <c r="D12" s="43"/>
    </row>
  </sheetData>
  <sheetProtection algorithmName="SHA-512" hashValue="Gd2WmLcJYm9QoE5iHwoicxge13tUiktEz/iY5C/Usx2PyTfU8NiVCH4qmzj4qEerhs4w3jLL9gm9WPr0iiBbzg==" saltValue="xTyODjNWFoSp5+tK5lf/p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26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gUP2JyEYYZOPPtR7wdVgUSdOF5AdLbog8Em1FGSU2eSzr8cwHZBWhca62kXhQQR0i0JmS3dQ6+mHuyHGO7X1kg==" saltValue="qRAvUnAefF52cSaMwH5YB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27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bXX8nPOXVnsdWVLmyLvIAlRlZgE87eySCNH+5TOLbzJVjk72ehpqN/eEsw31VGFZX4/N9xzLFowIhgskTKOC8Q==" saltValue="61rpzO6GUS9NsSxAXrLai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28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zX6lP8PpF+t84hsfZSysXUXjL7UqAgV8MhDxbxdYfBrCDyjcgKRl5MSBqyrSiVybT2kC4jzeEJkn7uWSBk5ykg==" saltValue="c29UBWzUFZ0vZRPXonLV8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29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gYHHm+Mf69S+TZaRDxmOUxpj3ABw449/XgSWLxt72HtNuVgU9ROYsjZcLSs7OX2D/5oyhWQrOo4JZORdCk3HQA==" saltValue="nvwc8fSS2JsoM7WjFUt31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30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TjYUfLMGx4q74A8qH1b0FBbnw5Vc3wYo1nKLnw7ardUZMXrTJShOl5LMlChAhgCvZTLc9zTjYIidRiQzGB3ciw==" saltValue="wS9qTKcEtkgdT2x/ZFarL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31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f6GkP30Lz3zHvgCT6Ig3sD4xlRvW8pkdvax4lgOeM7WJCmRzn2WhxHG7qMMnCyso00MoZ0cMB+/UXiwev11dgQ==" saltValue="k1LhWx7uNrp2J16RwVASA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32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40fI8AN22cKvUqDifdMuSWP/PiYBQLbCF/QJrdE3zkWtmtZ2Paj318brs7NJ5Ll47yv44kFiGuvyfBSbrzGbhA==" saltValue="v6cM/VjvUlrciceLJms8E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33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umuVKqa1R9N0u5Z52gT+R0qbdtM8PoHXTmsJQEV+fsi6kihuCrouf1liVpXC1+o+VdRcsgNrNp8T3wMiOLPJKQ==" saltValue="x3AQff77ECjcp9GUwxN/3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  <pageSetUpPr fitToPage="1"/>
  </sheetPr>
  <dimension ref="A1:BF65"/>
  <sheetViews>
    <sheetView showGridLines="0" zoomScaleNormal="100" workbookViewId="0">
      <selection activeCell="J16" sqref="J16"/>
    </sheetView>
  </sheetViews>
  <sheetFormatPr defaultColWidth="9.140625" defaultRowHeight="12" x14ac:dyDescent="0.25"/>
  <cols>
    <col min="1" max="1" width="21.28515625" style="73" customWidth="1"/>
    <col min="2" max="2" width="12.140625" style="79" customWidth="1"/>
    <col min="3" max="3" width="15.28515625" style="73" bestFit="1" customWidth="1"/>
    <col min="4" max="4" width="10.42578125" style="73" customWidth="1"/>
    <col min="5" max="5" width="12.7109375" style="73" customWidth="1"/>
    <col min="6" max="6" width="14.5703125" style="73" customWidth="1"/>
    <col min="7" max="7" width="16.140625" style="73" customWidth="1"/>
    <col min="8" max="8" width="20.85546875" style="73" bestFit="1" customWidth="1"/>
    <col min="9" max="9" width="26.28515625" style="73" customWidth="1"/>
    <col min="10" max="10" width="13.7109375" style="73" bestFit="1" customWidth="1"/>
    <col min="11" max="16384" width="9.140625" style="73"/>
  </cols>
  <sheetData>
    <row r="1" spans="1:58" ht="21" customHeight="1" x14ac:dyDescent="0.25">
      <c r="A1" s="188" t="s">
        <v>98</v>
      </c>
      <c r="B1" s="188"/>
      <c r="C1" s="188"/>
      <c r="D1" s="188"/>
      <c r="E1" s="188"/>
      <c r="F1" s="188"/>
      <c r="G1" s="188"/>
      <c r="H1" s="188"/>
      <c r="I1" s="188"/>
      <c r="J1" s="188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</row>
    <row r="2" spans="1:58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</row>
    <row r="3" spans="1:58" x14ac:dyDescent="0.25">
      <c r="B3" s="73"/>
      <c r="C3" s="74"/>
      <c r="D3" s="74"/>
      <c r="E3" s="74"/>
      <c r="F3" s="74"/>
      <c r="G3" s="74"/>
      <c r="H3" s="74"/>
      <c r="I3" s="74"/>
      <c r="J3" s="74"/>
    </row>
    <row r="4" spans="1:58" x14ac:dyDescent="0.25">
      <c r="B4" s="73"/>
      <c r="C4" s="74"/>
      <c r="D4" s="74"/>
      <c r="E4" s="74"/>
      <c r="F4" s="74"/>
      <c r="G4" s="74"/>
      <c r="H4" s="74"/>
      <c r="I4" s="74"/>
      <c r="J4" s="74"/>
    </row>
    <row r="5" spans="1:58" x14ac:dyDescent="0.25">
      <c r="A5" s="124" t="s">
        <v>201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</row>
    <row r="6" spans="1:58" s="79" customFormat="1" ht="36" x14ac:dyDescent="0.2">
      <c r="A6" s="75" t="s">
        <v>81</v>
      </c>
      <c r="B6" s="75" t="s">
        <v>195</v>
      </c>
      <c r="C6" s="75" t="s">
        <v>82</v>
      </c>
      <c r="D6" s="75" t="s">
        <v>99</v>
      </c>
      <c r="E6" s="75" t="s">
        <v>83</v>
      </c>
      <c r="F6" s="76" t="s">
        <v>204</v>
      </c>
      <c r="G6" s="77" t="s">
        <v>210</v>
      </c>
      <c r="H6" s="75" t="s">
        <v>105</v>
      </c>
      <c r="I6" s="75" t="s">
        <v>100</v>
      </c>
      <c r="J6" s="75" t="s">
        <v>213</v>
      </c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58" x14ac:dyDescent="0.25">
      <c r="A7" s="80" t="s">
        <v>80</v>
      </c>
      <c r="B7" s="81">
        <v>1600</v>
      </c>
      <c r="C7" s="82"/>
      <c r="D7" s="83">
        <v>1</v>
      </c>
      <c r="E7" s="84">
        <f>C7*D7*12</f>
        <v>0</v>
      </c>
      <c r="F7" s="82"/>
      <c r="G7" s="82"/>
      <c r="H7" s="83">
        <v>52</v>
      </c>
      <c r="I7" s="84">
        <f>F7*H7*D7</f>
        <v>0</v>
      </c>
      <c r="J7" s="84">
        <f t="shared" ref="J7:J15" si="0">E7+I7</f>
        <v>0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</row>
    <row r="8" spans="1:58" x14ac:dyDescent="0.25">
      <c r="A8" s="85" t="s">
        <v>80</v>
      </c>
      <c r="B8" s="86">
        <v>1300</v>
      </c>
      <c r="C8" s="87"/>
      <c r="D8" s="83">
        <v>1</v>
      </c>
      <c r="E8" s="88">
        <f t="shared" ref="E8:E15" si="1">C8*D8*12</f>
        <v>0</v>
      </c>
      <c r="F8" s="87"/>
      <c r="G8" s="82"/>
      <c r="H8" s="83">
        <v>52</v>
      </c>
      <c r="I8" s="88">
        <f t="shared" ref="I8:I15" si="2">F8*H8*D8</f>
        <v>0</v>
      </c>
      <c r="J8" s="88">
        <f t="shared" si="0"/>
        <v>0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</row>
    <row r="9" spans="1:58" x14ac:dyDescent="0.25">
      <c r="A9" s="85" t="s">
        <v>80</v>
      </c>
      <c r="B9" s="86">
        <v>1100</v>
      </c>
      <c r="C9" s="87"/>
      <c r="D9" s="89">
        <v>21</v>
      </c>
      <c r="E9" s="88">
        <f t="shared" si="1"/>
        <v>0</v>
      </c>
      <c r="F9" s="87"/>
      <c r="G9" s="82"/>
      <c r="H9" s="83">
        <v>52</v>
      </c>
      <c r="I9" s="88">
        <f t="shared" si="2"/>
        <v>0</v>
      </c>
      <c r="J9" s="88">
        <f t="shared" si="0"/>
        <v>0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</row>
    <row r="10" spans="1:58" x14ac:dyDescent="0.25">
      <c r="A10" s="85" t="s">
        <v>80</v>
      </c>
      <c r="B10" s="86">
        <v>770</v>
      </c>
      <c r="C10" s="87"/>
      <c r="D10" s="83">
        <v>2</v>
      </c>
      <c r="E10" s="88">
        <f t="shared" si="1"/>
        <v>0</v>
      </c>
      <c r="F10" s="87"/>
      <c r="G10" s="82"/>
      <c r="H10" s="83">
        <v>52</v>
      </c>
      <c r="I10" s="88">
        <f t="shared" si="2"/>
        <v>0</v>
      </c>
      <c r="J10" s="88">
        <f t="shared" si="0"/>
        <v>0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</row>
    <row r="11" spans="1:58" x14ac:dyDescent="0.25">
      <c r="A11" s="80" t="s">
        <v>80</v>
      </c>
      <c r="B11" s="86">
        <v>750</v>
      </c>
      <c r="C11" s="87"/>
      <c r="D11" s="83">
        <v>2</v>
      </c>
      <c r="E11" s="88">
        <f t="shared" si="1"/>
        <v>0</v>
      </c>
      <c r="F11" s="87"/>
      <c r="G11" s="82"/>
      <c r="H11" s="83">
        <v>52</v>
      </c>
      <c r="I11" s="88">
        <f t="shared" si="2"/>
        <v>0</v>
      </c>
      <c r="J11" s="88">
        <f t="shared" si="0"/>
        <v>0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</row>
    <row r="12" spans="1:58" x14ac:dyDescent="0.25">
      <c r="A12" s="85" t="s">
        <v>80</v>
      </c>
      <c r="B12" s="86">
        <v>660</v>
      </c>
      <c r="C12" s="87"/>
      <c r="D12" s="83">
        <v>1</v>
      </c>
      <c r="E12" s="88">
        <f t="shared" si="1"/>
        <v>0</v>
      </c>
      <c r="F12" s="87"/>
      <c r="G12" s="82"/>
      <c r="H12" s="83">
        <v>52</v>
      </c>
      <c r="I12" s="88">
        <f t="shared" si="2"/>
        <v>0</v>
      </c>
      <c r="J12" s="88">
        <f t="shared" si="0"/>
        <v>0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</row>
    <row r="13" spans="1:58" x14ac:dyDescent="0.25">
      <c r="A13" s="85" t="s">
        <v>174</v>
      </c>
      <c r="B13" s="86">
        <v>1100</v>
      </c>
      <c r="C13" s="87"/>
      <c r="D13" s="83">
        <v>2</v>
      </c>
      <c r="E13" s="88">
        <f t="shared" si="1"/>
        <v>0</v>
      </c>
      <c r="F13" s="87"/>
      <c r="G13" s="82"/>
      <c r="H13" s="83">
        <v>26</v>
      </c>
      <c r="I13" s="88">
        <f t="shared" si="2"/>
        <v>0</v>
      </c>
      <c r="J13" s="88">
        <f t="shared" si="0"/>
        <v>0</v>
      </c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</row>
    <row r="14" spans="1:58" x14ac:dyDescent="0.25">
      <c r="A14" s="85" t="s">
        <v>174</v>
      </c>
      <c r="B14" s="86">
        <v>660</v>
      </c>
      <c r="C14" s="87"/>
      <c r="D14" s="83">
        <v>2</v>
      </c>
      <c r="E14" s="88">
        <f t="shared" si="1"/>
        <v>0</v>
      </c>
      <c r="F14" s="87"/>
      <c r="G14" s="82"/>
      <c r="H14" s="83">
        <v>26</v>
      </c>
      <c r="I14" s="88">
        <f t="shared" si="2"/>
        <v>0</v>
      </c>
      <c r="J14" s="88">
        <f t="shared" si="0"/>
        <v>0</v>
      </c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</row>
    <row r="15" spans="1:58" x14ac:dyDescent="0.25">
      <c r="A15" s="90" t="s">
        <v>79</v>
      </c>
      <c r="B15" s="86">
        <v>240</v>
      </c>
      <c r="C15" s="87"/>
      <c r="D15" s="83">
        <v>7</v>
      </c>
      <c r="E15" s="88">
        <f t="shared" si="1"/>
        <v>0</v>
      </c>
      <c r="F15" s="87"/>
      <c r="G15" s="82"/>
      <c r="H15" s="83">
        <v>13</v>
      </c>
      <c r="I15" s="88">
        <f t="shared" si="2"/>
        <v>0</v>
      </c>
      <c r="J15" s="88">
        <f t="shared" si="0"/>
        <v>0</v>
      </c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</row>
    <row r="16" spans="1:58" x14ac:dyDescent="0.25">
      <c r="A16" s="159"/>
      <c r="B16" s="72"/>
      <c r="C16" s="72"/>
      <c r="D16" s="72"/>
      <c r="E16" s="72"/>
      <c r="F16" s="91"/>
      <c r="G16" s="91"/>
      <c r="H16" s="91"/>
      <c r="I16" s="92" t="s">
        <v>207</v>
      </c>
      <c r="J16" s="93">
        <f>SUM(J7:J15)</f>
        <v>0</v>
      </c>
      <c r="K16" s="72" t="s">
        <v>208</v>
      </c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</row>
    <row r="17" spans="1:58" x14ac:dyDescent="0.25">
      <c r="A17" s="159" t="s">
        <v>113</v>
      </c>
      <c r="B17" s="72"/>
      <c r="C17" s="72"/>
      <c r="D17" s="72"/>
      <c r="E17" s="72"/>
      <c r="F17" s="72"/>
      <c r="G17" s="72"/>
      <c r="H17" s="72"/>
      <c r="I17" s="72"/>
      <c r="J17" s="150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</row>
    <row r="18" spans="1:58" x14ac:dyDescent="0.25">
      <c r="A18" s="159" t="s">
        <v>106</v>
      </c>
      <c r="B18" s="72"/>
      <c r="C18" s="72"/>
      <c r="D18" s="72"/>
      <c r="E18" s="72"/>
      <c r="F18" s="72"/>
      <c r="G18" s="72"/>
      <c r="H18" s="72"/>
      <c r="I18" s="72"/>
      <c r="J18" s="150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</row>
    <row r="19" spans="1:58" x14ac:dyDescent="0.25">
      <c r="A19" s="153" t="s">
        <v>203</v>
      </c>
      <c r="B19" s="160"/>
      <c r="C19" s="160"/>
      <c r="D19" s="160"/>
      <c r="E19" s="160"/>
      <c r="F19" s="160"/>
      <c r="G19" s="160"/>
      <c r="H19" s="160"/>
      <c r="I19" s="160"/>
      <c r="J19" s="161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</row>
    <row r="20" spans="1:58" x14ac:dyDescent="0.25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</row>
    <row r="21" spans="1:58" x14ac:dyDescent="0.25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</row>
    <row r="22" spans="1:58" x14ac:dyDescent="0.25">
      <c r="A22" s="124" t="s">
        <v>226</v>
      </c>
      <c r="B22" s="78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</row>
    <row r="23" spans="1:58" s="98" customFormat="1" ht="36" x14ac:dyDescent="0.2">
      <c r="A23" s="96" t="s">
        <v>81</v>
      </c>
      <c r="B23" s="75" t="s">
        <v>195</v>
      </c>
      <c r="C23" s="77" t="s">
        <v>82</v>
      </c>
      <c r="D23" s="77" t="s">
        <v>94</v>
      </c>
      <c r="E23" s="77" t="s">
        <v>83</v>
      </c>
      <c r="F23" s="77" t="s">
        <v>204</v>
      </c>
      <c r="G23" s="77" t="s">
        <v>211</v>
      </c>
      <c r="H23" s="77" t="s">
        <v>183</v>
      </c>
      <c r="I23" s="77" t="s">
        <v>100</v>
      </c>
      <c r="J23" s="96" t="s">
        <v>213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</row>
    <row r="24" spans="1:58" x14ac:dyDescent="0.25">
      <c r="A24" s="85" t="s">
        <v>80</v>
      </c>
      <c r="B24" s="86">
        <v>500</v>
      </c>
      <c r="C24" s="87"/>
      <c r="D24" s="83">
        <v>1</v>
      </c>
      <c r="E24" s="84">
        <f>C24*D24*12</f>
        <v>0</v>
      </c>
      <c r="F24" s="87"/>
      <c r="G24" s="82"/>
      <c r="H24" s="83">
        <v>52</v>
      </c>
      <c r="I24" s="84">
        <f>F24*H24*D24</f>
        <v>0</v>
      </c>
      <c r="J24" s="84">
        <f>E24+I24</f>
        <v>0</v>
      </c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</row>
    <row r="25" spans="1:58" x14ac:dyDescent="0.25">
      <c r="A25" s="85" t="s">
        <v>80</v>
      </c>
      <c r="B25" s="86">
        <v>360</v>
      </c>
      <c r="C25" s="87"/>
      <c r="D25" s="83">
        <v>1</v>
      </c>
      <c r="E25" s="88">
        <f>C25*D25*12</f>
        <v>0</v>
      </c>
      <c r="F25" s="87"/>
      <c r="G25" s="82"/>
      <c r="H25" s="83">
        <v>52</v>
      </c>
      <c r="I25" s="88">
        <f>F25*H25*D25</f>
        <v>0</v>
      </c>
      <c r="J25" s="88">
        <f>E25+I25</f>
        <v>0</v>
      </c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</row>
    <row r="26" spans="1:58" x14ac:dyDescent="0.25">
      <c r="A26" s="85" t="s">
        <v>174</v>
      </c>
      <c r="B26" s="86">
        <v>360</v>
      </c>
      <c r="C26" s="87"/>
      <c r="D26" s="83">
        <v>1</v>
      </c>
      <c r="E26" s="88">
        <f>C26*D26*12</f>
        <v>0</v>
      </c>
      <c r="F26" s="87"/>
      <c r="G26" s="82"/>
      <c r="H26" s="83">
        <v>26</v>
      </c>
      <c r="I26" s="88">
        <f>F26*H26*D26</f>
        <v>0</v>
      </c>
      <c r="J26" s="88">
        <f>E26+I26</f>
        <v>0</v>
      </c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</row>
    <row r="27" spans="1:58" s="95" customFormat="1" x14ac:dyDescent="0.2">
      <c r="A27" s="99" t="s">
        <v>191</v>
      </c>
      <c r="B27" s="100">
        <v>120</v>
      </c>
      <c r="C27" s="101"/>
      <c r="D27" s="102">
        <v>1</v>
      </c>
      <c r="E27" s="103">
        <f>C27*D27*12</f>
        <v>0</v>
      </c>
      <c r="F27" s="104"/>
      <c r="G27" s="104"/>
      <c r="H27" s="102">
        <v>26</v>
      </c>
      <c r="I27" s="147">
        <f t="shared" ref="I27:I38" si="3">F27*H27*D27</f>
        <v>0</v>
      </c>
      <c r="J27" s="147">
        <f t="shared" ref="J27:J38" si="4">E27+I27</f>
        <v>0</v>
      </c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</row>
    <row r="28" spans="1:58" s="95" customFormat="1" x14ac:dyDescent="0.2">
      <c r="A28" s="105" t="s">
        <v>191</v>
      </c>
      <c r="B28" s="106">
        <v>240</v>
      </c>
      <c r="C28" s="107"/>
      <c r="D28" s="108">
        <v>1</v>
      </c>
      <c r="E28" s="109">
        <f t="shared" ref="E28:E38" si="5">C28*D28*12</f>
        <v>0</v>
      </c>
      <c r="F28" s="110"/>
      <c r="G28" s="104"/>
      <c r="H28" s="102">
        <v>26</v>
      </c>
      <c r="I28" s="148">
        <f t="shared" si="3"/>
        <v>0</v>
      </c>
      <c r="J28" s="148">
        <f t="shared" si="4"/>
        <v>0</v>
      </c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</row>
    <row r="29" spans="1:58" s="95" customFormat="1" x14ac:dyDescent="0.2">
      <c r="A29" s="105" t="s">
        <v>191</v>
      </c>
      <c r="B29" s="106">
        <v>500</v>
      </c>
      <c r="C29" s="107"/>
      <c r="D29" s="108">
        <v>1</v>
      </c>
      <c r="E29" s="109">
        <f t="shared" si="5"/>
        <v>0</v>
      </c>
      <c r="F29" s="110"/>
      <c r="G29" s="104"/>
      <c r="H29" s="102">
        <v>26</v>
      </c>
      <c r="I29" s="148">
        <f t="shared" si="3"/>
        <v>0</v>
      </c>
      <c r="J29" s="148">
        <f t="shared" si="4"/>
        <v>0</v>
      </c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</row>
    <row r="30" spans="1:58" s="95" customFormat="1" x14ac:dyDescent="0.2">
      <c r="A30" s="105" t="s">
        <v>191</v>
      </c>
      <c r="B30" s="106">
        <v>660</v>
      </c>
      <c r="C30" s="107"/>
      <c r="D30" s="108">
        <v>1</v>
      </c>
      <c r="E30" s="109">
        <f t="shared" si="5"/>
        <v>0</v>
      </c>
      <c r="F30" s="110"/>
      <c r="G30" s="104"/>
      <c r="H30" s="102">
        <v>26</v>
      </c>
      <c r="I30" s="148">
        <f t="shared" si="3"/>
        <v>0</v>
      </c>
      <c r="J30" s="148">
        <f t="shared" si="4"/>
        <v>0</v>
      </c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</row>
    <row r="31" spans="1:58" s="95" customFormat="1" x14ac:dyDescent="0.2">
      <c r="A31" s="105" t="s">
        <v>191</v>
      </c>
      <c r="B31" s="106">
        <v>770</v>
      </c>
      <c r="C31" s="107"/>
      <c r="D31" s="108">
        <v>1</v>
      </c>
      <c r="E31" s="109">
        <f t="shared" si="5"/>
        <v>0</v>
      </c>
      <c r="F31" s="110"/>
      <c r="G31" s="104"/>
      <c r="H31" s="102">
        <v>26</v>
      </c>
      <c r="I31" s="148">
        <f t="shared" si="3"/>
        <v>0</v>
      </c>
      <c r="J31" s="148">
        <f t="shared" si="4"/>
        <v>0</v>
      </c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</row>
    <row r="32" spans="1:58" s="95" customFormat="1" x14ac:dyDescent="0.2">
      <c r="A32" s="105" t="s">
        <v>191</v>
      </c>
      <c r="B32" s="106">
        <v>1100</v>
      </c>
      <c r="C32" s="107"/>
      <c r="D32" s="108">
        <v>1</v>
      </c>
      <c r="E32" s="109">
        <f t="shared" si="5"/>
        <v>0</v>
      </c>
      <c r="F32" s="110"/>
      <c r="G32" s="104"/>
      <c r="H32" s="102">
        <v>26</v>
      </c>
      <c r="I32" s="148">
        <f t="shared" si="3"/>
        <v>0</v>
      </c>
      <c r="J32" s="148">
        <f t="shared" si="4"/>
        <v>0</v>
      </c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</row>
    <row r="33" spans="1:58" s="95" customFormat="1" x14ac:dyDescent="0.2">
      <c r="A33" s="105" t="s">
        <v>191</v>
      </c>
      <c r="B33" s="106">
        <v>1300</v>
      </c>
      <c r="C33" s="107"/>
      <c r="D33" s="108">
        <v>1</v>
      </c>
      <c r="E33" s="109">
        <f t="shared" si="5"/>
        <v>0</v>
      </c>
      <c r="F33" s="110"/>
      <c r="G33" s="104"/>
      <c r="H33" s="102">
        <v>26</v>
      </c>
      <c r="I33" s="148">
        <f t="shared" si="3"/>
        <v>0</v>
      </c>
      <c r="J33" s="148">
        <f t="shared" si="4"/>
        <v>0</v>
      </c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</row>
    <row r="34" spans="1:58" s="95" customFormat="1" x14ac:dyDescent="0.2">
      <c r="A34" s="105" t="s">
        <v>191</v>
      </c>
      <c r="B34" s="106">
        <v>1600</v>
      </c>
      <c r="C34" s="107"/>
      <c r="D34" s="108">
        <v>1</v>
      </c>
      <c r="E34" s="109">
        <f t="shared" si="5"/>
        <v>0</v>
      </c>
      <c r="F34" s="110"/>
      <c r="G34" s="104"/>
      <c r="H34" s="102">
        <v>26</v>
      </c>
      <c r="I34" s="148">
        <f t="shared" si="3"/>
        <v>0</v>
      </c>
      <c r="J34" s="148">
        <f t="shared" si="4"/>
        <v>0</v>
      </c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</row>
    <row r="35" spans="1:58" s="95" customFormat="1" x14ac:dyDescent="0.2">
      <c r="A35" s="105" t="s">
        <v>215</v>
      </c>
      <c r="B35" s="106">
        <v>120</v>
      </c>
      <c r="C35" s="107"/>
      <c r="D35" s="108">
        <v>1</v>
      </c>
      <c r="E35" s="109">
        <f t="shared" si="5"/>
        <v>0</v>
      </c>
      <c r="F35" s="110"/>
      <c r="G35" s="104"/>
      <c r="H35" s="102">
        <v>26</v>
      </c>
      <c r="I35" s="148">
        <f t="shared" si="3"/>
        <v>0</v>
      </c>
      <c r="J35" s="148">
        <f t="shared" si="4"/>
        <v>0</v>
      </c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</row>
    <row r="36" spans="1:58" s="95" customFormat="1" x14ac:dyDescent="0.2">
      <c r="A36" s="105" t="s">
        <v>215</v>
      </c>
      <c r="B36" s="106">
        <v>240</v>
      </c>
      <c r="C36" s="107"/>
      <c r="D36" s="108">
        <v>1</v>
      </c>
      <c r="E36" s="109">
        <f t="shared" si="5"/>
        <v>0</v>
      </c>
      <c r="F36" s="110"/>
      <c r="G36" s="104"/>
      <c r="H36" s="102">
        <v>26</v>
      </c>
      <c r="I36" s="148">
        <f t="shared" si="3"/>
        <v>0</v>
      </c>
      <c r="J36" s="148">
        <f t="shared" si="4"/>
        <v>0</v>
      </c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</row>
    <row r="37" spans="1:58" s="95" customFormat="1" x14ac:dyDescent="0.2">
      <c r="A37" s="105" t="s">
        <v>215</v>
      </c>
      <c r="B37" s="106">
        <v>500</v>
      </c>
      <c r="C37" s="107"/>
      <c r="D37" s="108">
        <v>1</v>
      </c>
      <c r="E37" s="109">
        <f t="shared" si="5"/>
        <v>0</v>
      </c>
      <c r="F37" s="110"/>
      <c r="G37" s="104"/>
      <c r="H37" s="102">
        <v>26</v>
      </c>
      <c r="I37" s="148">
        <f t="shared" si="3"/>
        <v>0</v>
      </c>
      <c r="J37" s="148">
        <f t="shared" si="4"/>
        <v>0</v>
      </c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</row>
    <row r="38" spans="1:58" s="95" customFormat="1" x14ac:dyDescent="0.2">
      <c r="A38" s="105" t="s">
        <v>215</v>
      </c>
      <c r="B38" s="106">
        <v>660</v>
      </c>
      <c r="C38" s="107"/>
      <c r="D38" s="108">
        <v>1</v>
      </c>
      <c r="E38" s="109">
        <f t="shared" si="5"/>
        <v>0</v>
      </c>
      <c r="F38" s="110"/>
      <c r="G38" s="104"/>
      <c r="H38" s="102">
        <v>26</v>
      </c>
      <c r="I38" s="148">
        <f t="shared" si="3"/>
        <v>0</v>
      </c>
      <c r="J38" s="148">
        <f t="shared" si="4"/>
        <v>0</v>
      </c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</row>
    <row r="39" spans="1:58" s="95" customFormat="1" x14ac:dyDescent="0.2">
      <c r="A39" s="153" t="s">
        <v>106</v>
      </c>
      <c r="B39" s="154"/>
      <c r="C39" s="155"/>
      <c r="D39" s="156"/>
      <c r="E39" s="157"/>
      <c r="F39" s="158"/>
      <c r="G39" s="158"/>
      <c r="H39" s="156"/>
      <c r="I39" s="116" t="s">
        <v>224</v>
      </c>
      <c r="J39" s="93">
        <f>SUM(J24:J38)</f>
        <v>0</v>
      </c>
      <c r="K39" s="94" t="s">
        <v>209</v>
      </c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</row>
    <row r="40" spans="1:58" s="95" customFormat="1" x14ac:dyDescent="0.2">
      <c r="A40" s="73"/>
      <c r="B40" s="111"/>
      <c r="C40" s="112"/>
      <c r="D40" s="113"/>
      <c r="E40" s="114"/>
      <c r="F40" s="115"/>
      <c r="G40" s="115"/>
      <c r="H40" s="113"/>
      <c r="I40" s="117"/>
      <c r="J40" s="118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</row>
    <row r="41" spans="1:58" s="95" customFormat="1" x14ac:dyDescent="0.2">
      <c r="A41" s="73"/>
      <c r="B41" s="111"/>
      <c r="C41" s="112"/>
      <c r="D41" s="113"/>
      <c r="E41" s="114"/>
      <c r="F41" s="115"/>
      <c r="G41" s="115"/>
      <c r="H41" s="113"/>
      <c r="I41" s="117"/>
      <c r="J41" s="118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</row>
    <row r="42" spans="1:58" s="95" customFormat="1" ht="12.75" thickBot="1" x14ac:dyDescent="0.25">
      <c r="A42" s="73"/>
      <c r="B42" s="111"/>
      <c r="C42" s="112"/>
      <c r="D42" s="113"/>
      <c r="E42" s="114"/>
      <c r="F42" s="115"/>
      <c r="G42" s="115"/>
      <c r="H42" s="113"/>
      <c r="I42" s="117"/>
      <c r="J42" s="118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</row>
    <row r="43" spans="1:58" s="95" customFormat="1" ht="21" customHeight="1" thickBot="1" x14ac:dyDescent="0.25">
      <c r="B43" s="111"/>
      <c r="C43" s="112"/>
      <c r="D43" s="113"/>
      <c r="E43" s="114"/>
      <c r="F43" s="115"/>
      <c r="G43" s="115"/>
      <c r="H43" s="113"/>
      <c r="I43" s="68" t="s">
        <v>227</v>
      </c>
      <c r="J43" s="69">
        <f>(J16*5)+J39</f>
        <v>0</v>
      </c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</row>
    <row r="44" spans="1:58" x14ac:dyDescent="0.25">
      <c r="A44" s="72"/>
      <c r="B44" s="78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</row>
    <row r="45" spans="1:58" x14ac:dyDescent="0.25">
      <c r="A45" s="72"/>
      <c r="B45" s="78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</row>
    <row r="46" spans="1:58" x14ac:dyDescent="0.25">
      <c r="A46" s="72"/>
      <c r="B46" s="78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</row>
    <row r="47" spans="1:58" x14ac:dyDescent="0.25">
      <c r="A47" s="72"/>
      <c r="B47" s="78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</row>
    <row r="48" spans="1:58" x14ac:dyDescent="0.25">
      <c r="A48" s="72"/>
      <c r="B48" s="78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</row>
    <row r="49" spans="1:58" x14ac:dyDescent="0.25">
      <c r="A49" s="72"/>
      <c r="B49" s="78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</row>
    <row r="50" spans="1:58" x14ac:dyDescent="0.25">
      <c r="A50" s="72"/>
      <c r="B50" s="78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</row>
    <row r="51" spans="1:58" x14ac:dyDescent="0.25">
      <c r="A51" s="72"/>
      <c r="B51" s="78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</row>
    <row r="52" spans="1:58" x14ac:dyDescent="0.25">
      <c r="A52" s="72"/>
      <c r="B52" s="78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</row>
    <row r="53" spans="1:58" x14ac:dyDescent="0.25">
      <c r="A53" s="72"/>
      <c r="B53" s="78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</row>
    <row r="54" spans="1:58" x14ac:dyDescent="0.25">
      <c r="A54" s="72"/>
      <c r="B54" s="78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</row>
    <row r="55" spans="1:58" x14ac:dyDescent="0.25">
      <c r="A55" s="72"/>
      <c r="B55" s="78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</row>
    <row r="56" spans="1:58" x14ac:dyDescent="0.25">
      <c r="A56" s="72"/>
      <c r="B56" s="78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</row>
    <row r="57" spans="1:58" x14ac:dyDescent="0.25">
      <c r="A57" s="72"/>
      <c r="B57" s="78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</row>
    <row r="58" spans="1:58" x14ac:dyDescent="0.25">
      <c r="A58" s="72"/>
      <c r="B58" s="78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</row>
    <row r="59" spans="1:58" x14ac:dyDescent="0.25">
      <c r="A59" s="72"/>
      <c r="B59" s="78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</row>
    <row r="60" spans="1:58" x14ac:dyDescent="0.25">
      <c r="A60" s="72"/>
      <c r="B60" s="78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</row>
    <row r="61" spans="1:58" x14ac:dyDescent="0.25">
      <c r="A61" s="72"/>
      <c r="B61" s="78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</row>
    <row r="62" spans="1:58" x14ac:dyDescent="0.25">
      <c r="A62" s="72"/>
      <c r="B62" s="78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</row>
    <row r="63" spans="1:58" x14ac:dyDescent="0.25">
      <c r="A63" s="72"/>
      <c r="B63" s="78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</row>
    <row r="64" spans="1:58" x14ac:dyDescent="0.25">
      <c r="A64" s="72"/>
      <c r="B64" s="78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</row>
    <row r="65" spans="1:58" x14ac:dyDescent="0.25">
      <c r="A65" s="72"/>
      <c r="B65" s="78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</row>
  </sheetData>
  <sheetProtection algorithmName="SHA-512" hashValue="KB5qru/Z0RH/+8eILC8nWQjy9qG+9nXykEZxS3Spe+nmSBJ1llBqojPEGs9wEqIE8KQzwEJySYO+SYipA5bgkw==" saltValue="mJLWEJL5gaHd8E/S0VCNCA==" spinCount="100000" sheet="1" objects="1" scenarios="1"/>
  <mergeCells count="1">
    <mergeCell ref="A1:J2"/>
  </mergeCells>
  <pageMargins left="0.7" right="0.7" top="0.75" bottom="0.75" header="0.3" footer="0.3"/>
  <pageSetup paperSize="9" scale="40" fitToWidth="0" orientation="portrait" verticalDpi="36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34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ZoQarYWgVIdvNG8ymnDBBZS/l4VJ+aoucF31kq3ckgUsbLBuGhq0d4o13ZsPETkOnSFH4h1df9eVskYtzpRM5A==" saltValue="XSvHzsLEp09IqH3cyT+Q+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35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Cpbjq5omubBWHhrrl/2wO5avvZTgeOTPzKW7YZoKeh+filq4VEU5IcATpRmIBgiKg3W3xgBqb73pYUlFG079EA==" saltValue="z1ZADeoYsTZrwSOx6zzFU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36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/bj0t3CWkIHSO6RcRLZeLm/bY7WuwJuldgP5TRkC7XQ9axqUwgDBX1TCsJ+XDfOsLaNpsUbxDwPHEqBEH3MREA==" saltValue="1Y16iVlOBVy2RPdObnZ3Q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37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qHI0yO50PhxTfyW9WUETGLE+6uW2RhLFIEIHq+g1ss+hP+efwtTC2Rq9u0vt2x5RVPYF5L3HvnqviBsDT1Al2w==" saltValue="dEgYPX8F8HMEoWDPrgXRT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38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6FXazHVZFCo52QhYD1Nu7Et8sXWPEM2lUPcb46ckcHCEo3zb58GrR7TFMd7IRJYGhm/cO5sZeChpprs0Tkh3jA==" saltValue="Ptjfm5pIykp3YrsHU5Zbc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39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SPQROKiGH/D3ZtO4/PMQDs+Z1eoz0dV7bqAv5/9Y7SLn/6uc0+4iNtAbQAYhGTZQEU5s05wX4Kb8LA1NxIsPuA==" saltValue="48DhjHEa6VyyEA8rRGfZ6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3"/>
      <c r="B1" s="14" t="s">
        <v>0</v>
      </c>
      <c r="C1" s="15"/>
    </row>
    <row r="2" spans="1:4" ht="15.75" x14ac:dyDescent="0.25">
      <c r="A2" s="13"/>
      <c r="B2" s="1"/>
      <c r="C2" s="2"/>
    </row>
    <row r="3" spans="1:4" ht="15.75" x14ac:dyDescent="0.25">
      <c r="A3" s="13"/>
      <c r="B3" s="14"/>
      <c r="C3" s="15"/>
    </row>
    <row r="5" spans="1:4" x14ac:dyDescent="0.25">
      <c r="A5" s="10"/>
      <c r="B5" s="12"/>
      <c r="C5" s="12" t="s">
        <v>1</v>
      </c>
      <c r="D5" s="12" t="s">
        <v>2</v>
      </c>
    </row>
    <row r="6" spans="1:4" x14ac:dyDescent="0.25">
      <c r="A6" s="10"/>
      <c r="B6" s="5" t="s">
        <v>62</v>
      </c>
      <c r="C6" s="19"/>
    </row>
    <row r="7" spans="1:4" x14ac:dyDescent="0.25">
      <c r="A7" s="11">
        <v>1</v>
      </c>
      <c r="B7" s="3" t="s">
        <v>59</v>
      </c>
      <c r="C7" s="20"/>
    </row>
    <row r="8" spans="1:4" x14ac:dyDescent="0.25">
      <c r="A8" s="11">
        <v>2</v>
      </c>
      <c r="B8" s="3" t="s">
        <v>63</v>
      </c>
      <c r="C8" s="20"/>
    </row>
    <row r="9" spans="1:4" x14ac:dyDescent="0.25">
      <c r="A9" s="11">
        <v>3</v>
      </c>
      <c r="B9" s="36" t="s">
        <v>66</v>
      </c>
      <c r="C9" s="20"/>
    </row>
    <row r="10" spans="1:4" x14ac:dyDescent="0.25">
      <c r="A10" s="11">
        <v>4</v>
      </c>
      <c r="B10" s="3" t="s">
        <v>74</v>
      </c>
      <c r="C10" s="20"/>
    </row>
    <row r="11" spans="1:4" x14ac:dyDescent="0.25">
      <c r="A11" s="11">
        <v>5</v>
      </c>
      <c r="B11" s="4" t="s">
        <v>64</v>
      </c>
      <c r="C11" s="20"/>
    </row>
    <row r="12" spans="1:4" x14ac:dyDescent="0.25">
      <c r="A12" s="11">
        <v>6</v>
      </c>
      <c r="B12" s="4" t="s">
        <v>55</v>
      </c>
      <c r="C12" s="20"/>
    </row>
    <row r="13" spans="1:4" x14ac:dyDescent="0.25">
      <c r="A13" s="11">
        <v>7</v>
      </c>
      <c r="B13" s="3" t="s">
        <v>60</v>
      </c>
      <c r="C13" s="20"/>
    </row>
    <row r="14" spans="1:4" x14ac:dyDescent="0.25">
      <c r="A14" s="11">
        <v>8</v>
      </c>
      <c r="B14" s="4" t="s">
        <v>75</v>
      </c>
      <c r="C14" s="20"/>
    </row>
    <row r="15" spans="1:4" x14ac:dyDescent="0.25">
      <c r="A15" s="11">
        <v>9</v>
      </c>
      <c r="B15" s="36" t="s">
        <v>67</v>
      </c>
      <c r="C15" s="20"/>
    </row>
    <row r="16" spans="1:4" x14ac:dyDescent="0.25">
      <c r="A16" s="11">
        <v>10</v>
      </c>
      <c r="B16" s="4" t="s">
        <v>72</v>
      </c>
      <c r="C16" s="20"/>
    </row>
    <row r="17" spans="1:3" hidden="1" x14ac:dyDescent="0.25">
      <c r="A17" s="11">
        <v>11</v>
      </c>
      <c r="B17" s="32"/>
      <c r="C17" s="20"/>
    </row>
    <row r="18" spans="1:3" hidden="1" x14ac:dyDescent="0.25">
      <c r="A18" s="11">
        <v>12</v>
      </c>
      <c r="B18" s="32"/>
      <c r="C18" s="20"/>
    </row>
    <row r="19" spans="1:3" ht="15" hidden="1" customHeight="1" x14ac:dyDescent="0.25">
      <c r="A19" s="11">
        <v>13</v>
      </c>
      <c r="B19" s="35"/>
      <c r="C19" s="20"/>
    </row>
    <row r="20" spans="1:3" hidden="1" x14ac:dyDescent="0.25">
      <c r="A20" s="11">
        <v>14</v>
      </c>
      <c r="B20" s="32"/>
      <c r="C20" s="20"/>
    </row>
    <row r="21" spans="1:3" hidden="1" x14ac:dyDescent="0.25">
      <c r="A21" s="11">
        <v>15</v>
      </c>
      <c r="B21" s="35"/>
      <c r="C21" s="20"/>
    </row>
    <row r="22" spans="1:3" hidden="1" x14ac:dyDescent="0.25">
      <c r="A22" s="11">
        <v>16</v>
      </c>
      <c r="B22" s="32"/>
      <c r="C22" s="20"/>
    </row>
    <row r="23" spans="1:3" hidden="1" x14ac:dyDescent="0.25">
      <c r="A23" s="11">
        <v>17</v>
      </c>
      <c r="B23" s="32"/>
      <c r="C23" s="20"/>
    </row>
    <row r="24" spans="1:3" hidden="1" x14ac:dyDescent="0.25">
      <c r="A24" s="11">
        <v>18</v>
      </c>
      <c r="B24" s="32"/>
      <c r="C24" s="20"/>
    </row>
    <row r="25" spans="1:3" hidden="1" x14ac:dyDescent="0.25">
      <c r="A25" s="11">
        <v>19</v>
      </c>
      <c r="B25" s="34"/>
      <c r="C25" s="20"/>
    </row>
    <row r="26" spans="1:3" hidden="1" x14ac:dyDescent="0.25">
      <c r="A26" s="11">
        <v>20</v>
      </c>
      <c r="B26" s="32"/>
      <c r="C26" s="20"/>
    </row>
    <row r="27" spans="1:3" hidden="1" x14ac:dyDescent="0.25">
      <c r="A27" s="11">
        <v>21</v>
      </c>
      <c r="B27" s="32"/>
      <c r="C27" s="20"/>
    </row>
    <row r="28" spans="1:3" hidden="1" x14ac:dyDescent="0.25">
      <c r="A28" s="11">
        <v>22</v>
      </c>
      <c r="B28" s="34"/>
      <c r="C28" s="21"/>
    </row>
    <row r="29" spans="1:3" x14ac:dyDescent="0.25">
      <c r="B29" s="32"/>
    </row>
  </sheetData>
  <sheetProtection algorithmName="SHA-512" hashValue="dNCgRNvx+oSL3fbrpNJZWzzaYi5NpVdGR53An7mB8Ba2zSPTLW6NBCCgTLrRFURVS3N58C1E8tZrEq6pD2ttLg==" saltValue="QK8rHvKByqD7ezUdZShvZg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8" width="0" hidden="1" customWidth="1"/>
  </cols>
  <sheetData>
    <row r="1" spans="1:4" ht="15.75" x14ac:dyDescent="0.25">
      <c r="A1" s="13"/>
      <c r="B1" s="14" t="s">
        <v>0</v>
      </c>
      <c r="C1" s="15"/>
    </row>
    <row r="2" spans="1:4" ht="15.75" x14ac:dyDescent="0.25">
      <c r="A2" s="13"/>
      <c r="B2" s="1"/>
      <c r="C2" s="2"/>
    </row>
    <row r="3" spans="1:4" ht="15.75" x14ac:dyDescent="0.25">
      <c r="A3" s="13"/>
      <c r="B3" s="14"/>
      <c r="C3" s="15"/>
    </row>
    <row r="5" spans="1:4" x14ac:dyDescent="0.25">
      <c r="A5" s="10"/>
      <c r="B5" s="12"/>
      <c r="C5" s="12" t="s">
        <v>1</v>
      </c>
      <c r="D5" s="12" t="s">
        <v>2</v>
      </c>
    </row>
    <row r="6" spans="1:4" x14ac:dyDescent="0.25">
      <c r="A6" s="10"/>
      <c r="B6" s="5" t="s">
        <v>76</v>
      </c>
      <c r="C6" s="19"/>
    </row>
    <row r="7" spans="1:4" x14ac:dyDescent="0.25">
      <c r="A7" s="11">
        <v>1</v>
      </c>
      <c r="B7" s="3" t="s">
        <v>78</v>
      </c>
      <c r="C7" s="20"/>
    </row>
    <row r="8" spans="1:4" x14ac:dyDescent="0.25">
      <c r="A8" s="11">
        <v>2</v>
      </c>
      <c r="B8" s="3" t="s">
        <v>56</v>
      </c>
      <c r="C8" s="20"/>
    </row>
    <row r="9" spans="1:4" x14ac:dyDescent="0.25">
      <c r="A9" s="11">
        <v>3</v>
      </c>
      <c r="B9" s="3" t="s">
        <v>68</v>
      </c>
      <c r="C9" s="20"/>
    </row>
    <row r="10" spans="1:4" x14ac:dyDescent="0.25">
      <c r="A10" s="11">
        <v>4</v>
      </c>
      <c r="B10" s="3" t="s">
        <v>54</v>
      </c>
      <c r="C10" s="20"/>
    </row>
    <row r="11" spans="1:4" x14ac:dyDescent="0.25">
      <c r="A11" s="11">
        <v>5</v>
      </c>
      <c r="B11" s="3" t="s">
        <v>10</v>
      </c>
      <c r="C11" s="20"/>
    </row>
    <row r="12" spans="1:4" x14ac:dyDescent="0.25">
      <c r="A12" s="11">
        <v>6</v>
      </c>
      <c r="B12" s="3" t="s">
        <v>61</v>
      </c>
      <c r="C12" s="20"/>
    </row>
    <row r="13" spans="1:4" x14ac:dyDescent="0.25">
      <c r="A13" s="11">
        <v>7</v>
      </c>
      <c r="B13" s="3" t="s">
        <v>57</v>
      </c>
      <c r="C13" s="20"/>
    </row>
    <row r="14" spans="1:4" x14ac:dyDescent="0.25">
      <c r="A14" s="11">
        <v>8</v>
      </c>
      <c r="B14" s="33" t="s">
        <v>65</v>
      </c>
      <c r="C14" s="20"/>
    </row>
    <row r="15" spans="1:4" hidden="1" x14ac:dyDescent="0.25">
      <c r="A15" s="11">
        <v>9</v>
      </c>
      <c r="B15" s="3" t="s">
        <v>58</v>
      </c>
      <c r="C15" s="20"/>
    </row>
    <row r="16" spans="1:4" x14ac:dyDescent="0.25">
      <c r="A16" s="11">
        <v>9</v>
      </c>
      <c r="B16" s="3" t="s">
        <v>73</v>
      </c>
      <c r="C16" s="20"/>
    </row>
    <row r="17" spans="1:3" x14ac:dyDescent="0.25">
      <c r="A17" s="11">
        <v>10</v>
      </c>
      <c r="B17" s="3" t="s">
        <v>71</v>
      </c>
      <c r="C17" s="20"/>
    </row>
    <row r="18" spans="1:3" x14ac:dyDescent="0.25">
      <c r="A18" s="11">
        <v>11</v>
      </c>
      <c r="B18" s="3" t="s">
        <v>69</v>
      </c>
      <c r="C18" s="20"/>
    </row>
    <row r="19" spans="1:3" ht="15" customHeight="1" x14ac:dyDescent="0.25">
      <c r="A19" s="11">
        <v>12</v>
      </c>
      <c r="B19" s="3" t="s">
        <v>70</v>
      </c>
      <c r="C19" s="20"/>
    </row>
    <row r="20" spans="1:3" x14ac:dyDescent="0.25">
      <c r="A20" s="11">
        <v>13</v>
      </c>
      <c r="B20" s="37" t="s">
        <v>77</v>
      </c>
      <c r="C20" s="20"/>
    </row>
    <row r="21" spans="1:3" hidden="1" x14ac:dyDescent="0.25">
      <c r="A21" s="11">
        <v>15</v>
      </c>
      <c r="B21" s="3"/>
      <c r="C21" s="20"/>
    </row>
    <row r="22" spans="1:3" hidden="1" x14ac:dyDescent="0.25">
      <c r="A22" s="11">
        <v>16</v>
      </c>
      <c r="B22" s="3"/>
      <c r="C22" s="20"/>
    </row>
    <row r="23" spans="1:3" hidden="1" x14ac:dyDescent="0.25">
      <c r="A23" s="11">
        <v>17</v>
      </c>
      <c r="B23" s="3"/>
      <c r="C23" s="20"/>
    </row>
    <row r="24" spans="1:3" hidden="1" x14ac:dyDescent="0.25">
      <c r="A24" s="11">
        <v>18</v>
      </c>
      <c r="B24" s="3"/>
      <c r="C24" s="20"/>
    </row>
    <row r="25" spans="1:3" hidden="1" x14ac:dyDescent="0.25">
      <c r="A25" s="11">
        <v>19</v>
      </c>
      <c r="B25" s="3"/>
      <c r="C25" s="20"/>
    </row>
    <row r="26" spans="1:3" hidden="1" x14ac:dyDescent="0.25">
      <c r="A26" s="11">
        <v>20</v>
      </c>
      <c r="B26" s="3"/>
      <c r="C26" s="20"/>
    </row>
    <row r="27" spans="1:3" hidden="1" x14ac:dyDescent="0.25">
      <c r="A27" s="11">
        <v>21</v>
      </c>
      <c r="B27" s="3"/>
      <c r="C27" s="20"/>
    </row>
    <row r="28" spans="1:3" hidden="1" x14ac:dyDescent="0.25">
      <c r="A28" s="11">
        <v>22</v>
      </c>
      <c r="C28" s="21"/>
    </row>
  </sheetData>
  <sheetProtection algorithmName="SHA-512" hashValue="PhAfw8EsFDUFvCcsOYQ/eD6mxVzxbHd8cfjVsTfM6z1ZR543IwetdWJaPirorHdw6gjj8YkO7t4lbjD5Uw49QQ==" saltValue="GKovtHbDpZSE/3q5xo9NCQ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CFFD-AC99-42EB-B584-8475E0595688}">
  <sheetPr>
    <tabColor rgb="FFC2E76B"/>
  </sheetPr>
  <dimension ref="A1:BF39"/>
  <sheetViews>
    <sheetView showGridLines="0" workbookViewId="0">
      <selection activeCell="E40" sqref="E40"/>
    </sheetView>
  </sheetViews>
  <sheetFormatPr defaultRowHeight="15" x14ac:dyDescent="0.25"/>
  <cols>
    <col min="1" max="1" width="27.140625" customWidth="1"/>
    <col min="2" max="2" width="19.140625" customWidth="1"/>
    <col min="3" max="3" width="18.85546875" customWidth="1"/>
    <col min="4" max="4" width="19" customWidth="1"/>
    <col min="5" max="5" width="18.85546875" customWidth="1"/>
    <col min="6" max="6" width="19" customWidth="1"/>
  </cols>
  <sheetData>
    <row r="1" spans="1:58" x14ac:dyDescent="0.25">
      <c r="A1" s="196" t="s">
        <v>225</v>
      </c>
      <c r="B1" s="197"/>
      <c r="C1" s="197"/>
      <c r="D1" s="197"/>
      <c r="E1" s="197"/>
      <c r="F1" s="198"/>
    </row>
    <row r="2" spans="1:58" x14ac:dyDescent="0.25">
      <c r="A2" s="199"/>
      <c r="B2" s="200"/>
      <c r="C2" s="200"/>
      <c r="D2" s="200"/>
      <c r="E2" s="200"/>
      <c r="F2" s="201"/>
    </row>
    <row r="4" spans="1:58" s="95" customFormat="1" ht="12" x14ac:dyDescent="0.2">
      <c r="A4" s="190" t="s">
        <v>101</v>
      </c>
      <c r="B4" s="191"/>
      <c r="C4" s="191"/>
      <c r="D4" s="191"/>
      <c r="E4" s="191"/>
      <c r="F4" s="192"/>
      <c r="G4" s="115"/>
      <c r="H4" s="113"/>
      <c r="I4" s="117"/>
      <c r="J4" s="118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</row>
    <row r="5" spans="1:58" s="95" customFormat="1" ht="12" x14ac:dyDescent="0.2">
      <c r="A5" s="193"/>
      <c r="B5" s="194"/>
      <c r="C5" s="194"/>
      <c r="D5" s="194"/>
      <c r="E5" s="194"/>
      <c r="F5" s="195"/>
      <c r="G5" s="115"/>
      <c r="H5" s="113"/>
      <c r="I5" s="117"/>
      <c r="J5" s="118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</row>
    <row r="6" spans="1:58" s="73" customFormat="1" ht="36" x14ac:dyDescent="0.2">
      <c r="A6" s="120" t="s">
        <v>81</v>
      </c>
      <c r="B6" s="75" t="s">
        <v>195</v>
      </c>
      <c r="C6" s="120" t="s">
        <v>82</v>
      </c>
      <c r="D6" s="75" t="s">
        <v>219</v>
      </c>
      <c r="E6" s="75" t="s">
        <v>104</v>
      </c>
      <c r="F6" s="75" t="s">
        <v>114</v>
      </c>
      <c r="G6" s="72"/>
      <c r="H6" s="72"/>
      <c r="I6" s="117"/>
      <c r="J6" s="121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</row>
    <row r="7" spans="1:58" s="73" customFormat="1" ht="12" x14ac:dyDescent="0.25">
      <c r="A7" s="149" t="s">
        <v>84</v>
      </c>
      <c r="B7" s="81">
        <v>240</v>
      </c>
      <c r="C7" s="122"/>
      <c r="D7" s="122"/>
      <c r="E7" s="72"/>
      <c r="F7" s="150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</row>
    <row r="8" spans="1:58" s="73" customFormat="1" ht="12" x14ac:dyDescent="0.25">
      <c r="A8" s="127" t="s">
        <v>103</v>
      </c>
      <c r="B8" s="86" t="s">
        <v>196</v>
      </c>
      <c r="C8" s="123"/>
      <c r="D8" s="123"/>
      <c r="F8" s="151"/>
      <c r="I8" s="124"/>
      <c r="J8" s="124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</row>
    <row r="9" spans="1:58" s="73" customFormat="1" ht="12" x14ac:dyDescent="0.25">
      <c r="A9" s="127" t="s">
        <v>103</v>
      </c>
      <c r="B9" s="86" t="s">
        <v>197</v>
      </c>
      <c r="C9" s="123"/>
      <c r="D9" s="123"/>
      <c r="F9" s="151"/>
      <c r="I9" s="125"/>
      <c r="J9" s="125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</row>
    <row r="10" spans="1:58" s="73" customFormat="1" ht="12" x14ac:dyDescent="0.25">
      <c r="A10" s="127" t="s">
        <v>103</v>
      </c>
      <c r="B10" s="86" t="s">
        <v>199</v>
      </c>
      <c r="C10" s="123"/>
      <c r="D10" s="123"/>
      <c r="F10" s="151"/>
      <c r="I10" s="126"/>
      <c r="J10" s="126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</row>
    <row r="11" spans="1:58" s="73" customFormat="1" ht="12" x14ac:dyDescent="0.25">
      <c r="A11" s="127" t="s">
        <v>103</v>
      </c>
      <c r="B11" s="86" t="s">
        <v>198</v>
      </c>
      <c r="C11" s="123"/>
      <c r="D11" s="123"/>
      <c r="F11" s="151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</row>
    <row r="12" spans="1:58" s="73" customFormat="1" ht="12" x14ac:dyDescent="0.25">
      <c r="A12" s="127" t="s">
        <v>217</v>
      </c>
      <c r="B12" s="86" t="s">
        <v>218</v>
      </c>
      <c r="C12" s="123"/>
      <c r="D12" s="123"/>
      <c r="F12" s="151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</row>
    <row r="13" spans="1:58" s="73" customFormat="1" ht="12" x14ac:dyDescent="0.25">
      <c r="A13" s="149" t="s">
        <v>103</v>
      </c>
      <c r="B13" s="81" t="s">
        <v>196</v>
      </c>
      <c r="C13" s="128"/>
      <c r="D13" s="128"/>
      <c r="E13" s="129"/>
      <c r="F13" s="129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</row>
    <row r="14" spans="1:58" s="73" customFormat="1" ht="12" x14ac:dyDescent="0.25">
      <c r="A14" s="127" t="s">
        <v>103</v>
      </c>
      <c r="B14" s="86" t="s">
        <v>197</v>
      </c>
      <c r="C14" s="128"/>
      <c r="D14" s="128"/>
      <c r="E14" s="129"/>
      <c r="F14" s="129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</row>
    <row r="15" spans="1:58" s="73" customFormat="1" ht="12" x14ac:dyDescent="0.25">
      <c r="A15" s="127" t="s">
        <v>103</v>
      </c>
      <c r="B15" s="86" t="s">
        <v>200</v>
      </c>
      <c r="C15" s="128"/>
      <c r="D15" s="128"/>
      <c r="E15" s="129"/>
      <c r="F15" s="129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</row>
    <row r="16" spans="1:58" s="73" customFormat="1" ht="12" x14ac:dyDescent="0.25">
      <c r="A16" s="127" t="s">
        <v>103</v>
      </c>
      <c r="B16" s="130" t="s">
        <v>216</v>
      </c>
      <c r="C16" s="128"/>
      <c r="D16" s="128"/>
      <c r="E16" s="131"/>
      <c r="F16" s="131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</row>
    <row r="17" spans="1:58" s="73" customFormat="1" ht="12" x14ac:dyDescent="0.25">
      <c r="A17" s="127" t="s">
        <v>217</v>
      </c>
      <c r="B17" s="86" t="s">
        <v>218</v>
      </c>
      <c r="C17" s="152"/>
      <c r="D17" s="152"/>
      <c r="E17" s="129"/>
      <c r="F17" s="129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</row>
    <row r="18" spans="1:58" s="73" customFormat="1" ht="12" x14ac:dyDescent="0.25">
      <c r="A18" s="72" t="s">
        <v>106</v>
      </c>
      <c r="B18" s="78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</row>
    <row r="19" spans="1:58" s="73" customFormat="1" ht="12" x14ac:dyDescent="0.25">
      <c r="A19" s="72"/>
      <c r="B19" s="78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</row>
    <row r="20" spans="1:58" s="73" customFormat="1" ht="12" x14ac:dyDescent="0.25">
      <c r="A20" s="190" t="s">
        <v>220</v>
      </c>
      <c r="B20" s="191"/>
      <c r="C20" s="191"/>
      <c r="D20" s="191"/>
      <c r="E20" s="191"/>
      <c r="F20" s="192"/>
      <c r="G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</row>
    <row r="21" spans="1:58" s="73" customFormat="1" ht="12" x14ac:dyDescent="0.25">
      <c r="A21" s="193"/>
      <c r="B21" s="194"/>
      <c r="C21" s="194"/>
      <c r="D21" s="194"/>
      <c r="E21" s="194"/>
      <c r="F21" s="195"/>
      <c r="G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</row>
    <row r="22" spans="1:58" s="73" customFormat="1" ht="36" x14ac:dyDescent="0.25">
      <c r="A22" s="120" t="s">
        <v>81</v>
      </c>
      <c r="B22" s="75" t="s">
        <v>195</v>
      </c>
      <c r="C22" s="146" t="s">
        <v>220</v>
      </c>
      <c r="D22" s="119" t="s">
        <v>81</v>
      </c>
      <c r="E22" s="75" t="s">
        <v>195</v>
      </c>
      <c r="F22" s="75" t="s">
        <v>220</v>
      </c>
      <c r="G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</row>
    <row r="23" spans="1:58" s="73" customFormat="1" ht="12" x14ac:dyDescent="0.2">
      <c r="A23" s="80" t="s">
        <v>80</v>
      </c>
      <c r="B23" s="81">
        <v>1600</v>
      </c>
      <c r="C23" s="123"/>
      <c r="D23" s="99" t="s">
        <v>191</v>
      </c>
      <c r="E23" s="100">
        <v>120</v>
      </c>
      <c r="F23" s="123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</row>
    <row r="24" spans="1:58" s="73" customFormat="1" ht="12" x14ac:dyDescent="0.2">
      <c r="A24" s="85" t="s">
        <v>80</v>
      </c>
      <c r="B24" s="86">
        <v>1300</v>
      </c>
      <c r="C24" s="123"/>
      <c r="D24" s="105" t="s">
        <v>191</v>
      </c>
      <c r="E24" s="106">
        <v>240</v>
      </c>
      <c r="F24" s="123"/>
      <c r="I24" s="124"/>
      <c r="J24" s="124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</row>
    <row r="25" spans="1:58" s="73" customFormat="1" ht="12" x14ac:dyDescent="0.2">
      <c r="A25" s="85" t="s">
        <v>80</v>
      </c>
      <c r="B25" s="86">
        <v>1100</v>
      </c>
      <c r="C25" s="123"/>
      <c r="D25" s="105" t="s">
        <v>191</v>
      </c>
      <c r="E25" s="106">
        <v>500</v>
      </c>
      <c r="F25" s="123"/>
      <c r="I25" s="125"/>
      <c r="J25" s="125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</row>
    <row r="26" spans="1:58" s="73" customFormat="1" ht="12" x14ac:dyDescent="0.2">
      <c r="A26" s="85" t="s">
        <v>80</v>
      </c>
      <c r="B26" s="86">
        <v>770</v>
      </c>
      <c r="C26" s="123"/>
      <c r="D26" s="105" t="s">
        <v>191</v>
      </c>
      <c r="E26" s="106">
        <v>660</v>
      </c>
      <c r="F26" s="123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</row>
    <row r="27" spans="1:58" s="73" customFormat="1" ht="12" x14ac:dyDescent="0.2">
      <c r="A27" s="80" t="s">
        <v>80</v>
      </c>
      <c r="B27" s="86">
        <v>750</v>
      </c>
      <c r="C27" s="123"/>
      <c r="D27" s="105" t="s">
        <v>191</v>
      </c>
      <c r="E27" s="106">
        <v>770</v>
      </c>
      <c r="F27" s="123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</row>
    <row r="28" spans="1:58" s="73" customFormat="1" ht="12" x14ac:dyDescent="0.2">
      <c r="A28" s="85" t="s">
        <v>80</v>
      </c>
      <c r="B28" s="86">
        <v>660</v>
      </c>
      <c r="C28" s="123"/>
      <c r="D28" s="105" t="s">
        <v>191</v>
      </c>
      <c r="E28" s="106">
        <v>1100</v>
      </c>
      <c r="F28" s="123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</row>
    <row r="29" spans="1:58" s="73" customFormat="1" ht="12" x14ac:dyDescent="0.2">
      <c r="A29" s="85" t="s">
        <v>80</v>
      </c>
      <c r="B29" s="86">
        <v>500</v>
      </c>
      <c r="C29" s="123"/>
      <c r="D29" s="105" t="s">
        <v>191</v>
      </c>
      <c r="E29" s="106">
        <v>1300</v>
      </c>
      <c r="F29" s="123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</row>
    <row r="30" spans="1:58" s="73" customFormat="1" ht="12" x14ac:dyDescent="0.2">
      <c r="A30" s="85" t="s">
        <v>80</v>
      </c>
      <c r="B30" s="86">
        <v>360</v>
      </c>
      <c r="C30" s="123"/>
      <c r="D30" s="105" t="s">
        <v>191</v>
      </c>
      <c r="E30" s="106">
        <v>1600</v>
      </c>
      <c r="F30" s="123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</row>
    <row r="31" spans="1:58" s="73" customFormat="1" ht="12" x14ac:dyDescent="0.2">
      <c r="A31" s="85" t="s">
        <v>174</v>
      </c>
      <c r="B31" s="86">
        <v>1100</v>
      </c>
      <c r="C31" s="123"/>
      <c r="D31" s="105" t="s">
        <v>215</v>
      </c>
      <c r="E31" s="106">
        <v>120</v>
      </c>
      <c r="F31" s="123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</row>
    <row r="32" spans="1:58" s="73" customFormat="1" ht="12" x14ac:dyDescent="0.2">
      <c r="A32" s="85" t="s">
        <v>174</v>
      </c>
      <c r="B32" s="86">
        <v>660</v>
      </c>
      <c r="C32" s="123"/>
      <c r="D32" s="105" t="s">
        <v>215</v>
      </c>
      <c r="E32" s="106">
        <v>240</v>
      </c>
      <c r="F32" s="123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</row>
    <row r="33" spans="1:58" s="73" customFormat="1" ht="12" x14ac:dyDescent="0.2">
      <c r="A33" s="85" t="s">
        <v>174</v>
      </c>
      <c r="B33" s="86">
        <v>360</v>
      </c>
      <c r="C33" s="123"/>
      <c r="D33" s="105" t="s">
        <v>215</v>
      </c>
      <c r="E33" s="106">
        <v>500</v>
      </c>
      <c r="F33" s="123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</row>
    <row r="34" spans="1:58" s="73" customFormat="1" ht="12" x14ac:dyDescent="0.2">
      <c r="A34" s="90" t="s">
        <v>79</v>
      </c>
      <c r="B34" s="86">
        <v>240</v>
      </c>
      <c r="C34" s="123"/>
      <c r="D34" s="105" t="s">
        <v>215</v>
      </c>
      <c r="E34" s="106">
        <v>660</v>
      </c>
      <c r="F34" s="123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</row>
    <row r="35" spans="1:58" s="73" customFormat="1" ht="12" x14ac:dyDescent="0.25">
      <c r="A35" s="72"/>
      <c r="B35" s="78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</row>
    <row r="36" spans="1:58" s="73" customFormat="1" ht="12" x14ac:dyDescent="0.25">
      <c r="A36" s="72"/>
      <c r="B36" s="78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</row>
    <row r="37" spans="1:58" x14ac:dyDescent="0.25">
      <c r="A37" s="190" t="s">
        <v>221</v>
      </c>
      <c r="B37" s="191"/>
      <c r="C37" s="192"/>
    </row>
    <row r="38" spans="1:58" x14ac:dyDescent="0.25">
      <c r="A38" s="193"/>
      <c r="B38" s="194"/>
      <c r="C38" s="195"/>
    </row>
    <row r="39" spans="1:58" ht="36" x14ac:dyDescent="0.25">
      <c r="A39" s="90" t="s">
        <v>222</v>
      </c>
      <c r="B39" s="86" t="s">
        <v>223</v>
      </c>
      <c r="C39" s="123"/>
    </row>
  </sheetData>
  <sheetProtection algorithmName="SHA-512" hashValue="D4iqdodbORZXtUFZy16zP3owdWcnehbyGJQWpanFaY58zIfZAhvWjVQS2NozTS3OjwkmA+zEbHNFgZFEHAepcA==" saltValue="LbzC1/6ym/ZWol9cUvXPTQ==" spinCount="100000" sheet="1" objects="1" scenarios="1"/>
  <mergeCells count="4">
    <mergeCell ref="A4:F5"/>
    <mergeCell ref="A20:F21"/>
    <mergeCell ref="A37:C38"/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AN45"/>
  <sheetViews>
    <sheetView workbookViewId="0">
      <pane xSplit="2" ySplit="2" topLeftCell="C3" activePane="bottomRight" state="frozen"/>
      <selection activeCell="B2" sqref="B2:M2"/>
      <selection pane="topRight" activeCell="B2" sqref="B2:M2"/>
      <selection pane="bottomLeft" activeCell="B2" sqref="B2:M2"/>
      <selection pane="bottomRight" activeCell="H19" sqref="H19"/>
    </sheetView>
  </sheetViews>
  <sheetFormatPr defaultRowHeight="12.75" x14ac:dyDescent="0.2"/>
  <cols>
    <col min="1" max="1" width="9.140625" style="70"/>
    <col min="2" max="2" width="39.5703125" style="70" customWidth="1"/>
    <col min="3" max="3" width="22" style="70" bestFit="1" customWidth="1"/>
    <col min="4" max="4" width="12.42578125" style="70" hidden="1" customWidth="1"/>
    <col min="5" max="5" width="11.28515625" style="70" hidden="1" customWidth="1"/>
    <col min="6" max="6" width="9.140625" style="70" hidden="1" customWidth="1"/>
    <col min="7" max="7" width="19.7109375" style="70" bestFit="1" customWidth="1"/>
    <col min="8" max="8" width="16.28515625" style="70" bestFit="1" customWidth="1"/>
    <col min="9" max="9" width="17.7109375" style="143" customWidth="1"/>
    <col min="10" max="10" width="18.85546875" style="70" bestFit="1" customWidth="1"/>
    <col min="11" max="13" width="18.85546875" style="70" customWidth="1"/>
    <col min="14" max="19" width="18.85546875" style="70" bestFit="1" customWidth="1"/>
    <col min="20" max="20" width="19.7109375" style="70" bestFit="1" customWidth="1"/>
    <col min="21" max="22" width="18.85546875" style="70" bestFit="1" customWidth="1"/>
    <col min="23" max="24" width="16.28515625" style="70" customWidth="1"/>
    <col min="25" max="25" width="18.85546875" style="70" customWidth="1"/>
    <col min="26" max="27" width="16.28515625" style="70" hidden="1" customWidth="1"/>
    <col min="28" max="28" width="18.85546875" style="70" hidden="1" customWidth="1"/>
    <col min="29" max="30" width="16.28515625" style="70" hidden="1" customWidth="1"/>
    <col min="31" max="31" width="18.85546875" style="70" hidden="1" customWidth="1"/>
    <col min="32" max="32" width="20.140625" style="70" hidden="1" customWidth="1"/>
    <col min="33" max="33" width="29.140625" style="70" hidden="1" customWidth="1"/>
    <col min="34" max="34" width="18.85546875" style="70" hidden="1" customWidth="1"/>
    <col min="35" max="40" width="9.140625" style="70" hidden="1" customWidth="1"/>
    <col min="41" max="41" width="0" style="70" hidden="1" customWidth="1"/>
    <col min="42" max="16384" width="9.140625" style="70"/>
  </cols>
  <sheetData>
    <row r="1" spans="1:40" x14ac:dyDescent="0.2">
      <c r="B1" s="132" t="s">
        <v>85</v>
      </c>
      <c r="C1" s="132" t="s">
        <v>86</v>
      </c>
      <c r="D1" s="132" t="s">
        <v>89</v>
      </c>
      <c r="E1" s="132" t="s">
        <v>90</v>
      </c>
      <c r="F1" s="132" t="s">
        <v>87</v>
      </c>
      <c r="G1" s="132" t="s">
        <v>88</v>
      </c>
      <c r="H1" s="132" t="s">
        <v>80</v>
      </c>
      <c r="I1" s="133"/>
      <c r="J1" s="132"/>
      <c r="K1" s="132" t="s">
        <v>80</v>
      </c>
      <c r="L1" s="133"/>
      <c r="M1" s="132"/>
      <c r="N1" s="132" t="s">
        <v>174</v>
      </c>
      <c r="O1" s="132"/>
      <c r="P1" s="132"/>
      <c r="Q1" s="132" t="s">
        <v>174</v>
      </c>
      <c r="R1" s="132"/>
      <c r="S1" s="132"/>
      <c r="T1" s="132" t="s">
        <v>79</v>
      </c>
      <c r="U1" s="132"/>
      <c r="V1" s="132"/>
      <c r="W1" s="132" t="s">
        <v>79</v>
      </c>
      <c r="X1" s="132"/>
      <c r="Y1" s="132"/>
      <c r="Z1" s="132" t="s">
        <v>102</v>
      </c>
      <c r="AA1" s="132"/>
      <c r="AB1" s="132"/>
      <c r="AC1" s="132" t="s">
        <v>102</v>
      </c>
      <c r="AD1" s="132"/>
      <c r="AE1" s="132"/>
      <c r="AF1" s="132" t="s">
        <v>79</v>
      </c>
      <c r="AI1" s="132" t="s">
        <v>84</v>
      </c>
      <c r="AJ1" s="132"/>
      <c r="AK1" s="132"/>
      <c r="AL1" s="132" t="s">
        <v>112</v>
      </c>
    </row>
    <row r="2" spans="1:40" s="71" customFormat="1" x14ac:dyDescent="0.2">
      <c r="B2" s="134"/>
      <c r="C2" s="134"/>
      <c r="D2" s="134"/>
      <c r="E2" s="134"/>
      <c r="F2" s="134"/>
      <c r="G2" s="134"/>
      <c r="H2" s="134" t="s">
        <v>91</v>
      </c>
      <c r="I2" s="134" t="s">
        <v>193</v>
      </c>
      <c r="J2" s="134" t="s">
        <v>93</v>
      </c>
      <c r="K2" s="134" t="s">
        <v>194</v>
      </c>
      <c r="L2" s="134" t="s">
        <v>193</v>
      </c>
      <c r="M2" s="134" t="s">
        <v>93</v>
      </c>
      <c r="N2" s="134" t="s">
        <v>194</v>
      </c>
      <c r="O2" s="134" t="s">
        <v>193</v>
      </c>
      <c r="P2" s="134" t="s">
        <v>93</v>
      </c>
      <c r="Q2" s="134" t="s">
        <v>194</v>
      </c>
      <c r="R2" s="134" t="s">
        <v>193</v>
      </c>
      <c r="S2" s="134" t="s">
        <v>93</v>
      </c>
      <c r="T2" s="134" t="s">
        <v>194</v>
      </c>
      <c r="U2" s="134" t="s">
        <v>193</v>
      </c>
      <c r="V2" s="134" t="s">
        <v>93</v>
      </c>
      <c r="W2" s="134" t="s">
        <v>91</v>
      </c>
      <c r="X2" s="134" t="s">
        <v>92</v>
      </c>
      <c r="Y2" s="134" t="s">
        <v>93</v>
      </c>
      <c r="Z2" s="134" t="s">
        <v>91</v>
      </c>
      <c r="AA2" s="134" t="s">
        <v>92</v>
      </c>
      <c r="AB2" s="134" t="s">
        <v>93</v>
      </c>
      <c r="AC2" s="134" t="s">
        <v>91</v>
      </c>
      <c r="AD2" s="134" t="s">
        <v>92</v>
      </c>
      <c r="AE2" s="134" t="s">
        <v>93</v>
      </c>
      <c r="AF2" s="134" t="s">
        <v>91</v>
      </c>
      <c r="AG2" s="134" t="s">
        <v>92</v>
      </c>
      <c r="AH2" s="134" t="s">
        <v>93</v>
      </c>
      <c r="AI2" s="134" t="s">
        <v>91</v>
      </c>
      <c r="AJ2" s="134" t="s">
        <v>92</v>
      </c>
      <c r="AK2" s="134" t="s">
        <v>93</v>
      </c>
      <c r="AL2" s="134" t="s">
        <v>91</v>
      </c>
      <c r="AM2" s="134" t="s">
        <v>92</v>
      </c>
      <c r="AN2" s="134" t="s">
        <v>93</v>
      </c>
    </row>
    <row r="3" spans="1:40" x14ac:dyDescent="0.2">
      <c r="A3" s="70">
        <v>1</v>
      </c>
      <c r="B3" s="135" t="s">
        <v>214</v>
      </c>
      <c r="C3" s="135" t="s">
        <v>136</v>
      </c>
      <c r="D3" s="136"/>
      <c r="E3" s="137"/>
      <c r="F3" s="136"/>
      <c r="G3" s="135" t="s">
        <v>161</v>
      </c>
      <c r="H3" s="138">
        <v>1</v>
      </c>
      <c r="I3" s="139" t="s">
        <v>184</v>
      </c>
      <c r="J3" s="139" t="s">
        <v>180</v>
      </c>
      <c r="K3" s="138"/>
      <c r="L3" s="139"/>
      <c r="M3" s="139"/>
      <c r="N3" s="138"/>
      <c r="O3" s="140"/>
      <c r="P3" s="139"/>
      <c r="Q3" s="138"/>
      <c r="R3" s="140"/>
      <c r="S3" s="139"/>
      <c r="T3" s="139">
        <v>1</v>
      </c>
      <c r="U3" s="141" t="s">
        <v>107</v>
      </c>
      <c r="V3" s="141" t="s">
        <v>175</v>
      </c>
      <c r="W3" s="141"/>
      <c r="X3" s="141"/>
      <c r="Y3" s="141"/>
      <c r="Z3" s="140"/>
      <c r="AA3" s="140"/>
      <c r="AB3" s="139"/>
      <c r="AC3" s="139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</row>
    <row r="4" spans="1:40" x14ac:dyDescent="0.2">
      <c r="A4" s="70">
        <v>2</v>
      </c>
      <c r="B4" s="135" t="s">
        <v>115</v>
      </c>
      <c r="C4" s="135" t="s">
        <v>137</v>
      </c>
      <c r="D4" s="136"/>
      <c r="E4" s="136"/>
      <c r="F4" s="136"/>
      <c r="G4" s="135" t="s">
        <v>161</v>
      </c>
      <c r="H4" s="138"/>
      <c r="I4" s="139"/>
      <c r="J4" s="139"/>
      <c r="K4" s="138"/>
      <c r="L4" s="139"/>
      <c r="M4" s="139"/>
      <c r="N4" s="142"/>
      <c r="O4" s="141"/>
      <c r="P4" s="141"/>
      <c r="Q4" s="138"/>
      <c r="R4" s="140"/>
      <c r="S4" s="139"/>
      <c r="T4" s="139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</row>
    <row r="5" spans="1:40" x14ac:dyDescent="0.2">
      <c r="A5" s="70">
        <v>3</v>
      </c>
      <c r="B5" s="135" t="s">
        <v>116</v>
      </c>
      <c r="C5" s="135" t="s">
        <v>138</v>
      </c>
      <c r="D5" s="136"/>
      <c r="E5" s="137"/>
      <c r="F5" s="136"/>
      <c r="G5" s="135" t="s">
        <v>161</v>
      </c>
      <c r="H5" s="138">
        <v>1</v>
      </c>
      <c r="I5" s="140" t="s">
        <v>184</v>
      </c>
      <c r="J5" s="139" t="s">
        <v>180</v>
      </c>
      <c r="K5" s="138"/>
      <c r="L5" s="139"/>
      <c r="M5" s="139"/>
      <c r="N5" s="138"/>
      <c r="O5" s="140"/>
      <c r="P5" s="139"/>
      <c r="Q5" s="138"/>
      <c r="R5" s="140"/>
      <c r="S5" s="139"/>
      <c r="T5" s="141"/>
      <c r="U5" s="141"/>
      <c r="V5" s="141"/>
      <c r="W5" s="141"/>
      <c r="X5" s="141"/>
      <c r="Y5" s="141"/>
      <c r="Z5" s="140"/>
      <c r="AA5" s="140"/>
      <c r="AB5" s="139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</row>
    <row r="6" spans="1:40" x14ac:dyDescent="0.2">
      <c r="A6" s="70">
        <v>4</v>
      </c>
      <c r="B6" s="135" t="s">
        <v>117</v>
      </c>
      <c r="C6" s="135" t="s">
        <v>139</v>
      </c>
      <c r="D6" s="136"/>
      <c r="E6" s="137"/>
      <c r="F6" s="136"/>
      <c r="G6" s="135" t="s">
        <v>161</v>
      </c>
      <c r="H6" s="138">
        <v>1</v>
      </c>
      <c r="I6" s="139" t="s">
        <v>184</v>
      </c>
      <c r="J6" s="139" t="s">
        <v>181</v>
      </c>
      <c r="K6" s="138"/>
      <c r="L6" s="139"/>
      <c r="M6" s="139"/>
      <c r="N6" s="138"/>
      <c r="O6" s="140"/>
      <c r="P6" s="141"/>
      <c r="Q6" s="142"/>
      <c r="R6" s="140"/>
      <c r="S6" s="141"/>
      <c r="T6" s="139"/>
      <c r="U6" s="141"/>
      <c r="V6" s="141"/>
      <c r="W6" s="141"/>
      <c r="X6" s="141"/>
      <c r="Y6" s="141"/>
      <c r="Z6" s="140"/>
      <c r="AA6" s="140"/>
      <c r="AB6" s="139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</row>
    <row r="7" spans="1:40" x14ac:dyDescent="0.2">
      <c r="A7" s="70">
        <v>5</v>
      </c>
      <c r="B7" s="135" t="s">
        <v>118</v>
      </c>
      <c r="C7" s="135" t="s">
        <v>140</v>
      </c>
      <c r="D7" s="136"/>
      <c r="E7" s="137"/>
      <c r="F7" s="136"/>
      <c r="G7" s="135" t="s">
        <v>161</v>
      </c>
      <c r="H7" s="138">
        <v>1</v>
      </c>
      <c r="I7" s="139" t="s">
        <v>184</v>
      </c>
      <c r="J7" s="139" t="s">
        <v>181</v>
      </c>
      <c r="K7" s="138"/>
      <c r="L7" s="139"/>
      <c r="M7" s="139"/>
      <c r="N7" s="142"/>
      <c r="O7" s="141"/>
      <c r="P7" s="141"/>
      <c r="Q7" s="138"/>
      <c r="R7" s="140"/>
      <c r="S7" s="139"/>
      <c r="T7" s="139"/>
      <c r="U7" s="141"/>
      <c r="V7" s="141"/>
      <c r="W7" s="141"/>
      <c r="X7" s="141"/>
      <c r="Y7" s="141"/>
      <c r="Z7" s="140"/>
      <c r="AA7" s="141"/>
      <c r="AB7" s="139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</row>
    <row r="8" spans="1:40" x14ac:dyDescent="0.2">
      <c r="A8" s="70">
        <v>6</v>
      </c>
      <c r="B8" s="135" t="s">
        <v>118</v>
      </c>
      <c r="C8" s="135" t="s">
        <v>141</v>
      </c>
      <c r="D8" s="136"/>
      <c r="E8" s="137"/>
      <c r="F8" s="136"/>
      <c r="G8" s="135" t="s">
        <v>161</v>
      </c>
      <c r="H8" s="138">
        <v>1</v>
      </c>
      <c r="I8" s="140" t="s">
        <v>184</v>
      </c>
      <c r="J8" s="139" t="s">
        <v>182</v>
      </c>
      <c r="K8" s="138"/>
      <c r="L8" s="139"/>
      <c r="M8" s="139"/>
      <c r="N8" s="138"/>
      <c r="O8" s="140"/>
      <c r="P8" s="139"/>
      <c r="Q8" s="138"/>
      <c r="R8" s="140"/>
      <c r="S8" s="139"/>
      <c r="T8" s="141"/>
      <c r="U8" s="141"/>
      <c r="V8" s="141"/>
      <c r="W8" s="141"/>
      <c r="X8" s="141"/>
      <c r="Y8" s="141"/>
      <c r="Z8" s="140"/>
      <c r="AA8" s="140"/>
      <c r="AB8" s="139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</row>
    <row r="9" spans="1:40" x14ac:dyDescent="0.2">
      <c r="A9" s="70">
        <v>7</v>
      </c>
      <c r="B9" s="135" t="s">
        <v>119</v>
      </c>
      <c r="C9" s="135" t="s">
        <v>142</v>
      </c>
      <c r="D9" s="136"/>
      <c r="E9" s="137"/>
      <c r="F9" s="136"/>
      <c r="G9" s="135" t="s">
        <v>161</v>
      </c>
      <c r="H9" s="138">
        <v>1</v>
      </c>
      <c r="I9" s="139" t="s">
        <v>186</v>
      </c>
      <c r="J9" s="141" t="s">
        <v>179</v>
      </c>
      <c r="K9" s="138"/>
      <c r="L9" s="139"/>
      <c r="M9" s="141"/>
      <c r="N9" s="138"/>
      <c r="O9" s="141"/>
      <c r="P9" s="139"/>
      <c r="Q9" s="138"/>
      <c r="R9" s="140"/>
      <c r="S9" s="139"/>
      <c r="T9" s="139"/>
      <c r="U9" s="141"/>
      <c r="V9" s="141"/>
      <c r="W9" s="141"/>
      <c r="X9" s="141"/>
      <c r="Y9" s="141"/>
      <c r="Z9" s="140"/>
      <c r="AA9" s="141"/>
      <c r="AB9" s="139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</row>
    <row r="10" spans="1:40" x14ac:dyDescent="0.2">
      <c r="A10" s="70">
        <v>8</v>
      </c>
      <c r="B10" s="135" t="s">
        <v>119</v>
      </c>
      <c r="C10" s="135" t="s">
        <v>143</v>
      </c>
      <c r="D10" s="136"/>
      <c r="E10" s="137"/>
      <c r="F10" s="136"/>
      <c r="G10" s="135" t="s">
        <v>162</v>
      </c>
      <c r="H10" s="138">
        <v>1</v>
      </c>
      <c r="I10" s="139" t="s">
        <v>184</v>
      </c>
      <c r="J10" s="139" t="s">
        <v>180</v>
      </c>
      <c r="K10" s="138"/>
      <c r="L10" s="139"/>
      <c r="M10" s="139"/>
      <c r="N10" s="142">
        <v>1</v>
      </c>
      <c r="O10" s="139" t="s">
        <v>184</v>
      </c>
      <c r="P10" s="141" t="s">
        <v>178</v>
      </c>
      <c r="Q10" s="138"/>
      <c r="R10" s="140"/>
      <c r="S10" s="139"/>
      <c r="T10" s="139"/>
      <c r="U10" s="141"/>
      <c r="V10" s="141"/>
      <c r="W10" s="141"/>
      <c r="X10" s="141"/>
      <c r="Y10" s="141"/>
      <c r="Z10" s="140"/>
      <c r="AA10" s="141"/>
      <c r="AB10" s="139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</row>
    <row r="11" spans="1:40" x14ac:dyDescent="0.2">
      <c r="A11" s="70">
        <v>9</v>
      </c>
      <c r="B11" s="135" t="s">
        <v>120</v>
      </c>
      <c r="C11" s="135" t="s">
        <v>144</v>
      </c>
      <c r="D11" s="136"/>
      <c r="E11" s="137"/>
      <c r="F11" s="136"/>
      <c r="G11" s="135" t="s">
        <v>161</v>
      </c>
      <c r="H11" s="138">
        <v>1</v>
      </c>
      <c r="I11" s="140" t="s">
        <v>184</v>
      </c>
      <c r="J11" s="141" t="s">
        <v>179</v>
      </c>
      <c r="K11" s="138">
        <v>1</v>
      </c>
      <c r="L11" s="139" t="s">
        <v>184</v>
      </c>
      <c r="M11" s="139" t="s">
        <v>179</v>
      </c>
      <c r="N11" s="138"/>
      <c r="O11" s="140"/>
      <c r="P11" s="139"/>
      <c r="Q11" s="138"/>
      <c r="R11" s="140"/>
      <c r="S11" s="139"/>
      <c r="T11" s="141"/>
      <c r="U11" s="141"/>
      <c r="V11" s="141"/>
      <c r="W11" s="141"/>
      <c r="X11" s="141"/>
      <c r="Y11" s="141"/>
      <c r="Z11" s="140"/>
      <c r="AA11" s="140"/>
      <c r="AB11" s="139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</row>
    <row r="12" spans="1:40" x14ac:dyDescent="0.2">
      <c r="A12" s="70">
        <v>10</v>
      </c>
      <c r="B12" s="135" t="s">
        <v>120</v>
      </c>
      <c r="C12" s="135" t="s">
        <v>145</v>
      </c>
      <c r="D12" s="136"/>
      <c r="E12" s="137"/>
      <c r="F12" s="136"/>
      <c r="G12" s="135" t="s">
        <v>161</v>
      </c>
      <c r="H12" s="138">
        <v>1</v>
      </c>
      <c r="I12" s="139" t="s">
        <v>184</v>
      </c>
      <c r="J12" s="141" t="s">
        <v>179</v>
      </c>
      <c r="K12" s="138"/>
      <c r="L12" s="139"/>
      <c r="M12" s="141"/>
      <c r="N12" s="142"/>
      <c r="O12" s="140"/>
      <c r="P12" s="141"/>
      <c r="Q12" s="138"/>
      <c r="R12" s="140"/>
      <c r="S12" s="139"/>
      <c r="T12" s="139"/>
      <c r="U12" s="141"/>
      <c r="V12" s="141"/>
      <c r="W12" s="141"/>
      <c r="X12" s="141"/>
      <c r="Y12" s="141"/>
      <c r="Z12" s="141"/>
      <c r="AA12" s="140"/>
      <c r="AB12" s="141"/>
      <c r="AC12" s="141"/>
      <c r="AD12" s="141"/>
      <c r="AE12" s="141"/>
      <c r="AF12" s="140"/>
      <c r="AG12" s="140"/>
      <c r="AH12" s="139"/>
      <c r="AI12" s="141"/>
      <c r="AJ12" s="141"/>
      <c r="AK12" s="141"/>
      <c r="AL12" s="141"/>
      <c r="AM12" s="141"/>
      <c r="AN12" s="141"/>
    </row>
    <row r="13" spans="1:40" x14ac:dyDescent="0.2">
      <c r="A13" s="70">
        <v>11</v>
      </c>
      <c r="B13" s="135" t="s">
        <v>121</v>
      </c>
      <c r="C13" s="135" t="s">
        <v>146</v>
      </c>
      <c r="D13" s="136"/>
      <c r="E13" s="137"/>
      <c r="F13" s="136"/>
      <c r="G13" s="135" t="s">
        <v>161</v>
      </c>
      <c r="H13" s="138">
        <v>1</v>
      </c>
      <c r="I13" s="139" t="s">
        <v>184</v>
      </c>
      <c r="J13" s="141" t="s">
        <v>179</v>
      </c>
      <c r="K13" s="138"/>
      <c r="L13" s="139"/>
      <c r="M13" s="141"/>
      <c r="N13" s="142"/>
      <c r="O13" s="141"/>
      <c r="P13" s="141"/>
      <c r="Q13" s="142"/>
      <c r="R13" s="140"/>
      <c r="S13" s="141"/>
      <c r="T13" s="139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</row>
    <row r="14" spans="1:40" x14ac:dyDescent="0.2">
      <c r="A14" s="70">
        <v>12</v>
      </c>
      <c r="B14" s="135" t="s">
        <v>122</v>
      </c>
      <c r="C14" s="135" t="s">
        <v>147</v>
      </c>
      <c r="D14" s="136"/>
      <c r="E14" s="137"/>
      <c r="F14" s="136"/>
      <c r="G14" s="135" t="s">
        <v>161</v>
      </c>
      <c r="H14" s="138">
        <v>1</v>
      </c>
      <c r="I14" s="140" t="s">
        <v>184</v>
      </c>
      <c r="J14" s="141" t="s">
        <v>179</v>
      </c>
      <c r="K14" s="138" t="s">
        <v>167</v>
      </c>
      <c r="L14" s="139" t="s">
        <v>184</v>
      </c>
      <c r="M14" s="141" t="s">
        <v>179</v>
      </c>
      <c r="N14" s="138">
        <v>1</v>
      </c>
      <c r="O14" s="139" t="s">
        <v>184</v>
      </c>
      <c r="P14" s="139" t="s">
        <v>175</v>
      </c>
      <c r="Q14" s="142"/>
      <c r="R14" s="140"/>
      <c r="S14" s="141"/>
      <c r="T14" s="141"/>
      <c r="U14" s="141"/>
      <c r="V14" s="141"/>
      <c r="W14" s="141"/>
      <c r="X14" s="141"/>
      <c r="Y14" s="141"/>
      <c r="Z14" s="140"/>
      <c r="AA14" s="140"/>
      <c r="AB14" s="139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</row>
    <row r="15" spans="1:40" x14ac:dyDescent="0.2">
      <c r="A15" s="70">
        <v>13</v>
      </c>
      <c r="B15" s="135" t="s">
        <v>123</v>
      </c>
      <c r="C15" s="135" t="s">
        <v>148</v>
      </c>
      <c r="D15" s="136"/>
      <c r="E15" s="137"/>
      <c r="F15" s="136"/>
      <c r="G15" s="135" t="s">
        <v>163</v>
      </c>
      <c r="H15" s="138">
        <v>1</v>
      </c>
      <c r="I15" s="139" t="s">
        <v>184</v>
      </c>
      <c r="J15" s="141" t="s">
        <v>179</v>
      </c>
      <c r="K15" s="138"/>
      <c r="L15" s="139"/>
      <c r="M15" s="139"/>
      <c r="N15" s="138"/>
      <c r="O15" s="140"/>
      <c r="P15" s="139"/>
      <c r="Q15" s="138"/>
      <c r="R15" s="140"/>
      <c r="S15" s="139"/>
      <c r="T15" s="139">
        <v>1</v>
      </c>
      <c r="U15" s="141" t="s">
        <v>190</v>
      </c>
      <c r="V15" s="141" t="s">
        <v>175</v>
      </c>
      <c r="W15" s="141"/>
      <c r="X15" s="141"/>
      <c r="Y15" s="141"/>
      <c r="Z15" s="140"/>
      <c r="AA15" s="140"/>
      <c r="AB15" s="139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</row>
    <row r="16" spans="1:40" x14ac:dyDescent="0.2">
      <c r="A16" s="70">
        <v>14</v>
      </c>
      <c r="B16" s="135" t="s">
        <v>124</v>
      </c>
      <c r="C16" s="135" t="s">
        <v>149</v>
      </c>
      <c r="D16" s="136"/>
      <c r="E16" s="137"/>
      <c r="F16" s="136"/>
      <c r="G16" s="135" t="s">
        <v>161</v>
      </c>
      <c r="H16" s="138">
        <v>1</v>
      </c>
      <c r="I16" s="139" t="s">
        <v>184</v>
      </c>
      <c r="J16" s="139" t="s">
        <v>180</v>
      </c>
      <c r="K16" s="138"/>
      <c r="L16" s="139"/>
      <c r="M16" s="141"/>
      <c r="N16" s="138"/>
      <c r="O16" s="141"/>
      <c r="P16" s="139"/>
      <c r="Q16" s="138"/>
      <c r="R16" s="140"/>
      <c r="S16" s="139"/>
      <c r="T16" s="139">
        <v>1</v>
      </c>
      <c r="U16" s="141" t="s">
        <v>190</v>
      </c>
      <c r="V16" s="141" t="s">
        <v>175</v>
      </c>
      <c r="W16" s="141"/>
      <c r="X16" s="141"/>
      <c r="Y16" s="141"/>
      <c r="Z16" s="140"/>
      <c r="AA16" s="141"/>
      <c r="AB16" s="139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</row>
    <row r="17" spans="1:40" x14ac:dyDescent="0.2">
      <c r="A17" s="70">
        <v>15</v>
      </c>
      <c r="B17" s="135" t="s">
        <v>125</v>
      </c>
      <c r="C17" s="135" t="s">
        <v>150</v>
      </c>
      <c r="D17" s="136"/>
      <c r="E17" s="137"/>
      <c r="F17" s="136"/>
      <c r="G17" s="135" t="s">
        <v>164</v>
      </c>
      <c r="H17" s="138">
        <v>1</v>
      </c>
      <c r="I17" s="140" t="s">
        <v>184</v>
      </c>
      <c r="J17" s="141" t="s">
        <v>179</v>
      </c>
      <c r="K17" s="138"/>
      <c r="L17" s="139"/>
      <c r="M17" s="141"/>
      <c r="N17" s="138"/>
      <c r="O17" s="140"/>
      <c r="P17" s="139"/>
      <c r="Q17" s="138"/>
      <c r="R17" s="140"/>
      <c r="S17" s="139"/>
      <c r="T17" s="141">
        <v>1</v>
      </c>
      <c r="U17" s="141" t="s">
        <v>190</v>
      </c>
      <c r="V17" s="141" t="s">
        <v>175</v>
      </c>
      <c r="W17" s="141"/>
      <c r="X17" s="141"/>
      <c r="Y17" s="141"/>
      <c r="Z17" s="140"/>
      <c r="AA17" s="140"/>
      <c r="AB17" s="139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</row>
    <row r="18" spans="1:40" x14ac:dyDescent="0.2">
      <c r="A18" s="70">
        <v>16</v>
      </c>
      <c r="B18" s="135" t="s">
        <v>126</v>
      </c>
      <c r="C18" s="135" t="s">
        <v>151</v>
      </c>
      <c r="D18" s="136"/>
      <c r="E18" s="136"/>
      <c r="F18" s="136"/>
      <c r="G18" s="135" t="s">
        <v>165</v>
      </c>
      <c r="H18" s="138">
        <v>1</v>
      </c>
      <c r="I18" s="139" t="s">
        <v>184</v>
      </c>
      <c r="J18" s="139" t="s">
        <v>180</v>
      </c>
      <c r="K18" s="138">
        <v>1</v>
      </c>
      <c r="L18" s="139" t="s">
        <v>184</v>
      </c>
      <c r="M18" s="141" t="s">
        <v>202</v>
      </c>
      <c r="N18" s="138"/>
      <c r="O18" s="140"/>
      <c r="P18" s="139"/>
      <c r="Q18" s="138"/>
      <c r="R18" s="140"/>
      <c r="S18" s="139"/>
      <c r="T18" s="139">
        <v>1</v>
      </c>
      <c r="U18" s="141" t="s">
        <v>190</v>
      </c>
      <c r="V18" s="141" t="s">
        <v>176</v>
      </c>
      <c r="W18" s="141"/>
      <c r="X18" s="141"/>
      <c r="Y18" s="141"/>
      <c r="Z18" s="140"/>
      <c r="AA18" s="140"/>
      <c r="AB18" s="139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</row>
    <row r="19" spans="1:40" x14ac:dyDescent="0.2">
      <c r="A19" s="70">
        <v>17</v>
      </c>
      <c r="B19" s="135" t="s">
        <v>127</v>
      </c>
      <c r="C19" s="135" t="s">
        <v>152</v>
      </c>
      <c r="D19" s="136"/>
      <c r="E19" s="137"/>
      <c r="F19" s="136"/>
      <c r="G19" s="135" t="s">
        <v>161</v>
      </c>
      <c r="H19" s="138">
        <v>1</v>
      </c>
      <c r="I19" s="139" t="s">
        <v>184</v>
      </c>
      <c r="J19" s="141" t="s">
        <v>179</v>
      </c>
      <c r="K19" s="138"/>
      <c r="L19" s="139"/>
      <c r="M19" s="141"/>
      <c r="N19" s="138"/>
      <c r="O19" s="141"/>
      <c r="P19" s="139"/>
      <c r="Q19" s="138"/>
      <c r="R19" s="140"/>
      <c r="S19" s="139"/>
      <c r="T19" s="139"/>
      <c r="U19" s="141"/>
      <c r="V19" s="141"/>
      <c r="W19" s="141"/>
      <c r="X19" s="141"/>
      <c r="Y19" s="141"/>
      <c r="Z19" s="140"/>
      <c r="AA19" s="141"/>
      <c r="AB19" s="139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</row>
    <row r="20" spans="1:40" x14ac:dyDescent="0.2">
      <c r="A20" s="70">
        <v>18</v>
      </c>
      <c r="B20" s="135" t="s">
        <v>128</v>
      </c>
      <c r="C20" s="135" t="s">
        <v>153</v>
      </c>
      <c r="D20" s="136"/>
      <c r="E20" s="136"/>
      <c r="F20" s="136"/>
      <c r="G20" s="135" t="s">
        <v>161</v>
      </c>
      <c r="H20" s="138">
        <v>1</v>
      </c>
      <c r="I20" s="139" t="s">
        <v>187</v>
      </c>
      <c r="J20" s="139" t="s">
        <v>178</v>
      </c>
      <c r="K20" s="138"/>
      <c r="L20" s="139"/>
      <c r="M20" s="141"/>
      <c r="N20" s="138">
        <v>1</v>
      </c>
      <c r="O20" s="141" t="s">
        <v>187</v>
      </c>
      <c r="P20" s="139" t="s">
        <v>178</v>
      </c>
      <c r="Q20" s="138">
        <v>1</v>
      </c>
      <c r="R20" s="141" t="s">
        <v>187</v>
      </c>
      <c r="S20" s="139" t="s">
        <v>177</v>
      </c>
      <c r="T20" s="139">
        <v>1</v>
      </c>
      <c r="U20" s="141" t="s">
        <v>190</v>
      </c>
      <c r="V20" s="141" t="s">
        <v>177</v>
      </c>
      <c r="W20" s="141">
        <v>1</v>
      </c>
      <c r="X20" s="141" t="s">
        <v>190</v>
      </c>
      <c r="Y20" s="141" t="s">
        <v>202</v>
      </c>
      <c r="Z20" s="140"/>
      <c r="AA20" s="141"/>
      <c r="AB20" s="139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</row>
    <row r="21" spans="1:40" x14ac:dyDescent="0.2">
      <c r="A21" s="70">
        <v>19</v>
      </c>
      <c r="B21" s="135" t="s">
        <v>129</v>
      </c>
      <c r="C21" s="135" t="s">
        <v>154</v>
      </c>
      <c r="D21" s="136"/>
      <c r="E21" s="137"/>
      <c r="F21" s="136"/>
      <c r="G21" s="135" t="s">
        <v>161</v>
      </c>
      <c r="H21" s="138">
        <v>1</v>
      </c>
      <c r="I21" s="139" t="s">
        <v>185</v>
      </c>
      <c r="J21" s="141" t="s">
        <v>179</v>
      </c>
      <c r="K21" s="138"/>
      <c r="L21" s="139"/>
      <c r="M21" s="141"/>
      <c r="N21" s="138"/>
      <c r="O21" s="140"/>
      <c r="P21" s="139"/>
      <c r="Q21" s="138"/>
      <c r="R21" s="140"/>
      <c r="S21" s="139"/>
      <c r="T21" s="139"/>
      <c r="U21" s="141"/>
      <c r="V21" s="141"/>
      <c r="W21" s="141"/>
      <c r="X21" s="141"/>
      <c r="Y21" s="141"/>
      <c r="Z21" s="140"/>
      <c r="AA21" s="140"/>
      <c r="AB21" s="139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</row>
    <row r="22" spans="1:40" x14ac:dyDescent="0.2">
      <c r="A22" s="70">
        <v>20</v>
      </c>
      <c r="B22" s="135" t="s">
        <v>130</v>
      </c>
      <c r="C22" s="135" t="s">
        <v>155</v>
      </c>
      <c r="D22" s="136"/>
      <c r="E22" s="137"/>
      <c r="F22" s="136"/>
      <c r="G22" s="135" t="s">
        <v>161</v>
      </c>
      <c r="H22" s="138">
        <v>1</v>
      </c>
      <c r="I22" s="139" t="s">
        <v>184</v>
      </c>
      <c r="J22" s="141" t="s">
        <v>179</v>
      </c>
      <c r="K22" s="138"/>
      <c r="L22" s="139"/>
      <c r="M22" s="141"/>
      <c r="N22" s="138"/>
      <c r="O22" s="141"/>
      <c r="P22" s="139"/>
      <c r="Q22" s="138"/>
      <c r="R22" s="140"/>
      <c r="S22" s="139"/>
      <c r="T22" s="139"/>
      <c r="U22" s="141"/>
      <c r="V22" s="141"/>
      <c r="W22" s="141"/>
      <c r="X22" s="141"/>
      <c r="Y22" s="141"/>
      <c r="Z22" s="140"/>
      <c r="AA22" s="141"/>
      <c r="AB22" s="139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</row>
    <row r="23" spans="1:40" x14ac:dyDescent="0.2">
      <c r="A23" s="70">
        <v>21</v>
      </c>
      <c r="B23" s="135" t="s">
        <v>131</v>
      </c>
      <c r="C23" s="135" t="s">
        <v>156</v>
      </c>
      <c r="D23" s="136"/>
      <c r="E23" s="137"/>
      <c r="F23" s="136"/>
      <c r="G23" s="135" t="s">
        <v>161</v>
      </c>
      <c r="H23" s="138">
        <v>1</v>
      </c>
      <c r="I23" s="140" t="s">
        <v>184</v>
      </c>
      <c r="J23" s="139" t="s">
        <v>180</v>
      </c>
      <c r="K23" s="138"/>
      <c r="L23" s="139"/>
      <c r="M23" s="141"/>
      <c r="N23" s="138"/>
      <c r="O23" s="140"/>
      <c r="P23" s="139"/>
      <c r="Q23" s="138"/>
      <c r="R23" s="140"/>
      <c r="S23" s="139"/>
      <c r="T23" s="141"/>
      <c r="U23" s="141"/>
      <c r="V23" s="141"/>
      <c r="W23" s="141"/>
      <c r="X23" s="141"/>
      <c r="Y23" s="141"/>
      <c r="Z23" s="140"/>
      <c r="AA23" s="140"/>
      <c r="AB23" s="139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</row>
    <row r="24" spans="1:40" x14ac:dyDescent="0.2">
      <c r="A24" s="70">
        <v>22</v>
      </c>
      <c r="B24" s="135" t="s">
        <v>132</v>
      </c>
      <c r="C24" s="135" t="s">
        <v>157</v>
      </c>
      <c r="D24" s="136"/>
      <c r="E24" s="137"/>
      <c r="F24" s="136"/>
      <c r="G24" s="135" t="s">
        <v>161</v>
      </c>
      <c r="H24" s="138">
        <v>1</v>
      </c>
      <c r="I24" s="139" t="s">
        <v>188</v>
      </c>
      <c r="J24" s="139" t="s">
        <v>180</v>
      </c>
      <c r="K24" s="138"/>
      <c r="L24" s="139"/>
      <c r="M24" s="141"/>
      <c r="N24" s="138"/>
      <c r="O24" s="140"/>
      <c r="P24" s="139"/>
      <c r="Q24" s="138"/>
      <c r="R24" s="140"/>
      <c r="S24" s="139"/>
      <c r="T24" s="139"/>
      <c r="U24" s="141"/>
      <c r="V24" s="141"/>
      <c r="W24" s="141"/>
      <c r="X24" s="141"/>
      <c r="Y24" s="141"/>
      <c r="Z24" s="140"/>
      <c r="AA24" s="140"/>
      <c r="AB24" s="139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</row>
    <row r="25" spans="1:40" x14ac:dyDescent="0.2">
      <c r="A25" s="70">
        <v>23</v>
      </c>
      <c r="B25" s="135" t="s">
        <v>133</v>
      </c>
      <c r="C25" s="135" t="s">
        <v>158</v>
      </c>
      <c r="G25" s="135" t="s">
        <v>166</v>
      </c>
      <c r="H25" s="142">
        <v>1</v>
      </c>
      <c r="I25" s="141" t="s">
        <v>184</v>
      </c>
      <c r="J25" s="139" t="s">
        <v>180</v>
      </c>
      <c r="K25" s="142"/>
      <c r="L25" s="139"/>
      <c r="M25" s="141"/>
      <c r="N25" s="142"/>
      <c r="O25" s="141"/>
      <c r="P25" s="141"/>
      <c r="Q25" s="142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</row>
    <row r="26" spans="1:40" x14ac:dyDescent="0.2">
      <c r="A26" s="70">
        <v>24</v>
      </c>
      <c r="B26" s="135" t="s">
        <v>134</v>
      </c>
      <c r="C26" s="135" t="s">
        <v>159</v>
      </c>
      <c r="G26" s="135" t="s">
        <v>161</v>
      </c>
      <c r="H26" s="142">
        <v>1</v>
      </c>
      <c r="I26" s="141" t="s">
        <v>189</v>
      </c>
      <c r="J26" s="141" t="s">
        <v>179</v>
      </c>
      <c r="K26" s="142">
        <v>1</v>
      </c>
      <c r="L26" s="139" t="s">
        <v>189</v>
      </c>
      <c r="M26" s="141" t="s">
        <v>179</v>
      </c>
      <c r="N26" s="142"/>
      <c r="O26" s="141"/>
      <c r="P26" s="141"/>
      <c r="Q26" s="142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</row>
    <row r="27" spans="1:40" x14ac:dyDescent="0.2">
      <c r="A27" s="70">
        <v>25</v>
      </c>
      <c r="B27" s="135" t="s">
        <v>135</v>
      </c>
      <c r="C27" s="135" t="s">
        <v>160</v>
      </c>
      <c r="D27" s="136"/>
      <c r="E27" s="136"/>
      <c r="F27" s="136"/>
      <c r="G27" s="135" t="s">
        <v>164</v>
      </c>
      <c r="H27" s="142">
        <v>1</v>
      </c>
      <c r="I27" s="141" t="s">
        <v>188</v>
      </c>
      <c r="J27" s="141" t="s">
        <v>179</v>
      </c>
      <c r="K27" s="142"/>
      <c r="L27" s="139"/>
      <c r="M27" s="141"/>
      <c r="N27" s="138"/>
      <c r="O27" s="140"/>
      <c r="P27" s="139"/>
      <c r="Q27" s="142"/>
      <c r="R27" s="141"/>
      <c r="S27" s="141"/>
      <c r="T27" s="141"/>
      <c r="U27" s="141"/>
      <c r="V27" s="141"/>
      <c r="W27" s="141"/>
      <c r="X27" s="141"/>
      <c r="Y27" s="141"/>
      <c r="Z27" s="140"/>
      <c r="AA27" s="140"/>
      <c r="AB27" s="139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</row>
    <row r="28" spans="1:40" hidden="1" x14ac:dyDescent="0.2">
      <c r="A28" s="70">
        <v>26</v>
      </c>
      <c r="B28" s="136"/>
      <c r="C28" s="136"/>
      <c r="D28" s="136"/>
      <c r="E28" s="137"/>
      <c r="F28" s="136"/>
      <c r="G28" s="136"/>
      <c r="Q28" s="144"/>
      <c r="R28" s="144"/>
      <c r="S28" s="136"/>
    </row>
    <row r="29" spans="1:40" hidden="1" x14ac:dyDescent="0.2">
      <c r="A29" s="70">
        <v>27</v>
      </c>
      <c r="B29" s="136"/>
      <c r="C29" s="136"/>
      <c r="D29" s="136"/>
      <c r="E29" s="137"/>
      <c r="F29" s="136"/>
      <c r="G29" s="136"/>
      <c r="N29" s="144"/>
      <c r="O29" s="144"/>
      <c r="P29" s="136"/>
      <c r="Z29" s="144"/>
      <c r="AA29" s="144"/>
      <c r="AB29" s="136"/>
    </row>
    <row r="30" spans="1:40" hidden="1" x14ac:dyDescent="0.2">
      <c r="A30" s="70">
        <v>28</v>
      </c>
      <c r="B30" s="136"/>
      <c r="C30" s="136"/>
      <c r="D30" s="136"/>
      <c r="E30" s="137"/>
      <c r="F30" s="136"/>
      <c r="G30" s="136"/>
      <c r="H30" s="144"/>
      <c r="I30" s="144"/>
      <c r="J30" s="136"/>
      <c r="N30" s="144"/>
      <c r="O30" s="144"/>
      <c r="P30" s="136"/>
      <c r="Q30" s="144"/>
      <c r="R30" s="144"/>
      <c r="S30" s="136"/>
      <c r="Z30" s="144"/>
      <c r="AA30" s="144"/>
      <c r="AB30" s="136"/>
    </row>
    <row r="31" spans="1:40" hidden="1" x14ac:dyDescent="0.2">
      <c r="A31" s="70">
        <v>29</v>
      </c>
      <c r="B31" s="136"/>
      <c r="C31" s="136"/>
      <c r="D31" s="136"/>
      <c r="E31" s="136"/>
      <c r="F31" s="136"/>
      <c r="G31" s="136"/>
      <c r="H31" s="144"/>
      <c r="I31" s="144"/>
      <c r="J31" s="136"/>
      <c r="Z31" s="144"/>
      <c r="AA31" s="144"/>
      <c r="AB31" s="136"/>
    </row>
    <row r="32" spans="1:40" hidden="1" x14ac:dyDescent="0.2">
      <c r="A32" s="70">
        <v>30</v>
      </c>
      <c r="B32" s="136"/>
      <c r="C32" s="136"/>
      <c r="D32" s="136"/>
      <c r="E32" s="137"/>
      <c r="F32" s="136"/>
      <c r="G32" s="136"/>
      <c r="H32" s="144"/>
      <c r="I32" s="144"/>
      <c r="J32" s="136"/>
      <c r="N32" s="144"/>
      <c r="O32" s="144"/>
      <c r="P32" s="136"/>
      <c r="Q32" s="144"/>
      <c r="R32" s="144"/>
      <c r="S32" s="136"/>
      <c r="Z32" s="144"/>
      <c r="AA32" s="144"/>
      <c r="AB32" s="136"/>
    </row>
    <row r="33" spans="1:28" hidden="1" x14ac:dyDescent="0.2">
      <c r="A33" s="70">
        <v>31</v>
      </c>
      <c r="B33" s="136"/>
      <c r="C33" s="136"/>
      <c r="D33" s="136"/>
      <c r="E33" s="136"/>
      <c r="F33" s="136"/>
      <c r="G33" s="136"/>
      <c r="H33" s="144"/>
      <c r="I33" s="144"/>
      <c r="J33" s="136"/>
      <c r="N33" s="144"/>
      <c r="O33" s="144"/>
      <c r="P33" s="136"/>
      <c r="Q33" s="144"/>
      <c r="R33" s="144"/>
      <c r="S33" s="136"/>
      <c r="Z33" s="144"/>
      <c r="AA33" s="144"/>
      <c r="AB33" s="136"/>
    </row>
    <row r="34" spans="1:28" hidden="1" x14ac:dyDescent="0.2">
      <c r="A34" s="70">
        <v>32</v>
      </c>
      <c r="B34" s="136"/>
      <c r="C34" s="136"/>
      <c r="D34" s="136"/>
      <c r="E34" s="137"/>
      <c r="F34" s="136"/>
      <c r="G34" s="136"/>
      <c r="N34" s="144"/>
      <c r="O34" s="144"/>
      <c r="P34" s="136"/>
      <c r="Z34" s="144"/>
      <c r="AA34" s="144"/>
      <c r="AB34" s="136"/>
    </row>
    <row r="35" spans="1:28" hidden="1" x14ac:dyDescent="0.2">
      <c r="A35" s="70">
        <v>33</v>
      </c>
      <c r="B35" s="136"/>
      <c r="C35" s="136"/>
      <c r="D35" s="136"/>
      <c r="E35" s="137"/>
      <c r="F35" s="136"/>
      <c r="G35" s="136"/>
      <c r="H35" s="144"/>
      <c r="I35" s="144"/>
      <c r="J35" s="136"/>
      <c r="N35" s="144"/>
      <c r="O35" s="144"/>
      <c r="P35" s="136"/>
      <c r="Q35" s="144"/>
      <c r="R35" s="144"/>
      <c r="S35" s="136"/>
      <c r="Z35" s="144"/>
      <c r="AA35" s="144"/>
      <c r="AB35" s="136"/>
    </row>
    <row r="36" spans="1:28" hidden="1" x14ac:dyDescent="0.2">
      <c r="A36" s="70">
        <v>34</v>
      </c>
      <c r="B36" s="136"/>
      <c r="C36" s="136"/>
      <c r="D36" s="136"/>
      <c r="E36" s="137"/>
      <c r="F36" s="136"/>
      <c r="G36" s="136"/>
      <c r="Q36" s="144"/>
      <c r="R36" s="144"/>
      <c r="S36" s="136"/>
    </row>
    <row r="37" spans="1:28" hidden="1" x14ac:dyDescent="0.2">
      <c r="A37" s="70">
        <v>35</v>
      </c>
      <c r="B37" s="136"/>
      <c r="C37" s="136"/>
      <c r="D37" s="136"/>
      <c r="E37" s="137"/>
      <c r="F37" s="136"/>
      <c r="G37" s="136"/>
      <c r="H37" s="144"/>
      <c r="I37" s="144"/>
      <c r="J37" s="136"/>
      <c r="Q37" s="144"/>
      <c r="R37" s="144"/>
      <c r="S37" s="136"/>
    </row>
    <row r="38" spans="1:28" hidden="1" x14ac:dyDescent="0.2">
      <c r="A38" s="70">
        <v>36</v>
      </c>
      <c r="B38" s="136"/>
      <c r="C38" s="136"/>
      <c r="D38" s="136"/>
      <c r="E38" s="136"/>
      <c r="F38" s="136"/>
      <c r="G38" s="136"/>
      <c r="H38" s="144"/>
      <c r="I38" s="144"/>
      <c r="J38" s="136"/>
    </row>
    <row r="39" spans="1:28" hidden="1" x14ac:dyDescent="0.2">
      <c r="A39" s="70">
        <v>37</v>
      </c>
      <c r="B39" s="136"/>
      <c r="C39" s="136"/>
      <c r="D39" s="136"/>
      <c r="E39" s="137"/>
      <c r="F39" s="136"/>
      <c r="G39" s="136"/>
      <c r="H39" s="144"/>
      <c r="I39" s="144"/>
      <c r="J39" s="136"/>
      <c r="N39" s="144"/>
      <c r="O39" s="144"/>
      <c r="P39" s="136"/>
      <c r="Q39" s="144"/>
      <c r="R39" s="144"/>
      <c r="S39" s="136"/>
      <c r="Z39" s="144"/>
      <c r="AA39" s="144"/>
      <c r="AB39" s="136"/>
    </row>
    <row r="40" spans="1:28" hidden="1" x14ac:dyDescent="0.2">
      <c r="A40" s="70">
        <v>38</v>
      </c>
      <c r="B40" s="136"/>
      <c r="C40" s="136"/>
      <c r="D40" s="136"/>
      <c r="E40" s="136"/>
      <c r="F40" s="136"/>
      <c r="G40" s="136"/>
      <c r="H40" s="144"/>
      <c r="I40" s="144"/>
      <c r="J40" s="136"/>
      <c r="N40" s="144"/>
      <c r="O40" s="144"/>
      <c r="P40" s="136"/>
      <c r="Q40" s="144"/>
      <c r="R40" s="144"/>
      <c r="S40" s="136"/>
      <c r="Z40" s="144"/>
      <c r="AA40" s="144"/>
      <c r="AB40" s="136"/>
    </row>
    <row r="41" spans="1:28" hidden="1" x14ac:dyDescent="0.2">
      <c r="A41" s="70">
        <v>39</v>
      </c>
      <c r="B41" s="136"/>
      <c r="C41" s="136"/>
      <c r="D41" s="136"/>
      <c r="E41" s="137"/>
      <c r="F41" s="136"/>
      <c r="G41" s="136"/>
      <c r="Q41" s="144"/>
      <c r="R41" s="144"/>
      <c r="S41" s="136"/>
    </row>
    <row r="43" spans="1:28" ht="25.5" x14ac:dyDescent="0.2">
      <c r="A43" s="143" t="s">
        <v>168</v>
      </c>
      <c r="B43" s="145" t="s">
        <v>169</v>
      </c>
    </row>
    <row r="44" spans="1:28" ht="38.25" x14ac:dyDescent="0.2">
      <c r="A44" s="143" t="s">
        <v>170</v>
      </c>
      <c r="B44" s="145" t="s">
        <v>171</v>
      </c>
    </row>
    <row r="45" spans="1:28" ht="38.25" x14ac:dyDescent="0.2">
      <c r="A45" s="143" t="s">
        <v>172</v>
      </c>
      <c r="B45" s="145" t="s">
        <v>173</v>
      </c>
    </row>
  </sheetData>
  <sheetProtection algorithmName="SHA-512" hashValue="aeYhtGxua2NPCHBPcaWb2L+mhqSdSy8Zo8hCNKj8Y3TUYDQD6aHHDOxMfySE7Y4FFvaWsIr7fZyMKsPQWRR3Ow==" saltValue="5EbxJ/Ims4JbDFYtjNOBQw==" spinCount="100000" sheet="1" objects="1" scenarios="1"/>
  <autoFilter ref="A1:AN41" xr:uid="{00000000-0009-0000-0000-000000000000}"/>
  <phoneticPr fontId="55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DF2434-EACC-4034-AB3F-F8CE413990A6}">
          <x14:formula1>
            <xm:f>Achterblad!$C$2:$C$8</xm:f>
          </x14:formula1>
          <xm:sqref>I3:I27 L3:L27 O10 O14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>
    <tabColor rgb="FF173583"/>
  </sheetPr>
  <dimension ref="A1:D11"/>
  <sheetViews>
    <sheetView workbookViewId="0">
      <selection activeCell="B2" sqref="B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</v>
      </c>
    </row>
    <row r="2" spans="1:4" x14ac:dyDescent="0.25">
      <c r="A2" s="5" t="s">
        <v>97</v>
      </c>
      <c r="B2" s="44" t="str">
        <f>VLOOKUP($A$1,Verzamelblad!$A$3:$AH$41,2)</f>
        <v>De Piramide</v>
      </c>
      <c r="C2" s="5"/>
      <c r="D2" s="44"/>
    </row>
    <row r="3" spans="1:4" x14ac:dyDescent="0.25">
      <c r="A3" s="5"/>
      <c r="B3" s="44" t="str">
        <f>VLOOKUP($A$1,Verzamelblad!$A$3:$AH$41,3)</f>
        <v xml:space="preserve">Slochterwaard 179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tr">
        <f>Verzamelblad!H1</f>
        <v>Restafval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tr">
        <f>Verzamelblad!K1</f>
        <v>Restafval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tr">
        <f>Verzamelblad!N1</f>
        <v>Papier/karton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tr">
        <f>Verzamelblad!Q1</f>
        <v>Papier/karton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tr">
        <f>Verzamelblad!T1</f>
        <v>Vertrouwelijk papier</v>
      </c>
      <c r="B11" s="45">
        <f>VLOOKUP($A$1,Verzamelblad!$A$3:$AH$41,20)</f>
        <v>1</v>
      </c>
      <c r="C11" s="45" t="str">
        <f>VLOOKUP($A$1,Verzamelblad!$A$3:$AH$41,21)</f>
        <v>240 L</v>
      </c>
      <c r="D11" s="45" t="str">
        <f>VLOOKUP($A$1,Verzamelblad!$A$3:$AH$41,22)</f>
        <v>Op afroep</v>
      </c>
    </row>
  </sheetData>
  <sheetProtection algorithmName="SHA-512" hashValue="AD9lMAAgrFeptsDV/gL8UyCbul0z53q7weYBZi88zCaZVJg54YaNdftTuryppHIimNiWoNnfaC65w6Nsn85YTg==" saltValue="mix572W2ysqhyMGcrcrEP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73583"/>
  </sheetPr>
  <dimension ref="A1:D14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</v>
      </c>
    </row>
    <row r="2" spans="1:4" x14ac:dyDescent="0.25">
      <c r="A2" s="5" t="s">
        <v>97</v>
      </c>
      <c r="B2" s="44" t="str">
        <f>VLOOKUP($A$1,Verzamelblad!$A$3:$AH$41,2)</f>
        <v>Spinaker De Stip</v>
      </c>
      <c r="C2" s="5"/>
      <c r="D2" s="44"/>
    </row>
    <row r="3" spans="1:4" x14ac:dyDescent="0.25">
      <c r="A3" s="5"/>
      <c r="B3" s="44" t="str">
        <f>VLOOKUP($A$1,Verzamelblad!$A$3:$AH$41,3)</f>
        <v>Slochterwaard 179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0</v>
      </c>
      <c r="C7" s="45">
        <f>VLOOKUP($A$1,Verzamelblad!$A$3:$AH$41,9)</f>
        <v>0</v>
      </c>
      <c r="D7" s="45">
        <f>VLOOKUP($A$1,Verzamelblad!$A$3:$AH$41,10)</f>
        <v>0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  <row r="14" spans="1:4" x14ac:dyDescent="0.25">
      <c r="A14" t="s">
        <v>192</v>
      </c>
    </row>
  </sheetData>
  <sheetProtection algorithmName="SHA-512" hashValue="WPPm0Ot2CPo6UaPORmYSdmGN6JAYzy5KjTErTD4i6TocA+z+qDDivcTk1lhvyL7BIXgO/WZxGAfCqSY9KNVuxw==" saltValue="VY5QfzHX/AuHcY6sRwQtM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3</v>
      </c>
    </row>
    <row r="2" spans="1:4" x14ac:dyDescent="0.25">
      <c r="A2" s="5" t="s">
        <v>97</v>
      </c>
      <c r="B2" s="44" t="str">
        <f>VLOOKUP($A$1,Verzamelblad!$A$3:$AH$41,2)</f>
        <v>De Fontein</v>
      </c>
      <c r="C2" s="5"/>
      <c r="D2" s="44"/>
    </row>
    <row r="3" spans="1:4" x14ac:dyDescent="0.25">
      <c r="A3" s="5"/>
      <c r="B3" s="44" t="str">
        <f>VLOOKUP($A$1,Verzamelblad!$A$3:$AH$41,3)</f>
        <v xml:space="preserve">Heilooërdijk 136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d5dkEXsi7NvbxaBngQc3qhDc7DN2V8X/rfcbgpwnngvBE8nHUHsGh0fiIeQ8hlDSzgU/oGVMDM/zlOT9jUcTPQ==" saltValue="C+mlUAq+zwFFOzATeTAYp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47</vt:i4>
      </vt:variant>
      <vt:variant>
        <vt:lpstr>Benoemde bereiken</vt:lpstr>
      </vt:variant>
      <vt:variant>
        <vt:i4>2</vt:i4>
      </vt:variant>
    </vt:vector>
  </HeadingPairs>
  <TitlesOfParts>
    <vt:vector size="49" baseType="lpstr">
      <vt:lpstr>Achterblad</vt:lpstr>
      <vt:lpstr>Algemene gegevens</vt:lpstr>
      <vt:lpstr>Voorbeeld Kernassortiment</vt:lpstr>
      <vt:lpstr>Prijzenblad</vt:lpstr>
      <vt:lpstr>Prijzenblad afroep</vt:lpstr>
      <vt:lpstr>Verzamelblad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Sjira van Nek</cp:lastModifiedBy>
  <cp:lastPrinted>2024-10-04T14:15:00Z</cp:lastPrinted>
  <dcterms:created xsi:type="dcterms:W3CDTF">2017-01-16T09:18:51Z</dcterms:created>
  <dcterms:modified xsi:type="dcterms:W3CDTF">2024-11-05T09:46:38Z</dcterms:modified>
</cp:coreProperties>
</file>