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2500\"/>
    </mc:Choice>
  </mc:AlternateContent>
  <xr:revisionPtr revIDLastSave="0" documentId="13_ncr:1_{F1666DD9-A883-4813-BBEC-488912E0C02A}" xr6:coauthVersionLast="47" xr6:coauthVersionMax="47" xr10:uidLastSave="{00000000-0000-0000-0000-000000000000}"/>
  <bookViews>
    <workbookView xWindow="-120" yWindow="-120" windowWidth="29040" windowHeight="15720" tabRatio="799" firstSheet="1" activeTab="3" xr2:uid="{00000000-000D-0000-FFFF-FFFF00000000}"/>
  </bookViews>
  <sheets>
    <sheet name="Achterblad" sheetId="108" state="hidden" r:id="rId1"/>
    <sheet name="Algemene gegevens" sheetId="10" r:id="rId2"/>
    <sheet name="Voorbeeld Kernassortiment" sheetId="13" state="hidden" r:id="rId3"/>
    <sheet name="Prijzenblad" sheetId="107" r:id="rId4"/>
    <sheet name="Verzamelblad" sheetId="28" r:id="rId5"/>
    <sheet name="1" sheetId="24" r:id="rId6"/>
    <sheet name="2" sheetId="69" r:id="rId7"/>
    <sheet name="3" sheetId="70" r:id="rId8"/>
    <sheet name="4" sheetId="71" r:id="rId9"/>
    <sheet name="5" sheetId="72" r:id="rId10"/>
    <sheet name="6" sheetId="73" r:id="rId11"/>
    <sheet name="7" sheetId="74" r:id="rId12"/>
    <sheet name="8" sheetId="75" r:id="rId13"/>
    <sheet name="9" sheetId="76" r:id="rId14"/>
    <sheet name="10" sheetId="77" r:id="rId15"/>
    <sheet name="11" sheetId="78" r:id="rId16"/>
    <sheet name="12" sheetId="79" r:id="rId17"/>
    <sheet name="13" sheetId="80" r:id="rId18"/>
    <sheet name="14" sheetId="81" r:id="rId19"/>
    <sheet name="15" sheetId="82" r:id="rId20"/>
    <sheet name="16" sheetId="83" r:id="rId21"/>
    <sheet name="17" sheetId="84" r:id="rId22"/>
    <sheet name="18" sheetId="85" r:id="rId23"/>
    <sheet name="19" sheetId="86" r:id="rId24"/>
    <sheet name="20" sheetId="87" r:id="rId25"/>
    <sheet name="21" sheetId="88" r:id="rId26"/>
    <sheet name="22" sheetId="89" r:id="rId27"/>
    <sheet name="23" sheetId="90" r:id="rId28"/>
    <sheet name="24" sheetId="91" r:id="rId29"/>
    <sheet name="25" sheetId="92" r:id="rId30"/>
    <sheet name="26" sheetId="93" state="hidden" r:id="rId31"/>
    <sheet name="27" sheetId="94" state="hidden" r:id="rId32"/>
    <sheet name="28" sheetId="95" state="hidden" r:id="rId33"/>
    <sheet name="29" sheetId="96" state="hidden" r:id="rId34"/>
    <sheet name="30" sheetId="97" state="hidden" r:id="rId35"/>
    <sheet name="31" sheetId="98" state="hidden" r:id="rId36"/>
    <sheet name="32" sheetId="99" state="hidden" r:id="rId37"/>
    <sheet name="33" sheetId="100" state="hidden" r:id="rId38"/>
    <sheet name="34" sheetId="101" state="hidden" r:id="rId39"/>
    <sheet name="35" sheetId="102" state="hidden" r:id="rId40"/>
    <sheet name="36" sheetId="103" state="hidden" r:id="rId41"/>
    <sheet name="37" sheetId="104" state="hidden" r:id="rId42"/>
    <sheet name="38" sheetId="105" state="hidden" r:id="rId43"/>
    <sheet name="39" sheetId="106" state="hidden" r:id="rId44"/>
    <sheet name="7. overige tafels" sheetId="7" state="hidden" r:id="rId45"/>
    <sheet name="8.Kasten - modulair" sheetId="23" state="hidden" r:id="rId46"/>
  </sheets>
  <definedNames>
    <definedName name="_xlnm._FilterDatabase" localSheetId="4" hidden="1">Verzamelblad!$A$1:$AN$41</definedName>
    <definedName name="_xlnm.Print_Area" localSheetId="44">'7. overige tafels'!$A$1:$D$28</definedName>
    <definedName name="_xlnm.Print_Area" localSheetId="1">'Algemene gegevens'!$A$1:$AL$23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07" l="1"/>
  <c r="E8" i="107" l="1"/>
  <c r="E6" i="107"/>
  <c r="J6" i="107" s="1"/>
  <c r="E7" i="107"/>
  <c r="I7" i="107"/>
  <c r="E9" i="107"/>
  <c r="E10" i="107"/>
  <c r="E11" i="107"/>
  <c r="I11" i="107"/>
  <c r="E23" i="107"/>
  <c r="E24" i="107"/>
  <c r="E12" i="107"/>
  <c r="I12" i="107"/>
  <c r="E13" i="107"/>
  <c r="I13" i="107"/>
  <c r="E25" i="107"/>
  <c r="E14" i="107"/>
  <c r="I14" i="107"/>
  <c r="E26" i="107"/>
  <c r="I26" i="107"/>
  <c r="E27" i="107"/>
  <c r="I27" i="107"/>
  <c r="J27" i="107"/>
  <c r="E28" i="107"/>
  <c r="J28" i="107" s="1"/>
  <c r="I28" i="107"/>
  <c r="E29" i="107"/>
  <c r="I29" i="107"/>
  <c r="E30" i="107"/>
  <c r="I30" i="107"/>
  <c r="J30" i="107" s="1"/>
  <c r="E31" i="107"/>
  <c r="I31" i="107"/>
  <c r="J31" i="107"/>
  <c r="E32" i="107"/>
  <c r="I32" i="107"/>
  <c r="J32" i="107"/>
  <c r="E33" i="107"/>
  <c r="J33" i="107" s="1"/>
  <c r="I33" i="107"/>
  <c r="E34" i="107"/>
  <c r="I34" i="107"/>
  <c r="J34" i="107" s="1"/>
  <c r="E35" i="107"/>
  <c r="I35" i="107"/>
  <c r="J35" i="107"/>
  <c r="E36" i="107"/>
  <c r="I36" i="107"/>
  <c r="J36" i="107"/>
  <c r="E37" i="107"/>
  <c r="J37" i="107" s="1"/>
  <c r="I37" i="107"/>
  <c r="E38" i="107"/>
  <c r="I38" i="107"/>
  <c r="J38" i="107" s="1"/>
  <c r="E39" i="107"/>
  <c r="I39" i="107"/>
  <c r="J39" i="107"/>
  <c r="E40" i="107"/>
  <c r="I40" i="107"/>
  <c r="J40" i="107"/>
  <c r="C12" i="85"/>
  <c r="B12" i="85"/>
  <c r="D11" i="70"/>
  <c r="C11" i="70"/>
  <c r="B11" i="70"/>
  <c r="D10" i="70"/>
  <c r="C10" i="70"/>
  <c r="B10" i="70"/>
  <c r="D9" i="70"/>
  <c r="C9" i="70"/>
  <c r="B9" i="70"/>
  <c r="D8" i="70"/>
  <c r="C8" i="70"/>
  <c r="B8" i="70"/>
  <c r="D7" i="70"/>
  <c r="C7" i="70"/>
  <c r="B7" i="70"/>
  <c r="D11" i="71"/>
  <c r="C11" i="71"/>
  <c r="B11" i="71"/>
  <c r="D10" i="71"/>
  <c r="C10" i="71"/>
  <c r="B10" i="71"/>
  <c r="D9" i="71"/>
  <c r="C9" i="71"/>
  <c r="B9" i="71"/>
  <c r="D8" i="71"/>
  <c r="C8" i="71"/>
  <c r="B8" i="71"/>
  <c r="D7" i="71"/>
  <c r="C7" i="71"/>
  <c r="B7" i="71"/>
  <c r="D11" i="72"/>
  <c r="C11" i="72"/>
  <c r="B11" i="72"/>
  <c r="D10" i="72"/>
  <c r="C10" i="72"/>
  <c r="B10" i="72"/>
  <c r="D9" i="72"/>
  <c r="C9" i="72"/>
  <c r="B9" i="72"/>
  <c r="D8" i="72"/>
  <c r="C8" i="72"/>
  <c r="B8" i="72"/>
  <c r="D7" i="72"/>
  <c r="C7" i="72"/>
  <c r="B7" i="72"/>
  <c r="D11" i="73"/>
  <c r="C11" i="73"/>
  <c r="B11" i="73"/>
  <c r="D10" i="73"/>
  <c r="C10" i="73"/>
  <c r="B10" i="73"/>
  <c r="D9" i="73"/>
  <c r="C9" i="73"/>
  <c r="B9" i="73"/>
  <c r="D8" i="73"/>
  <c r="C8" i="73"/>
  <c r="B8" i="73"/>
  <c r="D7" i="73"/>
  <c r="C7" i="73"/>
  <c r="B7" i="73"/>
  <c r="D11" i="74"/>
  <c r="C11" i="74"/>
  <c r="B11" i="74"/>
  <c r="D10" i="74"/>
  <c r="C10" i="74"/>
  <c r="B10" i="74"/>
  <c r="D9" i="74"/>
  <c r="C9" i="74"/>
  <c r="B9" i="74"/>
  <c r="D8" i="74"/>
  <c r="C8" i="74"/>
  <c r="B8" i="74"/>
  <c r="D7" i="74"/>
  <c r="C7" i="74"/>
  <c r="B7" i="74"/>
  <c r="D11" i="75"/>
  <c r="C11" i="75"/>
  <c r="B11" i="75"/>
  <c r="D10" i="75"/>
  <c r="C10" i="75"/>
  <c r="B10" i="75"/>
  <c r="D9" i="75"/>
  <c r="C9" i="75"/>
  <c r="B9" i="75"/>
  <c r="D8" i="75"/>
  <c r="C8" i="75"/>
  <c r="B8" i="75"/>
  <c r="D7" i="75"/>
  <c r="C7" i="75"/>
  <c r="B7" i="75"/>
  <c r="D11" i="76"/>
  <c r="C11" i="76"/>
  <c r="B11" i="76"/>
  <c r="D10" i="76"/>
  <c r="C10" i="76"/>
  <c r="B10" i="76"/>
  <c r="D9" i="76"/>
  <c r="C9" i="76"/>
  <c r="B9" i="76"/>
  <c r="D8" i="76"/>
  <c r="C8" i="76"/>
  <c r="B8" i="76"/>
  <c r="D7" i="76"/>
  <c r="C7" i="76"/>
  <c r="B7" i="76"/>
  <c r="D11" i="77"/>
  <c r="C11" i="77"/>
  <c r="B11" i="77"/>
  <c r="D10" i="77"/>
  <c r="C10" i="77"/>
  <c r="B10" i="77"/>
  <c r="D9" i="77"/>
  <c r="C9" i="77"/>
  <c r="B9" i="77"/>
  <c r="D8" i="77"/>
  <c r="C8" i="77"/>
  <c r="B8" i="77"/>
  <c r="D7" i="77"/>
  <c r="C7" i="77"/>
  <c r="B7" i="77"/>
  <c r="D11" i="78"/>
  <c r="C11" i="78"/>
  <c r="B11" i="78"/>
  <c r="D10" i="78"/>
  <c r="C10" i="78"/>
  <c r="B10" i="78"/>
  <c r="D9" i="78"/>
  <c r="C9" i="78"/>
  <c r="B9" i="78"/>
  <c r="D8" i="78"/>
  <c r="C8" i="78"/>
  <c r="B8" i="78"/>
  <c r="D7" i="78"/>
  <c r="C7" i="78"/>
  <c r="B7" i="78"/>
  <c r="D11" i="79"/>
  <c r="C11" i="79"/>
  <c r="B11" i="79"/>
  <c r="D10" i="79"/>
  <c r="C10" i="79"/>
  <c r="B10" i="79"/>
  <c r="D9" i="79"/>
  <c r="C9" i="79"/>
  <c r="B9" i="79"/>
  <c r="D8" i="79"/>
  <c r="C8" i="79"/>
  <c r="B8" i="79"/>
  <c r="D7" i="79"/>
  <c r="C7" i="79"/>
  <c r="B7" i="79"/>
  <c r="D11" i="80"/>
  <c r="C11" i="80"/>
  <c r="B11" i="80"/>
  <c r="D10" i="80"/>
  <c r="C10" i="80"/>
  <c r="B10" i="80"/>
  <c r="D9" i="80"/>
  <c r="C9" i="80"/>
  <c r="B9" i="80"/>
  <c r="D8" i="80"/>
  <c r="C8" i="80"/>
  <c r="B8" i="80"/>
  <c r="D7" i="80"/>
  <c r="C7" i="80"/>
  <c r="B7" i="80"/>
  <c r="D11" i="81"/>
  <c r="C11" i="81"/>
  <c r="B11" i="81"/>
  <c r="D10" i="81"/>
  <c r="C10" i="81"/>
  <c r="B10" i="81"/>
  <c r="D9" i="81"/>
  <c r="C9" i="81"/>
  <c r="B9" i="81"/>
  <c r="D8" i="81"/>
  <c r="C8" i="81"/>
  <c r="B8" i="81"/>
  <c r="D7" i="81"/>
  <c r="C7" i="81"/>
  <c r="B7" i="81"/>
  <c r="D11" i="82"/>
  <c r="C11" i="82"/>
  <c r="B11" i="82"/>
  <c r="D10" i="82"/>
  <c r="C10" i="82"/>
  <c r="B10" i="82"/>
  <c r="D9" i="82"/>
  <c r="C9" i="82"/>
  <c r="B9" i="82"/>
  <c r="D8" i="82"/>
  <c r="C8" i="82"/>
  <c r="B8" i="82"/>
  <c r="D7" i="82"/>
  <c r="C7" i="82"/>
  <c r="B7" i="82"/>
  <c r="D11" i="83"/>
  <c r="C11" i="83"/>
  <c r="B11" i="83"/>
  <c r="D10" i="83"/>
  <c r="C10" i="83"/>
  <c r="B10" i="83"/>
  <c r="D9" i="83"/>
  <c r="C9" i="83"/>
  <c r="B9" i="83"/>
  <c r="D8" i="83"/>
  <c r="C8" i="83"/>
  <c r="B8" i="83"/>
  <c r="D7" i="83"/>
  <c r="C7" i="83"/>
  <c r="B7" i="83"/>
  <c r="D11" i="84"/>
  <c r="C11" i="84"/>
  <c r="B11" i="84"/>
  <c r="D10" i="84"/>
  <c r="C10" i="84"/>
  <c r="B10" i="84"/>
  <c r="D9" i="84"/>
  <c r="C9" i="84"/>
  <c r="B9" i="84"/>
  <c r="D8" i="84"/>
  <c r="C8" i="84"/>
  <c r="B8" i="84"/>
  <c r="D7" i="84"/>
  <c r="C7" i="84"/>
  <c r="B7" i="84"/>
  <c r="D11" i="85"/>
  <c r="C11" i="85"/>
  <c r="B11" i="85"/>
  <c r="D10" i="85"/>
  <c r="C10" i="85"/>
  <c r="B10" i="85"/>
  <c r="D9" i="85"/>
  <c r="C9" i="85"/>
  <c r="B9" i="85"/>
  <c r="D8" i="85"/>
  <c r="C8" i="85"/>
  <c r="B8" i="85"/>
  <c r="D7" i="85"/>
  <c r="C7" i="85"/>
  <c r="B7" i="85"/>
  <c r="D11" i="86"/>
  <c r="C11" i="86"/>
  <c r="B11" i="86"/>
  <c r="D10" i="86"/>
  <c r="C10" i="86"/>
  <c r="B10" i="86"/>
  <c r="D9" i="86"/>
  <c r="C9" i="86"/>
  <c r="B9" i="86"/>
  <c r="D8" i="86"/>
  <c r="C8" i="86"/>
  <c r="B8" i="86"/>
  <c r="D7" i="86"/>
  <c r="C7" i="86"/>
  <c r="B7" i="86"/>
  <c r="D11" i="87"/>
  <c r="C11" i="87"/>
  <c r="B11" i="87"/>
  <c r="D10" i="87"/>
  <c r="C10" i="87"/>
  <c r="B10" i="87"/>
  <c r="D9" i="87"/>
  <c r="C9" i="87"/>
  <c r="B9" i="87"/>
  <c r="D8" i="87"/>
  <c r="C8" i="87"/>
  <c r="B8" i="87"/>
  <c r="D7" i="87"/>
  <c r="C7" i="87"/>
  <c r="B7" i="87"/>
  <c r="D11" i="88"/>
  <c r="C11" i="88"/>
  <c r="B11" i="88"/>
  <c r="D10" i="88"/>
  <c r="C10" i="88"/>
  <c r="B10" i="88"/>
  <c r="D9" i="88"/>
  <c r="C9" i="88"/>
  <c r="B9" i="88"/>
  <c r="D8" i="88"/>
  <c r="C8" i="88"/>
  <c r="B8" i="88"/>
  <c r="D7" i="88"/>
  <c r="C7" i="88"/>
  <c r="B7" i="88"/>
  <c r="D11" i="89"/>
  <c r="C11" i="89"/>
  <c r="B11" i="89"/>
  <c r="D10" i="89"/>
  <c r="C10" i="89"/>
  <c r="B10" i="89"/>
  <c r="D9" i="89"/>
  <c r="C9" i="89"/>
  <c r="B9" i="89"/>
  <c r="D8" i="89"/>
  <c r="C8" i="89"/>
  <c r="B8" i="89"/>
  <c r="D7" i="89"/>
  <c r="C7" i="89"/>
  <c r="B7" i="89"/>
  <c r="D11" i="90"/>
  <c r="C11" i="90"/>
  <c r="B11" i="90"/>
  <c r="D10" i="90"/>
  <c r="C10" i="90"/>
  <c r="B10" i="90"/>
  <c r="D9" i="90"/>
  <c r="C9" i="90"/>
  <c r="B9" i="90"/>
  <c r="D8" i="90"/>
  <c r="C8" i="90"/>
  <c r="B8" i="90"/>
  <c r="D7" i="90"/>
  <c r="C7" i="90"/>
  <c r="B7" i="90"/>
  <c r="D11" i="91"/>
  <c r="C11" i="91"/>
  <c r="B11" i="91"/>
  <c r="D10" i="91"/>
  <c r="C10" i="91"/>
  <c r="B10" i="91"/>
  <c r="D9" i="91"/>
  <c r="C9" i="91"/>
  <c r="B9" i="91"/>
  <c r="D8" i="91"/>
  <c r="C8" i="91"/>
  <c r="B8" i="91"/>
  <c r="D7" i="91"/>
  <c r="C7" i="91"/>
  <c r="B7" i="91"/>
  <c r="D11" i="92"/>
  <c r="C11" i="92"/>
  <c r="B11" i="92"/>
  <c r="D10" i="92"/>
  <c r="C10" i="92"/>
  <c r="B10" i="92"/>
  <c r="D9" i="92"/>
  <c r="C9" i="92"/>
  <c r="B9" i="92"/>
  <c r="D8" i="92"/>
  <c r="C8" i="92"/>
  <c r="B8" i="92"/>
  <c r="D7" i="92"/>
  <c r="C7" i="92"/>
  <c r="B7" i="92"/>
  <c r="D11" i="69"/>
  <c r="C11" i="69"/>
  <c r="B11" i="69"/>
  <c r="D10" i="69"/>
  <c r="C10" i="69"/>
  <c r="B10" i="69"/>
  <c r="D9" i="69"/>
  <c r="C9" i="69"/>
  <c r="B9" i="69"/>
  <c r="D8" i="69"/>
  <c r="C8" i="69"/>
  <c r="B8" i="69"/>
  <c r="D7" i="69"/>
  <c r="C7" i="69"/>
  <c r="B7" i="69"/>
  <c r="C9" i="24"/>
  <c r="C7" i="24"/>
  <c r="C8" i="24"/>
  <c r="C10" i="24"/>
  <c r="C11" i="24"/>
  <c r="D7" i="24"/>
  <c r="D8" i="24"/>
  <c r="D9" i="24"/>
  <c r="D10" i="24"/>
  <c r="D11" i="24"/>
  <c r="A11" i="24"/>
  <c r="A10" i="24"/>
  <c r="A9" i="24"/>
  <c r="A8" i="24"/>
  <c r="A7" i="24"/>
  <c r="B11" i="24"/>
  <c r="B10" i="24"/>
  <c r="B9" i="24"/>
  <c r="B8" i="24"/>
  <c r="B7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B4" i="92"/>
  <c r="C3" i="92"/>
  <c r="B3" i="92"/>
  <c r="B2" i="92"/>
  <c r="B4" i="91"/>
  <c r="C3" i="91"/>
  <c r="B3" i="91"/>
  <c r="B2" i="91"/>
  <c r="B4" i="90"/>
  <c r="C3" i="90"/>
  <c r="B3" i="90"/>
  <c r="B2" i="90"/>
  <c r="B4" i="89"/>
  <c r="C3" i="89"/>
  <c r="B3" i="89"/>
  <c r="B2" i="89"/>
  <c r="B4" i="88"/>
  <c r="C3" i="88"/>
  <c r="B3" i="88"/>
  <c r="B2" i="88"/>
  <c r="B4" i="87"/>
  <c r="C3" i="87"/>
  <c r="B3" i="87"/>
  <c r="B2" i="87"/>
  <c r="B4" i="86"/>
  <c r="C3" i="86"/>
  <c r="B3" i="86"/>
  <c r="B2" i="86"/>
  <c r="B4" i="85"/>
  <c r="C3" i="85"/>
  <c r="B3" i="85"/>
  <c r="B2" i="85"/>
  <c r="B4" i="84"/>
  <c r="C3" i="84"/>
  <c r="B3" i="84"/>
  <c r="B2" i="84"/>
  <c r="B4" i="83"/>
  <c r="C3" i="83"/>
  <c r="B3" i="83"/>
  <c r="B2" i="83"/>
  <c r="B4" i="82"/>
  <c r="C3" i="82"/>
  <c r="B3" i="82"/>
  <c r="B2" i="82"/>
  <c r="B4" i="81"/>
  <c r="C3" i="81"/>
  <c r="B3" i="81"/>
  <c r="B2" i="81"/>
  <c r="B4" i="80"/>
  <c r="C3" i="80"/>
  <c r="B3" i="80"/>
  <c r="B2" i="80"/>
  <c r="B4" i="79"/>
  <c r="C3" i="79"/>
  <c r="B3" i="79"/>
  <c r="B2" i="79"/>
  <c r="B4" i="78"/>
  <c r="C3" i="78"/>
  <c r="B3" i="78"/>
  <c r="B2" i="78"/>
  <c r="B4" i="77"/>
  <c r="C3" i="77"/>
  <c r="B3" i="77"/>
  <c r="B2" i="77"/>
  <c r="B4" i="76"/>
  <c r="C3" i="76"/>
  <c r="B3" i="76"/>
  <c r="B2" i="76"/>
  <c r="B4" i="75"/>
  <c r="C3" i="75"/>
  <c r="B3" i="75"/>
  <c r="B2" i="75"/>
  <c r="B4" i="74"/>
  <c r="C3" i="74"/>
  <c r="B3" i="74"/>
  <c r="B2" i="74"/>
  <c r="B4" i="73"/>
  <c r="C3" i="73"/>
  <c r="B3" i="73"/>
  <c r="B2" i="73"/>
  <c r="B4" i="72"/>
  <c r="C3" i="72"/>
  <c r="B3" i="72"/>
  <c r="B2" i="72"/>
  <c r="B4" i="71"/>
  <c r="C3" i="71"/>
  <c r="B3" i="71"/>
  <c r="B2" i="71"/>
  <c r="B4" i="70"/>
  <c r="C3" i="70"/>
  <c r="B3" i="70"/>
  <c r="B2" i="70"/>
  <c r="B4" i="69"/>
  <c r="C3" i="69"/>
  <c r="B3" i="69"/>
  <c r="B2" i="69"/>
  <c r="B4" i="24"/>
  <c r="C3" i="24"/>
  <c r="B3" i="24"/>
  <c r="B2" i="24"/>
  <c r="J11" i="107" l="1"/>
  <c r="J26" i="107"/>
  <c r="J41" i="107" s="1"/>
  <c r="J12" i="107"/>
  <c r="J29" i="107"/>
  <c r="J13" i="107"/>
  <c r="J14" i="107"/>
  <c r="J7" i="107"/>
  <c r="I23" i="107"/>
  <c r="J23" i="107" s="1"/>
  <c r="I9" i="107"/>
  <c r="J9" i="107" s="1"/>
  <c r="I24" i="107"/>
  <c r="J24" i="107" s="1"/>
  <c r="I10" i="107"/>
  <c r="J10" i="107" s="1"/>
  <c r="I25" i="107"/>
  <c r="J25" i="107" s="1"/>
  <c r="I8" i="107"/>
  <c r="J8" i="107" s="1"/>
  <c r="J15" i="107" l="1"/>
  <c r="J43" i="10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<sst xmlns="http://schemas.openxmlformats.org/spreadsheetml/2006/main" count="962" uniqueCount="224">
  <si>
    <t>Minimale eisen  en aanvullende wensen</t>
  </si>
  <si>
    <t>eis</t>
  </si>
  <si>
    <t>specificatie</t>
  </si>
  <si>
    <t>Kruk - Taboeret</t>
  </si>
  <si>
    <t>1. Kleuter - leerling stoel</t>
  </si>
  <si>
    <t>2. Leerling tafels</t>
  </si>
  <si>
    <t>3. Kruk - Taboeretten</t>
  </si>
  <si>
    <t>4. Docentenbureau- en stoel</t>
  </si>
  <si>
    <t>5. Kasten - diverse uitvoeringen</t>
  </si>
  <si>
    <t>6. Groepstafels</t>
  </si>
  <si>
    <t>Kasten zijn voorzien een vlak bovenblad, tenzij uitdrukkelijk anders is verzocht</t>
  </si>
  <si>
    <t>Kleuterstoel</t>
  </si>
  <si>
    <t>Leerlingtafel</t>
  </si>
  <si>
    <t>Speeltafel kleuters</t>
  </si>
  <si>
    <t>Inschrijfbiljet</t>
  </si>
  <si>
    <t>Volledige naam onderneming (Handelsnaam Kvk)</t>
  </si>
  <si>
    <t>Vestigingsplaats onderneming(Kvk)</t>
  </si>
  <si>
    <t>Kvk-nummer</t>
  </si>
  <si>
    <t>Contactpersoon offerte</t>
  </si>
  <si>
    <t>Telefoonnummer kantoor</t>
  </si>
  <si>
    <t>Postadres kantoor</t>
  </si>
  <si>
    <t>Mobiel nummer contactpersoon offerte</t>
  </si>
  <si>
    <t>E-mail adres contactpersoon offerte</t>
  </si>
  <si>
    <t>Leerlingstoel traditioneel</t>
  </si>
  <si>
    <t>Groepstafel standaard 140x70</t>
  </si>
  <si>
    <t>Groepstafel variant 1 tbv kleuters</t>
  </si>
  <si>
    <t>Groepstafel variant 2 tbv groep 3-8</t>
  </si>
  <si>
    <t>Leerlingstoel met voetensteun (1 hoogte zitten)</t>
  </si>
  <si>
    <t>Kleutertafel</t>
  </si>
  <si>
    <t>Leerlingtafel 1 hoogte zitten</t>
  </si>
  <si>
    <t>lendensteun</t>
  </si>
  <si>
    <t>armleuningen</t>
  </si>
  <si>
    <t>Voorbeeld Kernassortiment</t>
  </si>
  <si>
    <t>kast 3</t>
  </si>
  <si>
    <t>"+ overige in lijn kortings%</t>
  </si>
  <si>
    <t>+ overige in lijn kortings%</t>
  </si>
  <si>
    <t>Meubels vanuit casus</t>
  </si>
  <si>
    <t>hout of staal of keuzevrij</t>
  </si>
  <si>
    <t>zitting</t>
  </si>
  <si>
    <t>kleurenpallet</t>
  </si>
  <si>
    <t xml:space="preserve">netwaeve/ trevira (dichte stof) </t>
  </si>
  <si>
    <t>gasveer (voor diverse zithoogtes)</t>
  </si>
  <si>
    <t>voetenring</t>
  </si>
  <si>
    <t>Hard is voor zachte vloeren en zacht is voor op harde vloeren</t>
  </si>
  <si>
    <t>Wielen  hard/zacht (of voor zowel harde als zachte vloeren geschikt)</t>
  </si>
  <si>
    <t>1 hoogte zitten houdt in. De tafels zijn per leeftijdscategorie op 1 hoogte.</t>
  </si>
  <si>
    <t>de kinderen krijgen een stoel met voetensteun waardoor ze toch comfortabel kunnen zitten</t>
  </si>
  <si>
    <t>evt gewenste vorm van groepstafel uitvragen en gewenste afmetingen om goede vergelijking te kunnen maken.</t>
  </si>
  <si>
    <t>7. Eigen invulling  (Maximaal 10 meubelstukken)</t>
  </si>
  <si>
    <t>Bureau in hoogte verstelbaar</t>
  </si>
  <si>
    <t>Bureau dagelijks in hoogte verstelbaar</t>
  </si>
  <si>
    <t>Bureaustoel</t>
  </si>
  <si>
    <t>Lage kast open</t>
  </si>
  <si>
    <t>Hoge kast dicht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</si>
  <si>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</si>
  <si>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</si>
  <si>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</si>
  <si>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</si>
  <si>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</si>
  <si>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</si>
  <si>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</si>
  <si>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</si>
  <si>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</si>
  <si>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</si>
  <si>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</si>
  <si>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</si>
  <si>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</si>
  <si>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</si>
  <si>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</si>
  <si>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</si>
  <si>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</si>
  <si>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</si>
  <si>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</si>
  <si>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</si>
  <si>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</si>
  <si>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</si>
  <si>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</si>
  <si>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</si>
  <si>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</si>
  <si>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</si>
  <si>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</si>
  <si>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</si>
  <si>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Huur per maand</t>
  </si>
  <si>
    <t>Huur per jaar</t>
  </si>
  <si>
    <t>Glas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</si>
  <si>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</si>
  <si>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</si>
  <si>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</si>
  <si>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</si>
  <si>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</si>
  <si>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</si>
  <si>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</si>
  <si>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container</t>
  </si>
  <si>
    <t>ledigingsfrequentie</t>
  </si>
  <si>
    <t>Aantal containers</t>
  </si>
  <si>
    <t>Inhoud rolcontainer</t>
  </si>
  <si>
    <t>Ledigingsfrequentie</t>
  </si>
  <si>
    <t xml:space="preserve">Locatie: </t>
  </si>
  <si>
    <t>Prijzenblad</t>
  </si>
  <si>
    <t>Aantal containers*</t>
  </si>
  <si>
    <t>Ledigingskosten per jaar</t>
  </si>
  <si>
    <t>Prijzen containers op afroep</t>
  </si>
  <si>
    <t>Papier</t>
  </si>
  <si>
    <t>Bouw en sloop afval</t>
  </si>
  <si>
    <t>Eenmalige kosten plaatsing container</t>
  </si>
  <si>
    <t>Inzamelfrequentie***</t>
  </si>
  <si>
    <t>** Dit betreffen de kosten minus de eventuele opbrengst van de betreffende stroom. U mag hier derhalve negatieve kosten opgeven.</t>
  </si>
  <si>
    <t>240 L</t>
  </si>
  <si>
    <t>360 L</t>
  </si>
  <si>
    <t>660 L</t>
  </si>
  <si>
    <t>1000 L</t>
  </si>
  <si>
    <t>1100 L</t>
  </si>
  <si>
    <t>Vetten</t>
  </si>
  <si>
    <t>* specificatie per locatie inzichtelijk in Locatiedossiers (nummer 1 tot en met 24)</t>
  </si>
  <si>
    <t>Kosten verwerking per ton</t>
  </si>
  <si>
    <t>Spinaker De Stip</t>
  </si>
  <si>
    <t>De Fontein</t>
  </si>
  <si>
    <t>Nicolaas Beets</t>
  </si>
  <si>
    <t xml:space="preserve">Nicolaas Beets </t>
  </si>
  <si>
    <t>De Zes Wielen</t>
  </si>
  <si>
    <t>Basisschool Kennemerpoort</t>
  </si>
  <si>
    <t>De Sterrenwachter</t>
  </si>
  <si>
    <t>De Spinaker VSO Alkmaar</t>
  </si>
  <si>
    <t>De Spinaker VSO Den Helder</t>
  </si>
  <si>
    <t>De Spinaker SO Regio</t>
  </si>
  <si>
    <t>De Spinaker VSO Dijk en Waard</t>
  </si>
  <si>
    <t>De Spinaker VSO Hoorn</t>
  </si>
  <si>
    <t>Basisschool De Cilinder</t>
  </si>
  <si>
    <t>Hoofdkantoor</t>
  </si>
  <si>
    <t>Basisschool Jules Verne</t>
  </si>
  <si>
    <t>Liereland</t>
  </si>
  <si>
    <t>Basisschool De Cocon</t>
  </si>
  <si>
    <t>De Vlieger</t>
  </si>
  <si>
    <t>De Zandloper</t>
  </si>
  <si>
    <t>Basisschool Bello</t>
  </si>
  <si>
    <t>Loods</t>
  </si>
  <si>
    <t xml:space="preserve">Slochterwaard 179   </t>
  </si>
  <si>
    <t>Slochterwaard 179</t>
  </si>
  <si>
    <t xml:space="preserve">Heilooërdijk 136   </t>
  </si>
  <si>
    <t xml:space="preserve">Beethovensingel 17    </t>
  </si>
  <si>
    <t>Beethovensingel 7</t>
  </si>
  <si>
    <t xml:space="preserve">Gabriël Metsulaan 34    </t>
  </si>
  <si>
    <t xml:space="preserve">Munnikenweg 18    </t>
  </si>
  <si>
    <t xml:space="preserve">Saturnusstraat 50    </t>
  </si>
  <si>
    <t xml:space="preserve">Lindenlaan 101   </t>
  </si>
  <si>
    <t xml:space="preserve">Hofdijkstraat 12    </t>
  </si>
  <si>
    <t xml:space="preserve">Stempelmakerstraat 19    </t>
  </si>
  <si>
    <t xml:space="preserve">Jan Ligthartstraat 7     </t>
  </si>
  <si>
    <t xml:space="preserve">Sportlaan 38    </t>
  </si>
  <si>
    <t>Kortenaerkade  22</t>
  </si>
  <si>
    <t xml:space="preserve">Smaragd 32    </t>
  </si>
  <si>
    <t>Marketentster 1</t>
  </si>
  <si>
    <t xml:space="preserve">Johanna Naberstraat 81    </t>
  </si>
  <si>
    <t xml:space="preserve">Havinghastraat 22    </t>
  </si>
  <si>
    <t xml:space="preserve">Drechterwaard 7     </t>
  </si>
  <si>
    <t xml:space="preserve">Toscanestraat 4     </t>
  </si>
  <si>
    <t xml:space="preserve">Pater Schiphorststraat 1     </t>
  </si>
  <si>
    <t xml:space="preserve">Sneeuwgansstraat 18    </t>
  </si>
  <si>
    <t xml:space="preserve">Schoolstraat 15    </t>
  </si>
  <si>
    <t xml:space="preserve">Snaarmanslaan 19    </t>
  </si>
  <si>
    <t xml:space="preserve">Nijverheidsstraat 13    </t>
  </si>
  <si>
    <t>Alkmaar</t>
  </si>
  <si>
    <t>Oudorp</t>
  </si>
  <si>
    <t>Den Helder</t>
  </si>
  <si>
    <t>Heerhugowaard</t>
  </si>
  <si>
    <t>Hoorn nh</t>
  </si>
  <si>
    <t>Koedijk gem alkmaar</t>
  </si>
  <si>
    <t>1*</t>
  </si>
  <si>
    <t>*</t>
  </si>
  <si>
    <t>Let op: deze container bevindt zich aan de Kees Boekestraat 1</t>
  </si>
  <si>
    <t>**</t>
  </si>
  <si>
    <t>Let op: deze locaties komen medio 2025 te vervallen. De scholen verhuizen naar de Gabriël Metsulaan 34.</t>
  </si>
  <si>
    <t>***</t>
  </si>
  <si>
    <t>Let op: dit is vooralsnog een tijdelijke locatie. Medio 2025 wordt deze locatie volledig in gebruik genomen (zie **)</t>
  </si>
  <si>
    <t>Papier/karton</t>
  </si>
  <si>
    <t>Op afroep</t>
  </si>
  <si>
    <t>1xP8W</t>
  </si>
  <si>
    <t>1xP4W</t>
  </si>
  <si>
    <t>1xP2W</t>
  </si>
  <si>
    <t>1xPW</t>
  </si>
  <si>
    <t>2xPW</t>
  </si>
  <si>
    <t>2xPW**</t>
  </si>
  <si>
    <t>2xPW***</t>
  </si>
  <si>
    <t>Inzamelfrequentie</t>
  </si>
  <si>
    <t>1100 Ltr</t>
  </si>
  <si>
    <t>1300 Ltr</t>
  </si>
  <si>
    <t>1600 Ltr</t>
  </si>
  <si>
    <t>660 Ltr</t>
  </si>
  <si>
    <t>750 Ltr</t>
  </si>
  <si>
    <t>770 Ltr</t>
  </si>
  <si>
    <t>240 Ltr</t>
  </si>
  <si>
    <t>PD</t>
  </si>
  <si>
    <t>Het afval van deze locatie gaat mee met locatie 1 De Pyramide</t>
  </si>
  <si>
    <t>inhoud rolcontainer</t>
  </si>
  <si>
    <t>aantal rolcontainers</t>
  </si>
  <si>
    <t>Inhoud container in liters</t>
  </si>
  <si>
    <t xml:space="preserve">6 m3 </t>
  </si>
  <si>
    <t xml:space="preserve">9 m3 </t>
  </si>
  <si>
    <t xml:space="preserve">20 m3 </t>
  </si>
  <si>
    <t>10 m3</t>
  </si>
  <si>
    <t xml:space="preserve">10 m3 </t>
  </si>
  <si>
    <t>Prijzen zijn inclusief alle kosten, zoals transport-, verwerkings- en alle bijkomende kosten.</t>
  </si>
  <si>
    <t>Afroep</t>
  </si>
  <si>
    <t>*** LET OP: Inzamelfrequentie is gebaseerd op 52/26/13 weken ten behoeve van de gunning. In de praktijk kan deze frequentie afwijken (zie verzamelblad).</t>
  </si>
  <si>
    <t xml:space="preserve">Kosten per lediging** (abonnement) </t>
  </si>
  <si>
    <t>Stichting Ronduit</t>
  </si>
  <si>
    <t>Postcode + plaats postadres</t>
  </si>
  <si>
    <t>Totaal - optioneel</t>
  </si>
  <si>
    <t xml:space="preserve">Totaal </t>
  </si>
  <si>
    <t>Inschrijfprijs</t>
  </si>
  <si>
    <t xml:space="preserve">Prijzenblad - optioneel </t>
  </si>
  <si>
    <t>weging x 5</t>
  </si>
  <si>
    <t>weging x1</t>
  </si>
  <si>
    <t>Kosten lediging**      op afroep</t>
  </si>
  <si>
    <t>Kosten lediging**     op afroep</t>
  </si>
  <si>
    <t>Datum inschrijving</t>
  </si>
  <si>
    <t>Totaal per jaar</t>
  </si>
  <si>
    <t>De Piramide</t>
  </si>
  <si>
    <t>GFT</t>
  </si>
  <si>
    <t>20m3</t>
  </si>
  <si>
    <t>Groen afval (organisch)</t>
  </si>
  <si>
    <t>10m3</t>
  </si>
  <si>
    <t>Kosten per lediging** (afroep)</t>
  </si>
  <si>
    <t>Reinigingskosten op afroep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</si>
</sst>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  <numFmt numFmtId="167" formatCode="&quot;€&quot;\ #,##0.00"/>
  </numFmts>
  <fonts count="6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2E76B"/>
        <bgColor indexed="64"/>
      </patternFill>
    </fill>
    <fill>
      <patternFill patternType="solid">
        <fgColor rgb="FF17358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5985">
    <xf numFmtId="0" fontId="0" fillId="0" borderId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20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4" fillId="11" borderId="18" applyNumberFormat="0" applyAlignment="0" applyProtection="0"/>
    <xf numFmtId="0" fontId="25" fillId="12" borderId="19" applyNumberFormat="0" applyAlignment="0" applyProtection="0"/>
    <xf numFmtId="0" fontId="26" fillId="12" borderId="18" applyNumberFormat="0" applyAlignment="0" applyProtection="0"/>
    <xf numFmtId="0" fontId="27" fillId="0" borderId="20" applyNumberFormat="0" applyFill="0" applyAlignment="0" applyProtection="0"/>
    <xf numFmtId="0" fontId="10" fillId="13" borderId="21" applyNumberFormat="0" applyAlignment="0" applyProtection="0"/>
    <xf numFmtId="0" fontId="1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" fillId="38" borderId="0" applyNumberFormat="0" applyBorder="0" applyAlignment="0" applyProtection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" fillId="0" borderId="0"/>
    <xf numFmtId="44" fontId="32" fillId="0" borderId="0" applyFont="0" applyFill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6" borderId="0" applyNumberFormat="0" applyBorder="0" applyAlignment="0" applyProtection="0"/>
    <xf numFmtId="0" fontId="35" fillId="57" borderId="24" applyNumberFormat="0" applyAlignment="0" applyProtection="0"/>
    <xf numFmtId="0" fontId="36" fillId="58" borderId="25" applyNumberFormat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37" fillId="0" borderId="26" applyNumberFormat="0" applyFill="0" applyAlignment="0" applyProtection="0"/>
    <xf numFmtId="0" fontId="38" fillId="41" borderId="0" applyNumberFormat="0" applyBorder="0" applyAlignment="0" applyProtection="0"/>
    <xf numFmtId="0" fontId="39" fillId="44" borderId="24" applyNumberFormat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4" fillId="40" borderId="0" applyNumberFormat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17" fillId="0" borderId="0"/>
    <xf numFmtId="0" fontId="17" fillId="0" borderId="0"/>
    <xf numFmtId="0" fontId="30" fillId="0" borderId="0"/>
    <xf numFmtId="0" fontId="17" fillId="0" borderId="0"/>
    <xf numFmtId="0" fontId="17" fillId="0" borderId="0"/>
    <xf numFmtId="0" fontId="32" fillId="0" borderId="0"/>
    <xf numFmtId="0" fontId="17" fillId="0" borderId="0"/>
    <xf numFmtId="0" fontId="1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 applyNumberFormat="0" applyFill="0" applyBorder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4" fillId="56" borderId="0" applyNumberFormat="0" applyBorder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6" fillId="58" borderId="25" applyNumberFormat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0" fillId="0" borderId="27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1" fillId="0" borderId="28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29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43" fillId="59" borderId="0" applyNumberFormat="0" applyBorder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3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44" fontId="3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2" fillId="0" borderId="0"/>
    <xf numFmtId="0" fontId="52" fillId="0" borderId="0"/>
    <xf numFmtId="0" fontId="5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7" fillId="0" borderId="0"/>
    <xf numFmtId="0" fontId="53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7" fillId="0" borderId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166" fontId="32" fillId="0" borderId="0" applyFont="0" applyFill="0" applyBorder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32" fillId="0" borderId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44" fontId="32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0" borderId="0"/>
    <xf numFmtId="0" fontId="3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165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17" fillId="0" borderId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9" fillId="44" borderId="24" applyNumberFormat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60" borderId="30" applyNumberFormat="0" applyFont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46" fillId="0" borderId="31" applyNumberFormat="0" applyFill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9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9" fillId="44" borderId="24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17" fillId="0" borderId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9" fillId="44" borderId="24" applyNumberFormat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2" fillId="60" borderId="30" applyNumberFormat="0" applyFont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46" fillId="0" borderId="31" applyNumberFormat="0" applyFill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17" fillId="0" borderId="0"/>
    <xf numFmtId="0" fontId="17" fillId="0" borderId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54" fillId="0" borderId="1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54" fillId="0" borderId="1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50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54" fillId="0" borderId="1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35" fillId="57" borderId="24" applyNumberFormat="0" applyAlignment="0" applyProtection="0"/>
    <xf numFmtId="0" fontId="39" fillId="44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35" fillId="57" borderId="24" applyNumberFormat="0" applyAlignment="0" applyProtection="0"/>
    <xf numFmtId="0" fontId="46" fillId="0" borderId="31" applyNumberFormat="0" applyFill="0" applyAlignment="0" applyProtection="0"/>
    <xf numFmtId="0" fontId="32" fillId="60" borderId="30" applyNumberFormat="0" applyFont="0" applyAlignment="0" applyProtection="0"/>
    <xf numFmtId="0" fontId="39" fillId="44" borderId="24" applyNumberFormat="0" applyAlignment="0" applyProtection="0"/>
    <xf numFmtId="0" fontId="50" fillId="60" borderId="30" applyNumberFormat="0" applyFon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2" fillId="60" borderId="30" applyNumberFormat="0" applyFont="0" applyAlignment="0" applyProtection="0"/>
    <xf numFmtId="0" fontId="54" fillId="0" borderId="1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47" fillId="57" borderId="32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50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54" fillId="0" borderId="1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5" fillId="57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9" fillId="44" borderId="24" applyNumberForma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32" fillId="60" borderId="30" applyNumberFormat="0" applyFont="0" applyAlignment="0" applyProtection="0"/>
    <xf numFmtId="0" fontId="54" fillId="0" borderId="1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6" fillId="0" borderId="31" applyNumberFormat="0" applyFill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47" fillId="57" borderId="32" applyNumberFormat="0" applyAlignment="0" applyProtection="0"/>
    <xf numFmtId="0" fontId="54" fillId="0" borderId="1"/>
    <xf numFmtId="4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0" fillId="0" borderId="0" applyFont="0" applyFill="0" applyBorder="0" applyAlignment="0" applyProtection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3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4" fillId="0" borderId="1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14" borderId="22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44" fontId="17" fillId="0" borderId="0" applyFont="0" applyFill="0" applyBorder="0" applyAlignment="0" applyProtection="0"/>
  </cellStyleXfs>
  <cellXfs count="197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justify" vertical="center"/>
    </xf>
    <xf numFmtId="0" fontId="9" fillId="0" borderId="0" xfId="0" applyFont="1"/>
    <xf numFmtId="0" fontId="3" fillId="3" borderId="0" xfId="0" applyFont="1" applyFill="1"/>
    <xf numFmtId="0" fontId="4" fillId="3" borderId="0" xfId="0" applyFont="1" applyFill="1"/>
    <xf numFmtId="0" fontId="0" fillId="0" borderId="1" xfId="0" applyBorder="1"/>
    <xf numFmtId="0" fontId="3" fillId="3" borderId="1" xfId="0" applyFont="1" applyFill="1" applyBorder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0" fillId="3" borderId="0" xfId="0" applyFont="1" applyFill="1"/>
    <xf numFmtId="0" fontId="1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 applyProtection="1">
      <protection locked="0"/>
    </xf>
    <xf numFmtId="43" fontId="0" fillId="0" borderId="1" xfId="0" applyNumberFormat="1" applyBorder="1" applyProtection="1">
      <protection locked="0"/>
    </xf>
    <xf numFmtId="10" fontId="0" fillId="0" borderId="1" xfId="0" applyNumberFormat="1" applyBorder="1" applyProtection="1">
      <protection locked="0"/>
    </xf>
    <xf numFmtId="44" fontId="0" fillId="0" borderId="1" xfId="0" applyNumberFormat="1" applyBorder="1"/>
    <xf numFmtId="43" fontId="3" fillId="0" borderId="1" xfId="0" applyNumberFormat="1" applyFont="1" applyBorder="1" applyProtection="1">
      <protection locked="0"/>
    </xf>
    <xf numFmtId="10" fontId="3" fillId="0" borderId="1" xfId="0" applyNumberFormat="1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quotePrefix="1" applyBorder="1"/>
    <xf numFmtId="0" fontId="13" fillId="0" borderId="0" xfId="0" applyFont="1"/>
    <xf numFmtId="0" fontId="14" fillId="0" borderId="1" xfId="0" applyFont="1" applyBorder="1" applyProtection="1">
      <protection locked="0"/>
    </xf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wrapText="1"/>
    </xf>
    <xf numFmtId="0" fontId="12" fillId="0" borderId="0" xfId="0" applyFont="1"/>
    <xf numFmtId="0" fontId="6" fillId="7" borderId="0" xfId="0" applyFont="1" applyFill="1"/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1" fontId="0" fillId="0" borderId="0" xfId="0" applyNumberFormat="1"/>
    <xf numFmtId="1" fontId="9" fillId="0" borderId="0" xfId="0" applyNumberFormat="1" applyFont="1"/>
    <xf numFmtId="1" fontId="0" fillId="6" borderId="1" xfId="0" applyNumberFormat="1" applyFill="1" applyBorder="1" applyAlignment="1">
      <alignment horizontal="center"/>
    </xf>
    <xf numFmtId="0" fontId="10" fillId="62" borderId="1" xfId="0" applyFont="1" applyFill="1" applyBorder="1"/>
    <xf numFmtId="0" fontId="10" fillId="62" borderId="1" xfId="0" applyFont="1" applyFill="1" applyBorder="1" applyAlignment="1">
      <alignment horizontal="center"/>
    </xf>
    <xf numFmtId="1" fontId="10" fillId="62" borderId="1" xfId="0" applyNumberFormat="1" applyFont="1" applyFill="1" applyBorder="1"/>
    <xf numFmtId="1" fontId="10" fillId="62" borderId="1" xfId="0" applyNumberFormat="1" applyFont="1" applyFill="1" applyBorder="1" applyAlignment="1">
      <alignment horizontal="center"/>
    </xf>
    <xf numFmtId="0" fontId="1" fillId="3" borderId="4" xfId="0" applyFont="1" applyFill="1" applyBorder="1"/>
    <xf numFmtId="0" fontId="1" fillId="3" borderId="3" xfId="0" applyFont="1" applyFill="1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Alignment="1">
      <alignment horizontal="left"/>
    </xf>
    <xf numFmtId="0" fontId="12" fillId="6" borderId="0" xfId="0" applyFont="1" applyFill="1" applyAlignment="1">
      <alignment horizontal="left" wrapText="1"/>
    </xf>
    <xf numFmtId="0" fontId="0" fillId="5" borderId="2" xfId="0" applyFill="1" applyBorder="1" applyAlignment="1">
      <alignment horizontal="left"/>
    </xf>
    <xf numFmtId="0" fontId="0" fillId="5" borderId="3" xfId="0" applyFill="1" applyBorder="1"/>
    <xf numFmtId="0" fontId="0" fillId="5" borderId="34" xfId="0" applyFill="1" applyBorder="1"/>
    <xf numFmtId="0" fontId="1" fillId="3" borderId="2" xfId="0" applyFont="1" applyFill="1" applyBorder="1" applyAlignment="1">
      <alignment horizontal="center"/>
    </xf>
    <xf numFmtId="0" fontId="1" fillId="3" borderId="14" xfId="0" applyFont="1" applyFill="1" applyBorder="1"/>
    <xf numFmtId="0" fontId="2" fillId="62" borderId="38" xfId="0" applyFont="1" applyFill="1" applyBorder="1" applyAlignment="1">
      <alignment horizontal="center" vertical="center"/>
    </xf>
    <xf numFmtId="167" fontId="2" fillId="62" borderId="39" xfId="0" applyNumberFormat="1" applyFont="1" applyFill="1" applyBorder="1" applyAlignment="1">
      <alignment horizontal="center" vertical="center"/>
    </xf>
    <xf numFmtId="0" fontId="52" fillId="0" borderId="0" xfId="0" applyFont="1"/>
    <xf numFmtId="0" fontId="52" fillId="0" borderId="0" xfId="0" applyFont="1" applyAlignment="1">
      <alignment horizontal="center"/>
    </xf>
    <xf numFmtId="0" fontId="56" fillId="6" borderId="0" xfId="0" applyFont="1" applyFill="1" applyAlignment="1">
      <alignment horizontal="left" vertical="center"/>
    </xf>
    <xf numFmtId="0" fontId="56" fillId="0" borderId="0" xfId="0" applyFont="1" applyAlignment="1">
      <alignment horizontal="left" vertical="center"/>
    </xf>
    <xf numFmtId="0" fontId="58" fillId="0" borderId="0" xfId="0" applyFont="1" applyAlignment="1">
      <alignment horizontal="center" vertical="center"/>
    </xf>
    <xf numFmtId="0" fontId="56" fillId="6" borderId="0" xfId="0" quotePrefix="1" applyFont="1" applyFill="1" applyAlignment="1">
      <alignment horizontal="left" vertical="center"/>
    </xf>
    <xf numFmtId="0" fontId="58" fillId="62" borderId="1" xfId="0" applyFont="1" applyFill="1" applyBorder="1" applyAlignment="1">
      <alignment horizontal="left" vertical="center" wrapText="1"/>
    </xf>
    <xf numFmtId="0" fontId="58" fillId="62" borderId="1" xfId="0" applyFont="1" applyFill="1" applyBorder="1" applyAlignment="1">
      <alignment horizontal="center" vertical="center" wrapText="1"/>
    </xf>
    <xf numFmtId="0" fontId="58" fillId="62" borderId="1" xfId="0" applyFont="1" applyFill="1" applyBorder="1" applyAlignment="1">
      <alignment horizontal="center" wrapText="1"/>
    </xf>
    <xf numFmtId="0" fontId="56" fillId="6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6" fillId="6" borderId="36" xfId="0" applyFont="1" applyFill="1" applyBorder="1" applyAlignment="1">
      <alignment horizontal="left" vertical="center"/>
    </xf>
    <xf numFmtId="0" fontId="56" fillId="6" borderId="36" xfId="0" applyFont="1" applyFill="1" applyBorder="1" applyAlignment="1">
      <alignment horizontal="left" vertical="center" wrapText="1"/>
    </xf>
    <xf numFmtId="44" fontId="56" fillId="61" borderId="36" xfId="25984" applyFont="1" applyFill="1" applyBorder="1" applyAlignment="1" applyProtection="1">
      <alignment horizontal="center" vertical="center"/>
      <protection locked="0"/>
    </xf>
    <xf numFmtId="0" fontId="56" fillId="6" borderId="36" xfId="0" applyFont="1" applyFill="1" applyBorder="1" applyAlignment="1">
      <alignment horizontal="center" vertical="center"/>
    </xf>
    <xf numFmtId="167" fontId="58" fillId="62" borderId="36" xfId="0" applyNumberFormat="1" applyFont="1" applyFill="1" applyBorder="1" applyAlignment="1">
      <alignment horizontal="center" vertical="center"/>
    </xf>
    <xf numFmtId="0" fontId="56" fillId="6" borderId="1" xfId="0" applyFont="1" applyFill="1" applyBorder="1" applyAlignment="1">
      <alignment horizontal="left" vertical="center"/>
    </xf>
    <xf numFmtId="0" fontId="56" fillId="6" borderId="1" xfId="0" applyFont="1" applyFill="1" applyBorder="1" applyAlignment="1">
      <alignment horizontal="left" vertical="center" wrapText="1"/>
    </xf>
    <xf numFmtId="44" fontId="56" fillId="61" borderId="1" xfId="25984" applyFont="1" applyFill="1" applyBorder="1" applyAlignment="1" applyProtection="1">
      <alignment horizontal="center" vertical="center"/>
      <protection locked="0"/>
    </xf>
    <xf numFmtId="167" fontId="58" fillId="62" borderId="1" xfId="0" applyNumberFormat="1" applyFont="1" applyFill="1" applyBorder="1" applyAlignment="1">
      <alignment horizontal="center" vertical="center"/>
    </xf>
    <xf numFmtId="3" fontId="56" fillId="6" borderId="36" xfId="0" applyNumberFormat="1" applyFont="1" applyFill="1" applyBorder="1" applyAlignment="1">
      <alignment horizontal="center" vertical="center"/>
    </xf>
    <xf numFmtId="14" fontId="56" fillId="6" borderId="1" xfId="0" applyNumberFormat="1" applyFont="1" applyFill="1" applyBorder="1" applyAlignment="1">
      <alignment horizontal="left" vertical="center"/>
    </xf>
    <xf numFmtId="0" fontId="58" fillId="6" borderId="4" xfId="0" applyFont="1" applyFill="1" applyBorder="1" applyAlignment="1">
      <alignment horizontal="left" vertical="center"/>
    </xf>
    <xf numFmtId="167" fontId="58" fillId="62" borderId="1" xfId="0" applyNumberFormat="1" applyFont="1" applyFill="1" applyBorder="1" applyAlignment="1">
      <alignment horizontal="right" vertical="center" wrapText="1"/>
    </xf>
    <xf numFmtId="167" fontId="58" fillId="62" borderId="34" xfId="25984" applyNumberFormat="1" applyFont="1" applyFill="1" applyBorder="1" applyAlignment="1" applyProtection="1">
      <alignment horizontal="center" vertical="center"/>
    </xf>
    <xf numFmtId="0" fontId="56" fillId="6" borderId="0" xfId="0" applyFont="1" applyFill="1"/>
    <xf numFmtId="0" fontId="56" fillId="0" borderId="0" xfId="0" applyFont="1"/>
    <xf numFmtId="0" fontId="58" fillId="62" borderId="1" xfId="0" applyFont="1" applyFill="1" applyBorder="1" applyAlignment="1">
      <alignment wrapText="1"/>
    </xf>
    <xf numFmtId="0" fontId="56" fillId="6" borderId="0" xfId="0" applyFont="1" applyFill="1" applyAlignment="1">
      <alignment wrapText="1"/>
    </xf>
    <xf numFmtId="0" fontId="56" fillId="0" borderId="0" xfId="0" applyFont="1" applyAlignment="1">
      <alignment wrapText="1"/>
    </xf>
    <xf numFmtId="0" fontId="56" fillId="6" borderId="36" xfId="0" applyFont="1" applyFill="1" applyBorder="1"/>
    <xf numFmtId="0" fontId="56" fillId="6" borderId="36" xfId="0" applyFont="1" applyFill="1" applyBorder="1" applyAlignment="1">
      <alignment horizontal="left" wrapText="1"/>
    </xf>
    <xf numFmtId="44" fontId="56" fillId="61" borderId="36" xfId="25984" applyFont="1" applyFill="1" applyBorder="1" applyProtection="1">
      <protection locked="0"/>
    </xf>
    <xf numFmtId="0" fontId="56" fillId="6" borderId="36" xfId="0" applyFont="1" applyFill="1" applyBorder="1" applyAlignment="1">
      <alignment horizontal="center"/>
    </xf>
    <xf numFmtId="167" fontId="59" fillId="62" borderId="36" xfId="0" applyNumberFormat="1" applyFont="1" applyFill="1" applyBorder="1" applyAlignment="1">
      <alignment horizontal="center"/>
    </xf>
    <xf numFmtId="44" fontId="56" fillId="61" borderId="36" xfId="25984" applyFont="1" applyFill="1" applyBorder="1" applyAlignment="1" applyProtection="1">
      <alignment horizontal="center"/>
      <protection locked="0"/>
    </xf>
    <xf numFmtId="0" fontId="56" fillId="6" borderId="1" xfId="0" applyFont="1" applyFill="1" applyBorder="1"/>
    <xf numFmtId="0" fontId="56" fillId="6" borderId="1" xfId="0" applyFont="1" applyFill="1" applyBorder="1" applyAlignment="1">
      <alignment horizontal="left" wrapText="1"/>
    </xf>
    <xf numFmtId="44" fontId="56" fillId="61" borderId="1" xfId="25984" applyFont="1" applyFill="1" applyBorder="1" applyProtection="1">
      <protection locked="0"/>
    </xf>
    <xf numFmtId="0" fontId="56" fillId="6" borderId="1" xfId="0" applyFont="1" applyFill="1" applyBorder="1" applyAlignment="1">
      <alignment horizontal="center"/>
    </xf>
    <xf numFmtId="167" fontId="59" fillId="62" borderId="1" xfId="0" applyNumberFormat="1" applyFont="1" applyFill="1" applyBorder="1" applyAlignment="1">
      <alignment horizontal="center"/>
    </xf>
    <xf numFmtId="44" fontId="56" fillId="61" borderId="1" xfId="25984" applyFont="1" applyFill="1" applyBorder="1" applyAlignment="1" applyProtection="1">
      <alignment horizontal="center"/>
      <protection locked="0"/>
    </xf>
    <xf numFmtId="0" fontId="56" fillId="0" borderId="0" xfId="0" applyFont="1" applyAlignment="1">
      <alignment horizontal="left" wrapText="1"/>
    </xf>
    <xf numFmtId="44" fontId="56" fillId="0" borderId="0" xfId="25984" applyFont="1" applyFill="1" applyBorder="1" applyProtection="1"/>
    <xf numFmtId="0" fontId="56" fillId="0" borderId="0" xfId="0" applyFont="1" applyAlignment="1">
      <alignment horizontal="center"/>
    </xf>
    <xf numFmtId="167" fontId="59" fillId="0" borderId="0" xfId="0" applyNumberFormat="1" applyFont="1" applyAlignment="1">
      <alignment horizontal="center"/>
    </xf>
    <xf numFmtId="44" fontId="56" fillId="0" borderId="0" xfId="25984" applyFont="1" applyFill="1" applyBorder="1" applyAlignment="1" applyProtection="1">
      <alignment horizontal="center"/>
    </xf>
    <xf numFmtId="167" fontId="58" fillId="62" borderId="1" xfId="0" applyNumberFormat="1" applyFont="1" applyFill="1" applyBorder="1" applyAlignment="1">
      <alignment horizontal="right" wrapText="1"/>
    </xf>
    <xf numFmtId="167" fontId="58" fillId="0" borderId="0" xfId="0" applyNumberFormat="1" applyFont="1" applyAlignment="1">
      <alignment horizontal="right" wrapText="1"/>
    </xf>
    <xf numFmtId="167" fontId="58" fillId="0" borderId="0" xfId="25984" applyNumberFormat="1" applyFont="1" applyFill="1" applyBorder="1" applyAlignment="1" applyProtection="1">
      <alignment horizontal="center" vertical="center"/>
    </xf>
    <xf numFmtId="0" fontId="58" fillId="62" borderId="43" xfId="0" applyFont="1" applyFill="1" applyBorder="1" applyAlignment="1">
      <alignment horizontal="left" vertical="center"/>
    </xf>
    <xf numFmtId="0" fontId="58" fillId="62" borderId="1" xfId="0" applyFont="1" applyFill="1" applyBorder="1" applyAlignment="1">
      <alignment horizontal="left" vertical="center"/>
    </xf>
    <xf numFmtId="0" fontId="58" fillId="62" borderId="44" xfId="0" applyFont="1" applyFill="1" applyBorder="1" applyAlignment="1">
      <alignment horizontal="left" vertical="center" wrapText="1"/>
    </xf>
    <xf numFmtId="167" fontId="58" fillId="0" borderId="0" xfId="0" applyNumberFormat="1" applyFont="1" applyAlignment="1">
      <alignment wrapText="1"/>
    </xf>
    <xf numFmtId="0" fontId="56" fillId="0" borderId="45" xfId="0" applyFont="1" applyBorder="1" applyAlignment="1">
      <alignment horizontal="left" vertical="center"/>
    </xf>
    <xf numFmtId="44" fontId="56" fillId="61" borderId="36" xfId="25984" applyFont="1" applyFill="1" applyBorder="1" applyAlignment="1" applyProtection="1">
      <alignment horizontal="left" vertical="center"/>
      <protection locked="0"/>
    </xf>
    <xf numFmtId="0" fontId="56" fillId="6" borderId="46" xfId="0" applyFont="1" applyFill="1" applyBorder="1" applyAlignment="1">
      <alignment horizontal="left" vertical="center"/>
    </xf>
    <xf numFmtId="0" fontId="56" fillId="0" borderId="43" xfId="0" applyFont="1" applyBorder="1" applyAlignment="1">
      <alignment horizontal="left" vertical="center"/>
    </xf>
    <xf numFmtId="44" fontId="56" fillId="61" borderId="1" xfId="25984" applyFont="1" applyFill="1" applyBorder="1" applyAlignment="1" applyProtection="1">
      <alignment horizontal="left" vertical="center"/>
      <protection locked="0"/>
    </xf>
    <xf numFmtId="0" fontId="56" fillId="0" borderId="46" xfId="0" applyFont="1" applyBorder="1" applyAlignment="1">
      <alignment horizontal="left" vertical="center"/>
    </xf>
    <xf numFmtId="0" fontId="60" fillId="6" borderId="0" xfId="0" applyFont="1" applyFill="1" applyAlignment="1">
      <alignment horizontal="left" vertical="center"/>
    </xf>
    <xf numFmtId="0" fontId="58" fillId="6" borderId="0" xfId="0" applyFont="1" applyFill="1" applyAlignment="1">
      <alignment horizontal="left" vertical="center"/>
    </xf>
    <xf numFmtId="167" fontId="58" fillId="6" borderId="0" xfId="0" applyNumberFormat="1" applyFont="1" applyFill="1" applyAlignment="1">
      <alignment horizontal="left" vertical="center"/>
    </xf>
    <xf numFmtId="0" fontId="56" fillId="0" borderId="1" xfId="0" applyFont="1" applyBorder="1" applyAlignment="1">
      <alignment horizontal="left" vertical="center"/>
    </xf>
    <xf numFmtId="44" fontId="56" fillId="0" borderId="0" xfId="25984" applyFont="1" applyFill="1" applyBorder="1" applyAlignment="1" applyProtection="1">
      <alignment horizontal="left" vertical="center"/>
    </xf>
    <xf numFmtId="0" fontId="56" fillId="61" borderId="1" xfId="0" applyFont="1" applyFill="1" applyBorder="1" applyAlignment="1" applyProtection="1">
      <alignment horizontal="left" vertical="center"/>
      <protection locked="0"/>
    </xf>
    <xf numFmtId="0" fontId="56" fillId="61" borderId="44" xfId="0" applyFont="1" applyFill="1" applyBorder="1" applyAlignment="1" applyProtection="1">
      <alignment horizontal="left" vertical="center"/>
      <protection locked="0"/>
    </xf>
    <xf numFmtId="0" fontId="56" fillId="0" borderId="47" xfId="0" applyFont="1" applyBorder="1" applyAlignment="1">
      <alignment horizontal="left" vertical="center"/>
    </xf>
    <xf numFmtId="0" fontId="56" fillId="6" borderId="51" xfId="0" applyFont="1" applyFill="1" applyBorder="1" applyAlignment="1">
      <alignment horizontal="left" vertical="center" wrapText="1"/>
    </xf>
    <xf numFmtId="0" fontId="56" fillId="61" borderId="51" xfId="0" applyFont="1" applyFill="1" applyBorder="1" applyAlignment="1" applyProtection="1">
      <alignment horizontal="left" vertical="center"/>
      <protection locked="0"/>
    </xf>
    <xf numFmtId="0" fontId="56" fillId="61" borderId="52" xfId="0" applyFont="1" applyFill="1" applyBorder="1" applyAlignment="1" applyProtection="1">
      <alignment horizontal="left" vertical="center"/>
      <protection locked="0"/>
    </xf>
    <xf numFmtId="0" fontId="56" fillId="6" borderId="48" xfId="0" applyFont="1" applyFill="1" applyBorder="1" applyAlignment="1">
      <alignment horizontal="left" vertical="center" wrapText="1"/>
    </xf>
    <xf numFmtId="44" fontId="56" fillId="0" borderId="49" xfId="25984" applyFont="1" applyFill="1" applyBorder="1" applyAlignment="1" applyProtection="1">
      <alignment horizontal="left" vertical="center"/>
    </xf>
    <xf numFmtId="0" fontId="56" fillId="61" borderId="48" xfId="0" applyFont="1" applyFill="1" applyBorder="1" applyAlignment="1" applyProtection="1">
      <alignment horizontal="left" vertical="center"/>
      <protection locked="0"/>
    </xf>
    <xf numFmtId="0" fontId="56" fillId="61" borderId="50" xfId="0" applyFont="1" applyFill="1" applyBorder="1" applyAlignment="1" applyProtection="1">
      <alignment horizontal="left" vertical="center"/>
      <protection locked="0"/>
    </xf>
    <xf numFmtId="0" fontId="57" fillId="0" borderId="0" xfId="0" applyFont="1"/>
    <xf numFmtId="0" fontId="57" fillId="0" borderId="0" xfId="0" applyFont="1" applyAlignment="1">
      <alignment horizontal="right"/>
    </xf>
    <xf numFmtId="0" fontId="57" fillId="0" borderId="0" xfId="0" applyFont="1" applyAlignment="1">
      <alignment horizontal="center"/>
    </xf>
    <xf numFmtId="0" fontId="52" fillId="0" borderId="0" xfId="0" applyFont="1" applyAlignment="1">
      <alignment horizontal="left" vertical="top"/>
    </xf>
    <xf numFmtId="0" fontId="61" fillId="0" borderId="0" xfId="0" applyFont="1" applyAlignment="1">
      <alignment horizontal="left" vertical="top"/>
    </xf>
    <xf numFmtId="0" fontId="52" fillId="0" borderId="0" xfId="0" applyFont="1" applyAlignment="1">
      <alignment vertical="top"/>
    </xf>
    <xf numFmtId="3" fontId="61" fillId="0" borderId="0" xfId="0" applyNumberFormat="1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4" fontId="61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3" fontId="52" fillId="0" borderId="0" xfId="0" applyNumberFormat="1" applyFont="1" applyAlignment="1">
      <alignment horizontal="center" vertical="center"/>
    </xf>
    <xf numFmtId="0" fontId="52" fillId="0" borderId="0" xfId="0" applyFont="1" applyAlignment="1">
      <alignment horizontal="right"/>
    </xf>
    <xf numFmtId="4" fontId="61" fillId="0" borderId="0" xfId="0" applyNumberFormat="1" applyFont="1" applyAlignment="1">
      <alignment horizontal="right" vertical="top"/>
    </xf>
    <xf numFmtId="0" fontId="52" fillId="0" borderId="0" xfId="0" applyFont="1" applyAlignment="1">
      <alignment horizontal="left" vertical="top" wrapText="1"/>
    </xf>
    <xf numFmtId="0" fontId="58" fillId="0" borderId="0" xfId="0" applyFont="1" applyAlignment="1">
      <alignment horizontal="left" vertical="center" wrapText="1"/>
    </xf>
    <xf numFmtId="44" fontId="56" fillId="0" borderId="0" xfId="25984" applyFont="1" applyFill="1" applyBorder="1" applyAlignment="1" applyProtection="1">
      <alignment horizontal="left" vertical="center"/>
      <protection locked="0"/>
    </xf>
    <xf numFmtId="0" fontId="58" fillId="62" borderId="2" xfId="0" applyFont="1" applyFill="1" applyBorder="1" applyAlignment="1">
      <alignment horizontal="left" vertical="center" wrapText="1"/>
    </xf>
    <xf numFmtId="167" fontId="58" fillId="62" borderId="36" xfId="0" applyNumberFormat="1" applyFont="1" applyFill="1" applyBorder="1" applyAlignment="1">
      <alignment horizontal="center"/>
    </xf>
    <xf numFmtId="167" fontId="58" fillId="62" borderId="1" xfId="0" applyNumberFormat="1" applyFont="1" applyFill="1" applyBorder="1" applyAlignment="1">
      <alignment horizontal="center"/>
    </xf>
    <xf numFmtId="0" fontId="12" fillId="61" borderId="2" xfId="0" applyFont="1" applyFill="1" applyBorder="1" applyAlignment="1" applyProtection="1">
      <alignment horizontal="center" wrapText="1"/>
      <protection locked="0"/>
    </xf>
    <xf numFmtId="0" fontId="12" fillId="61" borderId="3" xfId="0" applyFont="1" applyFill="1" applyBorder="1" applyAlignment="1" applyProtection="1">
      <alignment horizontal="center" wrapText="1"/>
      <protection locked="0"/>
    </xf>
    <xf numFmtId="0" fontId="12" fillId="61" borderId="34" xfId="0" applyFont="1" applyFill="1" applyBorder="1" applyAlignment="1" applyProtection="1">
      <alignment horizontal="center" wrapText="1"/>
      <protection locked="0"/>
    </xf>
    <xf numFmtId="0" fontId="11" fillId="62" borderId="33" xfId="0" applyFont="1" applyFill="1" applyBorder="1" applyAlignment="1">
      <alignment horizontal="left"/>
    </xf>
    <xf numFmtId="0" fontId="11" fillId="62" borderId="4" xfId="0" applyFont="1" applyFill="1" applyBorder="1" applyAlignment="1">
      <alignment horizontal="left"/>
    </xf>
    <xf numFmtId="0" fontId="12" fillId="5" borderId="5" xfId="0" applyFont="1" applyFill="1" applyBorder="1" applyAlignment="1">
      <alignment horizontal="left" wrapText="1"/>
    </xf>
    <xf numFmtId="0" fontId="12" fillId="5" borderId="6" xfId="0" applyFont="1" applyFill="1" applyBorder="1" applyAlignment="1">
      <alignment horizontal="left" wrapText="1"/>
    </xf>
    <xf numFmtId="0" fontId="12" fillId="5" borderId="7" xfId="0" applyFont="1" applyFill="1" applyBorder="1" applyAlignment="1">
      <alignment horizontal="left" wrapText="1"/>
    </xf>
    <xf numFmtId="0" fontId="12" fillId="5" borderId="8" xfId="0" applyFont="1" applyFill="1" applyBorder="1" applyAlignment="1">
      <alignment horizontal="left" wrapText="1"/>
    </xf>
    <xf numFmtId="0" fontId="12" fillId="5" borderId="9" xfId="0" applyFont="1" applyFill="1" applyBorder="1" applyAlignment="1">
      <alignment horizontal="left" wrapText="1"/>
    </xf>
    <xf numFmtId="0" fontId="12" fillId="5" borderId="10" xfId="0" applyFont="1" applyFill="1" applyBorder="1" applyAlignment="1">
      <alignment horizontal="left" wrapText="1"/>
    </xf>
    <xf numFmtId="0" fontId="12" fillId="5" borderId="11" xfId="0" applyFont="1" applyFill="1" applyBorder="1" applyAlignment="1">
      <alignment horizontal="left" wrapText="1"/>
    </xf>
    <xf numFmtId="0" fontId="12" fillId="5" borderId="12" xfId="0" applyFont="1" applyFill="1" applyBorder="1" applyAlignment="1">
      <alignment horizontal="left" wrapText="1"/>
    </xf>
    <xf numFmtId="0" fontId="12" fillId="5" borderId="13" xfId="0" applyFont="1" applyFill="1" applyBorder="1" applyAlignment="1">
      <alignment horizontal="left" wrapText="1"/>
    </xf>
    <xf numFmtId="0" fontId="12" fillId="61" borderId="11" xfId="0" applyFont="1" applyFill="1" applyBorder="1" applyAlignment="1" applyProtection="1">
      <alignment horizontal="left" wrapText="1"/>
      <protection locked="0"/>
    </xf>
    <xf numFmtId="0" fontId="12" fillId="61" borderId="12" xfId="0" applyFont="1" applyFill="1" applyBorder="1" applyAlignment="1" applyProtection="1">
      <alignment horizontal="left" wrapText="1"/>
      <protection locked="0"/>
    </xf>
    <xf numFmtId="0" fontId="12" fillId="61" borderId="13" xfId="0" applyFont="1" applyFill="1" applyBorder="1" applyAlignment="1" applyProtection="1">
      <alignment horizontal="left" wrapText="1"/>
      <protection locked="0"/>
    </xf>
    <xf numFmtId="0" fontId="12" fillId="61" borderId="5" xfId="0" applyFont="1" applyFill="1" applyBorder="1" applyAlignment="1" applyProtection="1">
      <alignment horizontal="left" wrapText="1"/>
      <protection locked="0"/>
    </xf>
    <xf numFmtId="0" fontId="12" fillId="61" borderId="6" xfId="0" applyFont="1" applyFill="1" applyBorder="1" applyAlignment="1" applyProtection="1">
      <alignment horizontal="left" wrapText="1"/>
      <protection locked="0"/>
    </xf>
    <xf numFmtId="0" fontId="12" fillId="61" borderId="7" xfId="0" applyFont="1" applyFill="1" applyBorder="1" applyAlignment="1" applyProtection="1">
      <alignment horizontal="left" wrapText="1"/>
      <protection locked="0"/>
    </xf>
    <xf numFmtId="164" fontId="12" fillId="61" borderId="8" xfId="0" applyNumberFormat="1" applyFont="1" applyFill="1" applyBorder="1" applyAlignment="1" applyProtection="1">
      <alignment horizontal="left" wrapText="1"/>
      <protection locked="0"/>
    </xf>
    <xf numFmtId="164" fontId="12" fillId="61" borderId="9" xfId="0" applyNumberFormat="1" applyFont="1" applyFill="1" applyBorder="1" applyAlignment="1" applyProtection="1">
      <alignment horizontal="left" wrapText="1"/>
      <protection locked="0"/>
    </xf>
    <xf numFmtId="164" fontId="12" fillId="61" borderId="10" xfId="0" applyNumberFormat="1" applyFont="1" applyFill="1" applyBorder="1" applyAlignment="1" applyProtection="1">
      <alignment horizontal="left" wrapText="1"/>
      <protection locked="0"/>
    </xf>
    <xf numFmtId="0" fontId="12" fillId="61" borderId="8" xfId="0" applyFont="1" applyFill="1" applyBorder="1" applyAlignment="1" applyProtection="1">
      <alignment horizontal="left" wrapText="1"/>
      <protection locked="0"/>
    </xf>
    <xf numFmtId="0" fontId="12" fillId="61" borderId="9" xfId="0" applyFont="1" applyFill="1" applyBorder="1" applyAlignment="1" applyProtection="1">
      <alignment horizontal="left" wrapText="1"/>
      <protection locked="0"/>
    </xf>
    <xf numFmtId="0" fontId="12" fillId="61" borderId="10" xfId="0" applyFont="1" applyFill="1" applyBorder="1" applyAlignment="1" applyProtection="1">
      <alignment horizontal="left" wrapText="1"/>
      <protection locked="0"/>
    </xf>
    <xf numFmtId="0" fontId="58" fillId="62" borderId="35" xfId="0" applyFont="1" applyFill="1" applyBorder="1" applyAlignment="1">
      <alignment horizontal="center" vertical="center"/>
    </xf>
    <xf numFmtId="0" fontId="58" fillId="62" borderId="0" xfId="0" applyFont="1" applyFill="1" applyAlignment="1">
      <alignment horizontal="center" vertical="center"/>
    </xf>
    <xf numFmtId="0" fontId="58" fillId="62" borderId="37" xfId="0" applyFont="1" applyFill="1" applyBorder="1" applyAlignment="1">
      <alignment horizontal="center" vertical="center"/>
    </xf>
    <xf numFmtId="0" fontId="58" fillId="62" borderId="14" xfId="0" applyFont="1" applyFill="1" applyBorder="1" applyAlignment="1">
      <alignment horizontal="center" vertical="center"/>
    </xf>
    <xf numFmtId="0" fontId="58" fillId="62" borderId="40" xfId="0" applyFont="1" applyFill="1" applyBorder="1" applyAlignment="1">
      <alignment horizontal="center" vertical="center"/>
    </xf>
    <xf numFmtId="0" fontId="58" fillId="62" borderId="41" xfId="0" applyFont="1" applyFill="1" applyBorder="1" applyAlignment="1">
      <alignment horizontal="center" vertical="center"/>
    </xf>
    <xf numFmtId="0" fontId="58" fillId="62" borderId="42" xfId="0" applyFont="1" applyFill="1" applyBorder="1" applyAlignment="1">
      <alignment horizontal="center" vertical="center"/>
    </xf>
  </cellXfs>
  <cellStyles count="25985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3" xfId="153" xr:uid="{00000000-0005-0000-0000-0000FC0D0000}"/>
    <cellStyle name="Euro 4" xfId="154" xr:uid="{00000000-0005-0000-0000-0000FD0D0000}"/>
    <cellStyle name="Euro 5" xfId="2254" xr:uid="{00000000-0005-0000-0000-0000FE0D000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3" xfId="159" xr:uid="{00000000-0005-0000-0000-0000E3180000}"/>
    <cellStyle name="Komma 3 2" xfId="20523" xr:uid="{00000000-0005-0000-0000-0000E4180000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1" xfId="5055" xr:uid="{00000000-0005-0000-0000-000038190000}"/>
    <cellStyle name="Notitie 10 11 2" xfId="14782" xr:uid="{00000000-0005-0000-0000-000039190000}"/>
    <cellStyle name="Notitie 10 12" xfId="2639" xr:uid="{00000000-0005-0000-0000-00003A190000}"/>
    <cellStyle name="Notitie 10 12 2" xfId="12366" xr:uid="{00000000-0005-0000-0000-00003B190000}"/>
    <cellStyle name="Notitie 10 13" xfId="2984" xr:uid="{00000000-0005-0000-0000-00003C190000}"/>
    <cellStyle name="Notitie 10 13 2" xfId="12711" xr:uid="{00000000-0005-0000-0000-00003D190000}"/>
    <cellStyle name="Notitie 10 14" xfId="6940" xr:uid="{00000000-0005-0000-0000-00003E190000}"/>
    <cellStyle name="Notitie 10 14 2" xfId="16667" xr:uid="{00000000-0005-0000-0000-00003F190000}"/>
    <cellStyle name="Notitie 10 15" xfId="6097" xr:uid="{00000000-0005-0000-0000-000040190000}"/>
    <cellStyle name="Notitie 10 15 2" xfId="15824" xr:uid="{00000000-0005-0000-0000-000041190000}"/>
    <cellStyle name="Notitie 10 16" xfId="4654" xr:uid="{00000000-0005-0000-0000-000042190000}"/>
    <cellStyle name="Notitie 10 16 2" xfId="14381" xr:uid="{00000000-0005-0000-0000-000043190000}"/>
    <cellStyle name="Notitie 10 17" xfId="7243" xr:uid="{00000000-0005-0000-0000-000044190000}"/>
    <cellStyle name="Notitie 10 17 2" xfId="16970" xr:uid="{00000000-0005-0000-0000-000045190000}"/>
    <cellStyle name="Notitie 10 18" xfId="7434" xr:uid="{00000000-0005-0000-0000-000046190000}"/>
    <cellStyle name="Notitie 10 18 2" xfId="17161" xr:uid="{00000000-0005-0000-0000-000047190000}"/>
    <cellStyle name="Notitie 10 19" xfId="5029" xr:uid="{00000000-0005-0000-0000-000048190000}"/>
    <cellStyle name="Notitie 10 19 2" xfId="14756" xr:uid="{00000000-0005-0000-0000-000049190000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1" xfId="7320" xr:uid="{00000000-0005-0000-0000-00004D190000}"/>
    <cellStyle name="Notitie 10 2 11 2" xfId="17047" xr:uid="{00000000-0005-0000-0000-00004E190000}"/>
    <cellStyle name="Notitie 10 2 12" xfId="7515" xr:uid="{00000000-0005-0000-0000-00004F190000}"/>
    <cellStyle name="Notitie 10 2 12 2" xfId="17242" xr:uid="{00000000-0005-0000-0000-000050190000}"/>
    <cellStyle name="Notitie 10 2 13" xfId="7709" xr:uid="{00000000-0005-0000-0000-000051190000}"/>
    <cellStyle name="Notitie 10 2 13 2" xfId="17436" xr:uid="{00000000-0005-0000-0000-000052190000}"/>
    <cellStyle name="Notitie 10 2 14" xfId="7905" xr:uid="{00000000-0005-0000-0000-000053190000}"/>
    <cellStyle name="Notitie 10 2 14 2" xfId="17632" xr:uid="{00000000-0005-0000-0000-000054190000}"/>
    <cellStyle name="Notitie 10 2 15" xfId="6094" xr:uid="{00000000-0005-0000-0000-000055190000}"/>
    <cellStyle name="Notitie 10 2 15 2" xfId="15821" xr:uid="{00000000-0005-0000-0000-000056190000}"/>
    <cellStyle name="Notitie 10 2 16" xfId="8207" xr:uid="{00000000-0005-0000-0000-000057190000}"/>
    <cellStyle name="Notitie 10 2 16 2" xfId="17934" xr:uid="{00000000-0005-0000-0000-000058190000}"/>
    <cellStyle name="Notitie 10 2 17" xfId="8395" xr:uid="{00000000-0005-0000-0000-000059190000}"/>
    <cellStyle name="Notitie 10 2 17 2" xfId="18122" xr:uid="{00000000-0005-0000-0000-00005A190000}"/>
    <cellStyle name="Notitie 10 2 18" xfId="8577" xr:uid="{00000000-0005-0000-0000-00005B190000}"/>
    <cellStyle name="Notitie 10 2 18 2" xfId="18304" xr:uid="{00000000-0005-0000-0000-00005C190000}"/>
    <cellStyle name="Notitie 10 2 19" xfId="8751" xr:uid="{00000000-0005-0000-0000-00005D190000}"/>
    <cellStyle name="Notitie 10 2 19 2" xfId="18478" xr:uid="{00000000-0005-0000-0000-00005E190000}"/>
    <cellStyle name="Notitie 10 2 2" xfId="4507" xr:uid="{00000000-0005-0000-0000-00005F190000}"/>
    <cellStyle name="Notitie 10 2 2 2" xfId="14234" xr:uid="{00000000-0005-0000-0000-000060190000}"/>
    <cellStyle name="Notitie 10 2 20" xfId="8924" xr:uid="{00000000-0005-0000-0000-000061190000}"/>
    <cellStyle name="Notitie 10 2 20 2" xfId="18651" xr:uid="{00000000-0005-0000-0000-000062190000}"/>
    <cellStyle name="Notitie 10 2 21" xfId="9104" xr:uid="{00000000-0005-0000-0000-000063190000}"/>
    <cellStyle name="Notitie 10 2 21 2" xfId="18831" xr:uid="{00000000-0005-0000-0000-000064190000}"/>
    <cellStyle name="Notitie 10 2 22" xfId="9274" xr:uid="{00000000-0005-0000-0000-000065190000}"/>
    <cellStyle name="Notitie 10 2 22 2" xfId="19001" xr:uid="{00000000-0005-0000-0000-000066190000}"/>
    <cellStyle name="Notitie 10 2 23" xfId="9444" xr:uid="{00000000-0005-0000-0000-000067190000}"/>
    <cellStyle name="Notitie 10 2 23 2" xfId="19171" xr:uid="{00000000-0005-0000-0000-000068190000}"/>
    <cellStyle name="Notitie 10 2 24" xfId="9608" xr:uid="{00000000-0005-0000-0000-000069190000}"/>
    <cellStyle name="Notitie 10 2 24 2" xfId="19335" xr:uid="{00000000-0005-0000-0000-00006A190000}"/>
    <cellStyle name="Notitie 10 2 25" xfId="9780" xr:uid="{00000000-0005-0000-0000-00006B190000}"/>
    <cellStyle name="Notitie 10 2 25 2" xfId="19507" xr:uid="{00000000-0005-0000-0000-00006C190000}"/>
    <cellStyle name="Notitie 10 2 26" xfId="9941" xr:uid="{00000000-0005-0000-0000-00006D190000}"/>
    <cellStyle name="Notitie 10 2 26 2" xfId="19668" xr:uid="{00000000-0005-0000-0000-00006E190000}"/>
    <cellStyle name="Notitie 10 2 27" xfId="10100" xr:uid="{00000000-0005-0000-0000-00006F190000}"/>
    <cellStyle name="Notitie 10 2 27 2" xfId="19827" xr:uid="{00000000-0005-0000-0000-000070190000}"/>
    <cellStyle name="Notitie 10 2 28" xfId="10255" xr:uid="{00000000-0005-0000-0000-000071190000}"/>
    <cellStyle name="Notitie 10 2 28 2" xfId="19982" xr:uid="{00000000-0005-0000-0000-000072190000}"/>
    <cellStyle name="Notitie 10 2 29" xfId="10409" xr:uid="{00000000-0005-0000-0000-000073190000}"/>
    <cellStyle name="Notitie 10 2 29 2" xfId="20136" xr:uid="{00000000-0005-0000-0000-000074190000}"/>
    <cellStyle name="Notitie 10 2 3" xfId="5716" xr:uid="{00000000-0005-0000-0000-000075190000}"/>
    <cellStyle name="Notitie 10 2 3 2" xfId="15443" xr:uid="{00000000-0005-0000-0000-000076190000}"/>
    <cellStyle name="Notitie 10 2 30" xfId="10560" xr:uid="{00000000-0005-0000-0000-000077190000}"/>
    <cellStyle name="Notitie 10 2 30 2" xfId="20287" xr:uid="{00000000-0005-0000-0000-000078190000}"/>
    <cellStyle name="Notitie 10 2 31" xfId="10706" xr:uid="{00000000-0005-0000-0000-000079190000}"/>
    <cellStyle name="Notitie 10 2 31 2" xfId="20433" xr:uid="{00000000-0005-0000-0000-00007A190000}"/>
    <cellStyle name="Notitie 10 2 4" xfId="5931" xr:uid="{00000000-0005-0000-0000-00007B190000}"/>
    <cellStyle name="Notitie 10 2 4 2" xfId="15658" xr:uid="{00000000-0005-0000-0000-00007C190000}"/>
    <cellStyle name="Notitie 10 2 5" xfId="2940" xr:uid="{00000000-0005-0000-0000-00007D190000}"/>
    <cellStyle name="Notitie 10 2 5 2" xfId="12667" xr:uid="{00000000-0005-0000-0000-00007E190000}"/>
    <cellStyle name="Notitie 10 2 6" xfId="6305" xr:uid="{00000000-0005-0000-0000-00007F190000}"/>
    <cellStyle name="Notitie 10 2 6 2" xfId="16032" xr:uid="{00000000-0005-0000-0000-000080190000}"/>
    <cellStyle name="Notitie 10 2 7" xfId="6508" xr:uid="{00000000-0005-0000-0000-000081190000}"/>
    <cellStyle name="Notitie 10 2 7 2" xfId="16235" xr:uid="{00000000-0005-0000-0000-000082190000}"/>
    <cellStyle name="Notitie 10 2 8" xfId="6718" xr:uid="{00000000-0005-0000-0000-000083190000}"/>
    <cellStyle name="Notitie 10 2 8 2" xfId="16445" xr:uid="{00000000-0005-0000-0000-000084190000}"/>
    <cellStyle name="Notitie 10 2 9" xfId="6914" xr:uid="{00000000-0005-0000-0000-000085190000}"/>
    <cellStyle name="Notitie 10 2 9 2" xfId="16641" xr:uid="{00000000-0005-0000-0000-000086190000}"/>
    <cellStyle name="Notitie 10 20" xfId="6609" xr:uid="{00000000-0005-0000-0000-000087190000}"/>
    <cellStyle name="Notitie 10 20 2" xfId="16336" xr:uid="{00000000-0005-0000-0000-000088190000}"/>
    <cellStyle name="Notitie 10 21" xfId="6816" xr:uid="{00000000-0005-0000-0000-000089190000}"/>
    <cellStyle name="Notitie 10 21 2" xfId="16543" xr:uid="{00000000-0005-0000-0000-00008A190000}"/>
    <cellStyle name="Notitie 10 22" xfId="4757" xr:uid="{00000000-0005-0000-0000-00008B190000}"/>
    <cellStyle name="Notitie 10 22 2" xfId="14484" xr:uid="{00000000-0005-0000-0000-00008C190000}"/>
    <cellStyle name="Notitie 10 23" xfId="8603" xr:uid="{00000000-0005-0000-0000-00008D190000}"/>
    <cellStyle name="Notitie 10 23 2" xfId="18330" xr:uid="{00000000-0005-0000-0000-00008E190000}"/>
    <cellStyle name="Notitie 10 24" xfId="6435" xr:uid="{00000000-0005-0000-0000-00008F190000}"/>
    <cellStyle name="Notitie 10 24 2" xfId="16162" xr:uid="{00000000-0005-0000-0000-000090190000}"/>
    <cellStyle name="Notitie 10 25" xfId="6156" xr:uid="{00000000-0005-0000-0000-000091190000}"/>
    <cellStyle name="Notitie 10 25 2" xfId="15883" xr:uid="{00000000-0005-0000-0000-000092190000}"/>
    <cellStyle name="Notitie 10 26" xfId="3014" xr:uid="{00000000-0005-0000-0000-000093190000}"/>
    <cellStyle name="Notitie 10 26 2" xfId="12741" xr:uid="{00000000-0005-0000-0000-000094190000}"/>
    <cellStyle name="Notitie 10 27" xfId="9300" xr:uid="{00000000-0005-0000-0000-000095190000}"/>
    <cellStyle name="Notitie 10 27 2" xfId="19027" xr:uid="{00000000-0005-0000-0000-000096190000}"/>
    <cellStyle name="Notitie 10 28" xfId="7239" xr:uid="{00000000-0005-0000-0000-000097190000}"/>
    <cellStyle name="Notitie 10 28 2" xfId="16966" xr:uid="{00000000-0005-0000-0000-000098190000}"/>
    <cellStyle name="Notitie 10 29" xfId="2686" xr:uid="{00000000-0005-0000-0000-000099190000}"/>
    <cellStyle name="Notitie 10 29 2" xfId="12413" xr:uid="{00000000-0005-0000-0000-00009A190000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1" xfId="7321" xr:uid="{00000000-0005-0000-0000-00009E190000}"/>
    <cellStyle name="Notitie 10 3 11 2" xfId="17048" xr:uid="{00000000-0005-0000-0000-00009F190000}"/>
    <cellStyle name="Notitie 10 3 12" xfId="7516" xr:uid="{00000000-0005-0000-0000-0000A0190000}"/>
    <cellStyle name="Notitie 10 3 12 2" xfId="17243" xr:uid="{00000000-0005-0000-0000-0000A1190000}"/>
    <cellStyle name="Notitie 10 3 13" xfId="7710" xr:uid="{00000000-0005-0000-0000-0000A2190000}"/>
    <cellStyle name="Notitie 10 3 13 2" xfId="17437" xr:uid="{00000000-0005-0000-0000-0000A3190000}"/>
    <cellStyle name="Notitie 10 3 14" xfId="7906" xr:uid="{00000000-0005-0000-0000-0000A4190000}"/>
    <cellStyle name="Notitie 10 3 14 2" xfId="17633" xr:uid="{00000000-0005-0000-0000-0000A5190000}"/>
    <cellStyle name="Notitie 10 3 15" xfId="5301" xr:uid="{00000000-0005-0000-0000-0000A6190000}"/>
    <cellStyle name="Notitie 10 3 15 2" xfId="15028" xr:uid="{00000000-0005-0000-0000-0000A7190000}"/>
    <cellStyle name="Notitie 10 3 16" xfId="8208" xr:uid="{00000000-0005-0000-0000-0000A8190000}"/>
    <cellStyle name="Notitie 10 3 16 2" xfId="17935" xr:uid="{00000000-0005-0000-0000-0000A9190000}"/>
    <cellStyle name="Notitie 10 3 17" xfId="8396" xr:uid="{00000000-0005-0000-0000-0000AA190000}"/>
    <cellStyle name="Notitie 10 3 17 2" xfId="18123" xr:uid="{00000000-0005-0000-0000-0000AB190000}"/>
    <cellStyle name="Notitie 10 3 18" xfId="8578" xr:uid="{00000000-0005-0000-0000-0000AC190000}"/>
    <cellStyle name="Notitie 10 3 18 2" xfId="18305" xr:uid="{00000000-0005-0000-0000-0000AD190000}"/>
    <cellStyle name="Notitie 10 3 19" xfId="8752" xr:uid="{00000000-0005-0000-0000-0000AE190000}"/>
    <cellStyle name="Notitie 10 3 19 2" xfId="18479" xr:uid="{00000000-0005-0000-0000-0000AF190000}"/>
    <cellStyle name="Notitie 10 3 2" xfId="4508" xr:uid="{00000000-0005-0000-0000-0000B0190000}"/>
    <cellStyle name="Notitie 10 3 2 2" xfId="14235" xr:uid="{00000000-0005-0000-0000-0000B1190000}"/>
    <cellStyle name="Notitie 10 3 20" xfId="8925" xr:uid="{00000000-0005-0000-0000-0000B2190000}"/>
    <cellStyle name="Notitie 10 3 20 2" xfId="18652" xr:uid="{00000000-0005-0000-0000-0000B3190000}"/>
    <cellStyle name="Notitie 10 3 21" xfId="9105" xr:uid="{00000000-0005-0000-0000-0000B4190000}"/>
    <cellStyle name="Notitie 10 3 21 2" xfId="18832" xr:uid="{00000000-0005-0000-0000-0000B5190000}"/>
    <cellStyle name="Notitie 10 3 22" xfId="9275" xr:uid="{00000000-0005-0000-0000-0000B6190000}"/>
    <cellStyle name="Notitie 10 3 22 2" xfId="19002" xr:uid="{00000000-0005-0000-0000-0000B7190000}"/>
    <cellStyle name="Notitie 10 3 23" xfId="9445" xr:uid="{00000000-0005-0000-0000-0000B8190000}"/>
    <cellStyle name="Notitie 10 3 23 2" xfId="19172" xr:uid="{00000000-0005-0000-0000-0000B9190000}"/>
    <cellStyle name="Notitie 10 3 24" xfId="9609" xr:uid="{00000000-0005-0000-0000-0000BA190000}"/>
    <cellStyle name="Notitie 10 3 24 2" xfId="19336" xr:uid="{00000000-0005-0000-0000-0000BB190000}"/>
    <cellStyle name="Notitie 10 3 25" xfId="9781" xr:uid="{00000000-0005-0000-0000-0000BC190000}"/>
    <cellStyle name="Notitie 10 3 25 2" xfId="19508" xr:uid="{00000000-0005-0000-0000-0000BD190000}"/>
    <cellStyle name="Notitie 10 3 26" xfId="9942" xr:uid="{00000000-0005-0000-0000-0000BE190000}"/>
    <cellStyle name="Notitie 10 3 26 2" xfId="19669" xr:uid="{00000000-0005-0000-0000-0000BF190000}"/>
    <cellStyle name="Notitie 10 3 27" xfId="10101" xr:uid="{00000000-0005-0000-0000-0000C0190000}"/>
    <cellStyle name="Notitie 10 3 27 2" xfId="19828" xr:uid="{00000000-0005-0000-0000-0000C1190000}"/>
    <cellStyle name="Notitie 10 3 28" xfId="10256" xr:uid="{00000000-0005-0000-0000-0000C2190000}"/>
    <cellStyle name="Notitie 10 3 28 2" xfId="19983" xr:uid="{00000000-0005-0000-0000-0000C3190000}"/>
    <cellStyle name="Notitie 10 3 29" xfId="10410" xr:uid="{00000000-0005-0000-0000-0000C4190000}"/>
    <cellStyle name="Notitie 10 3 29 2" xfId="20137" xr:uid="{00000000-0005-0000-0000-0000C5190000}"/>
    <cellStyle name="Notitie 10 3 3" xfId="5717" xr:uid="{00000000-0005-0000-0000-0000C6190000}"/>
    <cellStyle name="Notitie 10 3 3 2" xfId="15444" xr:uid="{00000000-0005-0000-0000-0000C7190000}"/>
    <cellStyle name="Notitie 10 3 30" xfId="10561" xr:uid="{00000000-0005-0000-0000-0000C8190000}"/>
    <cellStyle name="Notitie 10 3 30 2" xfId="20288" xr:uid="{00000000-0005-0000-0000-0000C9190000}"/>
    <cellStyle name="Notitie 10 3 31" xfId="10707" xr:uid="{00000000-0005-0000-0000-0000CA190000}"/>
    <cellStyle name="Notitie 10 3 31 2" xfId="20434" xr:uid="{00000000-0005-0000-0000-0000CB190000}"/>
    <cellStyle name="Notitie 10 3 4" xfId="5932" xr:uid="{00000000-0005-0000-0000-0000CC190000}"/>
    <cellStyle name="Notitie 10 3 4 2" xfId="15659" xr:uid="{00000000-0005-0000-0000-0000CD190000}"/>
    <cellStyle name="Notitie 10 3 5" xfId="2789" xr:uid="{00000000-0005-0000-0000-0000CE190000}"/>
    <cellStyle name="Notitie 10 3 5 2" xfId="12516" xr:uid="{00000000-0005-0000-0000-0000CF190000}"/>
    <cellStyle name="Notitie 10 3 6" xfId="6306" xr:uid="{00000000-0005-0000-0000-0000D0190000}"/>
    <cellStyle name="Notitie 10 3 6 2" xfId="16033" xr:uid="{00000000-0005-0000-0000-0000D1190000}"/>
    <cellStyle name="Notitie 10 3 7" xfId="6509" xr:uid="{00000000-0005-0000-0000-0000D2190000}"/>
    <cellStyle name="Notitie 10 3 7 2" xfId="16236" xr:uid="{00000000-0005-0000-0000-0000D3190000}"/>
    <cellStyle name="Notitie 10 3 8" xfId="6719" xr:uid="{00000000-0005-0000-0000-0000D4190000}"/>
    <cellStyle name="Notitie 10 3 8 2" xfId="16446" xr:uid="{00000000-0005-0000-0000-0000D5190000}"/>
    <cellStyle name="Notitie 10 3 9" xfId="6915" xr:uid="{00000000-0005-0000-0000-0000D6190000}"/>
    <cellStyle name="Notitie 10 3 9 2" xfId="16642" xr:uid="{00000000-0005-0000-0000-0000D7190000}"/>
    <cellStyle name="Notitie 10 30" xfId="6204" xr:uid="{00000000-0005-0000-0000-0000D8190000}"/>
    <cellStyle name="Notitie 10 30 2" xfId="15931" xr:uid="{00000000-0005-0000-0000-0000D9190000}"/>
    <cellStyle name="Notitie 10 31" xfId="9967" xr:uid="{00000000-0005-0000-0000-0000DA190000}"/>
    <cellStyle name="Notitie 10 31 2" xfId="19694" xr:uid="{00000000-0005-0000-0000-0000DB190000}"/>
    <cellStyle name="Notitie 10 32" xfId="10126" xr:uid="{00000000-0005-0000-0000-0000DC190000}"/>
    <cellStyle name="Notitie 10 32 2" xfId="19853" xr:uid="{00000000-0005-0000-0000-0000DD190000}"/>
    <cellStyle name="Notitie 10 33" xfId="5837" xr:uid="{00000000-0005-0000-0000-0000DE190000}"/>
    <cellStyle name="Notitie 10 33 2" xfId="15564" xr:uid="{00000000-0005-0000-0000-0000DF190000}"/>
    <cellStyle name="Notitie 10 4" xfId="3015" xr:uid="{00000000-0005-0000-0000-0000E0190000}"/>
    <cellStyle name="Notitie 10 4 2" xfId="12742" xr:uid="{00000000-0005-0000-0000-0000E1190000}"/>
    <cellStyle name="Notitie 10 5" xfId="2467" xr:uid="{00000000-0005-0000-0000-0000E2190000}"/>
    <cellStyle name="Notitie 10 5 2" xfId="12194" xr:uid="{00000000-0005-0000-0000-0000E3190000}"/>
    <cellStyle name="Notitie 10 6" xfId="5599" xr:uid="{00000000-0005-0000-0000-0000E4190000}"/>
    <cellStyle name="Notitie 10 6 2" xfId="15326" xr:uid="{00000000-0005-0000-0000-0000E5190000}"/>
    <cellStyle name="Notitie 10 7" xfId="2516" xr:uid="{00000000-0005-0000-0000-0000E6190000}"/>
    <cellStyle name="Notitie 10 7 2" xfId="12243" xr:uid="{00000000-0005-0000-0000-0000E7190000}"/>
    <cellStyle name="Notitie 10 8" xfId="4923" xr:uid="{00000000-0005-0000-0000-0000E8190000}"/>
    <cellStyle name="Notitie 10 8 2" xfId="14650" xr:uid="{00000000-0005-0000-0000-0000E9190000}"/>
    <cellStyle name="Notitie 10 9" xfId="5348" xr:uid="{00000000-0005-0000-0000-0000EA190000}"/>
    <cellStyle name="Notitie 10 9 2" xfId="15075" xr:uid="{00000000-0005-0000-0000-0000EB190000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1" xfId="5508" xr:uid="{00000000-0005-0000-0000-0000EF190000}"/>
    <cellStyle name="Notitie 11 11 2" xfId="15235" xr:uid="{00000000-0005-0000-0000-0000F0190000}"/>
    <cellStyle name="Notitie 11 12" xfId="6118" xr:uid="{00000000-0005-0000-0000-0000F1190000}"/>
    <cellStyle name="Notitie 11 12 2" xfId="15845" xr:uid="{00000000-0005-0000-0000-0000F2190000}"/>
    <cellStyle name="Notitie 11 13" xfId="5073" xr:uid="{00000000-0005-0000-0000-0000F3190000}"/>
    <cellStyle name="Notitie 11 13 2" xfId="14800" xr:uid="{00000000-0005-0000-0000-0000F4190000}"/>
    <cellStyle name="Notitie 11 14" xfId="5275" xr:uid="{00000000-0005-0000-0000-0000F5190000}"/>
    <cellStyle name="Notitie 11 14 2" xfId="15002" xr:uid="{00000000-0005-0000-0000-0000F6190000}"/>
    <cellStyle name="Notitie 11 15" xfId="2484" xr:uid="{00000000-0005-0000-0000-0000F7190000}"/>
    <cellStyle name="Notitie 11 15 2" xfId="12211" xr:uid="{00000000-0005-0000-0000-0000F8190000}"/>
    <cellStyle name="Notitie 11 16" xfId="3092" xr:uid="{00000000-0005-0000-0000-0000F9190000}"/>
    <cellStyle name="Notitie 11 16 2" xfId="12819" xr:uid="{00000000-0005-0000-0000-0000FA190000}"/>
    <cellStyle name="Notitie 11 17" xfId="6943" xr:uid="{00000000-0005-0000-0000-0000FB190000}"/>
    <cellStyle name="Notitie 11 17 2" xfId="16670" xr:uid="{00000000-0005-0000-0000-0000FC190000}"/>
    <cellStyle name="Notitie 11 18" xfId="5608" xr:uid="{00000000-0005-0000-0000-0000FD190000}"/>
    <cellStyle name="Notitie 11 18 2" xfId="15335" xr:uid="{00000000-0005-0000-0000-0000FE190000}"/>
    <cellStyle name="Notitie 11 19" xfId="4936" xr:uid="{00000000-0005-0000-0000-0000FF190000}"/>
    <cellStyle name="Notitie 11 19 2" xfId="14663" xr:uid="{00000000-0005-0000-0000-0000001A0000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1" xfId="7322" xr:uid="{00000000-0005-0000-0000-0000041A0000}"/>
    <cellStyle name="Notitie 11 2 11 2" xfId="17049" xr:uid="{00000000-0005-0000-0000-0000051A0000}"/>
    <cellStyle name="Notitie 11 2 12" xfId="7517" xr:uid="{00000000-0005-0000-0000-0000061A0000}"/>
    <cellStyle name="Notitie 11 2 12 2" xfId="17244" xr:uid="{00000000-0005-0000-0000-0000071A0000}"/>
    <cellStyle name="Notitie 11 2 13" xfId="7711" xr:uid="{00000000-0005-0000-0000-0000081A0000}"/>
    <cellStyle name="Notitie 11 2 13 2" xfId="17438" xr:uid="{00000000-0005-0000-0000-0000091A0000}"/>
    <cellStyle name="Notitie 11 2 14" xfId="7907" xr:uid="{00000000-0005-0000-0000-00000A1A0000}"/>
    <cellStyle name="Notitie 11 2 14 2" xfId="17634" xr:uid="{00000000-0005-0000-0000-00000B1A0000}"/>
    <cellStyle name="Notitie 11 2 15" xfId="5398" xr:uid="{00000000-0005-0000-0000-00000C1A0000}"/>
    <cellStyle name="Notitie 11 2 15 2" xfId="15125" xr:uid="{00000000-0005-0000-0000-00000D1A0000}"/>
    <cellStyle name="Notitie 11 2 16" xfId="8209" xr:uid="{00000000-0005-0000-0000-00000E1A0000}"/>
    <cellStyle name="Notitie 11 2 16 2" xfId="17936" xr:uid="{00000000-0005-0000-0000-00000F1A0000}"/>
    <cellStyle name="Notitie 11 2 17" xfId="8397" xr:uid="{00000000-0005-0000-0000-0000101A0000}"/>
    <cellStyle name="Notitie 11 2 17 2" xfId="18124" xr:uid="{00000000-0005-0000-0000-0000111A0000}"/>
    <cellStyle name="Notitie 11 2 18" xfId="8579" xr:uid="{00000000-0005-0000-0000-0000121A0000}"/>
    <cellStyle name="Notitie 11 2 18 2" xfId="18306" xr:uid="{00000000-0005-0000-0000-0000131A0000}"/>
    <cellStyle name="Notitie 11 2 19" xfId="8753" xr:uid="{00000000-0005-0000-0000-0000141A0000}"/>
    <cellStyle name="Notitie 11 2 19 2" xfId="18480" xr:uid="{00000000-0005-0000-0000-0000151A0000}"/>
    <cellStyle name="Notitie 11 2 2" xfId="4509" xr:uid="{00000000-0005-0000-0000-0000161A0000}"/>
    <cellStyle name="Notitie 11 2 2 2" xfId="14236" xr:uid="{00000000-0005-0000-0000-0000171A0000}"/>
    <cellStyle name="Notitie 11 2 20" xfId="8926" xr:uid="{00000000-0005-0000-0000-0000181A0000}"/>
    <cellStyle name="Notitie 11 2 20 2" xfId="18653" xr:uid="{00000000-0005-0000-0000-0000191A0000}"/>
    <cellStyle name="Notitie 11 2 21" xfId="9106" xr:uid="{00000000-0005-0000-0000-00001A1A0000}"/>
    <cellStyle name="Notitie 11 2 21 2" xfId="18833" xr:uid="{00000000-0005-0000-0000-00001B1A0000}"/>
    <cellStyle name="Notitie 11 2 22" xfId="9276" xr:uid="{00000000-0005-0000-0000-00001C1A0000}"/>
    <cellStyle name="Notitie 11 2 22 2" xfId="19003" xr:uid="{00000000-0005-0000-0000-00001D1A0000}"/>
    <cellStyle name="Notitie 11 2 23" xfId="9446" xr:uid="{00000000-0005-0000-0000-00001E1A0000}"/>
    <cellStyle name="Notitie 11 2 23 2" xfId="19173" xr:uid="{00000000-0005-0000-0000-00001F1A0000}"/>
    <cellStyle name="Notitie 11 2 24" xfId="9610" xr:uid="{00000000-0005-0000-0000-0000201A0000}"/>
    <cellStyle name="Notitie 11 2 24 2" xfId="19337" xr:uid="{00000000-0005-0000-0000-0000211A0000}"/>
    <cellStyle name="Notitie 11 2 25" xfId="9782" xr:uid="{00000000-0005-0000-0000-0000221A0000}"/>
    <cellStyle name="Notitie 11 2 25 2" xfId="19509" xr:uid="{00000000-0005-0000-0000-0000231A0000}"/>
    <cellStyle name="Notitie 11 2 26" xfId="9943" xr:uid="{00000000-0005-0000-0000-0000241A0000}"/>
    <cellStyle name="Notitie 11 2 26 2" xfId="19670" xr:uid="{00000000-0005-0000-0000-0000251A0000}"/>
    <cellStyle name="Notitie 11 2 27" xfId="10102" xr:uid="{00000000-0005-0000-0000-0000261A0000}"/>
    <cellStyle name="Notitie 11 2 27 2" xfId="19829" xr:uid="{00000000-0005-0000-0000-0000271A0000}"/>
    <cellStyle name="Notitie 11 2 28" xfId="10257" xr:uid="{00000000-0005-0000-0000-0000281A0000}"/>
    <cellStyle name="Notitie 11 2 28 2" xfId="19984" xr:uid="{00000000-0005-0000-0000-0000291A0000}"/>
    <cellStyle name="Notitie 11 2 29" xfId="10411" xr:uid="{00000000-0005-0000-0000-00002A1A0000}"/>
    <cellStyle name="Notitie 11 2 29 2" xfId="20138" xr:uid="{00000000-0005-0000-0000-00002B1A0000}"/>
    <cellStyle name="Notitie 11 2 3" xfId="5718" xr:uid="{00000000-0005-0000-0000-00002C1A0000}"/>
    <cellStyle name="Notitie 11 2 3 2" xfId="15445" xr:uid="{00000000-0005-0000-0000-00002D1A0000}"/>
    <cellStyle name="Notitie 11 2 30" xfId="10562" xr:uid="{00000000-0005-0000-0000-00002E1A0000}"/>
    <cellStyle name="Notitie 11 2 30 2" xfId="20289" xr:uid="{00000000-0005-0000-0000-00002F1A0000}"/>
    <cellStyle name="Notitie 11 2 31" xfId="10708" xr:uid="{00000000-0005-0000-0000-0000301A0000}"/>
    <cellStyle name="Notitie 11 2 31 2" xfId="20435" xr:uid="{00000000-0005-0000-0000-0000311A0000}"/>
    <cellStyle name="Notitie 11 2 4" xfId="5933" xr:uid="{00000000-0005-0000-0000-0000321A0000}"/>
    <cellStyle name="Notitie 11 2 4 2" xfId="15660" xr:uid="{00000000-0005-0000-0000-0000331A0000}"/>
    <cellStyle name="Notitie 11 2 5" xfId="5387" xr:uid="{00000000-0005-0000-0000-0000341A0000}"/>
    <cellStyle name="Notitie 11 2 5 2" xfId="15114" xr:uid="{00000000-0005-0000-0000-0000351A0000}"/>
    <cellStyle name="Notitie 11 2 6" xfId="6307" xr:uid="{00000000-0005-0000-0000-0000361A0000}"/>
    <cellStyle name="Notitie 11 2 6 2" xfId="16034" xr:uid="{00000000-0005-0000-0000-0000371A0000}"/>
    <cellStyle name="Notitie 11 2 7" xfId="6510" xr:uid="{00000000-0005-0000-0000-0000381A0000}"/>
    <cellStyle name="Notitie 11 2 7 2" xfId="16237" xr:uid="{00000000-0005-0000-0000-0000391A0000}"/>
    <cellStyle name="Notitie 11 2 8" xfId="6720" xr:uid="{00000000-0005-0000-0000-00003A1A0000}"/>
    <cellStyle name="Notitie 11 2 8 2" xfId="16447" xr:uid="{00000000-0005-0000-0000-00003B1A0000}"/>
    <cellStyle name="Notitie 11 2 9" xfId="6916" xr:uid="{00000000-0005-0000-0000-00003C1A0000}"/>
    <cellStyle name="Notitie 11 2 9 2" xfId="16643" xr:uid="{00000000-0005-0000-0000-00003D1A0000}"/>
    <cellStyle name="Notitie 11 20" xfId="4740" xr:uid="{00000000-0005-0000-0000-00003E1A0000}"/>
    <cellStyle name="Notitie 11 20 2" xfId="14467" xr:uid="{00000000-0005-0000-0000-00003F1A0000}"/>
    <cellStyle name="Notitie 11 21" xfId="4713" xr:uid="{00000000-0005-0000-0000-0000401A0000}"/>
    <cellStyle name="Notitie 11 21 2" xfId="14440" xr:uid="{00000000-0005-0000-0000-0000411A0000}"/>
    <cellStyle name="Notitie 11 22" xfId="6331" xr:uid="{00000000-0005-0000-0000-0000421A0000}"/>
    <cellStyle name="Notitie 11 22 2" xfId="16058" xr:uid="{00000000-0005-0000-0000-0000431A0000}"/>
    <cellStyle name="Notitie 11 23" xfId="6744" xr:uid="{00000000-0005-0000-0000-0000441A0000}"/>
    <cellStyle name="Notitie 11 23 2" xfId="16471" xr:uid="{00000000-0005-0000-0000-0000451A0000}"/>
    <cellStyle name="Notitie 11 24" xfId="8010" xr:uid="{00000000-0005-0000-0000-0000461A0000}"/>
    <cellStyle name="Notitie 11 24 2" xfId="17737" xr:uid="{00000000-0005-0000-0000-0000471A0000}"/>
    <cellStyle name="Notitie 11 25" xfId="6128" xr:uid="{00000000-0005-0000-0000-0000481A0000}"/>
    <cellStyle name="Notitie 11 25 2" xfId="15855" xr:uid="{00000000-0005-0000-0000-0000491A0000}"/>
    <cellStyle name="Notitie 11 26" xfId="8110" xr:uid="{00000000-0005-0000-0000-00004A1A0000}"/>
    <cellStyle name="Notitie 11 26 2" xfId="17837" xr:uid="{00000000-0005-0000-0000-00004B1A0000}"/>
    <cellStyle name="Notitie 11 27" xfId="6056" xr:uid="{00000000-0005-0000-0000-00004C1A0000}"/>
    <cellStyle name="Notitie 11 27 2" xfId="15783" xr:uid="{00000000-0005-0000-0000-00004D1A0000}"/>
    <cellStyle name="Notitie 11 28" xfId="8846" xr:uid="{00000000-0005-0000-0000-00004E1A0000}"/>
    <cellStyle name="Notitie 11 28 2" xfId="18573" xr:uid="{00000000-0005-0000-0000-00004F1A0000}"/>
    <cellStyle name="Notitie 11 29" xfId="4819" xr:uid="{00000000-0005-0000-0000-0000501A0000}"/>
    <cellStyle name="Notitie 11 29 2" xfId="14546" xr:uid="{00000000-0005-0000-0000-0000511A0000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1" xfId="7323" xr:uid="{00000000-0005-0000-0000-0000551A0000}"/>
    <cellStyle name="Notitie 11 3 11 2" xfId="17050" xr:uid="{00000000-0005-0000-0000-0000561A0000}"/>
    <cellStyle name="Notitie 11 3 12" xfId="7518" xr:uid="{00000000-0005-0000-0000-0000571A0000}"/>
    <cellStyle name="Notitie 11 3 12 2" xfId="17245" xr:uid="{00000000-0005-0000-0000-0000581A0000}"/>
    <cellStyle name="Notitie 11 3 13" xfId="7712" xr:uid="{00000000-0005-0000-0000-0000591A0000}"/>
    <cellStyle name="Notitie 11 3 13 2" xfId="17439" xr:uid="{00000000-0005-0000-0000-00005A1A0000}"/>
    <cellStyle name="Notitie 11 3 14" xfId="7908" xr:uid="{00000000-0005-0000-0000-00005B1A0000}"/>
    <cellStyle name="Notitie 11 3 14 2" xfId="17635" xr:uid="{00000000-0005-0000-0000-00005C1A0000}"/>
    <cellStyle name="Notitie 11 3 15" xfId="4680" xr:uid="{00000000-0005-0000-0000-00005D1A0000}"/>
    <cellStyle name="Notitie 11 3 15 2" xfId="14407" xr:uid="{00000000-0005-0000-0000-00005E1A0000}"/>
    <cellStyle name="Notitie 11 3 16" xfId="8210" xr:uid="{00000000-0005-0000-0000-00005F1A0000}"/>
    <cellStyle name="Notitie 11 3 16 2" xfId="17937" xr:uid="{00000000-0005-0000-0000-0000601A0000}"/>
    <cellStyle name="Notitie 11 3 17" xfId="8398" xr:uid="{00000000-0005-0000-0000-0000611A0000}"/>
    <cellStyle name="Notitie 11 3 17 2" xfId="18125" xr:uid="{00000000-0005-0000-0000-0000621A0000}"/>
    <cellStyle name="Notitie 11 3 18" xfId="8580" xr:uid="{00000000-0005-0000-0000-0000631A0000}"/>
    <cellStyle name="Notitie 11 3 18 2" xfId="18307" xr:uid="{00000000-0005-0000-0000-0000641A0000}"/>
    <cellStyle name="Notitie 11 3 19" xfId="8754" xr:uid="{00000000-0005-0000-0000-0000651A0000}"/>
    <cellStyle name="Notitie 11 3 19 2" xfId="18481" xr:uid="{00000000-0005-0000-0000-0000661A0000}"/>
    <cellStyle name="Notitie 11 3 2" xfId="4510" xr:uid="{00000000-0005-0000-0000-0000671A0000}"/>
    <cellStyle name="Notitie 11 3 2 2" xfId="14237" xr:uid="{00000000-0005-0000-0000-0000681A0000}"/>
    <cellStyle name="Notitie 11 3 20" xfId="8927" xr:uid="{00000000-0005-0000-0000-0000691A0000}"/>
    <cellStyle name="Notitie 11 3 20 2" xfId="18654" xr:uid="{00000000-0005-0000-0000-00006A1A0000}"/>
    <cellStyle name="Notitie 11 3 21" xfId="9107" xr:uid="{00000000-0005-0000-0000-00006B1A0000}"/>
    <cellStyle name="Notitie 11 3 21 2" xfId="18834" xr:uid="{00000000-0005-0000-0000-00006C1A0000}"/>
    <cellStyle name="Notitie 11 3 22" xfId="9277" xr:uid="{00000000-0005-0000-0000-00006D1A0000}"/>
    <cellStyle name="Notitie 11 3 22 2" xfId="19004" xr:uid="{00000000-0005-0000-0000-00006E1A0000}"/>
    <cellStyle name="Notitie 11 3 23" xfId="9447" xr:uid="{00000000-0005-0000-0000-00006F1A0000}"/>
    <cellStyle name="Notitie 11 3 23 2" xfId="19174" xr:uid="{00000000-0005-0000-0000-0000701A0000}"/>
    <cellStyle name="Notitie 11 3 24" xfId="9611" xr:uid="{00000000-0005-0000-0000-0000711A0000}"/>
    <cellStyle name="Notitie 11 3 24 2" xfId="19338" xr:uid="{00000000-0005-0000-0000-0000721A0000}"/>
    <cellStyle name="Notitie 11 3 25" xfId="9783" xr:uid="{00000000-0005-0000-0000-0000731A0000}"/>
    <cellStyle name="Notitie 11 3 25 2" xfId="19510" xr:uid="{00000000-0005-0000-0000-0000741A0000}"/>
    <cellStyle name="Notitie 11 3 26" xfId="9944" xr:uid="{00000000-0005-0000-0000-0000751A0000}"/>
    <cellStyle name="Notitie 11 3 26 2" xfId="19671" xr:uid="{00000000-0005-0000-0000-0000761A0000}"/>
    <cellStyle name="Notitie 11 3 27" xfId="10103" xr:uid="{00000000-0005-0000-0000-0000771A0000}"/>
    <cellStyle name="Notitie 11 3 27 2" xfId="19830" xr:uid="{00000000-0005-0000-0000-0000781A0000}"/>
    <cellStyle name="Notitie 11 3 28" xfId="10258" xr:uid="{00000000-0005-0000-0000-0000791A0000}"/>
    <cellStyle name="Notitie 11 3 28 2" xfId="19985" xr:uid="{00000000-0005-0000-0000-00007A1A0000}"/>
    <cellStyle name="Notitie 11 3 29" xfId="10412" xr:uid="{00000000-0005-0000-0000-00007B1A0000}"/>
    <cellStyle name="Notitie 11 3 29 2" xfId="20139" xr:uid="{00000000-0005-0000-0000-00007C1A0000}"/>
    <cellStyle name="Notitie 11 3 3" xfId="5719" xr:uid="{00000000-0005-0000-0000-00007D1A0000}"/>
    <cellStyle name="Notitie 11 3 3 2" xfId="15446" xr:uid="{00000000-0005-0000-0000-00007E1A0000}"/>
    <cellStyle name="Notitie 11 3 30" xfId="10563" xr:uid="{00000000-0005-0000-0000-00007F1A0000}"/>
    <cellStyle name="Notitie 11 3 30 2" xfId="20290" xr:uid="{00000000-0005-0000-0000-0000801A0000}"/>
    <cellStyle name="Notitie 11 3 31" xfId="10709" xr:uid="{00000000-0005-0000-0000-0000811A0000}"/>
    <cellStyle name="Notitie 11 3 31 2" xfId="20436" xr:uid="{00000000-0005-0000-0000-0000821A0000}"/>
    <cellStyle name="Notitie 11 3 4" xfId="5934" xr:uid="{00000000-0005-0000-0000-0000831A0000}"/>
    <cellStyle name="Notitie 11 3 4 2" xfId="15661" xr:uid="{00000000-0005-0000-0000-0000841A0000}"/>
    <cellStyle name="Notitie 11 3 5" xfId="2586" xr:uid="{00000000-0005-0000-0000-0000851A0000}"/>
    <cellStyle name="Notitie 11 3 5 2" xfId="12313" xr:uid="{00000000-0005-0000-0000-0000861A0000}"/>
    <cellStyle name="Notitie 11 3 6" xfId="6308" xr:uid="{00000000-0005-0000-0000-0000871A0000}"/>
    <cellStyle name="Notitie 11 3 6 2" xfId="16035" xr:uid="{00000000-0005-0000-0000-0000881A0000}"/>
    <cellStyle name="Notitie 11 3 7" xfId="6511" xr:uid="{00000000-0005-0000-0000-0000891A0000}"/>
    <cellStyle name="Notitie 11 3 7 2" xfId="16238" xr:uid="{00000000-0005-0000-0000-00008A1A0000}"/>
    <cellStyle name="Notitie 11 3 8" xfId="6721" xr:uid="{00000000-0005-0000-0000-00008B1A0000}"/>
    <cellStyle name="Notitie 11 3 8 2" xfId="16448" xr:uid="{00000000-0005-0000-0000-00008C1A0000}"/>
    <cellStyle name="Notitie 11 3 9" xfId="6917" xr:uid="{00000000-0005-0000-0000-00008D1A0000}"/>
    <cellStyle name="Notitie 11 3 9 2" xfId="16644" xr:uid="{00000000-0005-0000-0000-00008E1A0000}"/>
    <cellStyle name="Notitie 11 30" xfId="5053" xr:uid="{00000000-0005-0000-0000-00008F1A0000}"/>
    <cellStyle name="Notitie 11 30 2" xfId="14780" xr:uid="{00000000-0005-0000-0000-0000901A0000}"/>
    <cellStyle name="Notitie 11 31" xfId="5505" xr:uid="{00000000-0005-0000-0000-0000911A0000}"/>
    <cellStyle name="Notitie 11 31 2" xfId="15232" xr:uid="{00000000-0005-0000-0000-0000921A0000}"/>
    <cellStyle name="Notitie 11 32" xfId="8116" xr:uid="{00000000-0005-0000-0000-0000931A0000}"/>
    <cellStyle name="Notitie 11 32 2" xfId="17843" xr:uid="{00000000-0005-0000-0000-0000941A0000}"/>
    <cellStyle name="Notitie 11 33" xfId="9537" xr:uid="{00000000-0005-0000-0000-0000951A0000}"/>
    <cellStyle name="Notitie 11 33 2" xfId="19264" xr:uid="{00000000-0005-0000-0000-0000961A0000}"/>
    <cellStyle name="Notitie 11 4" xfId="3016" xr:uid="{00000000-0005-0000-0000-0000971A0000}"/>
    <cellStyle name="Notitie 11 4 2" xfId="12743" xr:uid="{00000000-0005-0000-0000-0000981A0000}"/>
    <cellStyle name="Notitie 11 5" xfId="2466" xr:uid="{00000000-0005-0000-0000-0000991A0000}"/>
    <cellStyle name="Notitie 11 5 2" xfId="12193" xr:uid="{00000000-0005-0000-0000-00009A1A0000}"/>
    <cellStyle name="Notitie 11 6" xfId="5129" xr:uid="{00000000-0005-0000-0000-00009B1A0000}"/>
    <cellStyle name="Notitie 11 6 2" xfId="14856" xr:uid="{00000000-0005-0000-0000-00009C1A0000}"/>
    <cellStyle name="Notitie 11 7" xfId="5163" xr:uid="{00000000-0005-0000-0000-00009D1A0000}"/>
    <cellStyle name="Notitie 11 7 2" xfId="14890" xr:uid="{00000000-0005-0000-0000-00009E1A0000}"/>
    <cellStyle name="Notitie 11 8" xfId="2441" xr:uid="{00000000-0005-0000-0000-00009F1A0000}"/>
    <cellStyle name="Notitie 11 8 2" xfId="12168" xr:uid="{00000000-0005-0000-0000-0000A01A0000}"/>
    <cellStyle name="Notitie 11 9" xfId="6142" xr:uid="{00000000-0005-0000-0000-0000A11A0000}"/>
    <cellStyle name="Notitie 11 9 2" xfId="15869" xr:uid="{00000000-0005-0000-0000-0000A21A0000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1" xfId="5605" xr:uid="{00000000-0005-0000-0000-0000A61A0000}"/>
    <cellStyle name="Notitie 12 11 2" xfId="15332" xr:uid="{00000000-0005-0000-0000-0000A71A0000}"/>
    <cellStyle name="Notitie 12 12" xfId="6400" xr:uid="{00000000-0005-0000-0000-0000A81A0000}"/>
    <cellStyle name="Notitie 12 12 2" xfId="16127" xr:uid="{00000000-0005-0000-0000-0000A91A0000}"/>
    <cellStyle name="Notitie 12 13" xfId="2497" xr:uid="{00000000-0005-0000-0000-0000AA1A0000}"/>
    <cellStyle name="Notitie 12 13 2" xfId="12224" xr:uid="{00000000-0005-0000-0000-0000AB1A0000}"/>
    <cellStyle name="Notitie 12 14" xfId="2454" xr:uid="{00000000-0005-0000-0000-0000AC1A0000}"/>
    <cellStyle name="Notitie 12 14 2" xfId="12181" xr:uid="{00000000-0005-0000-0000-0000AD1A0000}"/>
    <cellStyle name="Notitie 12 15" xfId="7150" xr:uid="{00000000-0005-0000-0000-0000AE1A0000}"/>
    <cellStyle name="Notitie 12 15 2" xfId="16877" xr:uid="{00000000-0005-0000-0000-0000AF1A0000}"/>
    <cellStyle name="Notitie 12 16" xfId="2932" xr:uid="{00000000-0005-0000-0000-0000B01A0000}"/>
    <cellStyle name="Notitie 12 16 2" xfId="12659" xr:uid="{00000000-0005-0000-0000-0000B11A0000}"/>
    <cellStyle name="Notitie 12 17" xfId="7153" xr:uid="{00000000-0005-0000-0000-0000B21A0000}"/>
    <cellStyle name="Notitie 12 17 2" xfId="16880" xr:uid="{00000000-0005-0000-0000-0000B31A0000}"/>
    <cellStyle name="Notitie 12 18" xfId="6749" xr:uid="{00000000-0005-0000-0000-0000B41A0000}"/>
    <cellStyle name="Notitie 12 18 2" xfId="16476" xr:uid="{00000000-0005-0000-0000-0000B51A0000}"/>
    <cellStyle name="Notitie 12 19" xfId="5136" xr:uid="{00000000-0005-0000-0000-0000B61A0000}"/>
    <cellStyle name="Notitie 12 19 2" xfId="14863" xr:uid="{00000000-0005-0000-0000-0000B71A000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1" xfId="7324" xr:uid="{00000000-0005-0000-0000-0000BB1A0000}"/>
    <cellStyle name="Notitie 12 2 11 2" xfId="17051" xr:uid="{00000000-0005-0000-0000-0000BC1A0000}"/>
    <cellStyle name="Notitie 12 2 12" xfId="7519" xr:uid="{00000000-0005-0000-0000-0000BD1A0000}"/>
    <cellStyle name="Notitie 12 2 12 2" xfId="17246" xr:uid="{00000000-0005-0000-0000-0000BE1A0000}"/>
    <cellStyle name="Notitie 12 2 13" xfId="7713" xr:uid="{00000000-0005-0000-0000-0000BF1A0000}"/>
    <cellStyle name="Notitie 12 2 13 2" xfId="17440" xr:uid="{00000000-0005-0000-0000-0000C01A0000}"/>
    <cellStyle name="Notitie 12 2 14" xfId="7909" xr:uid="{00000000-0005-0000-0000-0000C11A0000}"/>
    <cellStyle name="Notitie 12 2 14 2" xfId="17636" xr:uid="{00000000-0005-0000-0000-0000C21A0000}"/>
    <cellStyle name="Notitie 12 2 15" xfId="5455" xr:uid="{00000000-0005-0000-0000-0000C31A0000}"/>
    <cellStyle name="Notitie 12 2 15 2" xfId="15182" xr:uid="{00000000-0005-0000-0000-0000C41A0000}"/>
    <cellStyle name="Notitie 12 2 16" xfId="8211" xr:uid="{00000000-0005-0000-0000-0000C51A0000}"/>
    <cellStyle name="Notitie 12 2 16 2" xfId="17938" xr:uid="{00000000-0005-0000-0000-0000C61A0000}"/>
    <cellStyle name="Notitie 12 2 17" xfId="8399" xr:uid="{00000000-0005-0000-0000-0000C71A0000}"/>
    <cellStyle name="Notitie 12 2 17 2" xfId="18126" xr:uid="{00000000-0005-0000-0000-0000C81A0000}"/>
    <cellStyle name="Notitie 12 2 18" xfId="8581" xr:uid="{00000000-0005-0000-0000-0000C91A0000}"/>
    <cellStyle name="Notitie 12 2 18 2" xfId="18308" xr:uid="{00000000-0005-0000-0000-0000CA1A0000}"/>
    <cellStyle name="Notitie 12 2 19" xfId="8755" xr:uid="{00000000-0005-0000-0000-0000CB1A0000}"/>
    <cellStyle name="Notitie 12 2 19 2" xfId="18482" xr:uid="{00000000-0005-0000-0000-0000CC1A0000}"/>
    <cellStyle name="Notitie 12 2 2" xfId="4511" xr:uid="{00000000-0005-0000-0000-0000CD1A0000}"/>
    <cellStyle name="Notitie 12 2 2 2" xfId="14238" xr:uid="{00000000-0005-0000-0000-0000CE1A0000}"/>
    <cellStyle name="Notitie 12 2 20" xfId="8928" xr:uid="{00000000-0005-0000-0000-0000CF1A0000}"/>
    <cellStyle name="Notitie 12 2 20 2" xfId="18655" xr:uid="{00000000-0005-0000-0000-0000D01A0000}"/>
    <cellStyle name="Notitie 12 2 21" xfId="9108" xr:uid="{00000000-0005-0000-0000-0000D11A0000}"/>
    <cellStyle name="Notitie 12 2 21 2" xfId="18835" xr:uid="{00000000-0005-0000-0000-0000D21A0000}"/>
    <cellStyle name="Notitie 12 2 22" xfId="9278" xr:uid="{00000000-0005-0000-0000-0000D31A0000}"/>
    <cellStyle name="Notitie 12 2 22 2" xfId="19005" xr:uid="{00000000-0005-0000-0000-0000D41A0000}"/>
    <cellStyle name="Notitie 12 2 23" xfId="9448" xr:uid="{00000000-0005-0000-0000-0000D51A0000}"/>
    <cellStyle name="Notitie 12 2 23 2" xfId="19175" xr:uid="{00000000-0005-0000-0000-0000D61A0000}"/>
    <cellStyle name="Notitie 12 2 24" xfId="9612" xr:uid="{00000000-0005-0000-0000-0000D71A0000}"/>
    <cellStyle name="Notitie 12 2 24 2" xfId="19339" xr:uid="{00000000-0005-0000-0000-0000D81A0000}"/>
    <cellStyle name="Notitie 12 2 25" xfId="9784" xr:uid="{00000000-0005-0000-0000-0000D91A0000}"/>
    <cellStyle name="Notitie 12 2 25 2" xfId="19511" xr:uid="{00000000-0005-0000-0000-0000DA1A0000}"/>
    <cellStyle name="Notitie 12 2 26" xfId="9945" xr:uid="{00000000-0005-0000-0000-0000DB1A0000}"/>
    <cellStyle name="Notitie 12 2 26 2" xfId="19672" xr:uid="{00000000-0005-0000-0000-0000DC1A0000}"/>
    <cellStyle name="Notitie 12 2 27" xfId="10104" xr:uid="{00000000-0005-0000-0000-0000DD1A0000}"/>
    <cellStyle name="Notitie 12 2 27 2" xfId="19831" xr:uid="{00000000-0005-0000-0000-0000DE1A0000}"/>
    <cellStyle name="Notitie 12 2 28" xfId="10259" xr:uid="{00000000-0005-0000-0000-0000DF1A0000}"/>
    <cellStyle name="Notitie 12 2 28 2" xfId="19986" xr:uid="{00000000-0005-0000-0000-0000E01A0000}"/>
    <cellStyle name="Notitie 12 2 29" xfId="10413" xr:uid="{00000000-0005-0000-0000-0000E11A0000}"/>
    <cellStyle name="Notitie 12 2 29 2" xfId="20140" xr:uid="{00000000-0005-0000-0000-0000E21A0000}"/>
    <cellStyle name="Notitie 12 2 3" xfId="5720" xr:uid="{00000000-0005-0000-0000-0000E31A0000}"/>
    <cellStyle name="Notitie 12 2 3 2" xfId="15447" xr:uid="{00000000-0005-0000-0000-0000E41A0000}"/>
    <cellStyle name="Notitie 12 2 30" xfId="10564" xr:uid="{00000000-0005-0000-0000-0000E51A0000}"/>
    <cellStyle name="Notitie 12 2 30 2" xfId="20291" xr:uid="{00000000-0005-0000-0000-0000E61A0000}"/>
    <cellStyle name="Notitie 12 2 31" xfId="10710" xr:uid="{00000000-0005-0000-0000-0000E71A0000}"/>
    <cellStyle name="Notitie 12 2 31 2" xfId="20437" xr:uid="{00000000-0005-0000-0000-0000E81A0000}"/>
    <cellStyle name="Notitie 12 2 4" xfId="5935" xr:uid="{00000000-0005-0000-0000-0000E91A0000}"/>
    <cellStyle name="Notitie 12 2 4 2" xfId="15662" xr:uid="{00000000-0005-0000-0000-0000EA1A0000}"/>
    <cellStyle name="Notitie 12 2 5" xfId="4916" xr:uid="{00000000-0005-0000-0000-0000EB1A0000}"/>
    <cellStyle name="Notitie 12 2 5 2" xfId="14643" xr:uid="{00000000-0005-0000-0000-0000EC1A0000}"/>
    <cellStyle name="Notitie 12 2 6" xfId="6309" xr:uid="{00000000-0005-0000-0000-0000ED1A0000}"/>
    <cellStyle name="Notitie 12 2 6 2" xfId="16036" xr:uid="{00000000-0005-0000-0000-0000EE1A0000}"/>
    <cellStyle name="Notitie 12 2 7" xfId="6512" xr:uid="{00000000-0005-0000-0000-0000EF1A0000}"/>
    <cellStyle name="Notitie 12 2 7 2" xfId="16239" xr:uid="{00000000-0005-0000-0000-0000F01A0000}"/>
    <cellStyle name="Notitie 12 2 8" xfId="6722" xr:uid="{00000000-0005-0000-0000-0000F11A0000}"/>
    <cellStyle name="Notitie 12 2 8 2" xfId="16449" xr:uid="{00000000-0005-0000-0000-0000F21A0000}"/>
    <cellStyle name="Notitie 12 2 9" xfId="6918" xr:uid="{00000000-0005-0000-0000-0000F31A0000}"/>
    <cellStyle name="Notitie 12 2 9 2" xfId="16645" xr:uid="{00000000-0005-0000-0000-0000F41A0000}"/>
    <cellStyle name="Notitie 12 20" xfId="3002" xr:uid="{00000000-0005-0000-0000-0000F51A0000}"/>
    <cellStyle name="Notitie 12 20 2" xfId="12729" xr:uid="{00000000-0005-0000-0000-0000F61A0000}"/>
    <cellStyle name="Notitie 12 21" xfId="6848" xr:uid="{00000000-0005-0000-0000-0000F71A0000}"/>
    <cellStyle name="Notitie 12 21 2" xfId="16575" xr:uid="{00000000-0005-0000-0000-0000F81A0000}"/>
    <cellStyle name="Notitie 12 22" xfId="2483" xr:uid="{00000000-0005-0000-0000-0000F91A0000}"/>
    <cellStyle name="Notitie 12 22 2" xfId="12210" xr:uid="{00000000-0005-0000-0000-0000FA1A0000}"/>
    <cellStyle name="Notitie 12 23" xfId="5007" xr:uid="{00000000-0005-0000-0000-0000FB1A0000}"/>
    <cellStyle name="Notitie 12 23 2" xfId="14734" xr:uid="{00000000-0005-0000-0000-0000FC1A0000}"/>
    <cellStyle name="Notitie 12 24" xfId="8777" xr:uid="{00000000-0005-0000-0000-0000FD1A0000}"/>
    <cellStyle name="Notitie 12 24 2" xfId="18504" xr:uid="{00000000-0005-0000-0000-0000FE1A0000}"/>
    <cellStyle name="Notitie 12 25" xfId="2898" xr:uid="{00000000-0005-0000-0000-0000FF1A0000}"/>
    <cellStyle name="Notitie 12 25 2" xfId="12625" xr:uid="{00000000-0005-0000-0000-0000001B0000}"/>
    <cellStyle name="Notitie 12 26" xfId="4948" xr:uid="{00000000-0005-0000-0000-0000011B0000}"/>
    <cellStyle name="Notitie 12 26 2" xfId="14675" xr:uid="{00000000-0005-0000-0000-0000021B0000}"/>
    <cellStyle name="Notitie 12 27" xfId="7842" xr:uid="{00000000-0005-0000-0000-0000031B0000}"/>
    <cellStyle name="Notitie 12 27 2" xfId="17569" xr:uid="{00000000-0005-0000-0000-0000041B0000}"/>
    <cellStyle name="Notitie 12 28" xfId="9470" xr:uid="{00000000-0005-0000-0000-0000051B0000}"/>
    <cellStyle name="Notitie 12 28 2" xfId="19197" xr:uid="{00000000-0005-0000-0000-0000061B0000}"/>
    <cellStyle name="Notitie 12 29" xfId="4681" xr:uid="{00000000-0005-0000-0000-0000071B0000}"/>
    <cellStyle name="Notitie 12 29 2" xfId="14408" xr:uid="{00000000-0005-0000-0000-0000081B0000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1" xfId="7325" xr:uid="{00000000-0005-0000-0000-00000C1B0000}"/>
    <cellStyle name="Notitie 12 3 11 2" xfId="17052" xr:uid="{00000000-0005-0000-0000-00000D1B0000}"/>
    <cellStyle name="Notitie 12 3 12" xfId="7520" xr:uid="{00000000-0005-0000-0000-00000E1B0000}"/>
    <cellStyle name="Notitie 12 3 12 2" xfId="17247" xr:uid="{00000000-0005-0000-0000-00000F1B0000}"/>
    <cellStyle name="Notitie 12 3 13" xfId="7714" xr:uid="{00000000-0005-0000-0000-0000101B0000}"/>
    <cellStyle name="Notitie 12 3 13 2" xfId="17441" xr:uid="{00000000-0005-0000-0000-0000111B0000}"/>
    <cellStyle name="Notitie 12 3 14" xfId="7910" xr:uid="{00000000-0005-0000-0000-0000121B0000}"/>
    <cellStyle name="Notitie 12 3 14 2" xfId="17637" xr:uid="{00000000-0005-0000-0000-0000131B0000}"/>
    <cellStyle name="Notitie 12 3 15" xfId="5480" xr:uid="{00000000-0005-0000-0000-0000141B0000}"/>
    <cellStyle name="Notitie 12 3 15 2" xfId="15207" xr:uid="{00000000-0005-0000-0000-0000151B0000}"/>
    <cellStyle name="Notitie 12 3 16" xfId="8212" xr:uid="{00000000-0005-0000-0000-0000161B0000}"/>
    <cellStyle name="Notitie 12 3 16 2" xfId="17939" xr:uid="{00000000-0005-0000-0000-0000171B0000}"/>
    <cellStyle name="Notitie 12 3 17" xfId="8400" xr:uid="{00000000-0005-0000-0000-0000181B0000}"/>
    <cellStyle name="Notitie 12 3 17 2" xfId="18127" xr:uid="{00000000-0005-0000-0000-0000191B0000}"/>
    <cellStyle name="Notitie 12 3 18" xfId="8582" xr:uid="{00000000-0005-0000-0000-00001A1B0000}"/>
    <cellStyle name="Notitie 12 3 18 2" xfId="18309" xr:uid="{00000000-0005-0000-0000-00001B1B0000}"/>
    <cellStyle name="Notitie 12 3 19" xfId="8756" xr:uid="{00000000-0005-0000-0000-00001C1B0000}"/>
    <cellStyle name="Notitie 12 3 19 2" xfId="18483" xr:uid="{00000000-0005-0000-0000-00001D1B0000}"/>
    <cellStyle name="Notitie 12 3 2" xfId="4512" xr:uid="{00000000-0005-0000-0000-00001E1B0000}"/>
    <cellStyle name="Notitie 12 3 2 2" xfId="14239" xr:uid="{00000000-0005-0000-0000-00001F1B0000}"/>
    <cellStyle name="Notitie 12 3 20" xfId="8929" xr:uid="{00000000-0005-0000-0000-0000201B0000}"/>
    <cellStyle name="Notitie 12 3 20 2" xfId="18656" xr:uid="{00000000-0005-0000-0000-0000211B0000}"/>
    <cellStyle name="Notitie 12 3 21" xfId="9109" xr:uid="{00000000-0005-0000-0000-0000221B0000}"/>
    <cellStyle name="Notitie 12 3 21 2" xfId="18836" xr:uid="{00000000-0005-0000-0000-0000231B0000}"/>
    <cellStyle name="Notitie 12 3 22" xfId="9279" xr:uid="{00000000-0005-0000-0000-0000241B0000}"/>
    <cellStyle name="Notitie 12 3 22 2" xfId="19006" xr:uid="{00000000-0005-0000-0000-0000251B0000}"/>
    <cellStyle name="Notitie 12 3 23" xfId="9449" xr:uid="{00000000-0005-0000-0000-0000261B0000}"/>
    <cellStyle name="Notitie 12 3 23 2" xfId="19176" xr:uid="{00000000-0005-0000-0000-0000271B0000}"/>
    <cellStyle name="Notitie 12 3 24" xfId="9613" xr:uid="{00000000-0005-0000-0000-0000281B0000}"/>
    <cellStyle name="Notitie 12 3 24 2" xfId="19340" xr:uid="{00000000-0005-0000-0000-0000291B0000}"/>
    <cellStyle name="Notitie 12 3 25" xfId="9785" xr:uid="{00000000-0005-0000-0000-00002A1B0000}"/>
    <cellStyle name="Notitie 12 3 25 2" xfId="19512" xr:uid="{00000000-0005-0000-0000-00002B1B0000}"/>
    <cellStyle name="Notitie 12 3 26" xfId="9946" xr:uid="{00000000-0005-0000-0000-00002C1B0000}"/>
    <cellStyle name="Notitie 12 3 26 2" xfId="19673" xr:uid="{00000000-0005-0000-0000-00002D1B0000}"/>
    <cellStyle name="Notitie 12 3 27" xfId="10105" xr:uid="{00000000-0005-0000-0000-00002E1B0000}"/>
    <cellStyle name="Notitie 12 3 27 2" xfId="19832" xr:uid="{00000000-0005-0000-0000-00002F1B0000}"/>
    <cellStyle name="Notitie 12 3 28" xfId="10260" xr:uid="{00000000-0005-0000-0000-0000301B0000}"/>
    <cellStyle name="Notitie 12 3 28 2" xfId="19987" xr:uid="{00000000-0005-0000-0000-0000311B0000}"/>
    <cellStyle name="Notitie 12 3 29" xfId="10414" xr:uid="{00000000-0005-0000-0000-0000321B0000}"/>
    <cellStyle name="Notitie 12 3 29 2" xfId="20141" xr:uid="{00000000-0005-0000-0000-0000331B0000}"/>
    <cellStyle name="Notitie 12 3 3" xfId="5721" xr:uid="{00000000-0005-0000-0000-0000341B0000}"/>
    <cellStyle name="Notitie 12 3 3 2" xfId="15448" xr:uid="{00000000-0005-0000-0000-0000351B0000}"/>
    <cellStyle name="Notitie 12 3 30" xfId="10565" xr:uid="{00000000-0005-0000-0000-0000361B0000}"/>
    <cellStyle name="Notitie 12 3 30 2" xfId="20292" xr:uid="{00000000-0005-0000-0000-0000371B0000}"/>
    <cellStyle name="Notitie 12 3 31" xfId="10711" xr:uid="{00000000-0005-0000-0000-0000381B0000}"/>
    <cellStyle name="Notitie 12 3 31 2" xfId="20438" xr:uid="{00000000-0005-0000-0000-0000391B0000}"/>
    <cellStyle name="Notitie 12 3 4" xfId="5936" xr:uid="{00000000-0005-0000-0000-00003A1B0000}"/>
    <cellStyle name="Notitie 12 3 4 2" xfId="15663" xr:uid="{00000000-0005-0000-0000-00003B1B0000}"/>
    <cellStyle name="Notitie 12 3 5" xfId="5304" xr:uid="{00000000-0005-0000-0000-00003C1B0000}"/>
    <cellStyle name="Notitie 12 3 5 2" xfId="15031" xr:uid="{00000000-0005-0000-0000-00003D1B0000}"/>
    <cellStyle name="Notitie 12 3 6" xfId="6310" xr:uid="{00000000-0005-0000-0000-00003E1B0000}"/>
    <cellStyle name="Notitie 12 3 6 2" xfId="16037" xr:uid="{00000000-0005-0000-0000-00003F1B0000}"/>
    <cellStyle name="Notitie 12 3 7" xfId="6513" xr:uid="{00000000-0005-0000-0000-0000401B0000}"/>
    <cellStyle name="Notitie 12 3 7 2" xfId="16240" xr:uid="{00000000-0005-0000-0000-0000411B0000}"/>
    <cellStyle name="Notitie 12 3 8" xfId="6723" xr:uid="{00000000-0005-0000-0000-0000421B0000}"/>
    <cellStyle name="Notitie 12 3 8 2" xfId="16450" xr:uid="{00000000-0005-0000-0000-0000431B0000}"/>
    <cellStyle name="Notitie 12 3 9" xfId="6919" xr:uid="{00000000-0005-0000-0000-0000441B0000}"/>
    <cellStyle name="Notitie 12 3 9 2" xfId="16646" xr:uid="{00000000-0005-0000-0000-0000451B0000}"/>
    <cellStyle name="Notitie 12 30" xfId="2601" xr:uid="{00000000-0005-0000-0000-0000461B0000}"/>
    <cellStyle name="Notitie 12 30 2" xfId="12328" xr:uid="{00000000-0005-0000-0000-0000471B0000}"/>
    <cellStyle name="Notitie 12 31" xfId="4761" xr:uid="{00000000-0005-0000-0000-0000481B0000}"/>
    <cellStyle name="Notitie 12 31 2" xfId="14488" xr:uid="{00000000-0005-0000-0000-0000491B0000}"/>
    <cellStyle name="Notitie 12 32" xfId="6535" xr:uid="{00000000-0005-0000-0000-00004A1B0000}"/>
    <cellStyle name="Notitie 12 32 2" xfId="16262" xr:uid="{00000000-0005-0000-0000-00004B1B0000}"/>
    <cellStyle name="Notitie 12 33" xfId="10281" xr:uid="{00000000-0005-0000-0000-00004C1B0000}"/>
    <cellStyle name="Notitie 12 33 2" xfId="20008" xr:uid="{00000000-0005-0000-0000-00004D1B0000}"/>
    <cellStyle name="Notitie 12 4" xfId="3017" xr:uid="{00000000-0005-0000-0000-00004E1B0000}"/>
    <cellStyle name="Notitie 12 4 2" xfId="12744" xr:uid="{00000000-0005-0000-0000-00004F1B0000}"/>
    <cellStyle name="Notitie 12 5" xfId="2465" xr:uid="{00000000-0005-0000-0000-0000501B0000}"/>
    <cellStyle name="Notitie 12 5 2" xfId="12192" xr:uid="{00000000-0005-0000-0000-0000511B0000}"/>
    <cellStyle name="Notitie 12 6" xfId="4839" xr:uid="{00000000-0005-0000-0000-0000521B0000}"/>
    <cellStyle name="Notitie 12 6 2" xfId="14566" xr:uid="{00000000-0005-0000-0000-0000531B0000}"/>
    <cellStyle name="Notitie 12 7" xfId="4999" xr:uid="{00000000-0005-0000-0000-0000541B0000}"/>
    <cellStyle name="Notitie 12 7 2" xfId="14726" xr:uid="{00000000-0005-0000-0000-0000551B0000}"/>
    <cellStyle name="Notitie 12 8" xfId="5140" xr:uid="{00000000-0005-0000-0000-0000561B0000}"/>
    <cellStyle name="Notitie 12 8 2" xfId="14867" xr:uid="{00000000-0005-0000-0000-0000571B0000}"/>
    <cellStyle name="Notitie 12 9" xfId="5036" xr:uid="{00000000-0005-0000-0000-0000581B0000}"/>
    <cellStyle name="Notitie 12 9 2" xfId="14763" xr:uid="{00000000-0005-0000-0000-0000591B0000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1" xfId="5846" xr:uid="{00000000-0005-0000-0000-00005D1B0000}"/>
    <cellStyle name="Notitie 13 11 2" xfId="15573" xr:uid="{00000000-0005-0000-0000-00005E1B0000}"/>
    <cellStyle name="Notitie 13 12" xfId="2496" xr:uid="{00000000-0005-0000-0000-00005F1B0000}"/>
    <cellStyle name="Notitie 13 12 2" xfId="12223" xr:uid="{00000000-0005-0000-0000-0000601B0000}"/>
    <cellStyle name="Notitie 13 13" xfId="5369" xr:uid="{00000000-0005-0000-0000-0000611B0000}"/>
    <cellStyle name="Notitie 13 13 2" xfId="15096" xr:uid="{00000000-0005-0000-0000-0000621B0000}"/>
    <cellStyle name="Notitie 13 14" xfId="6540" xr:uid="{00000000-0005-0000-0000-0000631B0000}"/>
    <cellStyle name="Notitie 13 14 2" xfId="16267" xr:uid="{00000000-0005-0000-0000-0000641B0000}"/>
    <cellStyle name="Notitie 13 15" xfId="5134" xr:uid="{00000000-0005-0000-0000-0000651B0000}"/>
    <cellStyle name="Notitie 13 15 2" xfId="14861" xr:uid="{00000000-0005-0000-0000-0000661B0000}"/>
    <cellStyle name="Notitie 13 16" xfId="5539" xr:uid="{00000000-0005-0000-0000-0000671B0000}"/>
    <cellStyle name="Notitie 13 16 2" xfId="15266" xr:uid="{00000000-0005-0000-0000-0000681B0000}"/>
    <cellStyle name="Notitie 13 17" xfId="7428" xr:uid="{00000000-0005-0000-0000-0000691B0000}"/>
    <cellStyle name="Notitie 13 17 2" xfId="17155" xr:uid="{00000000-0005-0000-0000-00006A1B0000}"/>
    <cellStyle name="Notitie 13 18" xfId="7644" xr:uid="{00000000-0005-0000-0000-00006B1B0000}"/>
    <cellStyle name="Notitie 13 18 2" xfId="17371" xr:uid="{00000000-0005-0000-0000-00006C1B0000}"/>
    <cellStyle name="Notitie 13 19" xfId="7840" xr:uid="{00000000-0005-0000-0000-00006D1B0000}"/>
    <cellStyle name="Notitie 13 19 2" xfId="17567" xr:uid="{00000000-0005-0000-0000-00006E1B0000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1" xfId="7326" xr:uid="{00000000-0005-0000-0000-0000721B0000}"/>
    <cellStyle name="Notitie 13 2 11 2" xfId="17053" xr:uid="{00000000-0005-0000-0000-0000731B0000}"/>
    <cellStyle name="Notitie 13 2 12" xfId="7521" xr:uid="{00000000-0005-0000-0000-0000741B0000}"/>
    <cellStyle name="Notitie 13 2 12 2" xfId="17248" xr:uid="{00000000-0005-0000-0000-0000751B0000}"/>
    <cellStyle name="Notitie 13 2 13" xfId="7715" xr:uid="{00000000-0005-0000-0000-0000761B0000}"/>
    <cellStyle name="Notitie 13 2 13 2" xfId="17442" xr:uid="{00000000-0005-0000-0000-0000771B0000}"/>
    <cellStyle name="Notitie 13 2 14" xfId="7911" xr:uid="{00000000-0005-0000-0000-0000781B0000}"/>
    <cellStyle name="Notitie 13 2 14 2" xfId="17638" xr:uid="{00000000-0005-0000-0000-0000791B0000}"/>
    <cellStyle name="Notitie 13 2 15" xfId="5586" xr:uid="{00000000-0005-0000-0000-00007A1B0000}"/>
    <cellStyle name="Notitie 13 2 15 2" xfId="15313" xr:uid="{00000000-0005-0000-0000-00007B1B0000}"/>
    <cellStyle name="Notitie 13 2 16" xfId="8213" xr:uid="{00000000-0005-0000-0000-00007C1B0000}"/>
    <cellStyle name="Notitie 13 2 16 2" xfId="17940" xr:uid="{00000000-0005-0000-0000-00007D1B0000}"/>
    <cellStyle name="Notitie 13 2 17" xfId="8401" xr:uid="{00000000-0005-0000-0000-00007E1B0000}"/>
    <cellStyle name="Notitie 13 2 17 2" xfId="18128" xr:uid="{00000000-0005-0000-0000-00007F1B0000}"/>
    <cellStyle name="Notitie 13 2 18" xfId="8583" xr:uid="{00000000-0005-0000-0000-0000801B0000}"/>
    <cellStyle name="Notitie 13 2 18 2" xfId="18310" xr:uid="{00000000-0005-0000-0000-0000811B0000}"/>
    <cellStyle name="Notitie 13 2 19" xfId="8757" xr:uid="{00000000-0005-0000-0000-0000821B0000}"/>
    <cellStyle name="Notitie 13 2 19 2" xfId="18484" xr:uid="{00000000-0005-0000-0000-0000831B0000}"/>
    <cellStyle name="Notitie 13 2 2" xfId="4513" xr:uid="{00000000-0005-0000-0000-0000841B0000}"/>
    <cellStyle name="Notitie 13 2 2 2" xfId="14240" xr:uid="{00000000-0005-0000-0000-0000851B0000}"/>
    <cellStyle name="Notitie 13 2 20" xfId="8930" xr:uid="{00000000-0005-0000-0000-0000861B0000}"/>
    <cellStyle name="Notitie 13 2 20 2" xfId="18657" xr:uid="{00000000-0005-0000-0000-0000871B0000}"/>
    <cellStyle name="Notitie 13 2 21" xfId="9110" xr:uid="{00000000-0005-0000-0000-0000881B0000}"/>
    <cellStyle name="Notitie 13 2 21 2" xfId="18837" xr:uid="{00000000-0005-0000-0000-0000891B0000}"/>
    <cellStyle name="Notitie 13 2 22" xfId="9280" xr:uid="{00000000-0005-0000-0000-00008A1B0000}"/>
    <cellStyle name="Notitie 13 2 22 2" xfId="19007" xr:uid="{00000000-0005-0000-0000-00008B1B0000}"/>
    <cellStyle name="Notitie 13 2 23" xfId="9450" xr:uid="{00000000-0005-0000-0000-00008C1B0000}"/>
    <cellStyle name="Notitie 13 2 23 2" xfId="19177" xr:uid="{00000000-0005-0000-0000-00008D1B0000}"/>
    <cellStyle name="Notitie 13 2 24" xfId="9614" xr:uid="{00000000-0005-0000-0000-00008E1B0000}"/>
    <cellStyle name="Notitie 13 2 24 2" xfId="19341" xr:uid="{00000000-0005-0000-0000-00008F1B0000}"/>
    <cellStyle name="Notitie 13 2 25" xfId="9786" xr:uid="{00000000-0005-0000-0000-0000901B0000}"/>
    <cellStyle name="Notitie 13 2 25 2" xfId="19513" xr:uid="{00000000-0005-0000-0000-0000911B0000}"/>
    <cellStyle name="Notitie 13 2 26" xfId="9947" xr:uid="{00000000-0005-0000-0000-0000921B0000}"/>
    <cellStyle name="Notitie 13 2 26 2" xfId="19674" xr:uid="{00000000-0005-0000-0000-0000931B0000}"/>
    <cellStyle name="Notitie 13 2 27" xfId="10106" xr:uid="{00000000-0005-0000-0000-0000941B0000}"/>
    <cellStyle name="Notitie 13 2 27 2" xfId="19833" xr:uid="{00000000-0005-0000-0000-0000951B0000}"/>
    <cellStyle name="Notitie 13 2 28" xfId="10261" xr:uid="{00000000-0005-0000-0000-0000961B0000}"/>
    <cellStyle name="Notitie 13 2 28 2" xfId="19988" xr:uid="{00000000-0005-0000-0000-0000971B0000}"/>
    <cellStyle name="Notitie 13 2 29" xfId="10415" xr:uid="{00000000-0005-0000-0000-0000981B0000}"/>
    <cellStyle name="Notitie 13 2 29 2" xfId="20142" xr:uid="{00000000-0005-0000-0000-0000991B0000}"/>
    <cellStyle name="Notitie 13 2 3" xfId="5722" xr:uid="{00000000-0005-0000-0000-00009A1B0000}"/>
    <cellStyle name="Notitie 13 2 3 2" xfId="15449" xr:uid="{00000000-0005-0000-0000-00009B1B0000}"/>
    <cellStyle name="Notitie 13 2 30" xfId="10566" xr:uid="{00000000-0005-0000-0000-00009C1B0000}"/>
    <cellStyle name="Notitie 13 2 30 2" xfId="20293" xr:uid="{00000000-0005-0000-0000-00009D1B0000}"/>
    <cellStyle name="Notitie 13 2 31" xfId="10712" xr:uid="{00000000-0005-0000-0000-00009E1B0000}"/>
    <cellStyle name="Notitie 13 2 31 2" xfId="20439" xr:uid="{00000000-0005-0000-0000-00009F1B0000}"/>
    <cellStyle name="Notitie 13 2 4" xfId="5937" xr:uid="{00000000-0005-0000-0000-0000A01B0000}"/>
    <cellStyle name="Notitie 13 2 4 2" xfId="15664" xr:uid="{00000000-0005-0000-0000-0000A11B0000}"/>
    <cellStyle name="Notitie 13 2 5" xfId="2538" xr:uid="{00000000-0005-0000-0000-0000A21B0000}"/>
    <cellStyle name="Notitie 13 2 5 2" xfId="12265" xr:uid="{00000000-0005-0000-0000-0000A31B0000}"/>
    <cellStyle name="Notitie 13 2 6" xfId="6311" xr:uid="{00000000-0005-0000-0000-0000A41B0000}"/>
    <cellStyle name="Notitie 13 2 6 2" xfId="16038" xr:uid="{00000000-0005-0000-0000-0000A51B0000}"/>
    <cellStyle name="Notitie 13 2 7" xfId="6514" xr:uid="{00000000-0005-0000-0000-0000A61B0000}"/>
    <cellStyle name="Notitie 13 2 7 2" xfId="16241" xr:uid="{00000000-0005-0000-0000-0000A71B0000}"/>
    <cellStyle name="Notitie 13 2 8" xfId="6724" xr:uid="{00000000-0005-0000-0000-0000A81B0000}"/>
    <cellStyle name="Notitie 13 2 8 2" xfId="16451" xr:uid="{00000000-0005-0000-0000-0000A91B0000}"/>
    <cellStyle name="Notitie 13 2 9" xfId="6920" xr:uid="{00000000-0005-0000-0000-0000AA1B0000}"/>
    <cellStyle name="Notitie 13 2 9 2" xfId="16647" xr:uid="{00000000-0005-0000-0000-0000AB1B0000}"/>
    <cellStyle name="Notitie 13 20" xfId="7346" xr:uid="{00000000-0005-0000-0000-0000AC1B0000}"/>
    <cellStyle name="Notitie 13 20 2" xfId="17073" xr:uid="{00000000-0005-0000-0000-0000AD1B0000}"/>
    <cellStyle name="Notitie 13 21" xfId="4728" xr:uid="{00000000-0005-0000-0000-0000AE1B0000}"/>
    <cellStyle name="Notitie 13 21 2" xfId="14455" xr:uid="{00000000-0005-0000-0000-0000AF1B0000}"/>
    <cellStyle name="Notitie 13 22" xfId="5175" xr:uid="{00000000-0005-0000-0000-0000B01B0000}"/>
    <cellStyle name="Notitie 13 22 2" xfId="14902" xr:uid="{00000000-0005-0000-0000-0000B11B0000}"/>
    <cellStyle name="Notitie 13 23" xfId="8236" xr:uid="{00000000-0005-0000-0000-0000B21B0000}"/>
    <cellStyle name="Notitie 13 23 2" xfId="17963" xr:uid="{00000000-0005-0000-0000-0000B31B0000}"/>
    <cellStyle name="Notitie 13 24" xfId="5192" xr:uid="{00000000-0005-0000-0000-0000B41B0000}"/>
    <cellStyle name="Notitie 13 24 2" xfId="14919" xr:uid="{00000000-0005-0000-0000-0000B51B0000}"/>
    <cellStyle name="Notitie 13 25" xfId="7230" xr:uid="{00000000-0005-0000-0000-0000B61B0000}"/>
    <cellStyle name="Notitie 13 25 2" xfId="16957" xr:uid="{00000000-0005-0000-0000-0000B71B0000}"/>
    <cellStyle name="Notitie 13 26" xfId="6174" xr:uid="{00000000-0005-0000-0000-0000B81B0000}"/>
    <cellStyle name="Notitie 13 26 2" xfId="15901" xr:uid="{00000000-0005-0000-0000-0000B91B0000}"/>
    <cellStyle name="Notitie 13 27" xfId="8953" xr:uid="{00000000-0005-0000-0000-0000BA1B0000}"/>
    <cellStyle name="Notitie 13 27 2" xfId="18680" xr:uid="{00000000-0005-0000-0000-0000BB1B0000}"/>
    <cellStyle name="Notitie 13 28" xfId="3035" xr:uid="{00000000-0005-0000-0000-0000BC1B0000}"/>
    <cellStyle name="Notitie 13 28 2" xfId="12762" xr:uid="{00000000-0005-0000-0000-0000BD1B0000}"/>
    <cellStyle name="Notitie 13 29" xfId="5501" xr:uid="{00000000-0005-0000-0000-0000BE1B0000}"/>
    <cellStyle name="Notitie 13 29 2" xfId="15228" xr:uid="{00000000-0005-0000-0000-0000BF1B0000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1" xfId="7327" xr:uid="{00000000-0005-0000-0000-0000C31B0000}"/>
    <cellStyle name="Notitie 13 3 11 2" xfId="17054" xr:uid="{00000000-0005-0000-0000-0000C41B0000}"/>
    <cellStyle name="Notitie 13 3 12" xfId="7522" xr:uid="{00000000-0005-0000-0000-0000C51B0000}"/>
    <cellStyle name="Notitie 13 3 12 2" xfId="17249" xr:uid="{00000000-0005-0000-0000-0000C61B0000}"/>
    <cellStyle name="Notitie 13 3 13" xfId="7716" xr:uid="{00000000-0005-0000-0000-0000C71B0000}"/>
    <cellStyle name="Notitie 13 3 13 2" xfId="17443" xr:uid="{00000000-0005-0000-0000-0000C81B0000}"/>
    <cellStyle name="Notitie 13 3 14" xfId="7912" xr:uid="{00000000-0005-0000-0000-0000C91B0000}"/>
    <cellStyle name="Notitie 13 3 14 2" xfId="17639" xr:uid="{00000000-0005-0000-0000-0000CA1B0000}"/>
    <cellStyle name="Notitie 13 3 15" xfId="4814" xr:uid="{00000000-0005-0000-0000-0000CB1B0000}"/>
    <cellStyle name="Notitie 13 3 15 2" xfId="14541" xr:uid="{00000000-0005-0000-0000-0000CC1B0000}"/>
    <cellStyle name="Notitie 13 3 16" xfId="8214" xr:uid="{00000000-0005-0000-0000-0000CD1B0000}"/>
    <cellStyle name="Notitie 13 3 16 2" xfId="17941" xr:uid="{00000000-0005-0000-0000-0000CE1B0000}"/>
    <cellStyle name="Notitie 13 3 17" xfId="8402" xr:uid="{00000000-0005-0000-0000-0000CF1B0000}"/>
    <cellStyle name="Notitie 13 3 17 2" xfId="18129" xr:uid="{00000000-0005-0000-0000-0000D01B0000}"/>
    <cellStyle name="Notitie 13 3 18" xfId="8584" xr:uid="{00000000-0005-0000-0000-0000D11B0000}"/>
    <cellStyle name="Notitie 13 3 18 2" xfId="18311" xr:uid="{00000000-0005-0000-0000-0000D21B0000}"/>
    <cellStyle name="Notitie 13 3 19" xfId="8758" xr:uid="{00000000-0005-0000-0000-0000D31B0000}"/>
    <cellStyle name="Notitie 13 3 19 2" xfId="18485" xr:uid="{00000000-0005-0000-0000-0000D41B0000}"/>
    <cellStyle name="Notitie 13 3 2" xfId="4514" xr:uid="{00000000-0005-0000-0000-0000D51B0000}"/>
    <cellStyle name="Notitie 13 3 2 2" xfId="14241" xr:uid="{00000000-0005-0000-0000-0000D61B0000}"/>
    <cellStyle name="Notitie 13 3 20" xfId="8931" xr:uid="{00000000-0005-0000-0000-0000D71B0000}"/>
    <cellStyle name="Notitie 13 3 20 2" xfId="18658" xr:uid="{00000000-0005-0000-0000-0000D81B0000}"/>
    <cellStyle name="Notitie 13 3 21" xfId="9111" xr:uid="{00000000-0005-0000-0000-0000D91B0000}"/>
    <cellStyle name="Notitie 13 3 21 2" xfId="18838" xr:uid="{00000000-0005-0000-0000-0000DA1B0000}"/>
    <cellStyle name="Notitie 13 3 22" xfId="9281" xr:uid="{00000000-0005-0000-0000-0000DB1B0000}"/>
    <cellStyle name="Notitie 13 3 22 2" xfId="19008" xr:uid="{00000000-0005-0000-0000-0000DC1B0000}"/>
    <cellStyle name="Notitie 13 3 23" xfId="9451" xr:uid="{00000000-0005-0000-0000-0000DD1B0000}"/>
    <cellStyle name="Notitie 13 3 23 2" xfId="19178" xr:uid="{00000000-0005-0000-0000-0000DE1B0000}"/>
    <cellStyle name="Notitie 13 3 24" xfId="9615" xr:uid="{00000000-0005-0000-0000-0000DF1B0000}"/>
    <cellStyle name="Notitie 13 3 24 2" xfId="19342" xr:uid="{00000000-0005-0000-0000-0000E01B0000}"/>
    <cellStyle name="Notitie 13 3 25" xfId="9787" xr:uid="{00000000-0005-0000-0000-0000E11B0000}"/>
    <cellStyle name="Notitie 13 3 25 2" xfId="19514" xr:uid="{00000000-0005-0000-0000-0000E21B0000}"/>
    <cellStyle name="Notitie 13 3 26" xfId="9948" xr:uid="{00000000-0005-0000-0000-0000E31B0000}"/>
    <cellStyle name="Notitie 13 3 26 2" xfId="19675" xr:uid="{00000000-0005-0000-0000-0000E41B0000}"/>
    <cellStyle name="Notitie 13 3 27" xfId="10107" xr:uid="{00000000-0005-0000-0000-0000E51B0000}"/>
    <cellStyle name="Notitie 13 3 27 2" xfId="19834" xr:uid="{00000000-0005-0000-0000-0000E61B0000}"/>
    <cellStyle name="Notitie 13 3 28" xfId="10262" xr:uid="{00000000-0005-0000-0000-0000E71B0000}"/>
    <cellStyle name="Notitie 13 3 28 2" xfId="19989" xr:uid="{00000000-0005-0000-0000-0000E81B0000}"/>
    <cellStyle name="Notitie 13 3 29" xfId="10416" xr:uid="{00000000-0005-0000-0000-0000E91B0000}"/>
    <cellStyle name="Notitie 13 3 29 2" xfId="20143" xr:uid="{00000000-0005-0000-0000-0000EA1B0000}"/>
    <cellStyle name="Notitie 13 3 3" xfId="5723" xr:uid="{00000000-0005-0000-0000-0000EB1B0000}"/>
    <cellStyle name="Notitie 13 3 3 2" xfId="15450" xr:uid="{00000000-0005-0000-0000-0000EC1B0000}"/>
    <cellStyle name="Notitie 13 3 30" xfId="10567" xr:uid="{00000000-0005-0000-0000-0000ED1B0000}"/>
    <cellStyle name="Notitie 13 3 30 2" xfId="20294" xr:uid="{00000000-0005-0000-0000-0000EE1B0000}"/>
    <cellStyle name="Notitie 13 3 31" xfId="10713" xr:uid="{00000000-0005-0000-0000-0000EF1B0000}"/>
    <cellStyle name="Notitie 13 3 31 2" xfId="20440" xr:uid="{00000000-0005-0000-0000-0000F01B0000}"/>
    <cellStyle name="Notitie 13 3 4" xfId="5938" xr:uid="{00000000-0005-0000-0000-0000F11B0000}"/>
    <cellStyle name="Notitie 13 3 4 2" xfId="15665" xr:uid="{00000000-0005-0000-0000-0000F21B0000}"/>
    <cellStyle name="Notitie 13 3 5" xfId="2539" xr:uid="{00000000-0005-0000-0000-0000F31B0000}"/>
    <cellStyle name="Notitie 13 3 5 2" xfId="12266" xr:uid="{00000000-0005-0000-0000-0000F41B0000}"/>
    <cellStyle name="Notitie 13 3 6" xfId="6312" xr:uid="{00000000-0005-0000-0000-0000F51B0000}"/>
    <cellStyle name="Notitie 13 3 6 2" xfId="16039" xr:uid="{00000000-0005-0000-0000-0000F61B0000}"/>
    <cellStyle name="Notitie 13 3 7" xfId="6515" xr:uid="{00000000-0005-0000-0000-0000F71B0000}"/>
    <cellStyle name="Notitie 13 3 7 2" xfId="16242" xr:uid="{00000000-0005-0000-0000-0000F81B0000}"/>
    <cellStyle name="Notitie 13 3 8" xfId="6725" xr:uid="{00000000-0005-0000-0000-0000F91B0000}"/>
    <cellStyle name="Notitie 13 3 8 2" xfId="16452" xr:uid="{00000000-0005-0000-0000-0000FA1B0000}"/>
    <cellStyle name="Notitie 13 3 9" xfId="6921" xr:uid="{00000000-0005-0000-0000-0000FB1B0000}"/>
    <cellStyle name="Notitie 13 3 9 2" xfId="16648" xr:uid="{00000000-0005-0000-0000-0000FC1B0000}"/>
    <cellStyle name="Notitie 13 30" xfId="3441" xr:uid="{00000000-0005-0000-0000-0000FD1B0000}"/>
    <cellStyle name="Notitie 13 30 2" xfId="13168" xr:uid="{00000000-0005-0000-0000-0000FE1B0000}"/>
    <cellStyle name="Notitie 13 31" xfId="9636" xr:uid="{00000000-0005-0000-0000-0000FF1B0000}"/>
    <cellStyle name="Notitie 13 31 2" xfId="19363" xr:uid="{00000000-0005-0000-0000-0000001C0000}"/>
    <cellStyle name="Notitie 13 32" xfId="9873" xr:uid="{00000000-0005-0000-0000-0000011C0000}"/>
    <cellStyle name="Notitie 13 32 2" xfId="19600" xr:uid="{00000000-0005-0000-0000-0000021C0000}"/>
    <cellStyle name="Notitie 13 33" xfId="7628" xr:uid="{00000000-0005-0000-0000-0000031C0000}"/>
    <cellStyle name="Notitie 13 33 2" xfId="17355" xr:uid="{00000000-0005-0000-0000-0000041C0000}"/>
    <cellStyle name="Notitie 13 4" xfId="3018" xr:uid="{00000000-0005-0000-0000-0000051C0000}"/>
    <cellStyle name="Notitie 13 4 2" xfId="12745" xr:uid="{00000000-0005-0000-0000-0000061C0000}"/>
    <cellStyle name="Notitie 13 5" xfId="2464" xr:uid="{00000000-0005-0000-0000-0000071C0000}"/>
    <cellStyle name="Notitie 13 5 2" xfId="12191" xr:uid="{00000000-0005-0000-0000-0000081C0000}"/>
    <cellStyle name="Notitie 13 6" xfId="5299" xr:uid="{00000000-0005-0000-0000-0000091C0000}"/>
    <cellStyle name="Notitie 13 6 2" xfId="15026" xr:uid="{00000000-0005-0000-0000-00000A1C0000}"/>
    <cellStyle name="Notitie 13 7" xfId="2749" xr:uid="{00000000-0005-0000-0000-00000B1C0000}"/>
    <cellStyle name="Notitie 13 7 2" xfId="12476" xr:uid="{00000000-0005-0000-0000-00000C1C0000}"/>
    <cellStyle name="Notitie 13 8" xfId="4970" xr:uid="{00000000-0005-0000-0000-00000D1C0000}"/>
    <cellStyle name="Notitie 13 8 2" xfId="14697" xr:uid="{00000000-0005-0000-0000-00000E1C0000}"/>
    <cellStyle name="Notitie 13 9" xfId="4786" xr:uid="{00000000-0005-0000-0000-00000F1C0000}"/>
    <cellStyle name="Notitie 13 9 2" xfId="14513" xr:uid="{00000000-0005-0000-0000-0000101C0000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1" xfId="5332" xr:uid="{00000000-0005-0000-0000-0000141C0000}"/>
    <cellStyle name="Notitie 14 11 2" xfId="15059" xr:uid="{00000000-0005-0000-0000-0000151C0000}"/>
    <cellStyle name="Notitie 14 12" xfId="5399" xr:uid="{00000000-0005-0000-0000-0000161C0000}"/>
    <cellStyle name="Notitie 14 12 2" xfId="15126" xr:uid="{00000000-0005-0000-0000-0000171C0000}"/>
    <cellStyle name="Notitie 14 13" xfId="2733" xr:uid="{00000000-0005-0000-0000-0000181C0000}"/>
    <cellStyle name="Notitie 14 13 2" xfId="12460" xr:uid="{00000000-0005-0000-0000-0000191C0000}"/>
    <cellStyle name="Notitie 14 14" xfId="6240" xr:uid="{00000000-0005-0000-0000-00001A1C0000}"/>
    <cellStyle name="Notitie 14 14 2" xfId="15967" xr:uid="{00000000-0005-0000-0000-00001B1C0000}"/>
    <cellStyle name="Notitie 14 15" xfId="5854" xr:uid="{00000000-0005-0000-0000-00001C1C0000}"/>
    <cellStyle name="Notitie 14 15 2" xfId="15581" xr:uid="{00000000-0005-0000-0000-00001D1C0000}"/>
    <cellStyle name="Notitie 14 16" xfId="4952" xr:uid="{00000000-0005-0000-0000-00001E1C0000}"/>
    <cellStyle name="Notitie 14 16 2" xfId="14679" xr:uid="{00000000-0005-0000-0000-00001F1C0000}"/>
    <cellStyle name="Notitie 14 17" xfId="4900" xr:uid="{00000000-0005-0000-0000-0000201C0000}"/>
    <cellStyle name="Notitie 14 17 2" xfId="14627" xr:uid="{00000000-0005-0000-0000-0000211C0000}"/>
    <cellStyle name="Notitie 14 18" xfId="2991" xr:uid="{00000000-0005-0000-0000-0000221C0000}"/>
    <cellStyle name="Notitie 14 18 2" xfId="12718" xr:uid="{00000000-0005-0000-0000-0000231C0000}"/>
    <cellStyle name="Notitie 14 19" xfId="8130" xr:uid="{00000000-0005-0000-0000-0000241C0000}"/>
    <cellStyle name="Notitie 14 19 2" xfId="17857" xr:uid="{00000000-0005-0000-0000-0000251C000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1" xfId="7328" xr:uid="{00000000-0005-0000-0000-0000291C0000}"/>
    <cellStyle name="Notitie 14 2 11 2" xfId="17055" xr:uid="{00000000-0005-0000-0000-00002A1C0000}"/>
    <cellStyle name="Notitie 14 2 12" xfId="7523" xr:uid="{00000000-0005-0000-0000-00002B1C0000}"/>
    <cellStyle name="Notitie 14 2 12 2" xfId="17250" xr:uid="{00000000-0005-0000-0000-00002C1C0000}"/>
    <cellStyle name="Notitie 14 2 13" xfId="7717" xr:uid="{00000000-0005-0000-0000-00002D1C0000}"/>
    <cellStyle name="Notitie 14 2 13 2" xfId="17444" xr:uid="{00000000-0005-0000-0000-00002E1C0000}"/>
    <cellStyle name="Notitie 14 2 14" xfId="7913" xr:uid="{00000000-0005-0000-0000-00002F1C0000}"/>
    <cellStyle name="Notitie 14 2 14 2" xfId="17640" xr:uid="{00000000-0005-0000-0000-0000301C0000}"/>
    <cellStyle name="Notitie 14 2 15" xfId="7061" xr:uid="{00000000-0005-0000-0000-0000311C0000}"/>
    <cellStyle name="Notitie 14 2 15 2" xfId="16788" xr:uid="{00000000-0005-0000-0000-0000321C0000}"/>
    <cellStyle name="Notitie 14 2 16" xfId="8215" xr:uid="{00000000-0005-0000-0000-0000331C0000}"/>
    <cellStyle name="Notitie 14 2 16 2" xfId="17942" xr:uid="{00000000-0005-0000-0000-0000341C0000}"/>
    <cellStyle name="Notitie 14 2 17" xfId="8403" xr:uid="{00000000-0005-0000-0000-0000351C0000}"/>
    <cellStyle name="Notitie 14 2 17 2" xfId="18130" xr:uid="{00000000-0005-0000-0000-0000361C0000}"/>
    <cellStyle name="Notitie 14 2 18" xfId="8585" xr:uid="{00000000-0005-0000-0000-0000371C0000}"/>
    <cellStyle name="Notitie 14 2 18 2" xfId="18312" xr:uid="{00000000-0005-0000-0000-0000381C0000}"/>
    <cellStyle name="Notitie 14 2 19" xfId="8759" xr:uid="{00000000-0005-0000-0000-0000391C0000}"/>
    <cellStyle name="Notitie 14 2 19 2" xfId="18486" xr:uid="{00000000-0005-0000-0000-00003A1C0000}"/>
    <cellStyle name="Notitie 14 2 2" xfId="4515" xr:uid="{00000000-0005-0000-0000-00003B1C0000}"/>
    <cellStyle name="Notitie 14 2 2 2" xfId="14242" xr:uid="{00000000-0005-0000-0000-00003C1C0000}"/>
    <cellStyle name="Notitie 14 2 20" xfId="8932" xr:uid="{00000000-0005-0000-0000-00003D1C0000}"/>
    <cellStyle name="Notitie 14 2 20 2" xfId="18659" xr:uid="{00000000-0005-0000-0000-00003E1C0000}"/>
    <cellStyle name="Notitie 14 2 21" xfId="9112" xr:uid="{00000000-0005-0000-0000-00003F1C0000}"/>
    <cellStyle name="Notitie 14 2 21 2" xfId="18839" xr:uid="{00000000-0005-0000-0000-0000401C0000}"/>
    <cellStyle name="Notitie 14 2 22" xfId="9282" xr:uid="{00000000-0005-0000-0000-0000411C0000}"/>
    <cellStyle name="Notitie 14 2 22 2" xfId="19009" xr:uid="{00000000-0005-0000-0000-0000421C0000}"/>
    <cellStyle name="Notitie 14 2 23" xfId="9452" xr:uid="{00000000-0005-0000-0000-0000431C0000}"/>
    <cellStyle name="Notitie 14 2 23 2" xfId="19179" xr:uid="{00000000-0005-0000-0000-0000441C0000}"/>
    <cellStyle name="Notitie 14 2 24" xfId="9616" xr:uid="{00000000-0005-0000-0000-0000451C0000}"/>
    <cellStyle name="Notitie 14 2 24 2" xfId="19343" xr:uid="{00000000-0005-0000-0000-0000461C0000}"/>
    <cellStyle name="Notitie 14 2 25" xfId="9788" xr:uid="{00000000-0005-0000-0000-0000471C0000}"/>
    <cellStyle name="Notitie 14 2 25 2" xfId="19515" xr:uid="{00000000-0005-0000-0000-0000481C0000}"/>
    <cellStyle name="Notitie 14 2 26" xfId="9949" xr:uid="{00000000-0005-0000-0000-0000491C0000}"/>
    <cellStyle name="Notitie 14 2 26 2" xfId="19676" xr:uid="{00000000-0005-0000-0000-00004A1C0000}"/>
    <cellStyle name="Notitie 14 2 27" xfId="10108" xr:uid="{00000000-0005-0000-0000-00004B1C0000}"/>
    <cellStyle name="Notitie 14 2 27 2" xfId="19835" xr:uid="{00000000-0005-0000-0000-00004C1C0000}"/>
    <cellStyle name="Notitie 14 2 28" xfId="10263" xr:uid="{00000000-0005-0000-0000-00004D1C0000}"/>
    <cellStyle name="Notitie 14 2 28 2" xfId="19990" xr:uid="{00000000-0005-0000-0000-00004E1C0000}"/>
    <cellStyle name="Notitie 14 2 29" xfId="10417" xr:uid="{00000000-0005-0000-0000-00004F1C0000}"/>
    <cellStyle name="Notitie 14 2 29 2" xfId="20144" xr:uid="{00000000-0005-0000-0000-0000501C0000}"/>
    <cellStyle name="Notitie 14 2 3" xfId="5724" xr:uid="{00000000-0005-0000-0000-0000511C0000}"/>
    <cellStyle name="Notitie 14 2 3 2" xfId="15451" xr:uid="{00000000-0005-0000-0000-0000521C0000}"/>
    <cellStyle name="Notitie 14 2 30" xfId="10568" xr:uid="{00000000-0005-0000-0000-0000531C0000}"/>
    <cellStyle name="Notitie 14 2 30 2" xfId="20295" xr:uid="{00000000-0005-0000-0000-0000541C0000}"/>
    <cellStyle name="Notitie 14 2 31" xfId="10714" xr:uid="{00000000-0005-0000-0000-0000551C0000}"/>
    <cellStyle name="Notitie 14 2 31 2" xfId="20441" xr:uid="{00000000-0005-0000-0000-0000561C0000}"/>
    <cellStyle name="Notitie 14 2 4" xfId="5939" xr:uid="{00000000-0005-0000-0000-0000571C0000}"/>
    <cellStyle name="Notitie 14 2 4 2" xfId="15666" xr:uid="{00000000-0005-0000-0000-0000581C0000}"/>
    <cellStyle name="Notitie 14 2 5" xfId="2540" xr:uid="{00000000-0005-0000-0000-0000591C0000}"/>
    <cellStyle name="Notitie 14 2 5 2" xfId="12267" xr:uid="{00000000-0005-0000-0000-00005A1C0000}"/>
    <cellStyle name="Notitie 14 2 6" xfId="6313" xr:uid="{00000000-0005-0000-0000-00005B1C0000}"/>
    <cellStyle name="Notitie 14 2 6 2" xfId="16040" xr:uid="{00000000-0005-0000-0000-00005C1C0000}"/>
    <cellStyle name="Notitie 14 2 7" xfId="6516" xr:uid="{00000000-0005-0000-0000-00005D1C0000}"/>
    <cellStyle name="Notitie 14 2 7 2" xfId="16243" xr:uid="{00000000-0005-0000-0000-00005E1C0000}"/>
    <cellStyle name="Notitie 14 2 8" xfId="6726" xr:uid="{00000000-0005-0000-0000-00005F1C0000}"/>
    <cellStyle name="Notitie 14 2 8 2" xfId="16453" xr:uid="{00000000-0005-0000-0000-0000601C0000}"/>
    <cellStyle name="Notitie 14 2 9" xfId="6922" xr:uid="{00000000-0005-0000-0000-0000611C0000}"/>
    <cellStyle name="Notitie 14 2 9 2" xfId="16649" xr:uid="{00000000-0005-0000-0000-0000621C0000}"/>
    <cellStyle name="Notitie 14 20" xfId="5423" xr:uid="{00000000-0005-0000-0000-0000631C0000}"/>
    <cellStyle name="Notitie 14 20 2" xfId="15150" xr:uid="{00000000-0005-0000-0000-0000641C0000}"/>
    <cellStyle name="Notitie 14 21" xfId="8100" xr:uid="{00000000-0005-0000-0000-0000651C0000}"/>
    <cellStyle name="Notitie 14 21 2" xfId="17827" xr:uid="{00000000-0005-0000-0000-0000661C0000}"/>
    <cellStyle name="Notitie 14 22" xfId="8113" xr:uid="{00000000-0005-0000-0000-0000671C0000}"/>
    <cellStyle name="Notitie 14 22 2" xfId="17840" xr:uid="{00000000-0005-0000-0000-0000681C0000}"/>
    <cellStyle name="Notitie 14 23" xfId="6417" xr:uid="{00000000-0005-0000-0000-0000691C0000}"/>
    <cellStyle name="Notitie 14 23 2" xfId="16144" xr:uid="{00000000-0005-0000-0000-00006A1C0000}"/>
    <cellStyle name="Notitie 14 24" xfId="4775" xr:uid="{00000000-0005-0000-0000-00006B1C0000}"/>
    <cellStyle name="Notitie 14 24 2" xfId="14502" xr:uid="{00000000-0005-0000-0000-00006C1C0000}"/>
    <cellStyle name="Notitie 14 25" xfId="5110" xr:uid="{00000000-0005-0000-0000-00006D1C0000}"/>
    <cellStyle name="Notitie 14 25 2" xfId="14837" xr:uid="{00000000-0005-0000-0000-00006E1C0000}"/>
    <cellStyle name="Notitie 14 26" xfId="4646" xr:uid="{00000000-0005-0000-0000-00006F1C0000}"/>
    <cellStyle name="Notitie 14 26 2" xfId="14373" xr:uid="{00000000-0005-0000-0000-0000701C0000}"/>
    <cellStyle name="Notitie 14 27" xfId="5963" xr:uid="{00000000-0005-0000-0000-0000711C0000}"/>
    <cellStyle name="Notitie 14 27 2" xfId="15690" xr:uid="{00000000-0005-0000-0000-0000721C0000}"/>
    <cellStyle name="Notitie 14 28" xfId="5553" xr:uid="{00000000-0005-0000-0000-0000731C0000}"/>
    <cellStyle name="Notitie 14 28 2" xfId="15280" xr:uid="{00000000-0005-0000-0000-0000741C0000}"/>
    <cellStyle name="Notitie 14 29" xfId="5378" xr:uid="{00000000-0005-0000-0000-0000751C0000}"/>
    <cellStyle name="Notitie 14 29 2" xfId="15105" xr:uid="{00000000-0005-0000-0000-0000761C0000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1" xfId="7329" xr:uid="{00000000-0005-0000-0000-00007A1C0000}"/>
    <cellStyle name="Notitie 14 3 11 2" xfId="17056" xr:uid="{00000000-0005-0000-0000-00007B1C0000}"/>
    <cellStyle name="Notitie 14 3 12" xfId="7524" xr:uid="{00000000-0005-0000-0000-00007C1C0000}"/>
    <cellStyle name="Notitie 14 3 12 2" xfId="17251" xr:uid="{00000000-0005-0000-0000-00007D1C0000}"/>
    <cellStyle name="Notitie 14 3 13" xfId="7718" xr:uid="{00000000-0005-0000-0000-00007E1C0000}"/>
    <cellStyle name="Notitie 14 3 13 2" xfId="17445" xr:uid="{00000000-0005-0000-0000-00007F1C0000}"/>
    <cellStyle name="Notitie 14 3 14" xfId="7914" xr:uid="{00000000-0005-0000-0000-0000801C0000}"/>
    <cellStyle name="Notitie 14 3 14 2" xfId="17641" xr:uid="{00000000-0005-0000-0000-0000811C0000}"/>
    <cellStyle name="Notitie 14 3 15" xfId="3050" xr:uid="{00000000-0005-0000-0000-0000821C0000}"/>
    <cellStyle name="Notitie 14 3 15 2" xfId="12777" xr:uid="{00000000-0005-0000-0000-0000831C0000}"/>
    <cellStyle name="Notitie 14 3 16" xfId="8216" xr:uid="{00000000-0005-0000-0000-0000841C0000}"/>
    <cellStyle name="Notitie 14 3 16 2" xfId="17943" xr:uid="{00000000-0005-0000-0000-0000851C0000}"/>
    <cellStyle name="Notitie 14 3 17" xfId="8404" xr:uid="{00000000-0005-0000-0000-0000861C0000}"/>
    <cellStyle name="Notitie 14 3 17 2" xfId="18131" xr:uid="{00000000-0005-0000-0000-0000871C0000}"/>
    <cellStyle name="Notitie 14 3 18" xfId="8586" xr:uid="{00000000-0005-0000-0000-0000881C0000}"/>
    <cellStyle name="Notitie 14 3 18 2" xfId="18313" xr:uid="{00000000-0005-0000-0000-0000891C0000}"/>
    <cellStyle name="Notitie 14 3 19" xfId="8760" xr:uid="{00000000-0005-0000-0000-00008A1C0000}"/>
    <cellStyle name="Notitie 14 3 19 2" xfId="18487" xr:uid="{00000000-0005-0000-0000-00008B1C0000}"/>
    <cellStyle name="Notitie 14 3 2" xfId="4516" xr:uid="{00000000-0005-0000-0000-00008C1C0000}"/>
    <cellStyle name="Notitie 14 3 2 2" xfId="14243" xr:uid="{00000000-0005-0000-0000-00008D1C0000}"/>
    <cellStyle name="Notitie 14 3 20" xfId="8933" xr:uid="{00000000-0005-0000-0000-00008E1C0000}"/>
    <cellStyle name="Notitie 14 3 20 2" xfId="18660" xr:uid="{00000000-0005-0000-0000-00008F1C0000}"/>
    <cellStyle name="Notitie 14 3 21" xfId="9113" xr:uid="{00000000-0005-0000-0000-0000901C0000}"/>
    <cellStyle name="Notitie 14 3 21 2" xfId="18840" xr:uid="{00000000-0005-0000-0000-0000911C0000}"/>
    <cellStyle name="Notitie 14 3 22" xfId="9283" xr:uid="{00000000-0005-0000-0000-0000921C0000}"/>
    <cellStyle name="Notitie 14 3 22 2" xfId="19010" xr:uid="{00000000-0005-0000-0000-0000931C0000}"/>
    <cellStyle name="Notitie 14 3 23" xfId="9453" xr:uid="{00000000-0005-0000-0000-0000941C0000}"/>
    <cellStyle name="Notitie 14 3 23 2" xfId="19180" xr:uid="{00000000-0005-0000-0000-0000951C0000}"/>
    <cellStyle name="Notitie 14 3 24" xfId="9617" xr:uid="{00000000-0005-0000-0000-0000961C0000}"/>
    <cellStyle name="Notitie 14 3 24 2" xfId="19344" xr:uid="{00000000-0005-0000-0000-0000971C0000}"/>
    <cellStyle name="Notitie 14 3 25" xfId="9789" xr:uid="{00000000-0005-0000-0000-0000981C0000}"/>
    <cellStyle name="Notitie 14 3 25 2" xfId="19516" xr:uid="{00000000-0005-0000-0000-0000991C0000}"/>
    <cellStyle name="Notitie 14 3 26" xfId="9950" xr:uid="{00000000-0005-0000-0000-00009A1C0000}"/>
    <cellStyle name="Notitie 14 3 26 2" xfId="19677" xr:uid="{00000000-0005-0000-0000-00009B1C0000}"/>
    <cellStyle name="Notitie 14 3 27" xfId="10109" xr:uid="{00000000-0005-0000-0000-00009C1C0000}"/>
    <cellStyle name="Notitie 14 3 27 2" xfId="19836" xr:uid="{00000000-0005-0000-0000-00009D1C0000}"/>
    <cellStyle name="Notitie 14 3 28" xfId="10264" xr:uid="{00000000-0005-0000-0000-00009E1C0000}"/>
    <cellStyle name="Notitie 14 3 28 2" xfId="19991" xr:uid="{00000000-0005-0000-0000-00009F1C0000}"/>
    <cellStyle name="Notitie 14 3 29" xfId="10418" xr:uid="{00000000-0005-0000-0000-0000A01C0000}"/>
    <cellStyle name="Notitie 14 3 29 2" xfId="20145" xr:uid="{00000000-0005-0000-0000-0000A11C0000}"/>
    <cellStyle name="Notitie 14 3 3" xfId="5725" xr:uid="{00000000-0005-0000-0000-0000A21C0000}"/>
    <cellStyle name="Notitie 14 3 3 2" xfId="15452" xr:uid="{00000000-0005-0000-0000-0000A31C0000}"/>
    <cellStyle name="Notitie 14 3 30" xfId="10569" xr:uid="{00000000-0005-0000-0000-0000A41C0000}"/>
    <cellStyle name="Notitie 14 3 30 2" xfId="20296" xr:uid="{00000000-0005-0000-0000-0000A51C0000}"/>
    <cellStyle name="Notitie 14 3 31" xfId="10715" xr:uid="{00000000-0005-0000-0000-0000A61C0000}"/>
    <cellStyle name="Notitie 14 3 31 2" xfId="20442" xr:uid="{00000000-0005-0000-0000-0000A71C0000}"/>
    <cellStyle name="Notitie 14 3 4" xfId="5940" xr:uid="{00000000-0005-0000-0000-0000A81C0000}"/>
    <cellStyle name="Notitie 14 3 4 2" xfId="15667" xr:uid="{00000000-0005-0000-0000-0000A91C0000}"/>
    <cellStyle name="Notitie 14 3 5" xfId="2541" xr:uid="{00000000-0005-0000-0000-0000AA1C0000}"/>
    <cellStyle name="Notitie 14 3 5 2" xfId="12268" xr:uid="{00000000-0005-0000-0000-0000AB1C0000}"/>
    <cellStyle name="Notitie 14 3 6" xfId="6314" xr:uid="{00000000-0005-0000-0000-0000AC1C0000}"/>
    <cellStyle name="Notitie 14 3 6 2" xfId="16041" xr:uid="{00000000-0005-0000-0000-0000AD1C0000}"/>
    <cellStyle name="Notitie 14 3 7" xfId="6517" xr:uid="{00000000-0005-0000-0000-0000AE1C0000}"/>
    <cellStyle name="Notitie 14 3 7 2" xfId="16244" xr:uid="{00000000-0005-0000-0000-0000AF1C0000}"/>
    <cellStyle name="Notitie 14 3 8" xfId="6727" xr:uid="{00000000-0005-0000-0000-0000B01C0000}"/>
    <cellStyle name="Notitie 14 3 8 2" xfId="16454" xr:uid="{00000000-0005-0000-0000-0000B11C0000}"/>
    <cellStyle name="Notitie 14 3 9" xfId="6923" xr:uid="{00000000-0005-0000-0000-0000B21C0000}"/>
    <cellStyle name="Notitie 14 3 9 2" xfId="16650" xr:uid="{00000000-0005-0000-0000-0000B31C0000}"/>
    <cellStyle name="Notitie 14 30" xfId="5167" xr:uid="{00000000-0005-0000-0000-0000B41C0000}"/>
    <cellStyle name="Notitie 14 30 2" xfId="14894" xr:uid="{00000000-0005-0000-0000-0000B51C0000}"/>
    <cellStyle name="Notitie 14 31" xfId="8135" xr:uid="{00000000-0005-0000-0000-0000B61C0000}"/>
    <cellStyle name="Notitie 14 31 2" xfId="17862" xr:uid="{00000000-0005-0000-0000-0000B71C0000}"/>
    <cellStyle name="Notitie 14 32" xfId="9381" xr:uid="{00000000-0005-0000-0000-0000B81C0000}"/>
    <cellStyle name="Notitie 14 32 2" xfId="19108" xr:uid="{00000000-0005-0000-0000-0000B91C0000}"/>
    <cellStyle name="Notitie 14 33" xfId="5616" xr:uid="{00000000-0005-0000-0000-0000BA1C0000}"/>
    <cellStyle name="Notitie 14 33 2" xfId="15343" xr:uid="{00000000-0005-0000-0000-0000BB1C0000}"/>
    <cellStyle name="Notitie 14 4" xfId="3019" xr:uid="{00000000-0005-0000-0000-0000BC1C0000}"/>
    <cellStyle name="Notitie 14 4 2" xfId="12746" xr:uid="{00000000-0005-0000-0000-0000BD1C0000}"/>
    <cellStyle name="Notitie 14 5" xfId="2463" xr:uid="{00000000-0005-0000-0000-0000BE1C0000}"/>
    <cellStyle name="Notitie 14 5 2" xfId="12190" xr:uid="{00000000-0005-0000-0000-0000BF1C0000}"/>
    <cellStyle name="Notitie 14 6" xfId="5535" xr:uid="{00000000-0005-0000-0000-0000C01C0000}"/>
    <cellStyle name="Notitie 14 6 2" xfId="15262" xr:uid="{00000000-0005-0000-0000-0000C11C0000}"/>
    <cellStyle name="Notitie 14 7" xfId="5618" xr:uid="{00000000-0005-0000-0000-0000C21C0000}"/>
    <cellStyle name="Notitie 14 7 2" xfId="15345" xr:uid="{00000000-0005-0000-0000-0000C31C0000}"/>
    <cellStyle name="Notitie 14 8" xfId="2708" xr:uid="{00000000-0005-0000-0000-0000C41C0000}"/>
    <cellStyle name="Notitie 14 8 2" xfId="12435" xr:uid="{00000000-0005-0000-0000-0000C51C0000}"/>
    <cellStyle name="Notitie 14 9" xfId="6222" xr:uid="{00000000-0005-0000-0000-0000C61C0000}"/>
    <cellStyle name="Notitie 14 9 2" xfId="15949" xr:uid="{00000000-0005-0000-0000-0000C71C0000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1" xfId="2809" xr:uid="{00000000-0005-0000-0000-0000CB1C0000}"/>
    <cellStyle name="Notitie 15 11 2" xfId="12536" xr:uid="{00000000-0005-0000-0000-0000CC1C0000}"/>
    <cellStyle name="Notitie 15 12" xfId="5565" xr:uid="{00000000-0005-0000-0000-0000CD1C0000}"/>
    <cellStyle name="Notitie 15 12 2" xfId="15292" xr:uid="{00000000-0005-0000-0000-0000CE1C0000}"/>
    <cellStyle name="Notitie 15 13" xfId="2627" xr:uid="{00000000-0005-0000-0000-0000CF1C0000}"/>
    <cellStyle name="Notitie 15 13 2" xfId="12354" xr:uid="{00000000-0005-0000-0000-0000D01C0000}"/>
    <cellStyle name="Notitie 15 14" xfId="2487" xr:uid="{00000000-0005-0000-0000-0000D11C0000}"/>
    <cellStyle name="Notitie 15 14 2" xfId="12214" xr:uid="{00000000-0005-0000-0000-0000D21C0000}"/>
    <cellStyle name="Notitie 15 15" xfId="6747" xr:uid="{00000000-0005-0000-0000-0000D31C0000}"/>
    <cellStyle name="Notitie 15 15 2" xfId="16474" xr:uid="{00000000-0005-0000-0000-0000D41C0000}"/>
    <cellStyle name="Notitie 15 16" xfId="6946" xr:uid="{00000000-0005-0000-0000-0000D51C0000}"/>
    <cellStyle name="Notitie 15 16 2" xfId="16673" xr:uid="{00000000-0005-0000-0000-0000D61C0000}"/>
    <cellStyle name="Notitie 15 17" xfId="3006" xr:uid="{00000000-0005-0000-0000-0000D71C0000}"/>
    <cellStyle name="Notitie 15 17 2" xfId="12733" xr:uid="{00000000-0005-0000-0000-0000D81C0000}"/>
    <cellStyle name="Notitie 15 18" xfId="5645" xr:uid="{00000000-0005-0000-0000-0000D91C0000}"/>
    <cellStyle name="Notitie 15 18 2" xfId="15372" xr:uid="{00000000-0005-0000-0000-0000DA1C0000}"/>
    <cellStyle name="Notitie 15 19" xfId="5076" xr:uid="{00000000-0005-0000-0000-0000DB1C0000}"/>
    <cellStyle name="Notitie 15 19 2" xfId="14803" xr:uid="{00000000-0005-0000-0000-0000DC1C0000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1" xfId="7330" xr:uid="{00000000-0005-0000-0000-0000E01C0000}"/>
    <cellStyle name="Notitie 15 2 11 2" xfId="17057" xr:uid="{00000000-0005-0000-0000-0000E11C0000}"/>
    <cellStyle name="Notitie 15 2 12" xfId="7525" xr:uid="{00000000-0005-0000-0000-0000E21C0000}"/>
    <cellStyle name="Notitie 15 2 12 2" xfId="17252" xr:uid="{00000000-0005-0000-0000-0000E31C0000}"/>
    <cellStyle name="Notitie 15 2 13" xfId="7719" xr:uid="{00000000-0005-0000-0000-0000E41C0000}"/>
    <cellStyle name="Notitie 15 2 13 2" xfId="17446" xr:uid="{00000000-0005-0000-0000-0000E51C0000}"/>
    <cellStyle name="Notitie 15 2 14" xfId="7915" xr:uid="{00000000-0005-0000-0000-0000E61C0000}"/>
    <cellStyle name="Notitie 15 2 14 2" xfId="17642" xr:uid="{00000000-0005-0000-0000-0000E71C0000}"/>
    <cellStyle name="Notitie 15 2 15" xfId="7351" xr:uid="{00000000-0005-0000-0000-0000E81C0000}"/>
    <cellStyle name="Notitie 15 2 15 2" xfId="17078" xr:uid="{00000000-0005-0000-0000-0000E91C0000}"/>
    <cellStyle name="Notitie 15 2 16" xfId="8217" xr:uid="{00000000-0005-0000-0000-0000EA1C0000}"/>
    <cellStyle name="Notitie 15 2 16 2" xfId="17944" xr:uid="{00000000-0005-0000-0000-0000EB1C0000}"/>
    <cellStyle name="Notitie 15 2 17" xfId="8405" xr:uid="{00000000-0005-0000-0000-0000EC1C0000}"/>
    <cellStyle name="Notitie 15 2 17 2" xfId="18132" xr:uid="{00000000-0005-0000-0000-0000ED1C0000}"/>
    <cellStyle name="Notitie 15 2 18" xfId="8587" xr:uid="{00000000-0005-0000-0000-0000EE1C0000}"/>
    <cellStyle name="Notitie 15 2 18 2" xfId="18314" xr:uid="{00000000-0005-0000-0000-0000EF1C0000}"/>
    <cellStyle name="Notitie 15 2 19" xfId="8761" xr:uid="{00000000-0005-0000-0000-0000F01C0000}"/>
    <cellStyle name="Notitie 15 2 19 2" xfId="18488" xr:uid="{00000000-0005-0000-0000-0000F11C0000}"/>
    <cellStyle name="Notitie 15 2 2" xfId="4517" xr:uid="{00000000-0005-0000-0000-0000F21C0000}"/>
    <cellStyle name="Notitie 15 2 2 2" xfId="14244" xr:uid="{00000000-0005-0000-0000-0000F31C0000}"/>
    <cellStyle name="Notitie 15 2 20" xfId="8934" xr:uid="{00000000-0005-0000-0000-0000F41C0000}"/>
    <cellStyle name="Notitie 15 2 20 2" xfId="18661" xr:uid="{00000000-0005-0000-0000-0000F51C0000}"/>
    <cellStyle name="Notitie 15 2 21" xfId="9114" xr:uid="{00000000-0005-0000-0000-0000F61C0000}"/>
    <cellStyle name="Notitie 15 2 21 2" xfId="18841" xr:uid="{00000000-0005-0000-0000-0000F71C0000}"/>
    <cellStyle name="Notitie 15 2 22" xfId="9284" xr:uid="{00000000-0005-0000-0000-0000F81C0000}"/>
    <cellStyle name="Notitie 15 2 22 2" xfId="19011" xr:uid="{00000000-0005-0000-0000-0000F91C0000}"/>
    <cellStyle name="Notitie 15 2 23" xfId="9454" xr:uid="{00000000-0005-0000-0000-0000FA1C0000}"/>
    <cellStyle name="Notitie 15 2 23 2" xfId="19181" xr:uid="{00000000-0005-0000-0000-0000FB1C0000}"/>
    <cellStyle name="Notitie 15 2 24" xfId="9618" xr:uid="{00000000-0005-0000-0000-0000FC1C0000}"/>
    <cellStyle name="Notitie 15 2 24 2" xfId="19345" xr:uid="{00000000-0005-0000-0000-0000FD1C0000}"/>
    <cellStyle name="Notitie 15 2 25" xfId="9790" xr:uid="{00000000-0005-0000-0000-0000FE1C0000}"/>
    <cellStyle name="Notitie 15 2 25 2" xfId="19517" xr:uid="{00000000-0005-0000-0000-0000FF1C0000}"/>
    <cellStyle name="Notitie 15 2 26" xfId="9951" xr:uid="{00000000-0005-0000-0000-0000001D0000}"/>
    <cellStyle name="Notitie 15 2 26 2" xfId="19678" xr:uid="{00000000-0005-0000-0000-0000011D0000}"/>
    <cellStyle name="Notitie 15 2 27" xfId="10110" xr:uid="{00000000-0005-0000-0000-0000021D0000}"/>
    <cellStyle name="Notitie 15 2 27 2" xfId="19837" xr:uid="{00000000-0005-0000-0000-0000031D0000}"/>
    <cellStyle name="Notitie 15 2 28" xfId="10265" xr:uid="{00000000-0005-0000-0000-0000041D0000}"/>
    <cellStyle name="Notitie 15 2 28 2" xfId="19992" xr:uid="{00000000-0005-0000-0000-0000051D0000}"/>
    <cellStyle name="Notitie 15 2 29" xfId="10419" xr:uid="{00000000-0005-0000-0000-0000061D0000}"/>
    <cellStyle name="Notitie 15 2 29 2" xfId="20146" xr:uid="{00000000-0005-0000-0000-0000071D0000}"/>
    <cellStyle name="Notitie 15 2 3" xfId="5726" xr:uid="{00000000-0005-0000-0000-0000081D0000}"/>
    <cellStyle name="Notitie 15 2 3 2" xfId="15453" xr:uid="{00000000-0005-0000-0000-0000091D0000}"/>
    <cellStyle name="Notitie 15 2 30" xfId="10570" xr:uid="{00000000-0005-0000-0000-00000A1D0000}"/>
    <cellStyle name="Notitie 15 2 30 2" xfId="20297" xr:uid="{00000000-0005-0000-0000-00000B1D0000}"/>
    <cellStyle name="Notitie 15 2 31" xfId="10716" xr:uid="{00000000-0005-0000-0000-00000C1D0000}"/>
    <cellStyle name="Notitie 15 2 31 2" xfId="20443" xr:uid="{00000000-0005-0000-0000-00000D1D0000}"/>
    <cellStyle name="Notitie 15 2 4" xfId="5941" xr:uid="{00000000-0005-0000-0000-00000E1D0000}"/>
    <cellStyle name="Notitie 15 2 4 2" xfId="15668" xr:uid="{00000000-0005-0000-0000-00000F1D0000}"/>
    <cellStyle name="Notitie 15 2 5" xfId="5066" xr:uid="{00000000-0005-0000-0000-0000101D0000}"/>
    <cellStyle name="Notitie 15 2 5 2" xfId="14793" xr:uid="{00000000-0005-0000-0000-0000111D0000}"/>
    <cellStyle name="Notitie 15 2 6" xfId="6315" xr:uid="{00000000-0005-0000-0000-0000121D0000}"/>
    <cellStyle name="Notitie 15 2 6 2" xfId="16042" xr:uid="{00000000-0005-0000-0000-0000131D0000}"/>
    <cellStyle name="Notitie 15 2 7" xfId="6518" xr:uid="{00000000-0005-0000-0000-0000141D0000}"/>
    <cellStyle name="Notitie 15 2 7 2" xfId="16245" xr:uid="{00000000-0005-0000-0000-0000151D0000}"/>
    <cellStyle name="Notitie 15 2 8" xfId="6728" xr:uid="{00000000-0005-0000-0000-0000161D0000}"/>
    <cellStyle name="Notitie 15 2 8 2" xfId="16455" xr:uid="{00000000-0005-0000-0000-0000171D0000}"/>
    <cellStyle name="Notitie 15 2 9" xfId="6924" xr:uid="{00000000-0005-0000-0000-0000181D0000}"/>
    <cellStyle name="Notitie 15 2 9 2" xfId="16651" xr:uid="{00000000-0005-0000-0000-0000191D0000}"/>
    <cellStyle name="Notitie 15 20" xfId="2788" xr:uid="{00000000-0005-0000-0000-00001A1D0000}"/>
    <cellStyle name="Notitie 15 20 2" xfId="12515" xr:uid="{00000000-0005-0000-0000-00001B1D0000}"/>
    <cellStyle name="Notitie 15 21" xfId="6227" xr:uid="{00000000-0005-0000-0000-00001C1D0000}"/>
    <cellStyle name="Notitie 15 21 2" xfId="15954" xr:uid="{00000000-0005-0000-0000-00001D1D0000}"/>
    <cellStyle name="Notitie 15 22" xfId="5473" xr:uid="{00000000-0005-0000-0000-00001E1D0000}"/>
    <cellStyle name="Notitie 15 22 2" xfId="15200" xr:uid="{00000000-0005-0000-0000-00001F1D0000}"/>
    <cellStyle name="Notitie 15 23" xfId="6945" xr:uid="{00000000-0005-0000-0000-0000201D0000}"/>
    <cellStyle name="Notitie 15 23 2" xfId="16672" xr:uid="{00000000-0005-0000-0000-0000211D0000}"/>
    <cellStyle name="Notitie 15 24" xfId="8500" xr:uid="{00000000-0005-0000-0000-0000221D0000}"/>
    <cellStyle name="Notitie 15 24 2" xfId="18227" xr:uid="{00000000-0005-0000-0000-0000231D0000}"/>
    <cellStyle name="Notitie 15 25" xfId="8604" xr:uid="{00000000-0005-0000-0000-0000241D0000}"/>
    <cellStyle name="Notitie 15 25 2" xfId="18331" xr:uid="{00000000-0005-0000-0000-0000251D0000}"/>
    <cellStyle name="Notitie 15 26" xfId="3004" xr:uid="{00000000-0005-0000-0000-0000261D0000}"/>
    <cellStyle name="Notitie 15 26 2" xfId="12731" xr:uid="{00000000-0005-0000-0000-0000271D0000}"/>
    <cellStyle name="Notitie 15 27" xfId="6137" xr:uid="{00000000-0005-0000-0000-0000281D0000}"/>
    <cellStyle name="Notitie 15 27 2" xfId="15864" xr:uid="{00000000-0005-0000-0000-0000291D0000}"/>
    <cellStyle name="Notitie 15 28" xfId="9202" xr:uid="{00000000-0005-0000-0000-00002A1D0000}"/>
    <cellStyle name="Notitie 15 28 2" xfId="18929" xr:uid="{00000000-0005-0000-0000-00002B1D0000}"/>
    <cellStyle name="Notitie 15 29" xfId="9301" xr:uid="{00000000-0005-0000-0000-00002C1D0000}"/>
    <cellStyle name="Notitie 15 29 2" xfId="19028" xr:uid="{00000000-0005-0000-0000-00002D1D0000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1" xfId="7331" xr:uid="{00000000-0005-0000-0000-0000311D0000}"/>
    <cellStyle name="Notitie 15 3 11 2" xfId="17058" xr:uid="{00000000-0005-0000-0000-0000321D0000}"/>
    <cellStyle name="Notitie 15 3 12" xfId="7526" xr:uid="{00000000-0005-0000-0000-0000331D0000}"/>
    <cellStyle name="Notitie 15 3 12 2" xfId="17253" xr:uid="{00000000-0005-0000-0000-0000341D0000}"/>
    <cellStyle name="Notitie 15 3 13" xfId="7720" xr:uid="{00000000-0005-0000-0000-0000351D0000}"/>
    <cellStyle name="Notitie 15 3 13 2" xfId="17447" xr:uid="{00000000-0005-0000-0000-0000361D0000}"/>
    <cellStyle name="Notitie 15 3 14" xfId="7916" xr:uid="{00000000-0005-0000-0000-0000371D0000}"/>
    <cellStyle name="Notitie 15 3 14 2" xfId="17643" xr:uid="{00000000-0005-0000-0000-0000381D0000}"/>
    <cellStyle name="Notitie 15 3 15" xfId="8031" xr:uid="{00000000-0005-0000-0000-0000391D0000}"/>
    <cellStyle name="Notitie 15 3 15 2" xfId="17758" xr:uid="{00000000-0005-0000-0000-00003A1D0000}"/>
    <cellStyle name="Notitie 15 3 16" xfId="8218" xr:uid="{00000000-0005-0000-0000-00003B1D0000}"/>
    <cellStyle name="Notitie 15 3 16 2" xfId="17945" xr:uid="{00000000-0005-0000-0000-00003C1D0000}"/>
    <cellStyle name="Notitie 15 3 17" xfId="8406" xr:uid="{00000000-0005-0000-0000-00003D1D0000}"/>
    <cellStyle name="Notitie 15 3 17 2" xfId="18133" xr:uid="{00000000-0005-0000-0000-00003E1D0000}"/>
    <cellStyle name="Notitie 15 3 18" xfId="8588" xr:uid="{00000000-0005-0000-0000-00003F1D0000}"/>
    <cellStyle name="Notitie 15 3 18 2" xfId="18315" xr:uid="{00000000-0005-0000-0000-0000401D0000}"/>
    <cellStyle name="Notitie 15 3 19" xfId="8762" xr:uid="{00000000-0005-0000-0000-0000411D0000}"/>
    <cellStyle name="Notitie 15 3 19 2" xfId="18489" xr:uid="{00000000-0005-0000-0000-0000421D0000}"/>
    <cellStyle name="Notitie 15 3 2" xfId="4518" xr:uid="{00000000-0005-0000-0000-0000431D0000}"/>
    <cellStyle name="Notitie 15 3 2 2" xfId="14245" xr:uid="{00000000-0005-0000-0000-0000441D0000}"/>
    <cellStyle name="Notitie 15 3 20" xfId="8935" xr:uid="{00000000-0005-0000-0000-0000451D0000}"/>
    <cellStyle name="Notitie 15 3 20 2" xfId="18662" xr:uid="{00000000-0005-0000-0000-0000461D0000}"/>
    <cellStyle name="Notitie 15 3 21" xfId="9115" xr:uid="{00000000-0005-0000-0000-0000471D0000}"/>
    <cellStyle name="Notitie 15 3 21 2" xfId="18842" xr:uid="{00000000-0005-0000-0000-0000481D0000}"/>
    <cellStyle name="Notitie 15 3 22" xfId="9285" xr:uid="{00000000-0005-0000-0000-0000491D0000}"/>
    <cellStyle name="Notitie 15 3 22 2" xfId="19012" xr:uid="{00000000-0005-0000-0000-00004A1D0000}"/>
    <cellStyle name="Notitie 15 3 23" xfId="9455" xr:uid="{00000000-0005-0000-0000-00004B1D0000}"/>
    <cellStyle name="Notitie 15 3 23 2" xfId="19182" xr:uid="{00000000-0005-0000-0000-00004C1D0000}"/>
    <cellStyle name="Notitie 15 3 24" xfId="9619" xr:uid="{00000000-0005-0000-0000-00004D1D0000}"/>
    <cellStyle name="Notitie 15 3 24 2" xfId="19346" xr:uid="{00000000-0005-0000-0000-00004E1D0000}"/>
    <cellStyle name="Notitie 15 3 25" xfId="9791" xr:uid="{00000000-0005-0000-0000-00004F1D0000}"/>
    <cellStyle name="Notitie 15 3 25 2" xfId="19518" xr:uid="{00000000-0005-0000-0000-0000501D0000}"/>
    <cellStyle name="Notitie 15 3 26" xfId="9952" xr:uid="{00000000-0005-0000-0000-0000511D0000}"/>
    <cellStyle name="Notitie 15 3 26 2" xfId="19679" xr:uid="{00000000-0005-0000-0000-0000521D0000}"/>
    <cellStyle name="Notitie 15 3 27" xfId="10111" xr:uid="{00000000-0005-0000-0000-0000531D0000}"/>
    <cellStyle name="Notitie 15 3 27 2" xfId="19838" xr:uid="{00000000-0005-0000-0000-0000541D0000}"/>
    <cellStyle name="Notitie 15 3 28" xfId="10266" xr:uid="{00000000-0005-0000-0000-0000551D0000}"/>
    <cellStyle name="Notitie 15 3 28 2" xfId="19993" xr:uid="{00000000-0005-0000-0000-0000561D0000}"/>
    <cellStyle name="Notitie 15 3 29" xfId="10420" xr:uid="{00000000-0005-0000-0000-0000571D0000}"/>
    <cellStyle name="Notitie 15 3 29 2" xfId="20147" xr:uid="{00000000-0005-0000-0000-0000581D0000}"/>
    <cellStyle name="Notitie 15 3 3" xfId="5727" xr:uid="{00000000-0005-0000-0000-0000591D0000}"/>
    <cellStyle name="Notitie 15 3 3 2" xfId="15454" xr:uid="{00000000-0005-0000-0000-00005A1D0000}"/>
    <cellStyle name="Notitie 15 3 30" xfId="10571" xr:uid="{00000000-0005-0000-0000-00005B1D0000}"/>
    <cellStyle name="Notitie 15 3 30 2" xfId="20298" xr:uid="{00000000-0005-0000-0000-00005C1D0000}"/>
    <cellStyle name="Notitie 15 3 31" xfId="10717" xr:uid="{00000000-0005-0000-0000-00005D1D0000}"/>
    <cellStyle name="Notitie 15 3 31 2" xfId="20444" xr:uid="{00000000-0005-0000-0000-00005E1D0000}"/>
    <cellStyle name="Notitie 15 3 4" xfId="5942" xr:uid="{00000000-0005-0000-0000-00005F1D0000}"/>
    <cellStyle name="Notitie 15 3 4 2" xfId="15669" xr:uid="{00000000-0005-0000-0000-0000601D0000}"/>
    <cellStyle name="Notitie 15 3 5" xfId="5633" xr:uid="{00000000-0005-0000-0000-0000611D0000}"/>
    <cellStyle name="Notitie 15 3 5 2" xfId="15360" xr:uid="{00000000-0005-0000-0000-0000621D0000}"/>
    <cellStyle name="Notitie 15 3 6" xfId="6316" xr:uid="{00000000-0005-0000-0000-0000631D0000}"/>
    <cellStyle name="Notitie 15 3 6 2" xfId="16043" xr:uid="{00000000-0005-0000-0000-0000641D0000}"/>
    <cellStyle name="Notitie 15 3 7" xfId="6519" xr:uid="{00000000-0005-0000-0000-0000651D0000}"/>
    <cellStyle name="Notitie 15 3 7 2" xfId="16246" xr:uid="{00000000-0005-0000-0000-0000661D0000}"/>
    <cellStyle name="Notitie 15 3 8" xfId="6729" xr:uid="{00000000-0005-0000-0000-0000671D0000}"/>
    <cellStyle name="Notitie 15 3 8 2" xfId="16456" xr:uid="{00000000-0005-0000-0000-0000681D0000}"/>
    <cellStyle name="Notitie 15 3 9" xfId="6925" xr:uid="{00000000-0005-0000-0000-0000691D0000}"/>
    <cellStyle name="Notitie 15 3 9 2" xfId="16652" xr:uid="{00000000-0005-0000-0000-00006A1D0000}"/>
    <cellStyle name="Notitie 15 30" xfId="2470" xr:uid="{00000000-0005-0000-0000-00006B1D0000}"/>
    <cellStyle name="Notitie 15 30 2" xfId="12197" xr:uid="{00000000-0005-0000-0000-00006C1D0000}"/>
    <cellStyle name="Notitie 15 31" xfId="7839" xr:uid="{00000000-0005-0000-0000-00006D1D0000}"/>
    <cellStyle name="Notitie 15 31 2" xfId="17566" xr:uid="{00000000-0005-0000-0000-00006E1D0000}"/>
    <cellStyle name="Notitie 15 32" xfId="7018" xr:uid="{00000000-0005-0000-0000-00006F1D0000}"/>
    <cellStyle name="Notitie 15 32 2" xfId="16745" xr:uid="{00000000-0005-0000-0000-0000701D0000}"/>
    <cellStyle name="Notitie 15 33" xfId="10032" xr:uid="{00000000-0005-0000-0000-0000711D0000}"/>
    <cellStyle name="Notitie 15 33 2" xfId="19759" xr:uid="{00000000-0005-0000-0000-0000721D0000}"/>
    <cellStyle name="Notitie 15 4" xfId="3020" xr:uid="{00000000-0005-0000-0000-0000731D0000}"/>
    <cellStyle name="Notitie 15 4 2" xfId="12747" xr:uid="{00000000-0005-0000-0000-0000741D0000}"/>
    <cellStyle name="Notitie 15 5" xfId="2462" xr:uid="{00000000-0005-0000-0000-0000751D0000}"/>
    <cellStyle name="Notitie 15 5 2" xfId="12189" xr:uid="{00000000-0005-0000-0000-0000761D0000}"/>
    <cellStyle name="Notitie 15 6" xfId="5059" xr:uid="{00000000-0005-0000-0000-0000771D0000}"/>
    <cellStyle name="Notitie 15 6 2" xfId="14786" xr:uid="{00000000-0005-0000-0000-0000781D0000}"/>
    <cellStyle name="Notitie 15 7" xfId="5516" xr:uid="{00000000-0005-0000-0000-0000791D0000}"/>
    <cellStyle name="Notitie 15 7 2" xfId="15243" xr:uid="{00000000-0005-0000-0000-00007A1D0000}"/>
    <cellStyle name="Notitie 15 8" xfId="2699" xr:uid="{00000000-0005-0000-0000-00007B1D0000}"/>
    <cellStyle name="Notitie 15 8 2" xfId="12426" xr:uid="{00000000-0005-0000-0000-00007C1D0000}"/>
    <cellStyle name="Notitie 15 9" xfId="4707" xr:uid="{00000000-0005-0000-0000-00007D1D0000}"/>
    <cellStyle name="Notitie 15 9 2" xfId="14434" xr:uid="{00000000-0005-0000-0000-00007E1D000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1" xfId="5324" xr:uid="{00000000-0005-0000-0000-0000821D0000}"/>
    <cellStyle name="Notitie 16 11 2" xfId="15051" xr:uid="{00000000-0005-0000-0000-0000831D0000}"/>
    <cellStyle name="Notitie 16 12" xfId="2632" xr:uid="{00000000-0005-0000-0000-0000841D0000}"/>
    <cellStyle name="Notitie 16 12 2" xfId="12359" xr:uid="{00000000-0005-0000-0000-0000851D0000}"/>
    <cellStyle name="Notitie 16 13" xfId="6220" xr:uid="{00000000-0005-0000-0000-0000861D0000}"/>
    <cellStyle name="Notitie 16 13 2" xfId="15947" xr:uid="{00000000-0005-0000-0000-0000871D0000}"/>
    <cellStyle name="Notitie 16 14" xfId="2726" xr:uid="{00000000-0005-0000-0000-0000881D0000}"/>
    <cellStyle name="Notitie 16 14 2" xfId="12453" xr:uid="{00000000-0005-0000-0000-0000891D0000}"/>
    <cellStyle name="Notitie 16 15" xfId="2845" xr:uid="{00000000-0005-0000-0000-00008A1D0000}"/>
    <cellStyle name="Notitie 16 15 2" xfId="12572" xr:uid="{00000000-0005-0000-0000-00008B1D0000}"/>
    <cellStyle name="Notitie 16 16" xfId="2579" xr:uid="{00000000-0005-0000-0000-00008C1D0000}"/>
    <cellStyle name="Notitie 16 16 2" xfId="12306" xr:uid="{00000000-0005-0000-0000-00008D1D0000}"/>
    <cellStyle name="Notitie 16 17" xfId="5411" xr:uid="{00000000-0005-0000-0000-00008E1D0000}"/>
    <cellStyle name="Notitie 16 17 2" xfId="15138" xr:uid="{00000000-0005-0000-0000-00008F1D0000}"/>
    <cellStyle name="Notitie 16 18" xfId="6628" xr:uid="{00000000-0005-0000-0000-0000901D0000}"/>
    <cellStyle name="Notitie 16 18 2" xfId="16355" xr:uid="{00000000-0005-0000-0000-0000911D0000}"/>
    <cellStyle name="Notitie 16 19" xfId="5118" xr:uid="{00000000-0005-0000-0000-0000921D0000}"/>
    <cellStyle name="Notitie 16 19 2" xfId="14845" xr:uid="{00000000-0005-0000-0000-0000931D0000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1" xfId="7332" xr:uid="{00000000-0005-0000-0000-0000971D0000}"/>
    <cellStyle name="Notitie 16 2 11 2" xfId="17059" xr:uid="{00000000-0005-0000-0000-0000981D0000}"/>
    <cellStyle name="Notitie 16 2 12" xfId="7527" xr:uid="{00000000-0005-0000-0000-0000991D0000}"/>
    <cellStyle name="Notitie 16 2 12 2" xfId="17254" xr:uid="{00000000-0005-0000-0000-00009A1D0000}"/>
    <cellStyle name="Notitie 16 2 13" xfId="7721" xr:uid="{00000000-0005-0000-0000-00009B1D0000}"/>
    <cellStyle name="Notitie 16 2 13 2" xfId="17448" xr:uid="{00000000-0005-0000-0000-00009C1D0000}"/>
    <cellStyle name="Notitie 16 2 14" xfId="7917" xr:uid="{00000000-0005-0000-0000-00009D1D0000}"/>
    <cellStyle name="Notitie 16 2 14 2" xfId="17644" xr:uid="{00000000-0005-0000-0000-00009E1D0000}"/>
    <cellStyle name="Notitie 16 2 15" xfId="2572" xr:uid="{00000000-0005-0000-0000-00009F1D0000}"/>
    <cellStyle name="Notitie 16 2 15 2" xfId="12299" xr:uid="{00000000-0005-0000-0000-0000A01D0000}"/>
    <cellStyle name="Notitie 16 2 16" xfId="8219" xr:uid="{00000000-0005-0000-0000-0000A11D0000}"/>
    <cellStyle name="Notitie 16 2 16 2" xfId="17946" xr:uid="{00000000-0005-0000-0000-0000A21D0000}"/>
    <cellStyle name="Notitie 16 2 17" xfId="8407" xr:uid="{00000000-0005-0000-0000-0000A31D0000}"/>
    <cellStyle name="Notitie 16 2 17 2" xfId="18134" xr:uid="{00000000-0005-0000-0000-0000A41D0000}"/>
    <cellStyle name="Notitie 16 2 18" xfId="8589" xr:uid="{00000000-0005-0000-0000-0000A51D0000}"/>
    <cellStyle name="Notitie 16 2 18 2" xfId="18316" xr:uid="{00000000-0005-0000-0000-0000A61D0000}"/>
    <cellStyle name="Notitie 16 2 19" xfId="8763" xr:uid="{00000000-0005-0000-0000-0000A71D0000}"/>
    <cellStyle name="Notitie 16 2 19 2" xfId="18490" xr:uid="{00000000-0005-0000-0000-0000A81D0000}"/>
    <cellStyle name="Notitie 16 2 2" xfId="4519" xr:uid="{00000000-0005-0000-0000-0000A91D0000}"/>
    <cellStyle name="Notitie 16 2 2 2" xfId="14246" xr:uid="{00000000-0005-0000-0000-0000AA1D0000}"/>
    <cellStyle name="Notitie 16 2 20" xfId="8936" xr:uid="{00000000-0005-0000-0000-0000AB1D0000}"/>
    <cellStyle name="Notitie 16 2 20 2" xfId="18663" xr:uid="{00000000-0005-0000-0000-0000AC1D0000}"/>
    <cellStyle name="Notitie 16 2 21" xfId="9116" xr:uid="{00000000-0005-0000-0000-0000AD1D0000}"/>
    <cellStyle name="Notitie 16 2 21 2" xfId="18843" xr:uid="{00000000-0005-0000-0000-0000AE1D0000}"/>
    <cellStyle name="Notitie 16 2 22" xfId="9286" xr:uid="{00000000-0005-0000-0000-0000AF1D0000}"/>
    <cellStyle name="Notitie 16 2 22 2" xfId="19013" xr:uid="{00000000-0005-0000-0000-0000B01D0000}"/>
    <cellStyle name="Notitie 16 2 23" xfId="9456" xr:uid="{00000000-0005-0000-0000-0000B11D0000}"/>
    <cellStyle name="Notitie 16 2 23 2" xfId="19183" xr:uid="{00000000-0005-0000-0000-0000B21D0000}"/>
    <cellStyle name="Notitie 16 2 24" xfId="9620" xr:uid="{00000000-0005-0000-0000-0000B31D0000}"/>
    <cellStyle name="Notitie 16 2 24 2" xfId="19347" xr:uid="{00000000-0005-0000-0000-0000B41D0000}"/>
    <cellStyle name="Notitie 16 2 25" xfId="9792" xr:uid="{00000000-0005-0000-0000-0000B51D0000}"/>
    <cellStyle name="Notitie 16 2 25 2" xfId="19519" xr:uid="{00000000-0005-0000-0000-0000B61D0000}"/>
    <cellStyle name="Notitie 16 2 26" xfId="9953" xr:uid="{00000000-0005-0000-0000-0000B71D0000}"/>
    <cellStyle name="Notitie 16 2 26 2" xfId="19680" xr:uid="{00000000-0005-0000-0000-0000B81D0000}"/>
    <cellStyle name="Notitie 16 2 27" xfId="10112" xr:uid="{00000000-0005-0000-0000-0000B91D0000}"/>
    <cellStyle name="Notitie 16 2 27 2" xfId="19839" xr:uid="{00000000-0005-0000-0000-0000BA1D0000}"/>
    <cellStyle name="Notitie 16 2 28" xfId="10267" xr:uid="{00000000-0005-0000-0000-0000BB1D0000}"/>
    <cellStyle name="Notitie 16 2 28 2" xfId="19994" xr:uid="{00000000-0005-0000-0000-0000BC1D0000}"/>
    <cellStyle name="Notitie 16 2 29" xfId="10421" xr:uid="{00000000-0005-0000-0000-0000BD1D0000}"/>
    <cellStyle name="Notitie 16 2 29 2" xfId="20148" xr:uid="{00000000-0005-0000-0000-0000BE1D0000}"/>
    <cellStyle name="Notitie 16 2 3" xfId="5728" xr:uid="{00000000-0005-0000-0000-0000BF1D0000}"/>
    <cellStyle name="Notitie 16 2 3 2" xfId="15455" xr:uid="{00000000-0005-0000-0000-0000C01D0000}"/>
    <cellStyle name="Notitie 16 2 30" xfId="10572" xr:uid="{00000000-0005-0000-0000-0000C11D0000}"/>
    <cellStyle name="Notitie 16 2 30 2" xfId="20299" xr:uid="{00000000-0005-0000-0000-0000C21D0000}"/>
    <cellStyle name="Notitie 16 2 31" xfId="10718" xr:uid="{00000000-0005-0000-0000-0000C31D0000}"/>
    <cellStyle name="Notitie 16 2 31 2" xfId="20445" xr:uid="{00000000-0005-0000-0000-0000C41D0000}"/>
    <cellStyle name="Notitie 16 2 4" xfId="5943" xr:uid="{00000000-0005-0000-0000-0000C51D0000}"/>
    <cellStyle name="Notitie 16 2 4 2" xfId="15670" xr:uid="{00000000-0005-0000-0000-0000C61D0000}"/>
    <cellStyle name="Notitie 16 2 5" xfId="6077" xr:uid="{00000000-0005-0000-0000-0000C71D0000}"/>
    <cellStyle name="Notitie 16 2 5 2" xfId="15804" xr:uid="{00000000-0005-0000-0000-0000C81D0000}"/>
    <cellStyle name="Notitie 16 2 6" xfId="6317" xr:uid="{00000000-0005-0000-0000-0000C91D0000}"/>
    <cellStyle name="Notitie 16 2 6 2" xfId="16044" xr:uid="{00000000-0005-0000-0000-0000CA1D0000}"/>
    <cellStyle name="Notitie 16 2 7" xfId="6520" xr:uid="{00000000-0005-0000-0000-0000CB1D0000}"/>
    <cellStyle name="Notitie 16 2 7 2" xfId="16247" xr:uid="{00000000-0005-0000-0000-0000CC1D0000}"/>
    <cellStyle name="Notitie 16 2 8" xfId="6730" xr:uid="{00000000-0005-0000-0000-0000CD1D0000}"/>
    <cellStyle name="Notitie 16 2 8 2" xfId="16457" xr:uid="{00000000-0005-0000-0000-0000CE1D0000}"/>
    <cellStyle name="Notitie 16 2 9" xfId="6926" xr:uid="{00000000-0005-0000-0000-0000CF1D0000}"/>
    <cellStyle name="Notitie 16 2 9 2" xfId="16653" xr:uid="{00000000-0005-0000-0000-0000D01D0000}"/>
    <cellStyle name="Notitie 16 20" xfId="7036" xr:uid="{00000000-0005-0000-0000-0000D11D0000}"/>
    <cellStyle name="Notitie 16 20 2" xfId="16763" xr:uid="{00000000-0005-0000-0000-0000D21D0000}"/>
    <cellStyle name="Notitie 16 21" xfId="5497" xr:uid="{00000000-0005-0000-0000-0000D31D0000}"/>
    <cellStyle name="Notitie 16 21 2" xfId="15224" xr:uid="{00000000-0005-0000-0000-0000D41D0000}"/>
    <cellStyle name="Notitie 16 22" xfId="4921" xr:uid="{00000000-0005-0000-0000-0000D51D0000}"/>
    <cellStyle name="Notitie 16 22 2" xfId="14648" xr:uid="{00000000-0005-0000-0000-0000D61D0000}"/>
    <cellStyle name="Notitie 16 23" xfId="4790" xr:uid="{00000000-0005-0000-0000-0000D71D0000}"/>
    <cellStyle name="Notitie 16 23 2" xfId="14517" xr:uid="{00000000-0005-0000-0000-0000D81D0000}"/>
    <cellStyle name="Notitie 16 24" xfId="5394" xr:uid="{00000000-0005-0000-0000-0000D91D0000}"/>
    <cellStyle name="Notitie 16 24 2" xfId="15121" xr:uid="{00000000-0005-0000-0000-0000DA1D0000}"/>
    <cellStyle name="Notitie 16 25" xfId="8062" xr:uid="{00000000-0005-0000-0000-0000DB1D0000}"/>
    <cellStyle name="Notitie 16 25 2" xfId="17789" xr:uid="{00000000-0005-0000-0000-0000DC1D0000}"/>
    <cellStyle name="Notitie 16 26" xfId="2518" xr:uid="{00000000-0005-0000-0000-0000DD1D0000}"/>
    <cellStyle name="Notitie 16 26 2" xfId="12245" xr:uid="{00000000-0005-0000-0000-0000DE1D0000}"/>
    <cellStyle name="Notitie 16 27" xfId="8037" xr:uid="{00000000-0005-0000-0000-0000DF1D0000}"/>
    <cellStyle name="Notitie 16 27 2" xfId="17764" xr:uid="{00000000-0005-0000-0000-0000E01D0000}"/>
    <cellStyle name="Notitie 16 28" xfId="8687" xr:uid="{00000000-0005-0000-0000-0000E11D0000}"/>
    <cellStyle name="Notitie 16 28 2" xfId="18414" xr:uid="{00000000-0005-0000-0000-0000E21D0000}"/>
    <cellStyle name="Notitie 16 29" xfId="7935" xr:uid="{00000000-0005-0000-0000-0000E31D0000}"/>
    <cellStyle name="Notitie 16 29 2" xfId="17662" xr:uid="{00000000-0005-0000-0000-0000E41D0000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1" xfId="7333" xr:uid="{00000000-0005-0000-0000-0000E81D0000}"/>
    <cellStyle name="Notitie 16 3 11 2" xfId="17060" xr:uid="{00000000-0005-0000-0000-0000E91D0000}"/>
    <cellStyle name="Notitie 16 3 12" xfId="7528" xr:uid="{00000000-0005-0000-0000-0000EA1D0000}"/>
    <cellStyle name="Notitie 16 3 12 2" xfId="17255" xr:uid="{00000000-0005-0000-0000-0000EB1D0000}"/>
    <cellStyle name="Notitie 16 3 13" xfId="7722" xr:uid="{00000000-0005-0000-0000-0000EC1D0000}"/>
    <cellStyle name="Notitie 16 3 13 2" xfId="17449" xr:uid="{00000000-0005-0000-0000-0000ED1D0000}"/>
    <cellStyle name="Notitie 16 3 14" xfId="7918" xr:uid="{00000000-0005-0000-0000-0000EE1D0000}"/>
    <cellStyle name="Notitie 16 3 14 2" xfId="17645" xr:uid="{00000000-0005-0000-0000-0000EF1D0000}"/>
    <cellStyle name="Notitie 16 3 15" xfId="5357" xr:uid="{00000000-0005-0000-0000-0000F01D0000}"/>
    <cellStyle name="Notitie 16 3 15 2" xfId="15084" xr:uid="{00000000-0005-0000-0000-0000F11D0000}"/>
    <cellStyle name="Notitie 16 3 16" xfId="8220" xr:uid="{00000000-0005-0000-0000-0000F21D0000}"/>
    <cellStyle name="Notitie 16 3 16 2" xfId="17947" xr:uid="{00000000-0005-0000-0000-0000F31D0000}"/>
    <cellStyle name="Notitie 16 3 17" xfId="8408" xr:uid="{00000000-0005-0000-0000-0000F41D0000}"/>
    <cellStyle name="Notitie 16 3 17 2" xfId="18135" xr:uid="{00000000-0005-0000-0000-0000F51D0000}"/>
    <cellStyle name="Notitie 16 3 18" xfId="8590" xr:uid="{00000000-0005-0000-0000-0000F61D0000}"/>
    <cellStyle name="Notitie 16 3 18 2" xfId="18317" xr:uid="{00000000-0005-0000-0000-0000F71D0000}"/>
    <cellStyle name="Notitie 16 3 19" xfId="8764" xr:uid="{00000000-0005-0000-0000-0000F81D0000}"/>
    <cellStyle name="Notitie 16 3 19 2" xfId="18491" xr:uid="{00000000-0005-0000-0000-0000F91D0000}"/>
    <cellStyle name="Notitie 16 3 2" xfId="4520" xr:uid="{00000000-0005-0000-0000-0000FA1D0000}"/>
    <cellStyle name="Notitie 16 3 2 2" xfId="14247" xr:uid="{00000000-0005-0000-0000-0000FB1D0000}"/>
    <cellStyle name="Notitie 16 3 20" xfId="8937" xr:uid="{00000000-0005-0000-0000-0000FC1D0000}"/>
    <cellStyle name="Notitie 16 3 20 2" xfId="18664" xr:uid="{00000000-0005-0000-0000-0000FD1D0000}"/>
    <cellStyle name="Notitie 16 3 21" xfId="9117" xr:uid="{00000000-0005-0000-0000-0000FE1D0000}"/>
    <cellStyle name="Notitie 16 3 21 2" xfId="18844" xr:uid="{00000000-0005-0000-0000-0000FF1D0000}"/>
    <cellStyle name="Notitie 16 3 22" xfId="9287" xr:uid="{00000000-0005-0000-0000-0000001E0000}"/>
    <cellStyle name="Notitie 16 3 22 2" xfId="19014" xr:uid="{00000000-0005-0000-0000-0000011E0000}"/>
    <cellStyle name="Notitie 16 3 23" xfId="9457" xr:uid="{00000000-0005-0000-0000-0000021E0000}"/>
    <cellStyle name="Notitie 16 3 23 2" xfId="19184" xr:uid="{00000000-0005-0000-0000-0000031E0000}"/>
    <cellStyle name="Notitie 16 3 24" xfId="9621" xr:uid="{00000000-0005-0000-0000-0000041E0000}"/>
    <cellStyle name="Notitie 16 3 24 2" xfId="19348" xr:uid="{00000000-0005-0000-0000-0000051E0000}"/>
    <cellStyle name="Notitie 16 3 25" xfId="9793" xr:uid="{00000000-0005-0000-0000-0000061E0000}"/>
    <cellStyle name="Notitie 16 3 25 2" xfId="19520" xr:uid="{00000000-0005-0000-0000-0000071E0000}"/>
    <cellStyle name="Notitie 16 3 26" xfId="9954" xr:uid="{00000000-0005-0000-0000-0000081E0000}"/>
    <cellStyle name="Notitie 16 3 26 2" xfId="19681" xr:uid="{00000000-0005-0000-0000-0000091E0000}"/>
    <cellStyle name="Notitie 16 3 27" xfId="10113" xr:uid="{00000000-0005-0000-0000-00000A1E0000}"/>
    <cellStyle name="Notitie 16 3 27 2" xfId="19840" xr:uid="{00000000-0005-0000-0000-00000B1E0000}"/>
    <cellStyle name="Notitie 16 3 28" xfId="10268" xr:uid="{00000000-0005-0000-0000-00000C1E0000}"/>
    <cellStyle name="Notitie 16 3 28 2" xfId="19995" xr:uid="{00000000-0005-0000-0000-00000D1E0000}"/>
    <cellStyle name="Notitie 16 3 29" xfId="10422" xr:uid="{00000000-0005-0000-0000-00000E1E0000}"/>
    <cellStyle name="Notitie 16 3 29 2" xfId="20149" xr:uid="{00000000-0005-0000-0000-00000F1E0000}"/>
    <cellStyle name="Notitie 16 3 3" xfId="5729" xr:uid="{00000000-0005-0000-0000-0000101E0000}"/>
    <cellStyle name="Notitie 16 3 3 2" xfId="15456" xr:uid="{00000000-0005-0000-0000-0000111E0000}"/>
    <cellStyle name="Notitie 16 3 30" xfId="10573" xr:uid="{00000000-0005-0000-0000-0000121E0000}"/>
    <cellStyle name="Notitie 16 3 30 2" xfId="20300" xr:uid="{00000000-0005-0000-0000-0000131E0000}"/>
    <cellStyle name="Notitie 16 3 31" xfId="10719" xr:uid="{00000000-0005-0000-0000-0000141E0000}"/>
    <cellStyle name="Notitie 16 3 31 2" xfId="20446" xr:uid="{00000000-0005-0000-0000-0000151E0000}"/>
    <cellStyle name="Notitie 16 3 4" xfId="5944" xr:uid="{00000000-0005-0000-0000-0000161E0000}"/>
    <cellStyle name="Notitie 16 3 4 2" xfId="15671" xr:uid="{00000000-0005-0000-0000-0000171E0000}"/>
    <cellStyle name="Notitie 16 3 5" xfId="4901" xr:uid="{00000000-0005-0000-0000-0000181E0000}"/>
    <cellStyle name="Notitie 16 3 5 2" xfId="14628" xr:uid="{00000000-0005-0000-0000-0000191E0000}"/>
    <cellStyle name="Notitie 16 3 6" xfId="6318" xr:uid="{00000000-0005-0000-0000-00001A1E0000}"/>
    <cellStyle name="Notitie 16 3 6 2" xfId="16045" xr:uid="{00000000-0005-0000-0000-00001B1E0000}"/>
    <cellStyle name="Notitie 16 3 7" xfId="6521" xr:uid="{00000000-0005-0000-0000-00001C1E0000}"/>
    <cellStyle name="Notitie 16 3 7 2" xfId="16248" xr:uid="{00000000-0005-0000-0000-00001D1E0000}"/>
    <cellStyle name="Notitie 16 3 8" xfId="6731" xr:uid="{00000000-0005-0000-0000-00001E1E0000}"/>
    <cellStyle name="Notitie 16 3 8 2" xfId="16458" xr:uid="{00000000-0005-0000-0000-00001F1E0000}"/>
    <cellStyle name="Notitie 16 3 9" xfId="6927" xr:uid="{00000000-0005-0000-0000-0000201E0000}"/>
    <cellStyle name="Notitie 16 3 9 2" xfId="16654" xr:uid="{00000000-0005-0000-0000-0000211E0000}"/>
    <cellStyle name="Notitie 16 30" xfId="5652" xr:uid="{00000000-0005-0000-0000-0000221E0000}"/>
    <cellStyle name="Notitie 16 30 2" xfId="15379" xr:uid="{00000000-0005-0000-0000-0000231E0000}"/>
    <cellStyle name="Notitie 16 31" xfId="7624" xr:uid="{00000000-0005-0000-0000-0000241E0000}"/>
    <cellStyle name="Notitie 16 31 2" xfId="17351" xr:uid="{00000000-0005-0000-0000-0000251E0000}"/>
    <cellStyle name="Notitie 16 32" xfId="2828" xr:uid="{00000000-0005-0000-0000-0000261E0000}"/>
    <cellStyle name="Notitie 16 32 2" xfId="12555" xr:uid="{00000000-0005-0000-0000-0000271E0000}"/>
    <cellStyle name="Notitie 16 33" xfId="7349" xr:uid="{00000000-0005-0000-0000-0000281E0000}"/>
    <cellStyle name="Notitie 16 33 2" xfId="17076" xr:uid="{00000000-0005-0000-0000-0000291E0000}"/>
    <cellStyle name="Notitie 16 4" xfId="3021" xr:uid="{00000000-0005-0000-0000-00002A1E0000}"/>
    <cellStyle name="Notitie 16 4 2" xfId="12748" xr:uid="{00000000-0005-0000-0000-00002B1E0000}"/>
    <cellStyle name="Notitie 16 5" xfId="2695" xr:uid="{00000000-0005-0000-0000-00002C1E0000}"/>
    <cellStyle name="Notitie 16 5 2" xfId="12422" xr:uid="{00000000-0005-0000-0000-00002D1E0000}"/>
    <cellStyle name="Notitie 16 6" xfId="4778" xr:uid="{00000000-0005-0000-0000-00002E1E0000}"/>
    <cellStyle name="Notitie 16 6 2" xfId="14505" xr:uid="{00000000-0005-0000-0000-00002F1E0000}"/>
    <cellStyle name="Notitie 16 7" xfId="5322" xr:uid="{00000000-0005-0000-0000-0000301E0000}"/>
    <cellStyle name="Notitie 16 7 2" xfId="15049" xr:uid="{00000000-0005-0000-0000-0000311E0000}"/>
    <cellStyle name="Notitie 16 8" xfId="2615" xr:uid="{00000000-0005-0000-0000-0000321E0000}"/>
    <cellStyle name="Notitie 16 8 2" xfId="12342" xr:uid="{00000000-0005-0000-0000-0000331E0000}"/>
    <cellStyle name="Notitie 16 9" xfId="2482" xr:uid="{00000000-0005-0000-0000-0000341E0000}"/>
    <cellStyle name="Notitie 16 9 2" xfId="12209" xr:uid="{00000000-0005-0000-0000-0000351E0000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1" xfId="5562" xr:uid="{00000000-0005-0000-0000-0000591E0000}"/>
    <cellStyle name="Notitie 2 11 2" xfId="15289" xr:uid="{00000000-0005-0000-0000-00005A1E0000}"/>
    <cellStyle name="Notitie 2 12" xfId="6444" xr:uid="{00000000-0005-0000-0000-00005B1E0000}"/>
    <cellStyle name="Notitie 2 12 2" xfId="16171" xr:uid="{00000000-0005-0000-0000-00005C1E0000}"/>
    <cellStyle name="Notitie 2 13" xfId="6654" xr:uid="{00000000-0005-0000-0000-00005D1E0000}"/>
    <cellStyle name="Notitie 2 13 2" xfId="16381" xr:uid="{00000000-0005-0000-0000-00005E1E0000}"/>
    <cellStyle name="Notitie 2 14" xfId="3097" xr:uid="{00000000-0005-0000-0000-00005F1E0000}"/>
    <cellStyle name="Notitie 2 14 2" xfId="12824" xr:uid="{00000000-0005-0000-0000-0000601E0000}"/>
    <cellStyle name="Notitie 2 15" xfId="5331" xr:uid="{00000000-0005-0000-0000-0000611E0000}"/>
    <cellStyle name="Notitie 2 15 2" xfId="15058" xr:uid="{00000000-0005-0000-0000-0000621E0000}"/>
    <cellStyle name="Notitie 2 16" xfId="3094" xr:uid="{00000000-0005-0000-0000-0000631E0000}"/>
    <cellStyle name="Notitie 2 16 2" xfId="12821" xr:uid="{00000000-0005-0000-0000-0000641E0000}"/>
    <cellStyle name="Notitie 2 17" xfId="5206" xr:uid="{00000000-0005-0000-0000-0000651E0000}"/>
    <cellStyle name="Notitie 2 17 2" xfId="14933" xr:uid="{00000000-0005-0000-0000-0000661E0000}"/>
    <cellStyle name="Notitie 2 18" xfId="6477" xr:uid="{00000000-0005-0000-0000-0000671E0000}"/>
    <cellStyle name="Notitie 2 18 2" xfId="16204" xr:uid="{00000000-0005-0000-0000-0000681E0000}"/>
    <cellStyle name="Notitie 2 19" xfId="8091" xr:uid="{00000000-0005-0000-0000-0000691E0000}"/>
    <cellStyle name="Notitie 2 19 2" xfId="17818" xr:uid="{00000000-0005-0000-0000-00006A1E0000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1" xfId="4958" xr:uid="{00000000-0005-0000-0000-00006E1E0000}"/>
    <cellStyle name="Notitie 2 2 11 2" xfId="14685" xr:uid="{00000000-0005-0000-0000-00006F1E0000}"/>
    <cellStyle name="Notitie 2 2 12" xfId="5391" xr:uid="{00000000-0005-0000-0000-0000701E0000}"/>
    <cellStyle name="Notitie 2 2 12 2" xfId="15118" xr:uid="{00000000-0005-0000-0000-0000711E0000}"/>
    <cellStyle name="Notitie 2 2 13" xfId="2430" xr:uid="{00000000-0005-0000-0000-0000721E0000}"/>
    <cellStyle name="Notitie 2 2 13 2" xfId="12157" xr:uid="{00000000-0005-0000-0000-0000731E0000}"/>
    <cellStyle name="Notitie 2 2 14" xfId="4864" xr:uid="{00000000-0005-0000-0000-0000741E0000}"/>
    <cellStyle name="Notitie 2 2 14 2" xfId="14591" xr:uid="{00000000-0005-0000-0000-0000751E0000}"/>
    <cellStyle name="Notitie 2 2 15" xfId="2823" xr:uid="{00000000-0005-0000-0000-0000761E0000}"/>
    <cellStyle name="Notitie 2 2 15 2" xfId="12550" xr:uid="{00000000-0005-0000-0000-0000771E0000}"/>
    <cellStyle name="Notitie 2 2 16" xfId="5145" xr:uid="{00000000-0005-0000-0000-0000781E0000}"/>
    <cellStyle name="Notitie 2 2 16 2" xfId="14872" xr:uid="{00000000-0005-0000-0000-0000791E0000}"/>
    <cellStyle name="Notitie 2 2 17" xfId="4658" xr:uid="{00000000-0005-0000-0000-00007A1E0000}"/>
    <cellStyle name="Notitie 2 2 17 2" xfId="14385" xr:uid="{00000000-0005-0000-0000-00007B1E0000}"/>
    <cellStyle name="Notitie 2 2 18" xfId="8090" xr:uid="{00000000-0005-0000-0000-00007C1E0000}"/>
    <cellStyle name="Notitie 2 2 18 2" xfId="17817" xr:uid="{00000000-0005-0000-0000-00007D1E0000}"/>
    <cellStyle name="Notitie 2 2 19" xfId="2960" xr:uid="{00000000-0005-0000-0000-00007E1E0000}"/>
    <cellStyle name="Notitie 2 2 19 2" xfId="12687" xr:uid="{00000000-0005-0000-0000-00007F1E0000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1" xfId="5498" xr:uid="{00000000-0005-0000-0000-0000831E0000}"/>
    <cellStyle name="Notitie 2 2 2 11 2" xfId="15225" xr:uid="{00000000-0005-0000-0000-0000841E0000}"/>
    <cellStyle name="Notitie 2 2 2 12" xfId="4866" xr:uid="{00000000-0005-0000-0000-0000851E0000}"/>
    <cellStyle name="Notitie 2 2 2 12 2" xfId="14593" xr:uid="{00000000-0005-0000-0000-0000861E0000}"/>
    <cellStyle name="Notitie 2 2 2 13" xfId="5504" xr:uid="{00000000-0005-0000-0000-0000871E0000}"/>
    <cellStyle name="Notitie 2 2 2 13 2" xfId="15231" xr:uid="{00000000-0005-0000-0000-0000881E0000}"/>
    <cellStyle name="Notitie 2 2 2 14" xfId="7155" xr:uid="{00000000-0005-0000-0000-0000891E0000}"/>
    <cellStyle name="Notitie 2 2 2 14 2" xfId="16882" xr:uid="{00000000-0005-0000-0000-00008A1E0000}"/>
    <cellStyle name="Notitie 2 2 2 15" xfId="6627" xr:uid="{00000000-0005-0000-0000-00008B1E0000}"/>
    <cellStyle name="Notitie 2 2 2 15 2" xfId="16354" xr:uid="{00000000-0005-0000-0000-00008C1E0000}"/>
    <cellStyle name="Notitie 2 2 2 16" xfId="7617" xr:uid="{00000000-0005-0000-0000-00008D1E0000}"/>
    <cellStyle name="Notitie 2 2 2 16 2" xfId="17344" xr:uid="{00000000-0005-0000-0000-00008E1E0000}"/>
    <cellStyle name="Notitie 2 2 2 17" xfId="6042" xr:uid="{00000000-0005-0000-0000-00008F1E0000}"/>
    <cellStyle name="Notitie 2 2 2 17 2" xfId="15769" xr:uid="{00000000-0005-0000-0000-0000901E0000}"/>
    <cellStyle name="Notitie 2 2 2 18" xfId="2670" xr:uid="{00000000-0005-0000-0000-0000911E0000}"/>
    <cellStyle name="Notitie 2 2 2 18 2" xfId="12397" xr:uid="{00000000-0005-0000-0000-0000921E0000}"/>
    <cellStyle name="Notitie 2 2 2 19" xfId="6838" xr:uid="{00000000-0005-0000-0000-0000931E0000}"/>
    <cellStyle name="Notitie 2 2 2 19 2" xfId="16565" xr:uid="{00000000-0005-0000-0000-0000941E0000}"/>
    <cellStyle name="Notitie 2 2 2 2" xfId="2521" xr:uid="{00000000-0005-0000-0000-0000951E0000}"/>
    <cellStyle name="Notitie 2 2 2 2 2" xfId="12248" xr:uid="{00000000-0005-0000-0000-0000961E0000}"/>
    <cellStyle name="Notitie 2 2 2 20" xfId="6536" xr:uid="{00000000-0005-0000-0000-0000971E0000}"/>
    <cellStyle name="Notitie 2 2 2 20 2" xfId="16263" xr:uid="{00000000-0005-0000-0000-0000981E0000}"/>
    <cellStyle name="Notitie 2 2 2 21" xfId="7453" xr:uid="{00000000-0005-0000-0000-0000991E0000}"/>
    <cellStyle name="Notitie 2 2 2 21 2" xfId="17180" xr:uid="{00000000-0005-0000-0000-00009A1E0000}"/>
    <cellStyle name="Notitie 2 2 2 22" xfId="8303" xr:uid="{00000000-0005-0000-0000-00009B1E0000}"/>
    <cellStyle name="Notitie 2 2 2 22 2" xfId="18030" xr:uid="{00000000-0005-0000-0000-00009C1E0000}"/>
    <cellStyle name="Notitie 2 2 2 23" xfId="8781" xr:uid="{00000000-0005-0000-0000-00009D1E0000}"/>
    <cellStyle name="Notitie 2 2 2 23 2" xfId="18508" xr:uid="{00000000-0005-0000-0000-00009E1E0000}"/>
    <cellStyle name="Notitie 2 2 2 24" xfId="6113" xr:uid="{00000000-0005-0000-0000-00009F1E0000}"/>
    <cellStyle name="Notitie 2 2 2 24 2" xfId="15840" xr:uid="{00000000-0005-0000-0000-0000A01E0000}"/>
    <cellStyle name="Notitie 2 2 2 25" xfId="7444" xr:uid="{00000000-0005-0000-0000-0000A11E0000}"/>
    <cellStyle name="Notitie 2 2 2 25 2" xfId="17171" xr:uid="{00000000-0005-0000-0000-0000A21E0000}"/>
    <cellStyle name="Notitie 2 2 2 26" xfId="9018" xr:uid="{00000000-0005-0000-0000-0000A31E0000}"/>
    <cellStyle name="Notitie 2 2 2 26 2" xfId="18745" xr:uid="{00000000-0005-0000-0000-0000A41E0000}"/>
    <cellStyle name="Notitie 2 2 2 27" xfId="9474" xr:uid="{00000000-0005-0000-0000-0000A51E0000}"/>
    <cellStyle name="Notitie 2 2 2 27 2" xfId="19201" xr:uid="{00000000-0005-0000-0000-0000A61E0000}"/>
    <cellStyle name="Notitie 2 2 2 28" xfId="6748" xr:uid="{00000000-0005-0000-0000-0000A71E0000}"/>
    <cellStyle name="Notitie 2 2 2 28 2" xfId="16475" xr:uid="{00000000-0005-0000-0000-0000A81E0000}"/>
    <cellStyle name="Notitie 2 2 2 29" xfId="6151" xr:uid="{00000000-0005-0000-0000-0000A91E0000}"/>
    <cellStyle name="Notitie 2 2 2 29 2" xfId="15878" xr:uid="{00000000-0005-0000-0000-0000AA1E0000}"/>
    <cellStyle name="Notitie 2 2 2 3" xfId="3412" xr:uid="{00000000-0005-0000-0000-0000AB1E0000}"/>
    <cellStyle name="Notitie 2 2 2 3 2" xfId="13139" xr:uid="{00000000-0005-0000-0000-0000AC1E0000}"/>
    <cellStyle name="Notitie 2 2 2 30" xfId="9701" xr:uid="{00000000-0005-0000-0000-0000AD1E0000}"/>
    <cellStyle name="Notitie 2 2 2 30 2" xfId="19428" xr:uid="{00000000-0005-0000-0000-0000AE1E0000}"/>
    <cellStyle name="Notitie 2 2 2 31" xfId="9869" xr:uid="{00000000-0005-0000-0000-0000AF1E0000}"/>
    <cellStyle name="Notitie 2 2 2 31 2" xfId="19596" xr:uid="{00000000-0005-0000-0000-0000B01E0000}"/>
    <cellStyle name="Notitie 2 2 2 4" xfId="5419" xr:uid="{00000000-0005-0000-0000-0000B11E0000}"/>
    <cellStyle name="Notitie 2 2 2 4 2" xfId="15146" xr:uid="{00000000-0005-0000-0000-0000B21E0000}"/>
    <cellStyle name="Notitie 2 2 2 5" xfId="6166" xr:uid="{00000000-0005-0000-0000-0000B31E0000}"/>
    <cellStyle name="Notitie 2 2 2 5 2" xfId="15893" xr:uid="{00000000-0005-0000-0000-0000B41E0000}"/>
    <cellStyle name="Notitie 2 2 2 6" xfId="4661" xr:uid="{00000000-0005-0000-0000-0000B51E0000}"/>
    <cellStyle name="Notitie 2 2 2 6 2" xfId="14388" xr:uid="{00000000-0005-0000-0000-0000B61E0000}"/>
    <cellStyle name="Notitie 2 2 2 7" xfId="2830" xr:uid="{00000000-0005-0000-0000-0000B71E0000}"/>
    <cellStyle name="Notitie 2 2 2 7 2" xfId="12557" xr:uid="{00000000-0005-0000-0000-0000B81E0000}"/>
    <cellStyle name="Notitie 2 2 2 8" xfId="2559" xr:uid="{00000000-0005-0000-0000-0000B91E0000}"/>
    <cellStyle name="Notitie 2 2 2 8 2" xfId="12286" xr:uid="{00000000-0005-0000-0000-0000BA1E0000}"/>
    <cellStyle name="Notitie 2 2 2 9" xfId="5962" xr:uid="{00000000-0005-0000-0000-0000BB1E0000}"/>
    <cellStyle name="Notitie 2 2 2 9 2" xfId="15689" xr:uid="{00000000-0005-0000-0000-0000BC1E0000}"/>
    <cellStyle name="Notitie 2 2 20" xfId="3008" xr:uid="{00000000-0005-0000-0000-0000BD1E0000}"/>
    <cellStyle name="Notitie 2 2 20 2" xfId="12735" xr:uid="{00000000-0005-0000-0000-0000BE1E0000}"/>
    <cellStyle name="Notitie 2 2 21" xfId="6615" xr:uid="{00000000-0005-0000-0000-0000BF1E0000}"/>
    <cellStyle name="Notitie 2 2 21 2" xfId="16342" xr:uid="{00000000-0005-0000-0000-0000C01E0000}"/>
    <cellStyle name="Notitie 2 2 22" xfId="4758" xr:uid="{00000000-0005-0000-0000-0000C11E0000}"/>
    <cellStyle name="Notitie 2 2 22 2" xfId="14485" xr:uid="{00000000-0005-0000-0000-0000C21E0000}"/>
    <cellStyle name="Notitie 2 2 23" xfId="4940" xr:uid="{00000000-0005-0000-0000-0000C31E0000}"/>
    <cellStyle name="Notitie 2 2 23 2" xfId="14667" xr:uid="{00000000-0005-0000-0000-0000C41E0000}"/>
    <cellStyle name="Notitie 2 2 24" xfId="5141" xr:uid="{00000000-0005-0000-0000-0000C51E0000}"/>
    <cellStyle name="Notitie 2 2 24 2" xfId="14868" xr:uid="{00000000-0005-0000-0000-0000C61E0000}"/>
    <cellStyle name="Notitie 2 2 25" xfId="8044" xr:uid="{00000000-0005-0000-0000-0000C71E0000}"/>
    <cellStyle name="Notitie 2 2 25 2" xfId="17771" xr:uid="{00000000-0005-0000-0000-0000C81E0000}"/>
    <cellStyle name="Notitie 2 2 26" xfId="6846" xr:uid="{00000000-0005-0000-0000-0000C91E0000}"/>
    <cellStyle name="Notitie 2 2 26 2" xfId="16573" xr:uid="{00000000-0005-0000-0000-0000CA1E0000}"/>
    <cellStyle name="Notitie 2 2 27" xfId="4747" xr:uid="{00000000-0005-0000-0000-0000CB1E0000}"/>
    <cellStyle name="Notitie 2 2 27 2" xfId="14474" xr:uid="{00000000-0005-0000-0000-0000CC1E0000}"/>
    <cellStyle name="Notitie 2 2 28" xfId="2569" xr:uid="{00000000-0005-0000-0000-0000CD1E0000}"/>
    <cellStyle name="Notitie 2 2 28 2" xfId="12296" xr:uid="{00000000-0005-0000-0000-0000CE1E0000}"/>
    <cellStyle name="Notitie 2 2 29" xfId="2821" xr:uid="{00000000-0005-0000-0000-0000CF1E0000}"/>
    <cellStyle name="Notitie 2 2 29 2" xfId="12548" xr:uid="{00000000-0005-0000-0000-0000D01E0000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1" xfId="7059" xr:uid="{00000000-0005-0000-0000-0000D41E0000}"/>
    <cellStyle name="Notitie 2 2 3 11 2" xfId="16786" xr:uid="{00000000-0005-0000-0000-0000D51E0000}"/>
    <cellStyle name="Notitie 2 2 3 12" xfId="7255" xr:uid="{00000000-0005-0000-0000-0000D61E0000}"/>
    <cellStyle name="Notitie 2 2 3 12 2" xfId="16982" xr:uid="{00000000-0005-0000-0000-0000D71E0000}"/>
    <cellStyle name="Notitie 2 2 3 13" xfId="7452" xr:uid="{00000000-0005-0000-0000-0000D81E0000}"/>
    <cellStyle name="Notitie 2 2 3 13 2" xfId="17179" xr:uid="{00000000-0005-0000-0000-0000D91E0000}"/>
    <cellStyle name="Notitie 2 2 3 14" xfId="7646" xr:uid="{00000000-0005-0000-0000-0000DA1E0000}"/>
    <cellStyle name="Notitie 2 2 3 14 2" xfId="17373" xr:uid="{00000000-0005-0000-0000-0000DB1E0000}"/>
    <cellStyle name="Notitie 2 2 3 15" xfId="8089" xr:uid="{00000000-0005-0000-0000-0000DC1E0000}"/>
    <cellStyle name="Notitie 2 2 3 15 2" xfId="17816" xr:uid="{00000000-0005-0000-0000-0000DD1E0000}"/>
    <cellStyle name="Notitie 2 2 3 16" xfId="6046" xr:uid="{00000000-0005-0000-0000-0000DE1E0000}"/>
    <cellStyle name="Notitie 2 2 3 16 2" xfId="15773" xr:uid="{00000000-0005-0000-0000-0000DF1E0000}"/>
    <cellStyle name="Notitie 2 2 3 17" xfId="8142" xr:uid="{00000000-0005-0000-0000-0000E01E0000}"/>
    <cellStyle name="Notitie 2 2 3 17 2" xfId="17869" xr:uid="{00000000-0005-0000-0000-0000E11E0000}"/>
    <cellStyle name="Notitie 2 2 3 18" xfId="8333" xr:uid="{00000000-0005-0000-0000-0000E21E0000}"/>
    <cellStyle name="Notitie 2 2 3 18 2" xfId="18060" xr:uid="{00000000-0005-0000-0000-0000E31E0000}"/>
    <cellStyle name="Notitie 2 2 3 19" xfId="8514" xr:uid="{00000000-0005-0000-0000-0000E41E0000}"/>
    <cellStyle name="Notitie 2 2 3 19 2" xfId="18241" xr:uid="{00000000-0005-0000-0000-0000E51E0000}"/>
    <cellStyle name="Notitie 2 2 3 2" xfId="2522" xr:uid="{00000000-0005-0000-0000-0000E61E0000}"/>
    <cellStyle name="Notitie 2 2 3 2 2" xfId="12249" xr:uid="{00000000-0005-0000-0000-0000E71E0000}"/>
    <cellStyle name="Notitie 2 2 3 20" xfId="8690" xr:uid="{00000000-0005-0000-0000-0000E81E0000}"/>
    <cellStyle name="Notitie 2 2 3 20 2" xfId="18417" xr:uid="{00000000-0005-0000-0000-0000E91E0000}"/>
    <cellStyle name="Notitie 2 2 3 21" xfId="8862" xr:uid="{00000000-0005-0000-0000-0000EA1E0000}"/>
    <cellStyle name="Notitie 2 2 3 21 2" xfId="18589" xr:uid="{00000000-0005-0000-0000-0000EB1E0000}"/>
    <cellStyle name="Notitie 2 2 3 22" xfId="9043" xr:uid="{00000000-0005-0000-0000-0000EC1E0000}"/>
    <cellStyle name="Notitie 2 2 3 22 2" xfId="18770" xr:uid="{00000000-0005-0000-0000-0000ED1E0000}"/>
    <cellStyle name="Notitie 2 2 3 23" xfId="9213" xr:uid="{00000000-0005-0000-0000-0000EE1E0000}"/>
    <cellStyle name="Notitie 2 2 3 23 2" xfId="18940" xr:uid="{00000000-0005-0000-0000-0000EF1E0000}"/>
    <cellStyle name="Notitie 2 2 3 24" xfId="9383" xr:uid="{00000000-0005-0000-0000-0000F01E0000}"/>
    <cellStyle name="Notitie 2 2 3 24 2" xfId="19110" xr:uid="{00000000-0005-0000-0000-0000F11E0000}"/>
    <cellStyle name="Notitie 2 2 3 25" xfId="9546" xr:uid="{00000000-0005-0000-0000-0000F21E0000}"/>
    <cellStyle name="Notitie 2 2 3 25 2" xfId="19273" xr:uid="{00000000-0005-0000-0000-0000F31E0000}"/>
    <cellStyle name="Notitie 2 2 3 26" xfId="9719" xr:uid="{00000000-0005-0000-0000-0000F41E0000}"/>
    <cellStyle name="Notitie 2 2 3 26 2" xfId="19446" xr:uid="{00000000-0005-0000-0000-0000F51E0000}"/>
    <cellStyle name="Notitie 2 2 3 27" xfId="9880" xr:uid="{00000000-0005-0000-0000-0000F61E0000}"/>
    <cellStyle name="Notitie 2 2 3 27 2" xfId="19607" xr:uid="{00000000-0005-0000-0000-0000F71E0000}"/>
    <cellStyle name="Notitie 2 2 3 28" xfId="10039" xr:uid="{00000000-0005-0000-0000-0000F81E0000}"/>
    <cellStyle name="Notitie 2 2 3 28 2" xfId="19766" xr:uid="{00000000-0005-0000-0000-0000F91E0000}"/>
    <cellStyle name="Notitie 2 2 3 29" xfId="10194" xr:uid="{00000000-0005-0000-0000-0000FA1E0000}"/>
    <cellStyle name="Notitie 2 2 3 29 2" xfId="19921" xr:uid="{00000000-0005-0000-0000-0000FB1E0000}"/>
    <cellStyle name="Notitie 2 2 3 3" xfId="2598" xr:uid="{00000000-0005-0000-0000-0000FC1E0000}"/>
    <cellStyle name="Notitie 2 2 3 3 2" xfId="12325" xr:uid="{00000000-0005-0000-0000-0000FD1E0000}"/>
    <cellStyle name="Notitie 2 2 3 30" xfId="10348" xr:uid="{00000000-0005-0000-0000-0000FE1E0000}"/>
    <cellStyle name="Notitie 2 2 3 30 2" xfId="20075" xr:uid="{00000000-0005-0000-0000-0000FF1E0000}"/>
    <cellStyle name="Notitie 2 2 3 31" xfId="10499" xr:uid="{00000000-0005-0000-0000-0000001F0000}"/>
    <cellStyle name="Notitie 2 2 3 31 2" xfId="20226" xr:uid="{00000000-0005-0000-0000-0000011F0000}"/>
    <cellStyle name="Notitie 2 2 3 4" xfId="5653" xr:uid="{00000000-0005-0000-0000-0000021F0000}"/>
    <cellStyle name="Notitie 2 2 3 4 2" xfId="15380" xr:uid="{00000000-0005-0000-0000-0000031F0000}"/>
    <cellStyle name="Notitie 2 2 3 5" xfId="6165" xr:uid="{00000000-0005-0000-0000-0000041F0000}"/>
    <cellStyle name="Notitie 2 2 3 5 2" xfId="15892" xr:uid="{00000000-0005-0000-0000-0000051F0000}"/>
    <cellStyle name="Notitie 2 2 3 6" xfId="5045" xr:uid="{00000000-0005-0000-0000-0000061F0000}"/>
    <cellStyle name="Notitie 2 2 3 6 2" xfId="14772" xr:uid="{00000000-0005-0000-0000-0000071F0000}"/>
    <cellStyle name="Notitie 2 2 3 7" xfId="6244" xr:uid="{00000000-0005-0000-0000-0000081F0000}"/>
    <cellStyle name="Notitie 2 2 3 7 2" xfId="15971" xr:uid="{00000000-0005-0000-0000-0000091F0000}"/>
    <cellStyle name="Notitie 2 2 3 8" xfId="5631" xr:uid="{00000000-0005-0000-0000-00000A1F0000}"/>
    <cellStyle name="Notitie 2 2 3 8 2" xfId="15358" xr:uid="{00000000-0005-0000-0000-00000B1F0000}"/>
    <cellStyle name="Notitie 2 2 3 9" xfId="6114" xr:uid="{00000000-0005-0000-0000-00000C1F0000}"/>
    <cellStyle name="Notitie 2 2 3 9 2" xfId="15841" xr:uid="{00000000-0005-0000-0000-00000D1F0000}"/>
    <cellStyle name="Notitie 2 2 30" xfId="8489" xr:uid="{00000000-0005-0000-0000-00000E1F0000}"/>
    <cellStyle name="Notitie 2 2 30 2" xfId="18216" xr:uid="{00000000-0005-0000-0000-00000F1F0000}"/>
    <cellStyle name="Notitie 2 2 31" xfId="4754" xr:uid="{00000000-0005-0000-0000-0000101F0000}"/>
    <cellStyle name="Notitie 2 2 31 2" xfId="14481" xr:uid="{00000000-0005-0000-0000-0000111F0000}"/>
    <cellStyle name="Notitie 2 2 32" xfId="2432" xr:uid="{00000000-0005-0000-0000-0000121F0000}"/>
    <cellStyle name="Notitie 2 2 32 2" xfId="12159" xr:uid="{00000000-0005-0000-0000-0000131F0000}"/>
    <cellStyle name="Notitie 2 2 33" xfId="5037" xr:uid="{00000000-0005-0000-0000-0000141F0000}"/>
    <cellStyle name="Notitie 2 2 33 2" xfId="14764" xr:uid="{00000000-0005-0000-0000-0000151F0000}"/>
    <cellStyle name="Notitie 2 2 34" xfId="2919" xr:uid="{00000000-0005-0000-0000-0000161F0000}"/>
    <cellStyle name="Notitie 2 2 34 2" xfId="12646" xr:uid="{00000000-0005-0000-0000-0000171F0000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1" xfId="4981" xr:uid="{00000000-0005-0000-0000-00001B1F0000}"/>
    <cellStyle name="Notitie 2 2 4 11 2" xfId="14708" xr:uid="{00000000-0005-0000-0000-00001C1F0000}"/>
    <cellStyle name="Notitie 2 2 4 12" xfId="2678" xr:uid="{00000000-0005-0000-0000-00001D1F0000}"/>
    <cellStyle name="Notitie 2 2 4 12 2" xfId="12405" xr:uid="{00000000-0005-0000-0000-00001E1F0000}"/>
    <cellStyle name="Notitie 2 2 4 13" xfId="5576" xr:uid="{00000000-0005-0000-0000-00001F1F0000}"/>
    <cellStyle name="Notitie 2 2 4 13 2" xfId="15303" xr:uid="{00000000-0005-0000-0000-0000201F0000}"/>
    <cellStyle name="Notitie 2 2 4 14" xfId="5203" xr:uid="{00000000-0005-0000-0000-0000211F0000}"/>
    <cellStyle name="Notitie 2 2 4 14 2" xfId="14930" xr:uid="{00000000-0005-0000-0000-0000221F0000}"/>
    <cellStyle name="Notitie 2 2 4 15" xfId="8088" xr:uid="{00000000-0005-0000-0000-0000231F0000}"/>
    <cellStyle name="Notitie 2 2 4 15 2" xfId="17815" xr:uid="{00000000-0005-0000-0000-0000241F0000}"/>
    <cellStyle name="Notitie 2 2 4 16" xfId="6078" xr:uid="{00000000-0005-0000-0000-0000251F0000}"/>
    <cellStyle name="Notitie 2 2 4 16 2" xfId="15805" xr:uid="{00000000-0005-0000-0000-0000261F0000}"/>
    <cellStyle name="Notitie 2 2 4 17" xfId="4672" xr:uid="{00000000-0005-0000-0000-0000271F0000}"/>
    <cellStyle name="Notitie 2 2 4 17 2" xfId="14399" xr:uid="{00000000-0005-0000-0000-0000281F0000}"/>
    <cellStyle name="Notitie 2 2 4 18" xfId="2676" xr:uid="{00000000-0005-0000-0000-0000291F0000}"/>
    <cellStyle name="Notitie 2 2 4 18 2" xfId="12403" xr:uid="{00000000-0005-0000-0000-00002A1F0000}"/>
    <cellStyle name="Notitie 2 2 4 19" xfId="5178" xr:uid="{00000000-0005-0000-0000-00002B1F0000}"/>
    <cellStyle name="Notitie 2 2 4 19 2" xfId="14905" xr:uid="{00000000-0005-0000-0000-00002C1F0000}"/>
    <cellStyle name="Notitie 2 2 4 2" xfId="2523" xr:uid="{00000000-0005-0000-0000-00002D1F0000}"/>
    <cellStyle name="Notitie 2 2 4 2 2" xfId="12250" xr:uid="{00000000-0005-0000-0000-00002E1F0000}"/>
    <cellStyle name="Notitie 2 2 4 20" xfId="7635" xr:uid="{00000000-0005-0000-0000-00002F1F0000}"/>
    <cellStyle name="Notitie 2 2 4 20 2" xfId="17362" xr:uid="{00000000-0005-0000-0000-0000301F0000}"/>
    <cellStyle name="Notitie 2 2 4 21" xfId="8079" xr:uid="{00000000-0005-0000-0000-0000311F0000}"/>
    <cellStyle name="Notitie 2 2 4 21 2" xfId="17806" xr:uid="{00000000-0005-0000-0000-0000321F0000}"/>
    <cellStyle name="Notitie 2 2 4 22" xfId="3768" xr:uid="{00000000-0005-0000-0000-0000331F0000}"/>
    <cellStyle name="Notitie 2 2 4 22 2" xfId="13495" xr:uid="{00000000-0005-0000-0000-0000341F0000}"/>
    <cellStyle name="Notitie 2 2 4 23" xfId="5561" xr:uid="{00000000-0005-0000-0000-0000351F0000}"/>
    <cellStyle name="Notitie 2 2 4 23 2" xfId="15288" xr:uid="{00000000-0005-0000-0000-0000361F0000}"/>
    <cellStyle name="Notitie 2 2 4 24" xfId="6197" xr:uid="{00000000-0005-0000-0000-0000371F0000}"/>
    <cellStyle name="Notitie 2 2 4 24 2" xfId="15924" xr:uid="{00000000-0005-0000-0000-0000381F0000}"/>
    <cellStyle name="Notitie 2 2 4 25" xfId="2745" xr:uid="{00000000-0005-0000-0000-0000391F0000}"/>
    <cellStyle name="Notitie 2 2 4 25 2" xfId="12472" xr:uid="{00000000-0005-0000-0000-00003A1F0000}"/>
    <cellStyle name="Notitie 2 2 4 26" xfId="8319" xr:uid="{00000000-0005-0000-0000-00003B1F0000}"/>
    <cellStyle name="Notitie 2 2 4 26 2" xfId="18046" xr:uid="{00000000-0005-0000-0000-00003C1F0000}"/>
    <cellStyle name="Notitie 2 2 4 27" xfId="7631" xr:uid="{00000000-0005-0000-0000-00003D1F0000}"/>
    <cellStyle name="Notitie 2 2 4 27 2" xfId="17358" xr:uid="{00000000-0005-0000-0000-00003E1F0000}"/>
    <cellStyle name="Notitie 2 2 4 28" xfId="4857" xr:uid="{00000000-0005-0000-0000-00003F1F0000}"/>
    <cellStyle name="Notitie 2 2 4 28 2" xfId="14584" xr:uid="{00000000-0005-0000-0000-0000401F0000}"/>
    <cellStyle name="Notitie 2 2 4 29" xfId="2930" xr:uid="{00000000-0005-0000-0000-0000411F0000}"/>
    <cellStyle name="Notitie 2 2 4 29 2" xfId="12657" xr:uid="{00000000-0005-0000-0000-0000421F0000}"/>
    <cellStyle name="Notitie 2 2 4 3" xfId="2597" xr:uid="{00000000-0005-0000-0000-0000431F0000}"/>
    <cellStyle name="Notitie 2 2 4 3 2" xfId="12324" xr:uid="{00000000-0005-0000-0000-0000441F0000}"/>
    <cellStyle name="Notitie 2 2 4 30" xfId="9031" xr:uid="{00000000-0005-0000-0000-0000451F0000}"/>
    <cellStyle name="Notitie 2 2 4 30 2" xfId="18758" xr:uid="{00000000-0005-0000-0000-0000461F0000}"/>
    <cellStyle name="Notitie 2 2 4 31" xfId="8312" xr:uid="{00000000-0005-0000-0000-0000471F0000}"/>
    <cellStyle name="Notitie 2 2 4 31 2" xfId="18039" xr:uid="{00000000-0005-0000-0000-0000481F0000}"/>
    <cellStyle name="Notitie 2 2 4 4" xfId="5185" xr:uid="{00000000-0005-0000-0000-0000491F0000}"/>
    <cellStyle name="Notitie 2 2 4 4 2" xfId="14912" xr:uid="{00000000-0005-0000-0000-00004A1F0000}"/>
    <cellStyle name="Notitie 2 2 4 5" xfId="2722" xr:uid="{00000000-0005-0000-0000-00004B1F0000}"/>
    <cellStyle name="Notitie 2 2 4 5 2" xfId="12449" xr:uid="{00000000-0005-0000-0000-00004C1F0000}"/>
    <cellStyle name="Notitie 2 2 4 6" xfId="5524" xr:uid="{00000000-0005-0000-0000-00004D1F0000}"/>
    <cellStyle name="Notitie 2 2 4 6 2" xfId="15251" xr:uid="{00000000-0005-0000-0000-00004E1F0000}"/>
    <cellStyle name="Notitie 2 2 4 7" xfId="2885" xr:uid="{00000000-0005-0000-0000-00004F1F0000}"/>
    <cellStyle name="Notitie 2 2 4 7 2" xfId="12612" xr:uid="{00000000-0005-0000-0000-0000501F0000}"/>
    <cellStyle name="Notitie 2 2 4 8" xfId="6442" xr:uid="{00000000-0005-0000-0000-0000511F0000}"/>
    <cellStyle name="Notitie 2 2 4 8 2" xfId="16169" xr:uid="{00000000-0005-0000-0000-0000521F0000}"/>
    <cellStyle name="Notitie 2 2 4 9" xfId="6652" xr:uid="{00000000-0005-0000-0000-0000531F0000}"/>
    <cellStyle name="Notitie 2 2 4 9 2" xfId="16379" xr:uid="{00000000-0005-0000-0000-0000541F0000}"/>
    <cellStyle name="Notitie 2 2 5" xfId="2520" xr:uid="{00000000-0005-0000-0000-0000551F0000}"/>
    <cellStyle name="Notitie 2 2 5 2" xfId="12247" xr:uid="{00000000-0005-0000-0000-0000561F0000}"/>
    <cellStyle name="Notitie 2 2 6" xfId="2599" xr:uid="{00000000-0005-0000-0000-0000571F0000}"/>
    <cellStyle name="Notitie 2 2 6 2" xfId="12326" xr:uid="{00000000-0005-0000-0000-0000581F0000}"/>
    <cellStyle name="Notitie 2 2 7" xfId="4935" xr:uid="{00000000-0005-0000-0000-0000591F0000}"/>
    <cellStyle name="Notitie 2 2 7 2" xfId="14662" xr:uid="{00000000-0005-0000-0000-00005A1F0000}"/>
    <cellStyle name="Notitie 2 2 8" xfId="5182" xr:uid="{00000000-0005-0000-0000-00005B1F0000}"/>
    <cellStyle name="Notitie 2 2 8 2" xfId="14909" xr:uid="{00000000-0005-0000-0000-00005C1F0000}"/>
    <cellStyle name="Notitie 2 2 9" xfId="5069" xr:uid="{00000000-0005-0000-0000-00005D1F0000}"/>
    <cellStyle name="Notitie 2 2 9 2" xfId="14796" xr:uid="{00000000-0005-0000-0000-00005E1F0000}"/>
    <cellStyle name="Notitie 2 20" xfId="7429" xr:uid="{00000000-0005-0000-0000-00005F1F0000}"/>
    <cellStyle name="Notitie 2 20 2" xfId="17156" xr:uid="{00000000-0005-0000-0000-0000601F0000}"/>
    <cellStyle name="Notitie 2 21" xfId="5358" xr:uid="{00000000-0005-0000-0000-0000611F0000}"/>
    <cellStyle name="Notitie 2 21 2" xfId="15085" xr:uid="{00000000-0005-0000-0000-0000621F0000}"/>
    <cellStyle name="Notitie 2 22" xfId="5388" xr:uid="{00000000-0005-0000-0000-0000631F0000}"/>
    <cellStyle name="Notitie 2 22 2" xfId="15115" xr:uid="{00000000-0005-0000-0000-0000641F0000}"/>
    <cellStyle name="Notitie 2 23" xfId="6822" xr:uid="{00000000-0005-0000-0000-0000651F0000}"/>
    <cellStyle name="Notitie 2 23 2" xfId="16549" xr:uid="{00000000-0005-0000-0000-0000661F0000}"/>
    <cellStyle name="Notitie 2 24" xfId="2864" xr:uid="{00000000-0005-0000-0000-0000671F0000}"/>
    <cellStyle name="Notitie 2 24 2" xfId="12591" xr:uid="{00000000-0005-0000-0000-0000681F0000}"/>
    <cellStyle name="Notitie 2 25" xfId="6057" xr:uid="{00000000-0005-0000-0000-0000691F0000}"/>
    <cellStyle name="Notitie 2 25 2" xfId="15784" xr:uid="{00000000-0005-0000-0000-00006A1F0000}"/>
    <cellStyle name="Notitie 2 26" xfId="4911" xr:uid="{00000000-0005-0000-0000-00006B1F0000}"/>
    <cellStyle name="Notitie 2 26 2" xfId="14638" xr:uid="{00000000-0005-0000-0000-00006C1F0000}"/>
    <cellStyle name="Notitie 2 27" xfId="5376" xr:uid="{00000000-0005-0000-0000-00006D1F0000}"/>
    <cellStyle name="Notitie 2 27 2" xfId="15103" xr:uid="{00000000-0005-0000-0000-00006E1F0000}"/>
    <cellStyle name="Notitie 2 28" xfId="7052" xr:uid="{00000000-0005-0000-0000-00006F1F0000}"/>
    <cellStyle name="Notitie 2 28 2" xfId="16779" xr:uid="{00000000-0005-0000-0000-0000701F0000}"/>
    <cellStyle name="Notitie 2 29" xfId="8423" xr:uid="{00000000-0005-0000-0000-0000711F0000}"/>
    <cellStyle name="Notitie 2 29 2" xfId="18150" xr:uid="{00000000-0005-0000-0000-0000721F0000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1" xfId="5002" xr:uid="{00000000-0005-0000-0000-0000761F0000}"/>
    <cellStyle name="Notitie 2 3 11 2" xfId="14729" xr:uid="{00000000-0005-0000-0000-0000771F0000}"/>
    <cellStyle name="Notitie 2 3 12" xfId="5023" xr:uid="{00000000-0005-0000-0000-0000781F0000}"/>
    <cellStyle name="Notitie 2 3 12 2" xfId="14750" xr:uid="{00000000-0005-0000-0000-0000791F0000}"/>
    <cellStyle name="Notitie 2 3 13" xfId="5421" xr:uid="{00000000-0005-0000-0000-00007A1F0000}"/>
    <cellStyle name="Notitie 2 3 13 2" xfId="15148" xr:uid="{00000000-0005-0000-0000-00007B1F0000}"/>
    <cellStyle name="Notitie 2 3 14" xfId="2944" xr:uid="{00000000-0005-0000-0000-00007C1F0000}"/>
    <cellStyle name="Notitie 2 3 14 2" xfId="12671" xr:uid="{00000000-0005-0000-0000-00007D1F0000}"/>
    <cellStyle name="Notitie 2 3 15" xfId="6086" xr:uid="{00000000-0005-0000-0000-00007E1F0000}"/>
    <cellStyle name="Notitie 2 3 15 2" xfId="15813" xr:uid="{00000000-0005-0000-0000-00007F1F0000}"/>
    <cellStyle name="Notitie 2 3 16" xfId="2857" xr:uid="{00000000-0005-0000-0000-0000801F0000}"/>
    <cellStyle name="Notitie 2 3 16 2" xfId="12584" xr:uid="{00000000-0005-0000-0000-0000811F0000}"/>
    <cellStyle name="Notitie 2 3 17" xfId="5198" xr:uid="{00000000-0005-0000-0000-0000821F0000}"/>
    <cellStyle name="Notitie 2 3 17 2" xfId="14925" xr:uid="{00000000-0005-0000-0000-0000831F0000}"/>
    <cellStyle name="Notitie 2 3 18" xfId="6635" xr:uid="{00000000-0005-0000-0000-0000841F0000}"/>
    <cellStyle name="Notitie 2 3 18 2" xfId="16362" xr:uid="{00000000-0005-0000-0000-0000851F0000}"/>
    <cellStyle name="Notitie 2 3 19" xfId="2971" xr:uid="{00000000-0005-0000-0000-0000861F0000}"/>
    <cellStyle name="Notitie 2 3 19 2" xfId="12698" xr:uid="{00000000-0005-0000-0000-0000871F0000}"/>
    <cellStyle name="Notitie 2 3 2" xfId="2524" xr:uid="{00000000-0005-0000-0000-0000881F0000}"/>
    <cellStyle name="Notitie 2 3 2 2" xfId="12251" xr:uid="{00000000-0005-0000-0000-0000891F0000}"/>
    <cellStyle name="Notitie 2 3 20" xfId="5049" xr:uid="{00000000-0005-0000-0000-00008A1F0000}"/>
    <cellStyle name="Notitie 2 3 20 2" xfId="14776" xr:uid="{00000000-0005-0000-0000-00008B1F0000}"/>
    <cellStyle name="Notitie 2 3 21" xfId="5441" xr:uid="{00000000-0005-0000-0000-00008C1F0000}"/>
    <cellStyle name="Notitie 2 3 21 2" xfId="15168" xr:uid="{00000000-0005-0000-0000-00008D1F0000}"/>
    <cellStyle name="Notitie 2 3 22" xfId="5626" xr:uid="{00000000-0005-0000-0000-00008E1F0000}"/>
    <cellStyle name="Notitie 2 3 22 2" xfId="15353" xr:uid="{00000000-0005-0000-0000-00008F1F0000}"/>
    <cellStyle name="Notitie 2 3 23" xfId="5194" xr:uid="{00000000-0005-0000-0000-0000901F0000}"/>
    <cellStyle name="Notitie 2 3 23 2" xfId="14921" xr:uid="{00000000-0005-0000-0000-0000911F0000}"/>
    <cellStyle name="Notitie 2 3 24" xfId="2455" xr:uid="{00000000-0005-0000-0000-0000921F0000}"/>
    <cellStyle name="Notitie 2 3 24 2" xfId="12182" xr:uid="{00000000-0005-0000-0000-0000931F0000}"/>
    <cellStyle name="Notitie 2 3 25" xfId="2748" xr:uid="{00000000-0005-0000-0000-0000941F0000}"/>
    <cellStyle name="Notitie 2 3 25 2" xfId="12475" xr:uid="{00000000-0005-0000-0000-0000951F0000}"/>
    <cellStyle name="Notitie 2 3 26" xfId="5529" xr:uid="{00000000-0005-0000-0000-0000961F0000}"/>
    <cellStyle name="Notitie 2 3 26 2" xfId="15256" xr:uid="{00000000-0005-0000-0000-0000971F0000}"/>
    <cellStyle name="Notitie 2 3 27" xfId="6183" xr:uid="{00000000-0005-0000-0000-0000981F0000}"/>
    <cellStyle name="Notitie 2 3 27 2" xfId="15910" xr:uid="{00000000-0005-0000-0000-0000991F0000}"/>
    <cellStyle name="Notitie 2 3 28" xfId="8053" xr:uid="{00000000-0005-0000-0000-00009A1F0000}"/>
    <cellStyle name="Notitie 2 3 28 2" xfId="17780" xr:uid="{00000000-0005-0000-0000-00009B1F0000}"/>
    <cellStyle name="Notitie 2 3 29" xfId="7616" xr:uid="{00000000-0005-0000-0000-00009C1F0000}"/>
    <cellStyle name="Notitie 2 3 29 2" xfId="17343" xr:uid="{00000000-0005-0000-0000-00009D1F0000}"/>
    <cellStyle name="Notitie 2 3 3" xfId="3411" xr:uid="{00000000-0005-0000-0000-00009E1F0000}"/>
    <cellStyle name="Notitie 2 3 3 2" xfId="13138" xr:uid="{00000000-0005-0000-0000-00009F1F0000}"/>
    <cellStyle name="Notitie 2 3 30" xfId="7025" xr:uid="{00000000-0005-0000-0000-0000A01F0000}"/>
    <cellStyle name="Notitie 2 3 30 2" xfId="16752" xr:uid="{00000000-0005-0000-0000-0000A11F0000}"/>
    <cellStyle name="Notitie 2 3 31" xfId="9196" xr:uid="{00000000-0005-0000-0000-0000A21F0000}"/>
    <cellStyle name="Notitie 2 3 31 2" xfId="18923" xr:uid="{00000000-0005-0000-0000-0000A31F0000}"/>
    <cellStyle name="Notitie 2 3 4" xfId="4933" xr:uid="{00000000-0005-0000-0000-0000A41F0000}"/>
    <cellStyle name="Notitie 2 3 4 2" xfId="14660" xr:uid="{00000000-0005-0000-0000-0000A51F0000}"/>
    <cellStyle name="Notitie 2 3 5" xfId="6164" xr:uid="{00000000-0005-0000-0000-0000A61F0000}"/>
    <cellStyle name="Notitie 2 3 5 2" xfId="15891" xr:uid="{00000000-0005-0000-0000-0000A71F0000}"/>
    <cellStyle name="Notitie 2 3 6" xfId="5481" xr:uid="{00000000-0005-0000-0000-0000A81F0000}"/>
    <cellStyle name="Notitie 2 3 6 2" xfId="15208" xr:uid="{00000000-0005-0000-0000-0000A91F0000}"/>
    <cellStyle name="Notitie 2 3 7" xfId="5295" xr:uid="{00000000-0005-0000-0000-0000AA1F0000}"/>
    <cellStyle name="Notitie 2 3 7 2" xfId="15022" xr:uid="{00000000-0005-0000-0000-0000AB1F0000}"/>
    <cellStyle name="Notitie 2 3 8" xfId="2715" xr:uid="{00000000-0005-0000-0000-0000AC1F0000}"/>
    <cellStyle name="Notitie 2 3 8 2" xfId="12442" xr:uid="{00000000-0005-0000-0000-0000AD1F0000}"/>
    <cellStyle name="Notitie 2 3 9" xfId="3359" xr:uid="{00000000-0005-0000-0000-0000AE1F0000}"/>
    <cellStyle name="Notitie 2 3 9 2" xfId="13086" xr:uid="{00000000-0005-0000-0000-0000AF1F0000}"/>
    <cellStyle name="Notitie 2 30" xfId="6241" xr:uid="{00000000-0005-0000-0000-0000B01F0000}"/>
    <cellStyle name="Notitie 2 30 2" xfId="15968" xr:uid="{00000000-0005-0000-0000-0000B11F0000}"/>
    <cellStyle name="Notitie 2 31" xfId="6834" xr:uid="{00000000-0005-0000-0000-0000B21F0000}"/>
    <cellStyle name="Notitie 2 31 2" xfId="16561" xr:uid="{00000000-0005-0000-0000-0000B31F0000}"/>
    <cellStyle name="Notitie 2 32" xfId="5078" xr:uid="{00000000-0005-0000-0000-0000B41F0000}"/>
    <cellStyle name="Notitie 2 32 2" xfId="14805" xr:uid="{00000000-0005-0000-0000-0000B51F0000}"/>
    <cellStyle name="Notitie 2 33" xfId="9132" xr:uid="{00000000-0005-0000-0000-0000B61F0000}"/>
    <cellStyle name="Notitie 2 33 2" xfId="18859" xr:uid="{00000000-0005-0000-0000-0000B71F0000}"/>
    <cellStyle name="Notitie 2 34" xfId="5131" xr:uid="{00000000-0005-0000-0000-0000B81F0000}"/>
    <cellStyle name="Notitie 2 34 2" xfId="14858" xr:uid="{00000000-0005-0000-0000-0000B91F0000}"/>
    <cellStyle name="Notitie 2 35" xfId="8332" xr:uid="{00000000-0005-0000-0000-0000BA1F0000}"/>
    <cellStyle name="Notitie 2 35 2" xfId="18059" xr:uid="{00000000-0005-0000-0000-0000BB1F0000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1" xfId="7058" xr:uid="{00000000-0005-0000-0000-0000D41F0000}"/>
    <cellStyle name="Notitie 2 4 2 11 2" xfId="16785" xr:uid="{00000000-0005-0000-0000-0000D51F0000}"/>
    <cellStyle name="Notitie 2 4 2 12" xfId="7253" xr:uid="{00000000-0005-0000-0000-0000D61F0000}"/>
    <cellStyle name="Notitie 2 4 2 12 2" xfId="16980" xr:uid="{00000000-0005-0000-0000-0000D71F0000}"/>
    <cellStyle name="Notitie 2 4 2 13" xfId="7450" xr:uid="{00000000-0005-0000-0000-0000D81F0000}"/>
    <cellStyle name="Notitie 2 4 2 13 2" xfId="17177" xr:uid="{00000000-0005-0000-0000-0000D91F0000}"/>
    <cellStyle name="Notitie 2 4 2 14" xfId="7645" xr:uid="{00000000-0005-0000-0000-0000DA1F0000}"/>
    <cellStyle name="Notitie 2 4 2 14 2" xfId="17372" xr:uid="{00000000-0005-0000-0000-0000DB1F0000}"/>
    <cellStyle name="Notitie 2 4 2 15" xfId="8086" xr:uid="{00000000-0005-0000-0000-0000DC1F0000}"/>
    <cellStyle name="Notitie 2 4 2 15 2" xfId="17813" xr:uid="{00000000-0005-0000-0000-0000DD1F0000}"/>
    <cellStyle name="Notitie 2 4 2 16" xfId="6234" xr:uid="{00000000-0005-0000-0000-0000DE1F0000}"/>
    <cellStyle name="Notitie 2 4 2 16 2" xfId="15961" xr:uid="{00000000-0005-0000-0000-0000DF1F0000}"/>
    <cellStyle name="Notitie 2 4 2 17" xfId="8141" xr:uid="{00000000-0005-0000-0000-0000E01F0000}"/>
    <cellStyle name="Notitie 2 4 2 17 2" xfId="17868" xr:uid="{00000000-0005-0000-0000-0000E11F0000}"/>
    <cellStyle name="Notitie 2 4 2 18" xfId="8331" xr:uid="{00000000-0005-0000-0000-0000E21F0000}"/>
    <cellStyle name="Notitie 2 4 2 18 2" xfId="18058" xr:uid="{00000000-0005-0000-0000-0000E31F0000}"/>
    <cellStyle name="Notitie 2 4 2 19" xfId="8513" xr:uid="{00000000-0005-0000-0000-0000E41F0000}"/>
    <cellStyle name="Notitie 2 4 2 19 2" xfId="18240" xr:uid="{00000000-0005-0000-0000-0000E51F0000}"/>
    <cellStyle name="Notitie 2 4 2 2" xfId="2526" xr:uid="{00000000-0005-0000-0000-0000E61F0000}"/>
    <cellStyle name="Notitie 2 4 2 2 2" xfId="12253" xr:uid="{00000000-0005-0000-0000-0000E71F0000}"/>
    <cellStyle name="Notitie 2 4 2 20" xfId="8689" xr:uid="{00000000-0005-0000-0000-0000E81F0000}"/>
    <cellStyle name="Notitie 2 4 2 20 2" xfId="18416" xr:uid="{00000000-0005-0000-0000-0000E91F0000}"/>
    <cellStyle name="Notitie 2 4 2 21" xfId="8861" xr:uid="{00000000-0005-0000-0000-0000EA1F0000}"/>
    <cellStyle name="Notitie 2 4 2 21 2" xfId="18588" xr:uid="{00000000-0005-0000-0000-0000EB1F0000}"/>
    <cellStyle name="Notitie 2 4 2 22" xfId="9042" xr:uid="{00000000-0005-0000-0000-0000EC1F0000}"/>
    <cellStyle name="Notitie 2 4 2 22 2" xfId="18769" xr:uid="{00000000-0005-0000-0000-0000ED1F0000}"/>
    <cellStyle name="Notitie 2 4 2 23" xfId="9212" xr:uid="{00000000-0005-0000-0000-0000EE1F0000}"/>
    <cellStyle name="Notitie 2 4 2 23 2" xfId="18939" xr:uid="{00000000-0005-0000-0000-0000EF1F0000}"/>
    <cellStyle name="Notitie 2 4 2 24" xfId="9382" xr:uid="{00000000-0005-0000-0000-0000F01F0000}"/>
    <cellStyle name="Notitie 2 4 2 24 2" xfId="19109" xr:uid="{00000000-0005-0000-0000-0000F11F0000}"/>
    <cellStyle name="Notitie 2 4 2 25" xfId="9545" xr:uid="{00000000-0005-0000-0000-0000F21F0000}"/>
    <cellStyle name="Notitie 2 4 2 25 2" xfId="19272" xr:uid="{00000000-0005-0000-0000-0000F31F0000}"/>
    <cellStyle name="Notitie 2 4 2 26" xfId="9718" xr:uid="{00000000-0005-0000-0000-0000F41F0000}"/>
    <cellStyle name="Notitie 2 4 2 26 2" xfId="19445" xr:uid="{00000000-0005-0000-0000-0000F51F0000}"/>
    <cellStyle name="Notitie 2 4 2 27" xfId="9879" xr:uid="{00000000-0005-0000-0000-0000F61F0000}"/>
    <cellStyle name="Notitie 2 4 2 27 2" xfId="19606" xr:uid="{00000000-0005-0000-0000-0000F71F0000}"/>
    <cellStyle name="Notitie 2 4 2 28" xfId="10038" xr:uid="{00000000-0005-0000-0000-0000F81F0000}"/>
    <cellStyle name="Notitie 2 4 2 28 2" xfId="19765" xr:uid="{00000000-0005-0000-0000-0000F91F0000}"/>
    <cellStyle name="Notitie 2 4 2 29" xfId="10193" xr:uid="{00000000-0005-0000-0000-0000FA1F0000}"/>
    <cellStyle name="Notitie 2 4 2 29 2" xfId="19920" xr:uid="{00000000-0005-0000-0000-0000FB1F0000}"/>
    <cellStyle name="Notitie 2 4 2 3" xfId="2595" xr:uid="{00000000-0005-0000-0000-0000FC1F0000}"/>
    <cellStyle name="Notitie 2 4 2 3 2" xfId="12322" xr:uid="{00000000-0005-0000-0000-0000FD1F0000}"/>
    <cellStyle name="Notitie 2 4 2 30" xfId="10347" xr:uid="{00000000-0005-0000-0000-0000FE1F0000}"/>
    <cellStyle name="Notitie 2 4 2 30 2" xfId="20074" xr:uid="{00000000-0005-0000-0000-0000FF1F0000}"/>
    <cellStyle name="Notitie 2 4 2 31" xfId="10498" xr:uid="{00000000-0005-0000-0000-000000200000}"/>
    <cellStyle name="Notitie 2 4 2 31 2" xfId="20225" xr:uid="{00000000-0005-0000-0000-000001200000}"/>
    <cellStyle name="Notitie 2 4 2 4" xfId="5651" xr:uid="{00000000-0005-0000-0000-000002200000}"/>
    <cellStyle name="Notitie 2 4 2 4 2" xfId="15378" xr:uid="{00000000-0005-0000-0000-000003200000}"/>
    <cellStyle name="Notitie 2 4 2 5" xfId="5321" xr:uid="{00000000-0005-0000-0000-000004200000}"/>
    <cellStyle name="Notitie 2 4 2 5 2" xfId="15048" xr:uid="{00000000-0005-0000-0000-000005200000}"/>
    <cellStyle name="Notitie 2 4 2 6" xfId="5428" xr:uid="{00000000-0005-0000-0000-000006200000}"/>
    <cellStyle name="Notitie 2 4 2 6 2" xfId="15155" xr:uid="{00000000-0005-0000-0000-000007200000}"/>
    <cellStyle name="Notitie 2 4 2 7" xfId="6243" xr:uid="{00000000-0005-0000-0000-000008200000}"/>
    <cellStyle name="Notitie 2 4 2 7 2" xfId="15970" xr:uid="{00000000-0005-0000-0000-000009200000}"/>
    <cellStyle name="Notitie 2 4 2 8" xfId="2616" xr:uid="{00000000-0005-0000-0000-00000A200000}"/>
    <cellStyle name="Notitie 2 4 2 8 2" xfId="12343" xr:uid="{00000000-0005-0000-0000-00000B200000}"/>
    <cellStyle name="Notitie 2 4 2 9" xfId="5573" xr:uid="{00000000-0005-0000-0000-00000C200000}"/>
    <cellStyle name="Notitie 2 4 2 9 2" xfId="15300" xr:uid="{00000000-0005-0000-0000-00000D200000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1" xfId="5056" xr:uid="{00000000-0005-0000-0000-000039200000}"/>
    <cellStyle name="Notitie 2 5 11 2" xfId="14783" xr:uid="{00000000-0005-0000-0000-00003A200000}"/>
    <cellStyle name="Notitie 2 5 12" xfId="5589" xr:uid="{00000000-0005-0000-0000-00003B200000}"/>
    <cellStyle name="Notitie 2 5 12 2" xfId="15316" xr:uid="{00000000-0005-0000-0000-00003C200000}"/>
    <cellStyle name="Notitie 2 5 13" xfId="3031" xr:uid="{00000000-0005-0000-0000-00003D200000}"/>
    <cellStyle name="Notitie 2 5 13 2" xfId="12758" xr:uid="{00000000-0005-0000-0000-00003E200000}"/>
    <cellStyle name="Notitie 2 5 14" xfId="6745" xr:uid="{00000000-0005-0000-0000-00003F200000}"/>
    <cellStyle name="Notitie 2 5 14 2" xfId="16472" xr:uid="{00000000-0005-0000-0000-000040200000}"/>
    <cellStyle name="Notitie 2 5 15" xfId="7421" xr:uid="{00000000-0005-0000-0000-000041200000}"/>
    <cellStyle name="Notitie 2 5 15 2" xfId="17148" xr:uid="{00000000-0005-0000-0000-000042200000}"/>
    <cellStyle name="Notitie 2 5 16" xfId="6430" xr:uid="{00000000-0005-0000-0000-000043200000}"/>
    <cellStyle name="Notitie 2 5 16 2" xfId="16157" xr:uid="{00000000-0005-0000-0000-000044200000}"/>
    <cellStyle name="Notitie 2 5 17" xfId="5001" xr:uid="{00000000-0005-0000-0000-000045200000}"/>
    <cellStyle name="Notitie 2 5 17 2" xfId="14728" xr:uid="{00000000-0005-0000-0000-000046200000}"/>
    <cellStyle name="Notitie 2 5 18" xfId="2719" xr:uid="{00000000-0005-0000-0000-000047200000}"/>
    <cellStyle name="Notitie 2 5 18 2" xfId="12446" xr:uid="{00000000-0005-0000-0000-000048200000}"/>
    <cellStyle name="Notitie 2 5 19" xfId="3099" xr:uid="{00000000-0005-0000-0000-000049200000}"/>
    <cellStyle name="Notitie 2 5 19 2" xfId="12826" xr:uid="{00000000-0005-0000-0000-00004A200000}"/>
    <cellStyle name="Notitie 2 5 2" xfId="2527" xr:uid="{00000000-0005-0000-0000-00004B200000}"/>
    <cellStyle name="Notitie 2 5 2 2" xfId="12254" xr:uid="{00000000-0005-0000-0000-00004C200000}"/>
    <cellStyle name="Notitie 2 5 20" xfId="5400" xr:uid="{00000000-0005-0000-0000-00004D200000}"/>
    <cellStyle name="Notitie 2 5 20 2" xfId="15127" xr:uid="{00000000-0005-0000-0000-00004E200000}"/>
    <cellStyle name="Notitie 2 5 21" xfId="7938" xr:uid="{00000000-0005-0000-0000-00004F200000}"/>
    <cellStyle name="Notitie 2 5 21 2" xfId="17665" xr:uid="{00000000-0005-0000-0000-000050200000}"/>
    <cellStyle name="Notitie 2 5 22" xfId="5040" xr:uid="{00000000-0005-0000-0000-000051200000}"/>
    <cellStyle name="Notitie 2 5 22 2" xfId="14767" xr:uid="{00000000-0005-0000-0000-000052200000}"/>
    <cellStyle name="Notitie 2 5 23" xfId="8498" xr:uid="{00000000-0005-0000-0000-000053200000}"/>
    <cellStyle name="Notitie 2 5 23 2" xfId="18225" xr:uid="{00000000-0005-0000-0000-000054200000}"/>
    <cellStyle name="Notitie 2 5 24" xfId="2498" xr:uid="{00000000-0005-0000-0000-000055200000}"/>
    <cellStyle name="Notitie 2 5 24 2" xfId="12225" xr:uid="{00000000-0005-0000-0000-000056200000}"/>
    <cellStyle name="Notitie 2 5 25" xfId="8235" xr:uid="{00000000-0005-0000-0000-000057200000}"/>
    <cellStyle name="Notitie 2 5 25 2" xfId="17962" xr:uid="{00000000-0005-0000-0000-000058200000}"/>
    <cellStyle name="Notitie 2 5 26" xfId="7811" xr:uid="{00000000-0005-0000-0000-000059200000}"/>
    <cellStyle name="Notitie 2 5 26 2" xfId="17538" xr:uid="{00000000-0005-0000-0000-00005A200000}"/>
    <cellStyle name="Notitie 2 5 27" xfId="9201" xr:uid="{00000000-0005-0000-0000-00005B200000}"/>
    <cellStyle name="Notitie 2 5 27 2" xfId="18928" xr:uid="{00000000-0005-0000-0000-00005C200000}"/>
    <cellStyle name="Notitie 2 5 28" xfId="2619" xr:uid="{00000000-0005-0000-0000-00005D200000}"/>
    <cellStyle name="Notitie 2 5 28 2" xfId="12346" xr:uid="{00000000-0005-0000-0000-00005E200000}"/>
    <cellStyle name="Notitie 2 5 29" xfId="8952" xr:uid="{00000000-0005-0000-0000-00005F200000}"/>
    <cellStyle name="Notitie 2 5 29 2" xfId="18679" xr:uid="{00000000-0005-0000-0000-000060200000}"/>
    <cellStyle name="Notitie 2 5 3" xfId="4645" xr:uid="{00000000-0005-0000-0000-000061200000}"/>
    <cellStyle name="Notitie 2 5 3 2" xfId="14372" xr:uid="{00000000-0005-0000-0000-000062200000}"/>
    <cellStyle name="Notitie 2 5 30" xfId="6100" xr:uid="{00000000-0005-0000-0000-000063200000}"/>
    <cellStyle name="Notitie 2 5 30 2" xfId="15827" xr:uid="{00000000-0005-0000-0000-000064200000}"/>
    <cellStyle name="Notitie 2 5 31" xfId="5459" xr:uid="{00000000-0005-0000-0000-000065200000}"/>
    <cellStyle name="Notitie 2 5 31 2" xfId="15186" xr:uid="{00000000-0005-0000-0000-000066200000}"/>
    <cellStyle name="Notitie 2 5 4" xfId="5184" xr:uid="{00000000-0005-0000-0000-000067200000}"/>
    <cellStyle name="Notitie 2 5 4 2" xfId="14911" xr:uid="{00000000-0005-0000-0000-000068200000}"/>
    <cellStyle name="Notitie 2 5 5" xfId="6162" xr:uid="{00000000-0005-0000-0000-000069200000}"/>
    <cellStyle name="Notitie 2 5 5 2" xfId="15889" xr:uid="{00000000-0005-0000-0000-00006A200000}"/>
    <cellStyle name="Notitie 2 5 6" xfId="4725" xr:uid="{00000000-0005-0000-0000-00006B200000}"/>
    <cellStyle name="Notitie 2 5 6 2" xfId="14452" xr:uid="{00000000-0005-0000-0000-00006C200000}"/>
    <cellStyle name="Notitie 2 5 7" xfId="2866" xr:uid="{00000000-0005-0000-0000-00006D200000}"/>
    <cellStyle name="Notitie 2 5 7 2" xfId="12593" xr:uid="{00000000-0005-0000-0000-00006E200000}"/>
    <cellStyle name="Notitie 2 5 8" xfId="6431" xr:uid="{00000000-0005-0000-0000-00006F200000}"/>
    <cellStyle name="Notitie 2 5 8 2" xfId="16158" xr:uid="{00000000-0005-0000-0000-000070200000}"/>
    <cellStyle name="Notitie 2 5 9" xfId="6644" xr:uid="{00000000-0005-0000-0000-000071200000}"/>
    <cellStyle name="Notitie 2 5 9 2" xfId="16371" xr:uid="{00000000-0005-0000-0000-000072200000}"/>
    <cellStyle name="Notitie 2 6" xfId="2519" xr:uid="{00000000-0005-0000-0000-000073200000}"/>
    <cellStyle name="Notitie 2 6 2" xfId="12246" xr:uid="{00000000-0005-0000-0000-000074200000}"/>
    <cellStyle name="Notitie 2 7" xfId="2600" xr:uid="{00000000-0005-0000-0000-000075200000}"/>
    <cellStyle name="Notitie 2 7 2" xfId="12327" xr:uid="{00000000-0005-0000-0000-000076200000}"/>
    <cellStyle name="Notitie 2 8" xfId="5187" xr:uid="{00000000-0005-0000-0000-000077200000}"/>
    <cellStyle name="Notitie 2 8 2" xfId="14914" xr:uid="{00000000-0005-0000-0000-000078200000}"/>
    <cellStyle name="Notitie 2 9" xfId="6167" xr:uid="{00000000-0005-0000-0000-000079200000}"/>
    <cellStyle name="Notitie 2 9 2" xfId="15894" xr:uid="{00000000-0005-0000-0000-00007A200000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1" xfId="4852" xr:uid="{00000000-0005-0000-0000-00007E200000}"/>
    <cellStyle name="Notitie 3 11 2" xfId="14579" xr:uid="{00000000-0005-0000-0000-00007F200000}"/>
    <cellStyle name="Notitie 3 12" xfId="2871" xr:uid="{00000000-0005-0000-0000-000080200000}"/>
    <cellStyle name="Notitie 3 12 2" xfId="12598" xr:uid="{00000000-0005-0000-0000-000081200000}"/>
    <cellStyle name="Notitie 3 13" xfId="5339" xr:uid="{00000000-0005-0000-0000-000082200000}"/>
    <cellStyle name="Notitie 3 13 2" xfId="15066" xr:uid="{00000000-0005-0000-0000-000083200000}"/>
    <cellStyle name="Notitie 3 14" xfId="6172" xr:uid="{00000000-0005-0000-0000-000084200000}"/>
    <cellStyle name="Notitie 3 14 2" xfId="15899" xr:uid="{00000000-0005-0000-0000-000085200000}"/>
    <cellStyle name="Notitie 3 15" xfId="4718" xr:uid="{00000000-0005-0000-0000-000086200000}"/>
    <cellStyle name="Notitie 3 15 2" xfId="14445" xr:uid="{00000000-0005-0000-0000-000087200000}"/>
    <cellStyle name="Notitie 3 16" xfId="5630" xr:uid="{00000000-0005-0000-0000-000088200000}"/>
    <cellStyle name="Notitie 3 16 2" xfId="15357" xr:uid="{00000000-0005-0000-0000-000089200000}"/>
    <cellStyle name="Notitie 3 17" xfId="2761" xr:uid="{00000000-0005-0000-0000-00008A200000}"/>
    <cellStyle name="Notitie 3 17 2" xfId="12488" xr:uid="{00000000-0005-0000-0000-00008B200000}"/>
    <cellStyle name="Notitie 3 18" xfId="8085" xr:uid="{00000000-0005-0000-0000-00008C200000}"/>
    <cellStyle name="Notitie 3 18 2" xfId="17812" xr:uid="{00000000-0005-0000-0000-00008D200000}"/>
    <cellStyle name="Notitie 3 19" xfId="5264" xr:uid="{00000000-0005-0000-0000-00008E200000}"/>
    <cellStyle name="Notitie 3 19 2" xfId="14991" xr:uid="{00000000-0005-0000-0000-00008F200000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1" xfId="5849" xr:uid="{00000000-0005-0000-0000-000093200000}"/>
    <cellStyle name="Notitie 3 2 11 2" xfId="15576" xr:uid="{00000000-0005-0000-0000-000094200000}"/>
    <cellStyle name="Notitie 3 2 12" xfId="6120" xr:uid="{00000000-0005-0000-0000-000095200000}"/>
    <cellStyle name="Notitie 3 2 12 2" xfId="15847" xr:uid="{00000000-0005-0000-0000-000096200000}"/>
    <cellStyle name="Notitie 3 2 13" xfId="3090" xr:uid="{00000000-0005-0000-0000-000097200000}"/>
    <cellStyle name="Notitie 3 2 13 2" xfId="12817" xr:uid="{00000000-0005-0000-0000-000098200000}"/>
    <cellStyle name="Notitie 3 2 14" xfId="3033" xr:uid="{00000000-0005-0000-0000-000099200000}"/>
    <cellStyle name="Notitie 3 2 14 2" xfId="12760" xr:uid="{00000000-0005-0000-0000-00009A200000}"/>
    <cellStyle name="Notitie 3 2 15" xfId="8084" xr:uid="{00000000-0005-0000-0000-00009B200000}"/>
    <cellStyle name="Notitie 3 2 15 2" xfId="17811" xr:uid="{00000000-0005-0000-0000-00009C200000}"/>
    <cellStyle name="Notitie 3 2 16" xfId="5551" xr:uid="{00000000-0005-0000-0000-00009D200000}"/>
    <cellStyle name="Notitie 3 2 16 2" xfId="15278" xr:uid="{00000000-0005-0000-0000-00009E200000}"/>
    <cellStyle name="Notitie 3 2 17" xfId="4714" xr:uid="{00000000-0005-0000-0000-00009F200000}"/>
    <cellStyle name="Notitie 3 2 17 2" xfId="14441" xr:uid="{00000000-0005-0000-0000-0000A0200000}"/>
    <cellStyle name="Notitie 3 2 18" xfId="5355" xr:uid="{00000000-0005-0000-0000-0000A1200000}"/>
    <cellStyle name="Notitie 3 2 18 2" xfId="15082" xr:uid="{00000000-0005-0000-0000-0000A2200000}"/>
    <cellStyle name="Notitie 3 2 19" xfId="7228" xr:uid="{00000000-0005-0000-0000-0000A3200000}"/>
    <cellStyle name="Notitie 3 2 19 2" xfId="16955" xr:uid="{00000000-0005-0000-0000-0000A4200000}"/>
    <cellStyle name="Notitie 3 2 2" xfId="2529" xr:uid="{00000000-0005-0000-0000-0000A5200000}"/>
    <cellStyle name="Notitie 3 2 2 2" xfId="12256" xr:uid="{00000000-0005-0000-0000-0000A6200000}"/>
    <cellStyle name="Notitie 3 2 20" xfId="4851" xr:uid="{00000000-0005-0000-0000-0000A7200000}"/>
    <cellStyle name="Notitie 3 2 20 2" xfId="14578" xr:uid="{00000000-0005-0000-0000-0000A8200000}"/>
    <cellStyle name="Notitie 3 2 21" xfId="4662" xr:uid="{00000000-0005-0000-0000-0000A9200000}"/>
    <cellStyle name="Notitie 3 2 21 2" xfId="14389" xr:uid="{00000000-0005-0000-0000-0000AA200000}"/>
    <cellStyle name="Notitie 3 2 22" xfId="5308" xr:uid="{00000000-0005-0000-0000-0000AB200000}"/>
    <cellStyle name="Notitie 3 2 22 2" xfId="15035" xr:uid="{00000000-0005-0000-0000-0000AC200000}"/>
    <cellStyle name="Notitie 3 2 23" xfId="4959" xr:uid="{00000000-0005-0000-0000-0000AD200000}"/>
    <cellStyle name="Notitie 3 2 23 2" xfId="14686" xr:uid="{00000000-0005-0000-0000-0000AE200000}"/>
    <cellStyle name="Notitie 3 2 24" xfId="6541" xr:uid="{00000000-0005-0000-0000-0000AF200000}"/>
    <cellStyle name="Notitie 3 2 24 2" xfId="16268" xr:uid="{00000000-0005-0000-0000-0000B0200000}"/>
    <cellStyle name="Notitie 3 2 25" xfId="7612" xr:uid="{00000000-0005-0000-0000-0000B1200000}"/>
    <cellStyle name="Notitie 3 2 25 2" xfId="17339" xr:uid="{00000000-0005-0000-0000-0000B2200000}"/>
    <cellStyle name="Notitie 3 2 26" xfId="4881" xr:uid="{00000000-0005-0000-0000-0000B3200000}"/>
    <cellStyle name="Notitie 3 2 26 2" xfId="14608" xr:uid="{00000000-0005-0000-0000-0000B4200000}"/>
    <cellStyle name="Notitie 3 2 27" xfId="8115" xr:uid="{00000000-0005-0000-0000-0000B5200000}"/>
    <cellStyle name="Notitie 3 2 27 2" xfId="17842" xr:uid="{00000000-0005-0000-0000-0000B6200000}"/>
    <cellStyle name="Notitie 3 2 28" xfId="5177" xr:uid="{00000000-0005-0000-0000-0000B7200000}"/>
    <cellStyle name="Notitie 3 2 28 2" xfId="14904" xr:uid="{00000000-0005-0000-0000-0000B8200000}"/>
    <cellStyle name="Notitie 3 2 29" xfId="6082" xr:uid="{00000000-0005-0000-0000-0000B9200000}"/>
    <cellStyle name="Notitie 3 2 29 2" xfId="15809" xr:uid="{00000000-0005-0000-0000-0000BA200000}"/>
    <cellStyle name="Notitie 3 2 3" xfId="2594" xr:uid="{00000000-0005-0000-0000-0000BB200000}"/>
    <cellStyle name="Notitie 3 2 3 2" xfId="12321" xr:uid="{00000000-0005-0000-0000-0000BC200000}"/>
    <cellStyle name="Notitie 3 2 30" xfId="7834" xr:uid="{00000000-0005-0000-0000-0000BD200000}"/>
    <cellStyle name="Notitie 3 2 30 2" xfId="17561" xr:uid="{00000000-0005-0000-0000-0000BE200000}"/>
    <cellStyle name="Notitie 3 2 31" xfId="5534" xr:uid="{00000000-0005-0000-0000-0000BF200000}"/>
    <cellStyle name="Notitie 3 2 31 2" xfId="15261" xr:uid="{00000000-0005-0000-0000-0000C0200000}"/>
    <cellStyle name="Notitie 3 2 4" xfId="5408" xr:uid="{00000000-0005-0000-0000-0000C1200000}"/>
    <cellStyle name="Notitie 3 2 4 2" xfId="15135" xr:uid="{00000000-0005-0000-0000-0000C2200000}"/>
    <cellStyle name="Notitie 3 2 5" xfId="4994" xr:uid="{00000000-0005-0000-0000-0000C3200000}"/>
    <cellStyle name="Notitie 3 2 5 2" xfId="14721" xr:uid="{00000000-0005-0000-0000-0000C4200000}"/>
    <cellStyle name="Notitie 3 2 6" xfId="5526" xr:uid="{00000000-0005-0000-0000-0000C5200000}"/>
    <cellStyle name="Notitie 3 2 6 2" xfId="15253" xr:uid="{00000000-0005-0000-0000-0000C6200000}"/>
    <cellStyle name="Notitie 3 2 7" xfId="2920" xr:uid="{00000000-0005-0000-0000-0000C7200000}"/>
    <cellStyle name="Notitie 3 2 7 2" xfId="12647" xr:uid="{00000000-0005-0000-0000-0000C8200000}"/>
    <cellStyle name="Notitie 3 2 8" xfId="5243" xr:uid="{00000000-0005-0000-0000-0000C9200000}"/>
    <cellStyle name="Notitie 3 2 8 2" xfId="14970" xr:uid="{00000000-0005-0000-0000-0000CA200000}"/>
    <cellStyle name="Notitie 3 2 9" xfId="2637" xr:uid="{00000000-0005-0000-0000-0000CB200000}"/>
    <cellStyle name="Notitie 3 2 9 2" xfId="12364" xr:uid="{00000000-0005-0000-0000-0000CC200000}"/>
    <cellStyle name="Notitie 3 20" xfId="3104" xr:uid="{00000000-0005-0000-0000-0000CD200000}"/>
    <cellStyle name="Notitie 3 20 2" xfId="12831" xr:uid="{00000000-0005-0000-0000-0000CE200000}"/>
    <cellStyle name="Notitie 3 21" xfId="2825" xr:uid="{00000000-0005-0000-0000-0000CF200000}"/>
    <cellStyle name="Notitie 3 21 2" xfId="12552" xr:uid="{00000000-0005-0000-0000-0000D0200000}"/>
    <cellStyle name="Notitie 3 22" xfId="5747" xr:uid="{00000000-0005-0000-0000-0000D1200000}"/>
    <cellStyle name="Notitie 3 22 2" xfId="15474" xr:uid="{00000000-0005-0000-0000-0000D2200000}"/>
    <cellStyle name="Notitie 3 23" xfId="2773" xr:uid="{00000000-0005-0000-0000-0000D3200000}"/>
    <cellStyle name="Notitie 3 23 2" xfId="12500" xr:uid="{00000000-0005-0000-0000-0000D4200000}"/>
    <cellStyle name="Notitie 3 24" xfId="4659" xr:uid="{00000000-0005-0000-0000-0000D5200000}"/>
    <cellStyle name="Notitie 3 24 2" xfId="14386" xr:uid="{00000000-0005-0000-0000-0000D6200000}"/>
    <cellStyle name="Notitie 3 25" xfId="2700" xr:uid="{00000000-0005-0000-0000-0000D7200000}"/>
    <cellStyle name="Notitie 3 25 2" xfId="12427" xr:uid="{00000000-0005-0000-0000-0000D8200000}"/>
    <cellStyle name="Notitie 3 26" xfId="7352" xr:uid="{00000000-0005-0000-0000-0000D9200000}"/>
    <cellStyle name="Notitie 3 26 2" xfId="17079" xr:uid="{00000000-0005-0000-0000-0000DA200000}"/>
    <cellStyle name="Notitie 3 27" xfId="3013" xr:uid="{00000000-0005-0000-0000-0000DB200000}"/>
    <cellStyle name="Notitie 3 27 2" xfId="12740" xr:uid="{00000000-0005-0000-0000-0000DC200000}"/>
    <cellStyle name="Notitie 3 28" xfId="5563" xr:uid="{00000000-0005-0000-0000-0000DD200000}"/>
    <cellStyle name="Notitie 3 28 2" xfId="15290" xr:uid="{00000000-0005-0000-0000-0000DE200000}"/>
    <cellStyle name="Notitie 3 29" xfId="8778" xr:uid="{00000000-0005-0000-0000-0000DF200000}"/>
    <cellStyle name="Notitie 3 29 2" xfId="18505" xr:uid="{00000000-0005-0000-0000-0000E0200000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1" xfId="7050" xr:uid="{00000000-0005-0000-0000-0000E4200000}"/>
    <cellStyle name="Notitie 3 3 11 2" xfId="16777" xr:uid="{00000000-0005-0000-0000-0000E5200000}"/>
    <cellStyle name="Notitie 3 3 12" xfId="7245" xr:uid="{00000000-0005-0000-0000-0000E6200000}"/>
    <cellStyle name="Notitie 3 3 12 2" xfId="16972" xr:uid="{00000000-0005-0000-0000-0000E7200000}"/>
    <cellStyle name="Notitie 3 3 13" xfId="7443" xr:uid="{00000000-0005-0000-0000-0000E8200000}"/>
    <cellStyle name="Notitie 3 3 13 2" xfId="17170" xr:uid="{00000000-0005-0000-0000-0000E9200000}"/>
    <cellStyle name="Notitie 3 3 14" xfId="7636" xr:uid="{00000000-0005-0000-0000-0000EA200000}"/>
    <cellStyle name="Notitie 3 3 14 2" xfId="17363" xr:uid="{00000000-0005-0000-0000-0000EB200000}"/>
    <cellStyle name="Notitie 3 3 15" xfId="5267" xr:uid="{00000000-0005-0000-0000-0000EC200000}"/>
    <cellStyle name="Notitie 3 3 15 2" xfId="14994" xr:uid="{00000000-0005-0000-0000-0000ED200000}"/>
    <cellStyle name="Notitie 3 3 16" xfId="2698" xr:uid="{00000000-0005-0000-0000-0000EE200000}"/>
    <cellStyle name="Notitie 3 3 16 2" xfId="12425" xr:uid="{00000000-0005-0000-0000-0000EF200000}"/>
    <cellStyle name="Notitie 3 3 17" xfId="8137" xr:uid="{00000000-0005-0000-0000-0000F0200000}"/>
    <cellStyle name="Notitie 3 3 17 2" xfId="17864" xr:uid="{00000000-0005-0000-0000-0000F1200000}"/>
    <cellStyle name="Notitie 3 3 18" xfId="8326" xr:uid="{00000000-0005-0000-0000-0000F2200000}"/>
    <cellStyle name="Notitie 3 3 18 2" xfId="18053" xr:uid="{00000000-0005-0000-0000-0000F3200000}"/>
    <cellStyle name="Notitie 3 3 19" xfId="8507" xr:uid="{00000000-0005-0000-0000-0000F4200000}"/>
    <cellStyle name="Notitie 3 3 19 2" xfId="18234" xr:uid="{00000000-0005-0000-0000-0000F5200000}"/>
    <cellStyle name="Notitie 3 3 2" xfId="2530" xr:uid="{00000000-0005-0000-0000-0000F6200000}"/>
    <cellStyle name="Notitie 3 3 2 2" xfId="12257" xr:uid="{00000000-0005-0000-0000-0000F7200000}"/>
    <cellStyle name="Notitie 3 3 20" xfId="8686" xr:uid="{00000000-0005-0000-0000-0000F8200000}"/>
    <cellStyle name="Notitie 3 3 20 2" xfId="18413" xr:uid="{00000000-0005-0000-0000-0000F9200000}"/>
    <cellStyle name="Notitie 3 3 21" xfId="8858" xr:uid="{00000000-0005-0000-0000-0000FA200000}"/>
    <cellStyle name="Notitie 3 3 21 2" xfId="18585" xr:uid="{00000000-0005-0000-0000-0000FB200000}"/>
    <cellStyle name="Notitie 3 3 22" xfId="9037" xr:uid="{00000000-0005-0000-0000-0000FC200000}"/>
    <cellStyle name="Notitie 3 3 22 2" xfId="18764" xr:uid="{00000000-0005-0000-0000-0000FD200000}"/>
    <cellStyle name="Notitie 3 3 23" xfId="9208" xr:uid="{00000000-0005-0000-0000-0000FE200000}"/>
    <cellStyle name="Notitie 3 3 23 2" xfId="18935" xr:uid="{00000000-0005-0000-0000-0000FF200000}"/>
    <cellStyle name="Notitie 3 3 24" xfId="9380" xr:uid="{00000000-0005-0000-0000-000000210000}"/>
    <cellStyle name="Notitie 3 3 24 2" xfId="19107" xr:uid="{00000000-0005-0000-0000-000001210000}"/>
    <cellStyle name="Notitie 3 3 25" xfId="9543" xr:uid="{00000000-0005-0000-0000-000002210000}"/>
    <cellStyle name="Notitie 3 3 25 2" xfId="19270" xr:uid="{00000000-0005-0000-0000-000003210000}"/>
    <cellStyle name="Notitie 3 3 26" xfId="9715" xr:uid="{00000000-0005-0000-0000-000004210000}"/>
    <cellStyle name="Notitie 3 3 26 2" xfId="19442" xr:uid="{00000000-0005-0000-0000-000005210000}"/>
    <cellStyle name="Notitie 3 3 27" xfId="9877" xr:uid="{00000000-0005-0000-0000-000006210000}"/>
    <cellStyle name="Notitie 3 3 27 2" xfId="19604" xr:uid="{00000000-0005-0000-0000-000007210000}"/>
    <cellStyle name="Notitie 3 3 28" xfId="10036" xr:uid="{00000000-0005-0000-0000-000008210000}"/>
    <cellStyle name="Notitie 3 3 28 2" xfId="19763" xr:uid="{00000000-0005-0000-0000-000009210000}"/>
    <cellStyle name="Notitie 3 3 29" xfId="10192" xr:uid="{00000000-0005-0000-0000-00000A210000}"/>
    <cellStyle name="Notitie 3 3 29 2" xfId="19919" xr:uid="{00000000-0005-0000-0000-00000B210000}"/>
    <cellStyle name="Notitie 3 3 3" xfId="2593" xr:uid="{00000000-0005-0000-0000-00000C210000}"/>
    <cellStyle name="Notitie 3 3 3 2" xfId="12320" xr:uid="{00000000-0005-0000-0000-00000D210000}"/>
    <cellStyle name="Notitie 3 3 30" xfId="10346" xr:uid="{00000000-0005-0000-0000-00000E210000}"/>
    <cellStyle name="Notitie 3 3 30 2" xfId="20073" xr:uid="{00000000-0005-0000-0000-00000F210000}"/>
    <cellStyle name="Notitie 3 3 31" xfId="10497" xr:uid="{00000000-0005-0000-0000-000010210000}"/>
    <cellStyle name="Notitie 3 3 31 2" xfId="20224" xr:uid="{00000000-0005-0000-0000-000011210000}"/>
    <cellStyle name="Notitie 3 3 4" xfId="5644" xr:uid="{00000000-0005-0000-0000-000012210000}"/>
    <cellStyle name="Notitie 3 3 4 2" xfId="15371" xr:uid="{00000000-0005-0000-0000-000013210000}"/>
    <cellStyle name="Notitie 3 3 5" xfId="6160" xr:uid="{00000000-0005-0000-0000-000014210000}"/>
    <cellStyle name="Notitie 3 3 5 2" xfId="15887" xr:uid="{00000000-0005-0000-0000-000015210000}"/>
    <cellStyle name="Notitie 3 3 6" xfId="5109" xr:uid="{00000000-0005-0000-0000-000016210000}"/>
    <cellStyle name="Notitie 3 3 6 2" xfId="14836" xr:uid="{00000000-0005-0000-0000-000017210000}"/>
    <cellStyle name="Notitie 3 3 7" xfId="6233" xr:uid="{00000000-0005-0000-0000-000018210000}"/>
    <cellStyle name="Notitie 3 3 7 2" xfId="15960" xr:uid="{00000000-0005-0000-0000-000019210000}"/>
    <cellStyle name="Notitie 3 3 8" xfId="4711" xr:uid="{00000000-0005-0000-0000-00001A210000}"/>
    <cellStyle name="Notitie 3 3 8 2" xfId="14438" xr:uid="{00000000-0005-0000-0000-00001B210000}"/>
    <cellStyle name="Notitie 3 3 9" xfId="5443" xr:uid="{00000000-0005-0000-0000-00001C210000}"/>
    <cellStyle name="Notitie 3 3 9 2" xfId="15170" xr:uid="{00000000-0005-0000-0000-00001D210000}"/>
    <cellStyle name="Notitie 3 30" xfId="5825" xr:uid="{00000000-0005-0000-0000-00001E210000}"/>
    <cellStyle name="Notitie 3 30 2" xfId="15552" xr:uid="{00000000-0005-0000-0000-00001F210000}"/>
    <cellStyle name="Notitie 3 31" xfId="5569" xr:uid="{00000000-0005-0000-0000-000020210000}"/>
    <cellStyle name="Notitie 3 31 2" xfId="15296" xr:uid="{00000000-0005-0000-0000-000021210000}"/>
    <cellStyle name="Notitie 3 32" xfId="8114" xr:uid="{00000000-0005-0000-0000-000022210000}"/>
    <cellStyle name="Notitie 3 32 2" xfId="17841" xr:uid="{00000000-0005-0000-0000-000023210000}"/>
    <cellStyle name="Notitie 3 33" xfId="9471" xr:uid="{00000000-0005-0000-0000-000024210000}"/>
    <cellStyle name="Notitie 3 33 2" xfId="19198" xr:uid="{00000000-0005-0000-0000-000025210000}"/>
    <cellStyle name="Notitie 3 34" xfId="2554" xr:uid="{00000000-0005-0000-0000-000026210000}"/>
    <cellStyle name="Notitie 3 34 2" xfId="12281" xr:uid="{00000000-0005-0000-0000-000027210000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1" xfId="2974" xr:uid="{00000000-0005-0000-0000-00002B210000}"/>
    <cellStyle name="Notitie 3 4 11 2" xfId="12701" xr:uid="{00000000-0005-0000-0000-00002C210000}"/>
    <cellStyle name="Notitie 3 4 12" xfId="5621" xr:uid="{00000000-0005-0000-0000-00002D210000}"/>
    <cellStyle name="Notitie 3 4 12 2" xfId="15348" xr:uid="{00000000-0005-0000-0000-00002E210000}"/>
    <cellStyle name="Notitie 3 4 13" xfId="2711" xr:uid="{00000000-0005-0000-0000-00002F210000}"/>
    <cellStyle name="Notitie 3 4 13 2" xfId="12438" xr:uid="{00000000-0005-0000-0000-000030210000}"/>
    <cellStyle name="Notitie 3 4 14" xfId="7024" xr:uid="{00000000-0005-0000-0000-000031210000}"/>
    <cellStyle name="Notitie 3 4 14 2" xfId="16751" xr:uid="{00000000-0005-0000-0000-000032210000}"/>
    <cellStyle name="Notitie 3 4 15" xfId="8083" xr:uid="{00000000-0005-0000-0000-000033210000}"/>
    <cellStyle name="Notitie 3 4 15 2" xfId="17810" xr:uid="{00000000-0005-0000-0000-000034210000}"/>
    <cellStyle name="Notitie 3 4 16" xfId="6133" xr:uid="{00000000-0005-0000-0000-000035210000}"/>
    <cellStyle name="Notitie 3 4 16 2" xfId="15860" xr:uid="{00000000-0005-0000-0000-000036210000}"/>
    <cellStyle name="Notitie 3 4 17" xfId="8081" xr:uid="{00000000-0005-0000-0000-000037210000}"/>
    <cellStyle name="Notitie 3 4 17 2" xfId="17808" xr:uid="{00000000-0005-0000-0000-000038210000}"/>
    <cellStyle name="Notitie 3 4 18" xfId="8020" xr:uid="{00000000-0005-0000-0000-000039210000}"/>
    <cellStyle name="Notitie 3 4 18 2" xfId="17747" xr:uid="{00000000-0005-0000-0000-00003A210000}"/>
    <cellStyle name="Notitie 3 4 19" xfId="2725" xr:uid="{00000000-0005-0000-0000-00003B210000}"/>
    <cellStyle name="Notitie 3 4 19 2" xfId="12452" xr:uid="{00000000-0005-0000-0000-00003C210000}"/>
    <cellStyle name="Notitie 3 4 2" xfId="2531" xr:uid="{00000000-0005-0000-0000-00003D210000}"/>
    <cellStyle name="Notitie 3 4 2 2" xfId="12258" xr:uid="{00000000-0005-0000-0000-00003E210000}"/>
    <cellStyle name="Notitie 3 4 20" xfId="2878" xr:uid="{00000000-0005-0000-0000-00003F210000}"/>
    <cellStyle name="Notitie 3 4 20 2" xfId="12605" xr:uid="{00000000-0005-0000-0000-000040210000}"/>
    <cellStyle name="Notitie 3 4 21" xfId="7227" xr:uid="{00000000-0005-0000-0000-000041210000}"/>
    <cellStyle name="Notitie 3 4 21 2" xfId="16954" xr:uid="{00000000-0005-0000-0000-000042210000}"/>
    <cellStyle name="Notitie 3 4 22" xfId="5026" xr:uid="{00000000-0005-0000-0000-000043210000}"/>
    <cellStyle name="Notitie 3 4 22 2" xfId="14753" xr:uid="{00000000-0005-0000-0000-000044210000}"/>
    <cellStyle name="Notitie 3 4 23" xfId="8672" xr:uid="{00000000-0005-0000-0000-000045210000}"/>
    <cellStyle name="Notitie 3 4 23 2" xfId="18399" xr:uid="{00000000-0005-0000-0000-000046210000}"/>
    <cellStyle name="Notitie 3 4 24" xfId="2794" xr:uid="{00000000-0005-0000-0000-000047210000}"/>
    <cellStyle name="Notitie 3 4 24 2" xfId="12521" xr:uid="{00000000-0005-0000-0000-000048210000}"/>
    <cellStyle name="Notitie 3 4 25" xfId="4700" xr:uid="{00000000-0005-0000-0000-000049210000}"/>
    <cellStyle name="Notitie 3 4 25 2" xfId="14427" xr:uid="{00000000-0005-0000-0000-00004A210000}"/>
    <cellStyle name="Notitie 3 4 26" xfId="7016" xr:uid="{00000000-0005-0000-0000-00004B210000}"/>
    <cellStyle name="Notitie 3 4 26 2" xfId="16743" xr:uid="{00000000-0005-0000-0000-00004C210000}"/>
    <cellStyle name="Notitie 3 4 27" xfId="9367" xr:uid="{00000000-0005-0000-0000-00004D210000}"/>
    <cellStyle name="Notitie 3 4 27 2" xfId="19094" xr:uid="{00000000-0005-0000-0000-00004E210000}"/>
    <cellStyle name="Notitie 3 4 28" xfId="5218" xr:uid="{00000000-0005-0000-0000-00004F210000}"/>
    <cellStyle name="Notitie 3 4 28 2" xfId="14945" xr:uid="{00000000-0005-0000-0000-000050210000}"/>
    <cellStyle name="Notitie 3 4 29" xfId="5831" xr:uid="{00000000-0005-0000-0000-000051210000}"/>
    <cellStyle name="Notitie 3 4 29 2" xfId="15558" xr:uid="{00000000-0005-0000-0000-000052210000}"/>
    <cellStyle name="Notitie 3 4 3" xfId="4546" xr:uid="{00000000-0005-0000-0000-000053210000}"/>
    <cellStyle name="Notitie 3 4 3 2" xfId="14273" xr:uid="{00000000-0005-0000-0000-000054210000}"/>
    <cellStyle name="Notitie 3 4 30" xfId="8066" xr:uid="{00000000-0005-0000-0000-000055210000}"/>
    <cellStyle name="Notitie 3 4 30 2" xfId="17793" xr:uid="{00000000-0005-0000-0000-000056210000}"/>
    <cellStyle name="Notitie 3 4 31" xfId="8852" xr:uid="{00000000-0005-0000-0000-000057210000}"/>
    <cellStyle name="Notitie 3 4 31 2" xfId="18579" xr:uid="{00000000-0005-0000-0000-000058210000}"/>
    <cellStyle name="Notitie 3 4 4" xfId="5174" xr:uid="{00000000-0005-0000-0000-000059210000}"/>
    <cellStyle name="Notitie 3 4 4 2" xfId="14901" xr:uid="{00000000-0005-0000-0000-00005A210000}"/>
    <cellStyle name="Notitie 3 4 5" xfId="6159" xr:uid="{00000000-0005-0000-0000-00005B210000}"/>
    <cellStyle name="Notitie 3 4 5 2" xfId="15886" xr:uid="{00000000-0005-0000-0000-00005C210000}"/>
    <cellStyle name="Notitie 3 4 6" xfId="3444" xr:uid="{00000000-0005-0000-0000-00005D210000}"/>
    <cellStyle name="Notitie 3 4 6 2" xfId="13171" xr:uid="{00000000-0005-0000-0000-00005E210000}"/>
    <cellStyle name="Notitie 3 4 7" xfId="6158" xr:uid="{00000000-0005-0000-0000-00005F210000}"/>
    <cellStyle name="Notitie 3 4 7 2" xfId="15885" xr:uid="{00000000-0005-0000-0000-000060210000}"/>
    <cellStyle name="Notitie 3 4 8" xfId="5841" xr:uid="{00000000-0005-0000-0000-000061210000}"/>
    <cellStyle name="Notitie 3 4 8 2" xfId="15568" xr:uid="{00000000-0005-0000-0000-000062210000}"/>
    <cellStyle name="Notitie 3 4 9" xfId="6076" xr:uid="{00000000-0005-0000-0000-000063210000}"/>
    <cellStyle name="Notitie 3 4 9 2" xfId="15803" xr:uid="{00000000-0005-0000-0000-000064210000}"/>
    <cellStyle name="Notitie 3 5" xfId="2528" xr:uid="{00000000-0005-0000-0000-000065210000}"/>
    <cellStyle name="Notitie 3 5 2" xfId="12255" xr:uid="{00000000-0005-0000-0000-000066210000}"/>
    <cellStyle name="Notitie 3 6" xfId="3410" xr:uid="{00000000-0005-0000-0000-000067210000}"/>
    <cellStyle name="Notitie 3 6 2" xfId="13137" xr:uid="{00000000-0005-0000-0000-000068210000}"/>
    <cellStyle name="Notitie 3 7" xfId="4931" xr:uid="{00000000-0005-0000-0000-000069210000}"/>
    <cellStyle name="Notitie 3 7 2" xfId="14658" xr:uid="{00000000-0005-0000-0000-00006A210000}"/>
    <cellStyle name="Notitie 3 8" xfId="6161" xr:uid="{00000000-0005-0000-0000-00006B210000}"/>
    <cellStyle name="Notitie 3 8 2" xfId="15888" xr:uid="{00000000-0005-0000-0000-00006C210000}"/>
    <cellStyle name="Notitie 3 9" xfId="4942" xr:uid="{00000000-0005-0000-0000-00006D210000}"/>
    <cellStyle name="Notitie 3 9 2" xfId="14669" xr:uid="{00000000-0005-0000-0000-00006E210000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1" xfId="6092" xr:uid="{00000000-0005-0000-0000-000072210000}"/>
    <cellStyle name="Notitie 4 11 2" xfId="15819" xr:uid="{00000000-0005-0000-0000-000073210000}"/>
    <cellStyle name="Notitie 4 12" xfId="5866" xr:uid="{00000000-0005-0000-0000-000074210000}"/>
    <cellStyle name="Notitie 4 12 2" xfId="15593" xr:uid="{00000000-0005-0000-0000-000075210000}"/>
    <cellStyle name="Notitie 4 13" xfId="3101" xr:uid="{00000000-0005-0000-0000-000076210000}"/>
    <cellStyle name="Notitie 4 13 2" xfId="12828" xr:uid="{00000000-0005-0000-0000-000077210000}"/>
    <cellStyle name="Notitie 4 14" xfId="4712" xr:uid="{00000000-0005-0000-0000-000078210000}"/>
    <cellStyle name="Notitie 4 14 2" xfId="14439" xr:uid="{00000000-0005-0000-0000-000079210000}"/>
    <cellStyle name="Notitie 4 15" xfId="5389" xr:uid="{00000000-0005-0000-0000-00007A210000}"/>
    <cellStyle name="Notitie 4 15 2" xfId="15116" xr:uid="{00000000-0005-0000-0000-00007B210000}"/>
    <cellStyle name="Notitie 4 16" xfId="6441" xr:uid="{00000000-0005-0000-0000-00007C210000}"/>
    <cellStyle name="Notitie 4 16 2" xfId="16168" xr:uid="{00000000-0005-0000-0000-00007D210000}"/>
    <cellStyle name="Notitie 4 17" xfId="7812" xr:uid="{00000000-0005-0000-0000-00007E210000}"/>
    <cellStyle name="Notitie 4 17 2" xfId="17539" xr:uid="{00000000-0005-0000-0000-00007F210000}"/>
    <cellStyle name="Notitie 4 18" xfId="7808" xr:uid="{00000000-0005-0000-0000-000080210000}"/>
    <cellStyle name="Notitie 4 18 2" xfId="17535" xr:uid="{00000000-0005-0000-0000-000081210000}"/>
    <cellStyle name="Notitie 4 19" xfId="2818" xr:uid="{00000000-0005-0000-0000-000082210000}"/>
    <cellStyle name="Notitie 4 19 2" xfId="12545" xr:uid="{00000000-0005-0000-0000-000083210000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1" xfId="7334" xr:uid="{00000000-0005-0000-0000-000087210000}"/>
    <cellStyle name="Notitie 4 2 11 2" xfId="17061" xr:uid="{00000000-0005-0000-0000-000088210000}"/>
    <cellStyle name="Notitie 4 2 12" xfId="7529" xr:uid="{00000000-0005-0000-0000-000089210000}"/>
    <cellStyle name="Notitie 4 2 12 2" xfId="17256" xr:uid="{00000000-0005-0000-0000-00008A210000}"/>
    <cellStyle name="Notitie 4 2 13" xfId="7723" xr:uid="{00000000-0005-0000-0000-00008B210000}"/>
    <cellStyle name="Notitie 4 2 13 2" xfId="17450" xr:uid="{00000000-0005-0000-0000-00008C210000}"/>
    <cellStyle name="Notitie 4 2 14" xfId="7919" xr:uid="{00000000-0005-0000-0000-00008D210000}"/>
    <cellStyle name="Notitie 4 2 14 2" xfId="17646" xr:uid="{00000000-0005-0000-0000-00008E210000}"/>
    <cellStyle name="Notitie 4 2 15" xfId="7062" xr:uid="{00000000-0005-0000-0000-00008F210000}"/>
    <cellStyle name="Notitie 4 2 15 2" xfId="16789" xr:uid="{00000000-0005-0000-0000-000090210000}"/>
    <cellStyle name="Notitie 4 2 16" xfId="8221" xr:uid="{00000000-0005-0000-0000-000091210000}"/>
    <cellStyle name="Notitie 4 2 16 2" xfId="17948" xr:uid="{00000000-0005-0000-0000-000092210000}"/>
    <cellStyle name="Notitie 4 2 17" xfId="8409" xr:uid="{00000000-0005-0000-0000-000093210000}"/>
    <cellStyle name="Notitie 4 2 17 2" xfId="18136" xr:uid="{00000000-0005-0000-0000-000094210000}"/>
    <cellStyle name="Notitie 4 2 18" xfId="8591" xr:uid="{00000000-0005-0000-0000-000095210000}"/>
    <cellStyle name="Notitie 4 2 18 2" xfId="18318" xr:uid="{00000000-0005-0000-0000-000096210000}"/>
    <cellStyle name="Notitie 4 2 19" xfId="8765" xr:uid="{00000000-0005-0000-0000-000097210000}"/>
    <cellStyle name="Notitie 4 2 19 2" xfId="18492" xr:uid="{00000000-0005-0000-0000-000098210000}"/>
    <cellStyle name="Notitie 4 2 2" xfId="4521" xr:uid="{00000000-0005-0000-0000-000099210000}"/>
    <cellStyle name="Notitie 4 2 2 2" xfId="14248" xr:uid="{00000000-0005-0000-0000-00009A210000}"/>
    <cellStyle name="Notitie 4 2 20" xfId="8938" xr:uid="{00000000-0005-0000-0000-00009B210000}"/>
    <cellStyle name="Notitie 4 2 20 2" xfId="18665" xr:uid="{00000000-0005-0000-0000-00009C210000}"/>
    <cellStyle name="Notitie 4 2 21" xfId="9118" xr:uid="{00000000-0005-0000-0000-00009D210000}"/>
    <cellStyle name="Notitie 4 2 21 2" xfId="18845" xr:uid="{00000000-0005-0000-0000-00009E210000}"/>
    <cellStyle name="Notitie 4 2 22" xfId="9288" xr:uid="{00000000-0005-0000-0000-00009F210000}"/>
    <cellStyle name="Notitie 4 2 22 2" xfId="19015" xr:uid="{00000000-0005-0000-0000-0000A0210000}"/>
    <cellStyle name="Notitie 4 2 23" xfId="9458" xr:uid="{00000000-0005-0000-0000-0000A1210000}"/>
    <cellStyle name="Notitie 4 2 23 2" xfId="19185" xr:uid="{00000000-0005-0000-0000-0000A2210000}"/>
    <cellStyle name="Notitie 4 2 24" xfId="9622" xr:uid="{00000000-0005-0000-0000-0000A3210000}"/>
    <cellStyle name="Notitie 4 2 24 2" xfId="19349" xr:uid="{00000000-0005-0000-0000-0000A4210000}"/>
    <cellStyle name="Notitie 4 2 25" xfId="9794" xr:uid="{00000000-0005-0000-0000-0000A5210000}"/>
    <cellStyle name="Notitie 4 2 25 2" xfId="19521" xr:uid="{00000000-0005-0000-0000-0000A6210000}"/>
    <cellStyle name="Notitie 4 2 26" xfId="9955" xr:uid="{00000000-0005-0000-0000-0000A7210000}"/>
    <cellStyle name="Notitie 4 2 26 2" xfId="19682" xr:uid="{00000000-0005-0000-0000-0000A8210000}"/>
    <cellStyle name="Notitie 4 2 27" xfId="10114" xr:uid="{00000000-0005-0000-0000-0000A9210000}"/>
    <cellStyle name="Notitie 4 2 27 2" xfId="19841" xr:uid="{00000000-0005-0000-0000-0000AA210000}"/>
    <cellStyle name="Notitie 4 2 28" xfId="10269" xr:uid="{00000000-0005-0000-0000-0000AB210000}"/>
    <cellStyle name="Notitie 4 2 28 2" xfId="19996" xr:uid="{00000000-0005-0000-0000-0000AC210000}"/>
    <cellStyle name="Notitie 4 2 29" xfId="10423" xr:uid="{00000000-0005-0000-0000-0000AD210000}"/>
    <cellStyle name="Notitie 4 2 29 2" xfId="20150" xr:uid="{00000000-0005-0000-0000-0000AE210000}"/>
    <cellStyle name="Notitie 4 2 3" xfId="5730" xr:uid="{00000000-0005-0000-0000-0000AF210000}"/>
    <cellStyle name="Notitie 4 2 3 2" xfId="15457" xr:uid="{00000000-0005-0000-0000-0000B0210000}"/>
    <cellStyle name="Notitie 4 2 30" xfId="10574" xr:uid="{00000000-0005-0000-0000-0000B1210000}"/>
    <cellStyle name="Notitie 4 2 30 2" xfId="20301" xr:uid="{00000000-0005-0000-0000-0000B2210000}"/>
    <cellStyle name="Notitie 4 2 31" xfId="10720" xr:uid="{00000000-0005-0000-0000-0000B3210000}"/>
    <cellStyle name="Notitie 4 2 31 2" xfId="20447" xr:uid="{00000000-0005-0000-0000-0000B4210000}"/>
    <cellStyle name="Notitie 4 2 4" xfId="5945" xr:uid="{00000000-0005-0000-0000-0000B5210000}"/>
    <cellStyle name="Notitie 4 2 4 2" xfId="15672" xr:uid="{00000000-0005-0000-0000-0000B6210000}"/>
    <cellStyle name="Notitie 4 2 5" xfId="2614" xr:uid="{00000000-0005-0000-0000-0000B7210000}"/>
    <cellStyle name="Notitie 4 2 5 2" xfId="12341" xr:uid="{00000000-0005-0000-0000-0000B8210000}"/>
    <cellStyle name="Notitie 4 2 6" xfId="6319" xr:uid="{00000000-0005-0000-0000-0000B9210000}"/>
    <cellStyle name="Notitie 4 2 6 2" xfId="16046" xr:uid="{00000000-0005-0000-0000-0000BA210000}"/>
    <cellStyle name="Notitie 4 2 7" xfId="6522" xr:uid="{00000000-0005-0000-0000-0000BB210000}"/>
    <cellStyle name="Notitie 4 2 7 2" xfId="16249" xr:uid="{00000000-0005-0000-0000-0000BC210000}"/>
    <cellStyle name="Notitie 4 2 8" xfId="6732" xr:uid="{00000000-0005-0000-0000-0000BD210000}"/>
    <cellStyle name="Notitie 4 2 8 2" xfId="16459" xr:uid="{00000000-0005-0000-0000-0000BE210000}"/>
    <cellStyle name="Notitie 4 2 9" xfId="6928" xr:uid="{00000000-0005-0000-0000-0000BF210000}"/>
    <cellStyle name="Notitie 4 2 9 2" xfId="16655" xr:uid="{00000000-0005-0000-0000-0000C0210000}"/>
    <cellStyle name="Notitie 4 20" xfId="8071" xr:uid="{00000000-0005-0000-0000-0000C1210000}"/>
    <cellStyle name="Notitie 4 20 2" xfId="17798" xr:uid="{00000000-0005-0000-0000-0000C2210000}"/>
    <cellStyle name="Notitie 4 21" xfId="3030" xr:uid="{00000000-0005-0000-0000-0000C3210000}"/>
    <cellStyle name="Notitie 4 21 2" xfId="12757" xr:uid="{00000000-0005-0000-0000-0000C4210000}"/>
    <cellStyle name="Notitie 4 22" xfId="2548" xr:uid="{00000000-0005-0000-0000-0000C5210000}"/>
    <cellStyle name="Notitie 4 22 2" xfId="12275" xr:uid="{00000000-0005-0000-0000-0000C6210000}"/>
    <cellStyle name="Notitie 4 23" xfId="5003" xr:uid="{00000000-0005-0000-0000-0000C7210000}"/>
    <cellStyle name="Notitie 4 23 2" xfId="14730" xr:uid="{00000000-0005-0000-0000-0000C8210000}"/>
    <cellStyle name="Notitie 4 24" xfId="7425" xr:uid="{00000000-0005-0000-0000-0000C9210000}"/>
    <cellStyle name="Notitie 4 24 2" xfId="17152" xr:uid="{00000000-0005-0000-0000-0000CA210000}"/>
    <cellStyle name="Notitie 4 25" xfId="6438" xr:uid="{00000000-0005-0000-0000-0000CB210000}"/>
    <cellStyle name="Notitie 4 25 2" xfId="16165" xr:uid="{00000000-0005-0000-0000-0000CC210000}"/>
    <cellStyle name="Notitie 4 26" xfId="7053" xr:uid="{00000000-0005-0000-0000-0000CD210000}"/>
    <cellStyle name="Notitie 4 26 2" xfId="16780" xr:uid="{00000000-0005-0000-0000-0000CE210000}"/>
    <cellStyle name="Notitie 4 27" xfId="6102" xr:uid="{00000000-0005-0000-0000-0000CF210000}"/>
    <cellStyle name="Notitie 4 27 2" xfId="15829" xr:uid="{00000000-0005-0000-0000-0000D0210000}"/>
    <cellStyle name="Notitie 4 28" xfId="5098" xr:uid="{00000000-0005-0000-0000-0000D1210000}"/>
    <cellStyle name="Notitie 4 28 2" xfId="14825" xr:uid="{00000000-0005-0000-0000-0000D2210000}"/>
    <cellStyle name="Notitie 4 29" xfId="4804" xr:uid="{00000000-0005-0000-0000-0000D3210000}"/>
    <cellStyle name="Notitie 4 29 2" xfId="14531" xr:uid="{00000000-0005-0000-0000-0000D4210000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1" xfId="7335" xr:uid="{00000000-0005-0000-0000-0000D8210000}"/>
    <cellStyle name="Notitie 4 3 11 2" xfId="17062" xr:uid="{00000000-0005-0000-0000-0000D9210000}"/>
    <cellStyle name="Notitie 4 3 12" xfId="7530" xr:uid="{00000000-0005-0000-0000-0000DA210000}"/>
    <cellStyle name="Notitie 4 3 12 2" xfId="17257" xr:uid="{00000000-0005-0000-0000-0000DB210000}"/>
    <cellStyle name="Notitie 4 3 13" xfId="7724" xr:uid="{00000000-0005-0000-0000-0000DC210000}"/>
    <cellStyle name="Notitie 4 3 13 2" xfId="17451" xr:uid="{00000000-0005-0000-0000-0000DD210000}"/>
    <cellStyle name="Notitie 4 3 14" xfId="7920" xr:uid="{00000000-0005-0000-0000-0000DE210000}"/>
    <cellStyle name="Notitie 4 3 14 2" xfId="17647" xr:uid="{00000000-0005-0000-0000-0000DF210000}"/>
    <cellStyle name="Notitie 4 3 15" xfId="5499" xr:uid="{00000000-0005-0000-0000-0000E0210000}"/>
    <cellStyle name="Notitie 4 3 15 2" xfId="15226" xr:uid="{00000000-0005-0000-0000-0000E1210000}"/>
    <cellStyle name="Notitie 4 3 16" xfId="8222" xr:uid="{00000000-0005-0000-0000-0000E2210000}"/>
    <cellStyle name="Notitie 4 3 16 2" xfId="17949" xr:uid="{00000000-0005-0000-0000-0000E3210000}"/>
    <cellStyle name="Notitie 4 3 17" xfId="8410" xr:uid="{00000000-0005-0000-0000-0000E4210000}"/>
    <cellStyle name="Notitie 4 3 17 2" xfId="18137" xr:uid="{00000000-0005-0000-0000-0000E5210000}"/>
    <cellStyle name="Notitie 4 3 18" xfId="8592" xr:uid="{00000000-0005-0000-0000-0000E6210000}"/>
    <cellStyle name="Notitie 4 3 18 2" xfId="18319" xr:uid="{00000000-0005-0000-0000-0000E7210000}"/>
    <cellStyle name="Notitie 4 3 19" xfId="8766" xr:uid="{00000000-0005-0000-0000-0000E8210000}"/>
    <cellStyle name="Notitie 4 3 19 2" xfId="18493" xr:uid="{00000000-0005-0000-0000-0000E9210000}"/>
    <cellStyle name="Notitie 4 3 2" xfId="4522" xr:uid="{00000000-0005-0000-0000-0000EA210000}"/>
    <cellStyle name="Notitie 4 3 2 2" xfId="14249" xr:uid="{00000000-0005-0000-0000-0000EB210000}"/>
    <cellStyle name="Notitie 4 3 20" xfId="8939" xr:uid="{00000000-0005-0000-0000-0000EC210000}"/>
    <cellStyle name="Notitie 4 3 20 2" xfId="18666" xr:uid="{00000000-0005-0000-0000-0000ED210000}"/>
    <cellStyle name="Notitie 4 3 21" xfId="9119" xr:uid="{00000000-0005-0000-0000-0000EE210000}"/>
    <cellStyle name="Notitie 4 3 21 2" xfId="18846" xr:uid="{00000000-0005-0000-0000-0000EF210000}"/>
    <cellStyle name="Notitie 4 3 22" xfId="9289" xr:uid="{00000000-0005-0000-0000-0000F0210000}"/>
    <cellStyle name="Notitie 4 3 22 2" xfId="19016" xr:uid="{00000000-0005-0000-0000-0000F1210000}"/>
    <cellStyle name="Notitie 4 3 23" xfId="9459" xr:uid="{00000000-0005-0000-0000-0000F2210000}"/>
    <cellStyle name="Notitie 4 3 23 2" xfId="19186" xr:uid="{00000000-0005-0000-0000-0000F3210000}"/>
    <cellStyle name="Notitie 4 3 24" xfId="9623" xr:uid="{00000000-0005-0000-0000-0000F4210000}"/>
    <cellStyle name="Notitie 4 3 24 2" xfId="19350" xr:uid="{00000000-0005-0000-0000-0000F5210000}"/>
    <cellStyle name="Notitie 4 3 25" xfId="9795" xr:uid="{00000000-0005-0000-0000-0000F6210000}"/>
    <cellStyle name="Notitie 4 3 25 2" xfId="19522" xr:uid="{00000000-0005-0000-0000-0000F7210000}"/>
    <cellStyle name="Notitie 4 3 26" xfId="9956" xr:uid="{00000000-0005-0000-0000-0000F8210000}"/>
    <cellStyle name="Notitie 4 3 26 2" xfId="19683" xr:uid="{00000000-0005-0000-0000-0000F9210000}"/>
    <cellStyle name="Notitie 4 3 27" xfId="10115" xr:uid="{00000000-0005-0000-0000-0000FA210000}"/>
    <cellStyle name="Notitie 4 3 27 2" xfId="19842" xr:uid="{00000000-0005-0000-0000-0000FB210000}"/>
    <cellStyle name="Notitie 4 3 28" xfId="10270" xr:uid="{00000000-0005-0000-0000-0000FC210000}"/>
    <cellStyle name="Notitie 4 3 28 2" xfId="19997" xr:uid="{00000000-0005-0000-0000-0000FD210000}"/>
    <cellStyle name="Notitie 4 3 29" xfId="10424" xr:uid="{00000000-0005-0000-0000-0000FE210000}"/>
    <cellStyle name="Notitie 4 3 29 2" xfId="20151" xr:uid="{00000000-0005-0000-0000-0000FF210000}"/>
    <cellStyle name="Notitie 4 3 3" xfId="5731" xr:uid="{00000000-0005-0000-0000-000000220000}"/>
    <cellStyle name="Notitie 4 3 3 2" xfId="15458" xr:uid="{00000000-0005-0000-0000-000001220000}"/>
    <cellStyle name="Notitie 4 3 30" xfId="10575" xr:uid="{00000000-0005-0000-0000-000002220000}"/>
    <cellStyle name="Notitie 4 3 30 2" xfId="20302" xr:uid="{00000000-0005-0000-0000-000003220000}"/>
    <cellStyle name="Notitie 4 3 31" xfId="10721" xr:uid="{00000000-0005-0000-0000-000004220000}"/>
    <cellStyle name="Notitie 4 3 31 2" xfId="20448" xr:uid="{00000000-0005-0000-0000-000005220000}"/>
    <cellStyle name="Notitie 4 3 4" xfId="5946" xr:uid="{00000000-0005-0000-0000-000006220000}"/>
    <cellStyle name="Notitie 4 3 4 2" xfId="15673" xr:uid="{00000000-0005-0000-0000-000007220000}"/>
    <cellStyle name="Notitie 4 3 5" xfId="4770" xr:uid="{00000000-0005-0000-0000-000008220000}"/>
    <cellStyle name="Notitie 4 3 5 2" xfId="14497" xr:uid="{00000000-0005-0000-0000-000009220000}"/>
    <cellStyle name="Notitie 4 3 6" xfId="6320" xr:uid="{00000000-0005-0000-0000-00000A220000}"/>
    <cellStyle name="Notitie 4 3 6 2" xfId="16047" xr:uid="{00000000-0005-0000-0000-00000B220000}"/>
    <cellStyle name="Notitie 4 3 7" xfId="6523" xr:uid="{00000000-0005-0000-0000-00000C220000}"/>
    <cellStyle name="Notitie 4 3 7 2" xfId="16250" xr:uid="{00000000-0005-0000-0000-00000D220000}"/>
    <cellStyle name="Notitie 4 3 8" xfId="6733" xr:uid="{00000000-0005-0000-0000-00000E220000}"/>
    <cellStyle name="Notitie 4 3 8 2" xfId="16460" xr:uid="{00000000-0005-0000-0000-00000F220000}"/>
    <cellStyle name="Notitie 4 3 9" xfId="6929" xr:uid="{00000000-0005-0000-0000-000010220000}"/>
    <cellStyle name="Notitie 4 3 9 2" xfId="16656" xr:uid="{00000000-0005-0000-0000-000011220000}"/>
    <cellStyle name="Notitie 4 30" xfId="8493" xr:uid="{00000000-0005-0000-0000-000012220000}"/>
    <cellStyle name="Notitie 4 30 2" xfId="18220" xr:uid="{00000000-0005-0000-0000-000013220000}"/>
    <cellStyle name="Notitie 4 31" xfId="5637" xr:uid="{00000000-0005-0000-0000-000014220000}"/>
    <cellStyle name="Notitie 4 31 2" xfId="15364" xr:uid="{00000000-0005-0000-0000-000015220000}"/>
    <cellStyle name="Notitie 4 32" xfId="4655" xr:uid="{00000000-0005-0000-0000-000016220000}"/>
    <cellStyle name="Notitie 4 32 2" xfId="14382" xr:uid="{00000000-0005-0000-0000-000017220000}"/>
    <cellStyle name="Notitie 4 33" xfId="2612" xr:uid="{00000000-0005-0000-0000-000018220000}"/>
    <cellStyle name="Notitie 4 33 2" xfId="12339" xr:uid="{00000000-0005-0000-0000-000019220000}"/>
    <cellStyle name="Notitie 4 4" xfId="3022" xr:uid="{00000000-0005-0000-0000-00001A220000}"/>
    <cellStyle name="Notitie 4 4 2" xfId="12749" xr:uid="{00000000-0005-0000-0000-00001B220000}"/>
    <cellStyle name="Notitie 4 5" xfId="2694" xr:uid="{00000000-0005-0000-0000-00001C220000}"/>
    <cellStyle name="Notitie 4 5 2" xfId="12421" xr:uid="{00000000-0005-0000-0000-00001D220000}"/>
    <cellStyle name="Notitie 4 6" xfId="4715" xr:uid="{00000000-0005-0000-0000-00001E220000}"/>
    <cellStyle name="Notitie 4 6 2" xfId="14442" xr:uid="{00000000-0005-0000-0000-00001F220000}"/>
    <cellStyle name="Notitie 4 7" xfId="2631" xr:uid="{00000000-0005-0000-0000-000020220000}"/>
    <cellStyle name="Notitie 4 7 2" xfId="12358" xr:uid="{00000000-0005-0000-0000-000021220000}"/>
    <cellStyle name="Notitie 4 8" xfId="2876" xr:uid="{00000000-0005-0000-0000-000022220000}"/>
    <cellStyle name="Notitie 4 8 2" xfId="12603" xr:uid="{00000000-0005-0000-0000-000023220000}"/>
    <cellStyle name="Notitie 4 9" xfId="5050" xr:uid="{00000000-0005-0000-0000-000024220000}"/>
    <cellStyle name="Notitie 4 9 2" xfId="14777" xr:uid="{00000000-0005-0000-0000-000025220000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1" xfId="2941" xr:uid="{00000000-0005-0000-0000-000029220000}"/>
    <cellStyle name="Notitie 5 11 2" xfId="12668" xr:uid="{00000000-0005-0000-0000-00002A220000}"/>
    <cellStyle name="Notitie 5 12" xfId="2921" xr:uid="{00000000-0005-0000-0000-00002B220000}"/>
    <cellStyle name="Notitie 5 12 2" xfId="12648" xr:uid="{00000000-0005-0000-0000-00002C220000}"/>
    <cellStyle name="Notitie 5 13" xfId="5334" xr:uid="{00000000-0005-0000-0000-00002D220000}"/>
    <cellStyle name="Notitie 5 13 2" xfId="15061" xr:uid="{00000000-0005-0000-0000-00002E220000}"/>
    <cellStyle name="Notitie 5 14" xfId="2934" xr:uid="{00000000-0005-0000-0000-00002F220000}"/>
    <cellStyle name="Notitie 5 14 2" xfId="12661" xr:uid="{00000000-0005-0000-0000-000030220000}"/>
    <cellStyle name="Notitie 5 15" xfId="6074" xr:uid="{00000000-0005-0000-0000-000031220000}"/>
    <cellStyle name="Notitie 5 15 2" xfId="15801" xr:uid="{00000000-0005-0000-0000-000032220000}"/>
    <cellStyle name="Notitie 5 16" xfId="5151" xr:uid="{00000000-0005-0000-0000-000033220000}"/>
    <cellStyle name="Notitie 5 16 2" xfId="14878" xr:uid="{00000000-0005-0000-0000-000034220000}"/>
    <cellStyle name="Notitie 5 17" xfId="6111" xr:uid="{00000000-0005-0000-0000-000035220000}"/>
    <cellStyle name="Notitie 5 17 2" xfId="15838" xr:uid="{00000000-0005-0000-0000-000036220000}"/>
    <cellStyle name="Notitie 5 18" xfId="2545" xr:uid="{00000000-0005-0000-0000-000037220000}"/>
    <cellStyle name="Notitie 5 18 2" xfId="12272" xr:uid="{00000000-0005-0000-0000-000038220000}"/>
    <cellStyle name="Notitie 5 19" xfId="2720" xr:uid="{00000000-0005-0000-0000-000039220000}"/>
    <cellStyle name="Notitie 5 19 2" xfId="12447" xr:uid="{00000000-0005-0000-0000-00003A220000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1" xfId="7336" xr:uid="{00000000-0005-0000-0000-00003E220000}"/>
    <cellStyle name="Notitie 5 2 11 2" xfId="17063" xr:uid="{00000000-0005-0000-0000-00003F220000}"/>
    <cellStyle name="Notitie 5 2 12" xfId="7531" xr:uid="{00000000-0005-0000-0000-000040220000}"/>
    <cellStyle name="Notitie 5 2 12 2" xfId="17258" xr:uid="{00000000-0005-0000-0000-000041220000}"/>
    <cellStyle name="Notitie 5 2 13" xfId="7725" xr:uid="{00000000-0005-0000-0000-000042220000}"/>
    <cellStyle name="Notitie 5 2 13 2" xfId="17452" xr:uid="{00000000-0005-0000-0000-000043220000}"/>
    <cellStyle name="Notitie 5 2 14" xfId="7921" xr:uid="{00000000-0005-0000-0000-000044220000}"/>
    <cellStyle name="Notitie 5 2 14 2" xfId="17648" xr:uid="{00000000-0005-0000-0000-000045220000}"/>
    <cellStyle name="Notitie 5 2 15" xfId="4939" xr:uid="{00000000-0005-0000-0000-000046220000}"/>
    <cellStyle name="Notitie 5 2 15 2" xfId="14666" xr:uid="{00000000-0005-0000-0000-000047220000}"/>
    <cellStyle name="Notitie 5 2 16" xfId="8223" xr:uid="{00000000-0005-0000-0000-000048220000}"/>
    <cellStyle name="Notitie 5 2 16 2" xfId="17950" xr:uid="{00000000-0005-0000-0000-000049220000}"/>
    <cellStyle name="Notitie 5 2 17" xfId="8411" xr:uid="{00000000-0005-0000-0000-00004A220000}"/>
    <cellStyle name="Notitie 5 2 17 2" xfId="18138" xr:uid="{00000000-0005-0000-0000-00004B220000}"/>
    <cellStyle name="Notitie 5 2 18" xfId="8593" xr:uid="{00000000-0005-0000-0000-00004C220000}"/>
    <cellStyle name="Notitie 5 2 18 2" xfId="18320" xr:uid="{00000000-0005-0000-0000-00004D220000}"/>
    <cellStyle name="Notitie 5 2 19" xfId="8767" xr:uid="{00000000-0005-0000-0000-00004E220000}"/>
    <cellStyle name="Notitie 5 2 19 2" xfId="18494" xr:uid="{00000000-0005-0000-0000-00004F220000}"/>
    <cellStyle name="Notitie 5 2 2" xfId="4523" xr:uid="{00000000-0005-0000-0000-000050220000}"/>
    <cellStyle name="Notitie 5 2 2 2" xfId="14250" xr:uid="{00000000-0005-0000-0000-000051220000}"/>
    <cellStyle name="Notitie 5 2 20" xfId="8940" xr:uid="{00000000-0005-0000-0000-000052220000}"/>
    <cellStyle name="Notitie 5 2 20 2" xfId="18667" xr:uid="{00000000-0005-0000-0000-000053220000}"/>
    <cellStyle name="Notitie 5 2 21" xfId="9120" xr:uid="{00000000-0005-0000-0000-000054220000}"/>
    <cellStyle name="Notitie 5 2 21 2" xfId="18847" xr:uid="{00000000-0005-0000-0000-000055220000}"/>
    <cellStyle name="Notitie 5 2 22" xfId="9290" xr:uid="{00000000-0005-0000-0000-000056220000}"/>
    <cellStyle name="Notitie 5 2 22 2" xfId="19017" xr:uid="{00000000-0005-0000-0000-000057220000}"/>
    <cellStyle name="Notitie 5 2 23" xfId="9460" xr:uid="{00000000-0005-0000-0000-000058220000}"/>
    <cellStyle name="Notitie 5 2 23 2" xfId="19187" xr:uid="{00000000-0005-0000-0000-000059220000}"/>
    <cellStyle name="Notitie 5 2 24" xfId="9624" xr:uid="{00000000-0005-0000-0000-00005A220000}"/>
    <cellStyle name="Notitie 5 2 24 2" xfId="19351" xr:uid="{00000000-0005-0000-0000-00005B220000}"/>
    <cellStyle name="Notitie 5 2 25" xfId="9796" xr:uid="{00000000-0005-0000-0000-00005C220000}"/>
    <cellStyle name="Notitie 5 2 25 2" xfId="19523" xr:uid="{00000000-0005-0000-0000-00005D220000}"/>
    <cellStyle name="Notitie 5 2 26" xfId="9957" xr:uid="{00000000-0005-0000-0000-00005E220000}"/>
    <cellStyle name="Notitie 5 2 26 2" xfId="19684" xr:uid="{00000000-0005-0000-0000-00005F220000}"/>
    <cellStyle name="Notitie 5 2 27" xfId="10116" xr:uid="{00000000-0005-0000-0000-000060220000}"/>
    <cellStyle name="Notitie 5 2 27 2" xfId="19843" xr:uid="{00000000-0005-0000-0000-000061220000}"/>
    <cellStyle name="Notitie 5 2 28" xfId="10271" xr:uid="{00000000-0005-0000-0000-000062220000}"/>
    <cellStyle name="Notitie 5 2 28 2" xfId="19998" xr:uid="{00000000-0005-0000-0000-000063220000}"/>
    <cellStyle name="Notitie 5 2 29" xfId="10425" xr:uid="{00000000-0005-0000-0000-000064220000}"/>
    <cellStyle name="Notitie 5 2 29 2" xfId="20152" xr:uid="{00000000-0005-0000-0000-000065220000}"/>
    <cellStyle name="Notitie 5 2 3" xfId="5732" xr:uid="{00000000-0005-0000-0000-000066220000}"/>
    <cellStyle name="Notitie 5 2 3 2" xfId="15459" xr:uid="{00000000-0005-0000-0000-000067220000}"/>
    <cellStyle name="Notitie 5 2 30" xfId="10576" xr:uid="{00000000-0005-0000-0000-000068220000}"/>
    <cellStyle name="Notitie 5 2 30 2" xfId="20303" xr:uid="{00000000-0005-0000-0000-000069220000}"/>
    <cellStyle name="Notitie 5 2 31" xfId="10722" xr:uid="{00000000-0005-0000-0000-00006A220000}"/>
    <cellStyle name="Notitie 5 2 31 2" xfId="20449" xr:uid="{00000000-0005-0000-0000-00006B220000}"/>
    <cellStyle name="Notitie 5 2 4" xfId="5947" xr:uid="{00000000-0005-0000-0000-00006C220000}"/>
    <cellStyle name="Notitie 5 2 4 2" xfId="15674" xr:uid="{00000000-0005-0000-0000-00006D220000}"/>
    <cellStyle name="Notitie 5 2 5" xfId="2868" xr:uid="{00000000-0005-0000-0000-00006E220000}"/>
    <cellStyle name="Notitie 5 2 5 2" xfId="12595" xr:uid="{00000000-0005-0000-0000-00006F220000}"/>
    <cellStyle name="Notitie 5 2 6" xfId="6321" xr:uid="{00000000-0005-0000-0000-000070220000}"/>
    <cellStyle name="Notitie 5 2 6 2" xfId="16048" xr:uid="{00000000-0005-0000-0000-000071220000}"/>
    <cellStyle name="Notitie 5 2 7" xfId="6524" xr:uid="{00000000-0005-0000-0000-000072220000}"/>
    <cellStyle name="Notitie 5 2 7 2" xfId="16251" xr:uid="{00000000-0005-0000-0000-000073220000}"/>
    <cellStyle name="Notitie 5 2 8" xfId="6734" xr:uid="{00000000-0005-0000-0000-000074220000}"/>
    <cellStyle name="Notitie 5 2 8 2" xfId="16461" xr:uid="{00000000-0005-0000-0000-000075220000}"/>
    <cellStyle name="Notitie 5 2 9" xfId="6930" xr:uid="{00000000-0005-0000-0000-000076220000}"/>
    <cellStyle name="Notitie 5 2 9 2" xfId="16657" xr:uid="{00000000-0005-0000-0000-000077220000}"/>
    <cellStyle name="Notitie 5 20" xfId="3082" xr:uid="{00000000-0005-0000-0000-000078220000}"/>
    <cellStyle name="Notitie 5 20 2" xfId="12809" xr:uid="{00000000-0005-0000-0000-000079220000}"/>
    <cellStyle name="Notitie 5 21" xfId="5900" xr:uid="{00000000-0005-0000-0000-00007A220000}"/>
    <cellStyle name="Notitie 5 21 2" xfId="15627" xr:uid="{00000000-0005-0000-0000-00007B220000}"/>
    <cellStyle name="Notitie 5 22" xfId="8104" xr:uid="{00000000-0005-0000-0000-00007C220000}"/>
    <cellStyle name="Notitie 5 22 2" xfId="17831" xr:uid="{00000000-0005-0000-0000-00007D220000}"/>
    <cellStyle name="Notitie 5 23" xfId="5181" xr:uid="{00000000-0005-0000-0000-00007E220000}"/>
    <cellStyle name="Notitie 5 23 2" xfId="14908" xr:uid="{00000000-0005-0000-0000-00007F220000}"/>
    <cellStyle name="Notitie 5 24" xfId="8056" xr:uid="{00000000-0005-0000-0000-000080220000}"/>
    <cellStyle name="Notitie 5 24 2" xfId="17783" xr:uid="{00000000-0005-0000-0000-000081220000}"/>
    <cellStyle name="Notitie 5 25" xfId="8043" xr:uid="{00000000-0005-0000-0000-000082220000}"/>
    <cellStyle name="Notitie 5 25 2" xfId="17770" xr:uid="{00000000-0005-0000-0000-000083220000}"/>
    <cellStyle name="Notitie 5 26" xfId="6639" xr:uid="{00000000-0005-0000-0000-000084220000}"/>
    <cellStyle name="Notitie 5 26 2" xfId="16366" xr:uid="{00000000-0005-0000-0000-000085220000}"/>
    <cellStyle name="Notitie 5 27" xfId="6538" xr:uid="{00000000-0005-0000-0000-000086220000}"/>
    <cellStyle name="Notitie 5 27 2" xfId="16265" xr:uid="{00000000-0005-0000-0000-000087220000}"/>
    <cellStyle name="Notitie 5 28" xfId="3040" xr:uid="{00000000-0005-0000-0000-000088220000}"/>
    <cellStyle name="Notitie 5 28 2" xfId="12767" xr:uid="{00000000-0005-0000-0000-000089220000}"/>
    <cellStyle name="Notitie 5 29" xfId="6336" xr:uid="{00000000-0005-0000-0000-00008A220000}"/>
    <cellStyle name="Notitie 5 29 2" xfId="16063" xr:uid="{00000000-0005-0000-0000-00008B220000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1" xfId="7337" xr:uid="{00000000-0005-0000-0000-00008F220000}"/>
    <cellStyle name="Notitie 5 3 11 2" xfId="17064" xr:uid="{00000000-0005-0000-0000-000090220000}"/>
    <cellStyle name="Notitie 5 3 12" xfId="7532" xr:uid="{00000000-0005-0000-0000-000091220000}"/>
    <cellStyle name="Notitie 5 3 12 2" xfId="17259" xr:uid="{00000000-0005-0000-0000-000092220000}"/>
    <cellStyle name="Notitie 5 3 13" xfId="7726" xr:uid="{00000000-0005-0000-0000-000093220000}"/>
    <cellStyle name="Notitie 5 3 13 2" xfId="17453" xr:uid="{00000000-0005-0000-0000-000094220000}"/>
    <cellStyle name="Notitie 5 3 14" xfId="7922" xr:uid="{00000000-0005-0000-0000-000095220000}"/>
    <cellStyle name="Notitie 5 3 14 2" xfId="17649" xr:uid="{00000000-0005-0000-0000-000096220000}"/>
    <cellStyle name="Notitie 5 3 15" xfId="2795" xr:uid="{00000000-0005-0000-0000-000097220000}"/>
    <cellStyle name="Notitie 5 3 15 2" xfId="12522" xr:uid="{00000000-0005-0000-0000-000098220000}"/>
    <cellStyle name="Notitie 5 3 16" xfId="8224" xr:uid="{00000000-0005-0000-0000-000099220000}"/>
    <cellStyle name="Notitie 5 3 16 2" xfId="17951" xr:uid="{00000000-0005-0000-0000-00009A220000}"/>
    <cellStyle name="Notitie 5 3 17" xfId="8412" xr:uid="{00000000-0005-0000-0000-00009B220000}"/>
    <cellStyle name="Notitie 5 3 17 2" xfId="18139" xr:uid="{00000000-0005-0000-0000-00009C220000}"/>
    <cellStyle name="Notitie 5 3 18" xfId="8594" xr:uid="{00000000-0005-0000-0000-00009D220000}"/>
    <cellStyle name="Notitie 5 3 18 2" xfId="18321" xr:uid="{00000000-0005-0000-0000-00009E220000}"/>
    <cellStyle name="Notitie 5 3 19" xfId="8768" xr:uid="{00000000-0005-0000-0000-00009F220000}"/>
    <cellStyle name="Notitie 5 3 19 2" xfId="18495" xr:uid="{00000000-0005-0000-0000-0000A0220000}"/>
    <cellStyle name="Notitie 5 3 2" xfId="4524" xr:uid="{00000000-0005-0000-0000-0000A1220000}"/>
    <cellStyle name="Notitie 5 3 2 2" xfId="14251" xr:uid="{00000000-0005-0000-0000-0000A2220000}"/>
    <cellStyle name="Notitie 5 3 20" xfId="8941" xr:uid="{00000000-0005-0000-0000-0000A3220000}"/>
    <cellStyle name="Notitie 5 3 20 2" xfId="18668" xr:uid="{00000000-0005-0000-0000-0000A4220000}"/>
    <cellStyle name="Notitie 5 3 21" xfId="9121" xr:uid="{00000000-0005-0000-0000-0000A5220000}"/>
    <cellStyle name="Notitie 5 3 21 2" xfId="18848" xr:uid="{00000000-0005-0000-0000-0000A6220000}"/>
    <cellStyle name="Notitie 5 3 22" xfId="9291" xr:uid="{00000000-0005-0000-0000-0000A7220000}"/>
    <cellStyle name="Notitie 5 3 22 2" xfId="19018" xr:uid="{00000000-0005-0000-0000-0000A8220000}"/>
    <cellStyle name="Notitie 5 3 23" xfId="9461" xr:uid="{00000000-0005-0000-0000-0000A9220000}"/>
    <cellStyle name="Notitie 5 3 23 2" xfId="19188" xr:uid="{00000000-0005-0000-0000-0000AA220000}"/>
    <cellStyle name="Notitie 5 3 24" xfId="9625" xr:uid="{00000000-0005-0000-0000-0000AB220000}"/>
    <cellStyle name="Notitie 5 3 24 2" xfId="19352" xr:uid="{00000000-0005-0000-0000-0000AC220000}"/>
    <cellStyle name="Notitie 5 3 25" xfId="9797" xr:uid="{00000000-0005-0000-0000-0000AD220000}"/>
    <cellStyle name="Notitie 5 3 25 2" xfId="19524" xr:uid="{00000000-0005-0000-0000-0000AE220000}"/>
    <cellStyle name="Notitie 5 3 26" xfId="9958" xr:uid="{00000000-0005-0000-0000-0000AF220000}"/>
    <cellStyle name="Notitie 5 3 26 2" xfId="19685" xr:uid="{00000000-0005-0000-0000-0000B0220000}"/>
    <cellStyle name="Notitie 5 3 27" xfId="10117" xr:uid="{00000000-0005-0000-0000-0000B1220000}"/>
    <cellStyle name="Notitie 5 3 27 2" xfId="19844" xr:uid="{00000000-0005-0000-0000-0000B2220000}"/>
    <cellStyle name="Notitie 5 3 28" xfId="10272" xr:uid="{00000000-0005-0000-0000-0000B3220000}"/>
    <cellStyle name="Notitie 5 3 28 2" xfId="19999" xr:uid="{00000000-0005-0000-0000-0000B4220000}"/>
    <cellStyle name="Notitie 5 3 29" xfId="10426" xr:uid="{00000000-0005-0000-0000-0000B5220000}"/>
    <cellStyle name="Notitie 5 3 29 2" xfId="20153" xr:uid="{00000000-0005-0000-0000-0000B6220000}"/>
    <cellStyle name="Notitie 5 3 3" xfId="5733" xr:uid="{00000000-0005-0000-0000-0000B7220000}"/>
    <cellStyle name="Notitie 5 3 3 2" xfId="15460" xr:uid="{00000000-0005-0000-0000-0000B8220000}"/>
    <cellStyle name="Notitie 5 3 30" xfId="10577" xr:uid="{00000000-0005-0000-0000-0000B9220000}"/>
    <cellStyle name="Notitie 5 3 30 2" xfId="20304" xr:uid="{00000000-0005-0000-0000-0000BA220000}"/>
    <cellStyle name="Notitie 5 3 31" xfId="10723" xr:uid="{00000000-0005-0000-0000-0000BB220000}"/>
    <cellStyle name="Notitie 5 3 31 2" xfId="20450" xr:uid="{00000000-0005-0000-0000-0000BC220000}"/>
    <cellStyle name="Notitie 5 3 4" xfId="5948" xr:uid="{00000000-0005-0000-0000-0000BD220000}"/>
    <cellStyle name="Notitie 5 3 4 2" xfId="15675" xr:uid="{00000000-0005-0000-0000-0000BE220000}"/>
    <cellStyle name="Notitie 5 3 5" xfId="5405" xr:uid="{00000000-0005-0000-0000-0000BF220000}"/>
    <cellStyle name="Notitie 5 3 5 2" xfId="15132" xr:uid="{00000000-0005-0000-0000-0000C0220000}"/>
    <cellStyle name="Notitie 5 3 6" xfId="6322" xr:uid="{00000000-0005-0000-0000-0000C1220000}"/>
    <cellStyle name="Notitie 5 3 6 2" xfId="16049" xr:uid="{00000000-0005-0000-0000-0000C2220000}"/>
    <cellStyle name="Notitie 5 3 7" xfId="6525" xr:uid="{00000000-0005-0000-0000-0000C3220000}"/>
    <cellStyle name="Notitie 5 3 7 2" xfId="16252" xr:uid="{00000000-0005-0000-0000-0000C4220000}"/>
    <cellStyle name="Notitie 5 3 8" xfId="6735" xr:uid="{00000000-0005-0000-0000-0000C5220000}"/>
    <cellStyle name="Notitie 5 3 8 2" xfId="16462" xr:uid="{00000000-0005-0000-0000-0000C6220000}"/>
    <cellStyle name="Notitie 5 3 9" xfId="6931" xr:uid="{00000000-0005-0000-0000-0000C7220000}"/>
    <cellStyle name="Notitie 5 3 9 2" xfId="16658" xr:uid="{00000000-0005-0000-0000-0000C8220000}"/>
    <cellStyle name="Notitie 5 30" xfId="2777" xr:uid="{00000000-0005-0000-0000-0000C9220000}"/>
    <cellStyle name="Notitie 5 30 2" xfId="12504" xr:uid="{00000000-0005-0000-0000-0000CA220000}"/>
    <cellStyle name="Notitie 5 31" xfId="7021" xr:uid="{00000000-0005-0000-0000-0000CB220000}"/>
    <cellStyle name="Notitie 5 31 2" xfId="16748" xr:uid="{00000000-0005-0000-0000-0000CC220000}"/>
    <cellStyle name="Notitie 5 32" xfId="9637" xr:uid="{00000000-0005-0000-0000-0000CD220000}"/>
    <cellStyle name="Notitie 5 32 2" xfId="19364" xr:uid="{00000000-0005-0000-0000-0000CE220000}"/>
    <cellStyle name="Notitie 5 33" xfId="5168" xr:uid="{00000000-0005-0000-0000-0000CF220000}"/>
    <cellStyle name="Notitie 5 33 2" xfId="14895" xr:uid="{00000000-0005-0000-0000-0000D0220000}"/>
    <cellStyle name="Notitie 5 4" xfId="3023" xr:uid="{00000000-0005-0000-0000-0000D1220000}"/>
    <cellStyle name="Notitie 5 4 2" xfId="12750" xr:uid="{00000000-0005-0000-0000-0000D2220000}"/>
    <cellStyle name="Notitie 5 5" xfId="2693" xr:uid="{00000000-0005-0000-0000-0000D3220000}"/>
    <cellStyle name="Notitie 5 5 2" xfId="12420" xr:uid="{00000000-0005-0000-0000-0000D4220000}"/>
    <cellStyle name="Notitie 5 6" xfId="4682" xr:uid="{00000000-0005-0000-0000-0000D5220000}"/>
    <cellStyle name="Notitie 5 6 2" xfId="14409" xr:uid="{00000000-0005-0000-0000-0000D6220000}"/>
    <cellStyle name="Notitie 5 7" xfId="5820" xr:uid="{00000000-0005-0000-0000-0000D7220000}"/>
    <cellStyle name="Notitie 5 7 2" xfId="15547" xr:uid="{00000000-0005-0000-0000-0000D8220000}"/>
    <cellStyle name="Notitie 5 8" xfId="5171" xr:uid="{00000000-0005-0000-0000-0000D9220000}"/>
    <cellStyle name="Notitie 5 8 2" xfId="14898" xr:uid="{00000000-0005-0000-0000-0000DA220000}"/>
    <cellStyle name="Notitie 5 9" xfId="5520" xr:uid="{00000000-0005-0000-0000-0000DB220000}"/>
    <cellStyle name="Notitie 5 9 2" xfId="15247" xr:uid="{00000000-0005-0000-0000-0000DC220000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1" xfId="2677" xr:uid="{00000000-0005-0000-0000-0000E0220000}"/>
    <cellStyle name="Notitie 6 11 2" xfId="12404" xr:uid="{00000000-0005-0000-0000-0000E1220000}"/>
    <cellStyle name="Notitie 6 12" xfId="4773" xr:uid="{00000000-0005-0000-0000-0000E2220000}"/>
    <cellStyle name="Notitie 6 12 2" xfId="14500" xr:uid="{00000000-0005-0000-0000-0000E3220000}"/>
    <cellStyle name="Notitie 6 13" xfId="5514" xr:uid="{00000000-0005-0000-0000-0000E4220000}"/>
    <cellStyle name="Notitie 6 13 2" xfId="15241" xr:uid="{00000000-0005-0000-0000-0000E5220000}"/>
    <cellStyle name="Notitie 6 14" xfId="5545" xr:uid="{00000000-0005-0000-0000-0000E6220000}"/>
    <cellStyle name="Notitie 6 14 2" xfId="15272" xr:uid="{00000000-0005-0000-0000-0000E7220000}"/>
    <cellStyle name="Notitie 6 15" xfId="2783" xr:uid="{00000000-0005-0000-0000-0000E8220000}"/>
    <cellStyle name="Notitie 6 15 2" xfId="12510" xr:uid="{00000000-0005-0000-0000-0000E9220000}"/>
    <cellStyle name="Notitie 6 16" xfId="4954" xr:uid="{00000000-0005-0000-0000-0000EA220000}"/>
    <cellStyle name="Notitie 6 16 2" xfId="14681" xr:uid="{00000000-0005-0000-0000-0000EB220000}"/>
    <cellStyle name="Notitie 6 17" xfId="7647" xr:uid="{00000000-0005-0000-0000-0000EC220000}"/>
    <cellStyle name="Notitie 6 17 2" xfId="17374" xr:uid="{00000000-0005-0000-0000-0000ED220000}"/>
    <cellStyle name="Notitie 6 18" xfId="2810" xr:uid="{00000000-0005-0000-0000-0000EE220000}"/>
    <cellStyle name="Notitie 6 18 2" xfId="12537" xr:uid="{00000000-0005-0000-0000-0000EF220000}"/>
    <cellStyle name="Notitie 6 19" xfId="5613" xr:uid="{00000000-0005-0000-0000-0000F0220000}"/>
    <cellStyle name="Notitie 6 19 2" xfId="15340" xr:uid="{00000000-0005-0000-0000-0000F1220000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1" xfId="7338" xr:uid="{00000000-0005-0000-0000-0000F5220000}"/>
    <cellStyle name="Notitie 6 2 11 2" xfId="17065" xr:uid="{00000000-0005-0000-0000-0000F6220000}"/>
    <cellStyle name="Notitie 6 2 12" xfId="7533" xr:uid="{00000000-0005-0000-0000-0000F7220000}"/>
    <cellStyle name="Notitie 6 2 12 2" xfId="17260" xr:uid="{00000000-0005-0000-0000-0000F8220000}"/>
    <cellStyle name="Notitie 6 2 13" xfId="7727" xr:uid="{00000000-0005-0000-0000-0000F9220000}"/>
    <cellStyle name="Notitie 6 2 13 2" xfId="17454" xr:uid="{00000000-0005-0000-0000-0000FA220000}"/>
    <cellStyle name="Notitie 6 2 14" xfId="7923" xr:uid="{00000000-0005-0000-0000-0000FB220000}"/>
    <cellStyle name="Notitie 6 2 14 2" xfId="17650" xr:uid="{00000000-0005-0000-0000-0000FC220000}"/>
    <cellStyle name="Notitie 6 2 15" xfId="4699" xr:uid="{00000000-0005-0000-0000-0000FD220000}"/>
    <cellStyle name="Notitie 6 2 15 2" xfId="14426" xr:uid="{00000000-0005-0000-0000-0000FE220000}"/>
    <cellStyle name="Notitie 6 2 16" xfId="8225" xr:uid="{00000000-0005-0000-0000-0000FF220000}"/>
    <cellStyle name="Notitie 6 2 16 2" xfId="17952" xr:uid="{00000000-0005-0000-0000-000000230000}"/>
    <cellStyle name="Notitie 6 2 17" xfId="8413" xr:uid="{00000000-0005-0000-0000-000001230000}"/>
    <cellStyle name="Notitie 6 2 17 2" xfId="18140" xr:uid="{00000000-0005-0000-0000-000002230000}"/>
    <cellStyle name="Notitie 6 2 18" xfId="8595" xr:uid="{00000000-0005-0000-0000-000003230000}"/>
    <cellStyle name="Notitie 6 2 18 2" xfId="18322" xr:uid="{00000000-0005-0000-0000-000004230000}"/>
    <cellStyle name="Notitie 6 2 19" xfId="8769" xr:uid="{00000000-0005-0000-0000-000005230000}"/>
    <cellStyle name="Notitie 6 2 19 2" xfId="18496" xr:uid="{00000000-0005-0000-0000-000006230000}"/>
    <cellStyle name="Notitie 6 2 2" xfId="4525" xr:uid="{00000000-0005-0000-0000-000007230000}"/>
    <cellStyle name="Notitie 6 2 2 2" xfId="14252" xr:uid="{00000000-0005-0000-0000-000008230000}"/>
    <cellStyle name="Notitie 6 2 20" xfId="8942" xr:uid="{00000000-0005-0000-0000-000009230000}"/>
    <cellStyle name="Notitie 6 2 20 2" xfId="18669" xr:uid="{00000000-0005-0000-0000-00000A230000}"/>
    <cellStyle name="Notitie 6 2 21" xfId="9122" xr:uid="{00000000-0005-0000-0000-00000B230000}"/>
    <cellStyle name="Notitie 6 2 21 2" xfId="18849" xr:uid="{00000000-0005-0000-0000-00000C230000}"/>
    <cellStyle name="Notitie 6 2 22" xfId="9292" xr:uid="{00000000-0005-0000-0000-00000D230000}"/>
    <cellStyle name="Notitie 6 2 22 2" xfId="19019" xr:uid="{00000000-0005-0000-0000-00000E230000}"/>
    <cellStyle name="Notitie 6 2 23" xfId="9462" xr:uid="{00000000-0005-0000-0000-00000F230000}"/>
    <cellStyle name="Notitie 6 2 23 2" xfId="19189" xr:uid="{00000000-0005-0000-0000-000010230000}"/>
    <cellStyle name="Notitie 6 2 24" xfId="9626" xr:uid="{00000000-0005-0000-0000-000011230000}"/>
    <cellStyle name="Notitie 6 2 24 2" xfId="19353" xr:uid="{00000000-0005-0000-0000-000012230000}"/>
    <cellStyle name="Notitie 6 2 25" xfId="9798" xr:uid="{00000000-0005-0000-0000-000013230000}"/>
    <cellStyle name="Notitie 6 2 25 2" xfId="19525" xr:uid="{00000000-0005-0000-0000-000014230000}"/>
    <cellStyle name="Notitie 6 2 26" xfId="9959" xr:uid="{00000000-0005-0000-0000-000015230000}"/>
    <cellStyle name="Notitie 6 2 26 2" xfId="19686" xr:uid="{00000000-0005-0000-0000-000016230000}"/>
    <cellStyle name="Notitie 6 2 27" xfId="10118" xr:uid="{00000000-0005-0000-0000-000017230000}"/>
    <cellStyle name="Notitie 6 2 27 2" xfId="19845" xr:uid="{00000000-0005-0000-0000-000018230000}"/>
    <cellStyle name="Notitie 6 2 28" xfId="10273" xr:uid="{00000000-0005-0000-0000-000019230000}"/>
    <cellStyle name="Notitie 6 2 28 2" xfId="20000" xr:uid="{00000000-0005-0000-0000-00001A230000}"/>
    <cellStyle name="Notitie 6 2 29" xfId="10427" xr:uid="{00000000-0005-0000-0000-00001B230000}"/>
    <cellStyle name="Notitie 6 2 29 2" xfId="20154" xr:uid="{00000000-0005-0000-0000-00001C230000}"/>
    <cellStyle name="Notitie 6 2 3" xfId="5734" xr:uid="{00000000-0005-0000-0000-00001D230000}"/>
    <cellStyle name="Notitie 6 2 3 2" xfId="15461" xr:uid="{00000000-0005-0000-0000-00001E230000}"/>
    <cellStyle name="Notitie 6 2 30" xfId="10578" xr:uid="{00000000-0005-0000-0000-00001F230000}"/>
    <cellStyle name="Notitie 6 2 30 2" xfId="20305" xr:uid="{00000000-0005-0000-0000-000020230000}"/>
    <cellStyle name="Notitie 6 2 31" xfId="10724" xr:uid="{00000000-0005-0000-0000-000021230000}"/>
    <cellStyle name="Notitie 6 2 31 2" xfId="20451" xr:uid="{00000000-0005-0000-0000-000022230000}"/>
    <cellStyle name="Notitie 6 2 4" xfId="5949" xr:uid="{00000000-0005-0000-0000-000023230000}"/>
    <cellStyle name="Notitie 6 2 4 2" xfId="15676" xr:uid="{00000000-0005-0000-0000-000024230000}"/>
    <cellStyle name="Notitie 6 2 5" xfId="4668" xr:uid="{00000000-0005-0000-0000-000025230000}"/>
    <cellStyle name="Notitie 6 2 5 2" xfId="14395" xr:uid="{00000000-0005-0000-0000-000026230000}"/>
    <cellStyle name="Notitie 6 2 6" xfId="6323" xr:uid="{00000000-0005-0000-0000-000027230000}"/>
    <cellStyle name="Notitie 6 2 6 2" xfId="16050" xr:uid="{00000000-0005-0000-0000-000028230000}"/>
    <cellStyle name="Notitie 6 2 7" xfId="6526" xr:uid="{00000000-0005-0000-0000-000029230000}"/>
    <cellStyle name="Notitie 6 2 7 2" xfId="16253" xr:uid="{00000000-0005-0000-0000-00002A230000}"/>
    <cellStyle name="Notitie 6 2 8" xfId="6736" xr:uid="{00000000-0005-0000-0000-00002B230000}"/>
    <cellStyle name="Notitie 6 2 8 2" xfId="16463" xr:uid="{00000000-0005-0000-0000-00002C230000}"/>
    <cellStyle name="Notitie 6 2 9" xfId="6932" xr:uid="{00000000-0005-0000-0000-00002D230000}"/>
    <cellStyle name="Notitie 6 2 9 2" xfId="16659" xr:uid="{00000000-0005-0000-0000-00002E230000}"/>
    <cellStyle name="Notitie 6 20" xfId="7611" xr:uid="{00000000-0005-0000-0000-00002F230000}"/>
    <cellStyle name="Notitie 6 20 2" xfId="17338" xr:uid="{00000000-0005-0000-0000-000030230000}"/>
    <cellStyle name="Notitie 6 21" xfId="6625" xr:uid="{00000000-0005-0000-0000-000031230000}"/>
    <cellStyle name="Notitie 6 21 2" xfId="16352" xr:uid="{00000000-0005-0000-0000-000032230000}"/>
    <cellStyle name="Notitie 6 22" xfId="5027" xr:uid="{00000000-0005-0000-0000-000033230000}"/>
    <cellStyle name="Notitie 6 22 2" xfId="14754" xr:uid="{00000000-0005-0000-0000-000034230000}"/>
    <cellStyle name="Notitie 6 23" xfId="5119" xr:uid="{00000000-0005-0000-0000-000035230000}"/>
    <cellStyle name="Notitie 6 23 2" xfId="14846" xr:uid="{00000000-0005-0000-0000-000036230000}"/>
    <cellStyle name="Notitie 6 24" xfId="2581" xr:uid="{00000000-0005-0000-0000-000037230000}"/>
    <cellStyle name="Notitie 6 24 2" xfId="12308" xr:uid="{00000000-0005-0000-0000-000038230000}"/>
    <cellStyle name="Notitie 6 25" xfId="2792" xr:uid="{00000000-0005-0000-0000-000039230000}"/>
    <cellStyle name="Notitie 6 25 2" xfId="12519" xr:uid="{00000000-0005-0000-0000-00003A230000}"/>
    <cellStyle name="Notitie 6 26" xfId="5180" xr:uid="{00000000-0005-0000-0000-00003B230000}"/>
    <cellStyle name="Notitie 6 26 2" xfId="14907" xr:uid="{00000000-0005-0000-0000-00003C230000}"/>
    <cellStyle name="Notitie 6 27" xfId="7738" xr:uid="{00000000-0005-0000-0000-00003D230000}"/>
    <cellStyle name="Notitie 6 27 2" xfId="17465" xr:uid="{00000000-0005-0000-0000-00003E230000}"/>
    <cellStyle name="Notitie 6 28" xfId="7026" xr:uid="{00000000-0005-0000-0000-00003F230000}"/>
    <cellStyle name="Notitie 6 28 2" xfId="16753" xr:uid="{00000000-0005-0000-0000-000040230000}"/>
    <cellStyle name="Notitie 6 29" xfId="8093" xr:uid="{00000000-0005-0000-0000-000041230000}"/>
    <cellStyle name="Notitie 6 29 2" xfId="17820" xr:uid="{00000000-0005-0000-0000-000042230000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1" xfId="7339" xr:uid="{00000000-0005-0000-0000-000046230000}"/>
    <cellStyle name="Notitie 6 3 11 2" xfId="17066" xr:uid="{00000000-0005-0000-0000-000047230000}"/>
    <cellStyle name="Notitie 6 3 12" xfId="7534" xr:uid="{00000000-0005-0000-0000-000048230000}"/>
    <cellStyle name="Notitie 6 3 12 2" xfId="17261" xr:uid="{00000000-0005-0000-0000-000049230000}"/>
    <cellStyle name="Notitie 6 3 13" xfId="7728" xr:uid="{00000000-0005-0000-0000-00004A230000}"/>
    <cellStyle name="Notitie 6 3 13 2" xfId="17455" xr:uid="{00000000-0005-0000-0000-00004B230000}"/>
    <cellStyle name="Notitie 6 3 14" xfId="7924" xr:uid="{00000000-0005-0000-0000-00004C230000}"/>
    <cellStyle name="Notitie 6 3 14 2" xfId="17651" xr:uid="{00000000-0005-0000-0000-00004D230000}"/>
    <cellStyle name="Notitie 6 3 15" xfId="5060" xr:uid="{00000000-0005-0000-0000-00004E230000}"/>
    <cellStyle name="Notitie 6 3 15 2" xfId="14787" xr:uid="{00000000-0005-0000-0000-00004F230000}"/>
    <cellStyle name="Notitie 6 3 16" xfId="8226" xr:uid="{00000000-0005-0000-0000-000050230000}"/>
    <cellStyle name="Notitie 6 3 16 2" xfId="17953" xr:uid="{00000000-0005-0000-0000-000051230000}"/>
    <cellStyle name="Notitie 6 3 17" xfId="8414" xr:uid="{00000000-0005-0000-0000-000052230000}"/>
    <cellStyle name="Notitie 6 3 17 2" xfId="18141" xr:uid="{00000000-0005-0000-0000-000053230000}"/>
    <cellStyle name="Notitie 6 3 18" xfId="8596" xr:uid="{00000000-0005-0000-0000-000054230000}"/>
    <cellStyle name="Notitie 6 3 18 2" xfId="18323" xr:uid="{00000000-0005-0000-0000-000055230000}"/>
    <cellStyle name="Notitie 6 3 19" xfId="8770" xr:uid="{00000000-0005-0000-0000-000056230000}"/>
    <cellStyle name="Notitie 6 3 19 2" xfId="18497" xr:uid="{00000000-0005-0000-0000-000057230000}"/>
    <cellStyle name="Notitie 6 3 2" xfId="4526" xr:uid="{00000000-0005-0000-0000-000058230000}"/>
    <cellStyle name="Notitie 6 3 2 2" xfId="14253" xr:uid="{00000000-0005-0000-0000-000059230000}"/>
    <cellStyle name="Notitie 6 3 20" xfId="8943" xr:uid="{00000000-0005-0000-0000-00005A230000}"/>
    <cellStyle name="Notitie 6 3 20 2" xfId="18670" xr:uid="{00000000-0005-0000-0000-00005B230000}"/>
    <cellStyle name="Notitie 6 3 21" xfId="9123" xr:uid="{00000000-0005-0000-0000-00005C230000}"/>
    <cellStyle name="Notitie 6 3 21 2" xfId="18850" xr:uid="{00000000-0005-0000-0000-00005D230000}"/>
    <cellStyle name="Notitie 6 3 22" xfId="9293" xr:uid="{00000000-0005-0000-0000-00005E230000}"/>
    <cellStyle name="Notitie 6 3 22 2" xfId="19020" xr:uid="{00000000-0005-0000-0000-00005F230000}"/>
    <cellStyle name="Notitie 6 3 23" xfId="9463" xr:uid="{00000000-0005-0000-0000-000060230000}"/>
    <cellStyle name="Notitie 6 3 23 2" xfId="19190" xr:uid="{00000000-0005-0000-0000-000061230000}"/>
    <cellStyle name="Notitie 6 3 24" xfId="9627" xr:uid="{00000000-0005-0000-0000-000062230000}"/>
    <cellStyle name="Notitie 6 3 24 2" xfId="19354" xr:uid="{00000000-0005-0000-0000-000063230000}"/>
    <cellStyle name="Notitie 6 3 25" xfId="9799" xr:uid="{00000000-0005-0000-0000-000064230000}"/>
    <cellStyle name="Notitie 6 3 25 2" xfId="19526" xr:uid="{00000000-0005-0000-0000-000065230000}"/>
    <cellStyle name="Notitie 6 3 26" xfId="9960" xr:uid="{00000000-0005-0000-0000-000066230000}"/>
    <cellStyle name="Notitie 6 3 26 2" xfId="19687" xr:uid="{00000000-0005-0000-0000-000067230000}"/>
    <cellStyle name="Notitie 6 3 27" xfId="10119" xr:uid="{00000000-0005-0000-0000-000068230000}"/>
    <cellStyle name="Notitie 6 3 27 2" xfId="19846" xr:uid="{00000000-0005-0000-0000-000069230000}"/>
    <cellStyle name="Notitie 6 3 28" xfId="10274" xr:uid="{00000000-0005-0000-0000-00006A230000}"/>
    <cellStyle name="Notitie 6 3 28 2" xfId="20001" xr:uid="{00000000-0005-0000-0000-00006B230000}"/>
    <cellStyle name="Notitie 6 3 29" xfId="10428" xr:uid="{00000000-0005-0000-0000-00006C230000}"/>
    <cellStyle name="Notitie 6 3 29 2" xfId="20155" xr:uid="{00000000-0005-0000-0000-00006D230000}"/>
    <cellStyle name="Notitie 6 3 3" xfId="5735" xr:uid="{00000000-0005-0000-0000-00006E230000}"/>
    <cellStyle name="Notitie 6 3 3 2" xfId="15462" xr:uid="{00000000-0005-0000-0000-00006F230000}"/>
    <cellStyle name="Notitie 6 3 30" xfId="10579" xr:uid="{00000000-0005-0000-0000-000070230000}"/>
    <cellStyle name="Notitie 6 3 30 2" xfId="20306" xr:uid="{00000000-0005-0000-0000-000071230000}"/>
    <cellStyle name="Notitie 6 3 31" xfId="10725" xr:uid="{00000000-0005-0000-0000-000072230000}"/>
    <cellStyle name="Notitie 6 3 31 2" xfId="20452" xr:uid="{00000000-0005-0000-0000-000073230000}"/>
    <cellStyle name="Notitie 6 3 4" xfId="5950" xr:uid="{00000000-0005-0000-0000-000074230000}"/>
    <cellStyle name="Notitie 6 3 4 2" xfId="15677" xr:uid="{00000000-0005-0000-0000-000075230000}"/>
    <cellStyle name="Notitie 6 3 5" xfId="5495" xr:uid="{00000000-0005-0000-0000-000076230000}"/>
    <cellStyle name="Notitie 6 3 5 2" xfId="15222" xr:uid="{00000000-0005-0000-0000-000077230000}"/>
    <cellStyle name="Notitie 6 3 6" xfId="6324" xr:uid="{00000000-0005-0000-0000-000078230000}"/>
    <cellStyle name="Notitie 6 3 6 2" xfId="16051" xr:uid="{00000000-0005-0000-0000-000079230000}"/>
    <cellStyle name="Notitie 6 3 7" xfId="6527" xr:uid="{00000000-0005-0000-0000-00007A230000}"/>
    <cellStyle name="Notitie 6 3 7 2" xfId="16254" xr:uid="{00000000-0005-0000-0000-00007B230000}"/>
    <cellStyle name="Notitie 6 3 8" xfId="6737" xr:uid="{00000000-0005-0000-0000-00007C230000}"/>
    <cellStyle name="Notitie 6 3 8 2" xfId="16464" xr:uid="{00000000-0005-0000-0000-00007D230000}"/>
    <cellStyle name="Notitie 6 3 9" xfId="6933" xr:uid="{00000000-0005-0000-0000-00007E230000}"/>
    <cellStyle name="Notitie 6 3 9 2" xfId="16660" xr:uid="{00000000-0005-0000-0000-00007F230000}"/>
    <cellStyle name="Notitie 6 30" xfId="5312" xr:uid="{00000000-0005-0000-0000-000080230000}"/>
    <cellStyle name="Notitie 6 30 2" xfId="15039" xr:uid="{00000000-0005-0000-0000-000081230000}"/>
    <cellStyle name="Notitie 6 31" xfId="7814" xr:uid="{00000000-0005-0000-0000-000082230000}"/>
    <cellStyle name="Notitie 6 31 2" xfId="17541" xr:uid="{00000000-0005-0000-0000-000083230000}"/>
    <cellStyle name="Notitie 6 32" xfId="2480" xr:uid="{00000000-0005-0000-0000-000084230000}"/>
    <cellStyle name="Notitie 6 32 2" xfId="12207" xr:uid="{00000000-0005-0000-0000-000085230000}"/>
    <cellStyle name="Notitie 6 33" xfId="5254" xr:uid="{00000000-0005-0000-0000-000086230000}"/>
    <cellStyle name="Notitie 6 33 2" xfId="14981" xr:uid="{00000000-0005-0000-0000-000087230000}"/>
    <cellStyle name="Notitie 6 4" xfId="3024" xr:uid="{00000000-0005-0000-0000-000088230000}"/>
    <cellStyle name="Notitie 6 4 2" xfId="12751" xr:uid="{00000000-0005-0000-0000-000089230000}"/>
    <cellStyle name="Notitie 6 5" xfId="2692" xr:uid="{00000000-0005-0000-0000-00008A230000}"/>
    <cellStyle name="Notitie 6 5 2" xfId="12419" xr:uid="{00000000-0005-0000-0000-00008B230000}"/>
    <cellStyle name="Notitie 6 6" xfId="5199" xr:uid="{00000000-0005-0000-0000-00008C230000}"/>
    <cellStyle name="Notitie 6 6 2" xfId="14926" xr:uid="{00000000-0005-0000-0000-00008D230000}"/>
    <cellStyle name="Notitie 6 7" xfId="2997" xr:uid="{00000000-0005-0000-0000-00008E230000}"/>
    <cellStyle name="Notitie 6 7 2" xfId="12724" xr:uid="{00000000-0005-0000-0000-00008F230000}"/>
    <cellStyle name="Notitie 6 8" xfId="3769" xr:uid="{00000000-0005-0000-0000-000090230000}"/>
    <cellStyle name="Notitie 6 8 2" xfId="13496" xr:uid="{00000000-0005-0000-0000-000091230000}"/>
    <cellStyle name="Notitie 6 9" xfId="3404" xr:uid="{00000000-0005-0000-0000-000092230000}"/>
    <cellStyle name="Notitie 6 9 2" xfId="13131" xr:uid="{00000000-0005-0000-0000-000093230000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1" xfId="3010" xr:uid="{00000000-0005-0000-0000-000097230000}"/>
    <cellStyle name="Notitie 7 11 2" xfId="12737" xr:uid="{00000000-0005-0000-0000-000098230000}"/>
    <cellStyle name="Notitie 7 12" xfId="6095" xr:uid="{00000000-0005-0000-0000-000099230000}"/>
    <cellStyle name="Notitie 7 12 2" xfId="15822" xr:uid="{00000000-0005-0000-0000-00009A230000}"/>
    <cellStyle name="Notitie 7 13" xfId="4890" xr:uid="{00000000-0005-0000-0000-00009B230000}"/>
    <cellStyle name="Notitie 7 13 2" xfId="14617" xr:uid="{00000000-0005-0000-0000-00009C230000}"/>
    <cellStyle name="Notitie 7 14" xfId="5143" xr:uid="{00000000-0005-0000-0000-00009D230000}"/>
    <cellStyle name="Notitie 7 14 2" xfId="14870" xr:uid="{00000000-0005-0000-0000-00009E230000}"/>
    <cellStyle name="Notitie 7 15" xfId="5323" xr:uid="{00000000-0005-0000-0000-00009F230000}"/>
    <cellStyle name="Notitie 7 15 2" xfId="15050" xr:uid="{00000000-0005-0000-0000-0000A0230000}"/>
    <cellStyle name="Notitie 7 16" xfId="6221" xr:uid="{00000000-0005-0000-0000-0000A1230000}"/>
    <cellStyle name="Notitie 7 16 2" xfId="15948" xr:uid="{00000000-0005-0000-0000-0000A2230000}"/>
    <cellStyle name="Notitie 7 17" xfId="3405" xr:uid="{00000000-0005-0000-0000-0000A3230000}"/>
    <cellStyle name="Notitie 7 17 2" xfId="13132" xr:uid="{00000000-0005-0000-0000-0000A4230000}"/>
    <cellStyle name="Notitie 7 18" xfId="8041" xr:uid="{00000000-0005-0000-0000-0000A5230000}"/>
    <cellStyle name="Notitie 7 18 2" xfId="17768" xr:uid="{00000000-0005-0000-0000-0000A6230000}"/>
    <cellStyle name="Notitie 7 19" xfId="2587" xr:uid="{00000000-0005-0000-0000-0000A7230000}"/>
    <cellStyle name="Notitie 7 19 2" xfId="12314" xr:uid="{00000000-0005-0000-0000-0000A8230000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1" xfId="7340" xr:uid="{00000000-0005-0000-0000-0000AC230000}"/>
    <cellStyle name="Notitie 7 2 11 2" xfId="17067" xr:uid="{00000000-0005-0000-0000-0000AD230000}"/>
    <cellStyle name="Notitie 7 2 12" xfId="7535" xr:uid="{00000000-0005-0000-0000-0000AE230000}"/>
    <cellStyle name="Notitie 7 2 12 2" xfId="17262" xr:uid="{00000000-0005-0000-0000-0000AF230000}"/>
    <cellStyle name="Notitie 7 2 13" xfId="7729" xr:uid="{00000000-0005-0000-0000-0000B0230000}"/>
    <cellStyle name="Notitie 7 2 13 2" xfId="17456" xr:uid="{00000000-0005-0000-0000-0000B1230000}"/>
    <cellStyle name="Notitie 7 2 14" xfId="7925" xr:uid="{00000000-0005-0000-0000-0000B2230000}"/>
    <cellStyle name="Notitie 7 2 14 2" xfId="17652" xr:uid="{00000000-0005-0000-0000-0000B3230000}"/>
    <cellStyle name="Notitie 7 2 15" xfId="5102" xr:uid="{00000000-0005-0000-0000-0000B4230000}"/>
    <cellStyle name="Notitie 7 2 15 2" xfId="14829" xr:uid="{00000000-0005-0000-0000-0000B5230000}"/>
    <cellStyle name="Notitie 7 2 16" xfId="8227" xr:uid="{00000000-0005-0000-0000-0000B6230000}"/>
    <cellStyle name="Notitie 7 2 16 2" xfId="17954" xr:uid="{00000000-0005-0000-0000-0000B7230000}"/>
    <cellStyle name="Notitie 7 2 17" xfId="8415" xr:uid="{00000000-0005-0000-0000-0000B8230000}"/>
    <cellStyle name="Notitie 7 2 17 2" xfId="18142" xr:uid="{00000000-0005-0000-0000-0000B9230000}"/>
    <cellStyle name="Notitie 7 2 18" xfId="8597" xr:uid="{00000000-0005-0000-0000-0000BA230000}"/>
    <cellStyle name="Notitie 7 2 18 2" xfId="18324" xr:uid="{00000000-0005-0000-0000-0000BB230000}"/>
    <cellStyle name="Notitie 7 2 19" xfId="8771" xr:uid="{00000000-0005-0000-0000-0000BC230000}"/>
    <cellStyle name="Notitie 7 2 19 2" xfId="18498" xr:uid="{00000000-0005-0000-0000-0000BD230000}"/>
    <cellStyle name="Notitie 7 2 2" xfId="4527" xr:uid="{00000000-0005-0000-0000-0000BE230000}"/>
    <cellStyle name="Notitie 7 2 2 2" xfId="14254" xr:uid="{00000000-0005-0000-0000-0000BF230000}"/>
    <cellStyle name="Notitie 7 2 20" xfId="8944" xr:uid="{00000000-0005-0000-0000-0000C0230000}"/>
    <cellStyle name="Notitie 7 2 20 2" xfId="18671" xr:uid="{00000000-0005-0000-0000-0000C1230000}"/>
    <cellStyle name="Notitie 7 2 21" xfId="9124" xr:uid="{00000000-0005-0000-0000-0000C2230000}"/>
    <cellStyle name="Notitie 7 2 21 2" xfId="18851" xr:uid="{00000000-0005-0000-0000-0000C3230000}"/>
    <cellStyle name="Notitie 7 2 22" xfId="9294" xr:uid="{00000000-0005-0000-0000-0000C4230000}"/>
    <cellStyle name="Notitie 7 2 22 2" xfId="19021" xr:uid="{00000000-0005-0000-0000-0000C5230000}"/>
    <cellStyle name="Notitie 7 2 23" xfId="9464" xr:uid="{00000000-0005-0000-0000-0000C6230000}"/>
    <cellStyle name="Notitie 7 2 23 2" xfId="19191" xr:uid="{00000000-0005-0000-0000-0000C7230000}"/>
    <cellStyle name="Notitie 7 2 24" xfId="9628" xr:uid="{00000000-0005-0000-0000-0000C8230000}"/>
    <cellStyle name="Notitie 7 2 24 2" xfId="19355" xr:uid="{00000000-0005-0000-0000-0000C9230000}"/>
    <cellStyle name="Notitie 7 2 25" xfId="9800" xr:uid="{00000000-0005-0000-0000-0000CA230000}"/>
    <cellStyle name="Notitie 7 2 25 2" xfId="19527" xr:uid="{00000000-0005-0000-0000-0000CB230000}"/>
    <cellStyle name="Notitie 7 2 26" xfId="9961" xr:uid="{00000000-0005-0000-0000-0000CC230000}"/>
    <cellStyle name="Notitie 7 2 26 2" xfId="19688" xr:uid="{00000000-0005-0000-0000-0000CD230000}"/>
    <cellStyle name="Notitie 7 2 27" xfId="10120" xr:uid="{00000000-0005-0000-0000-0000CE230000}"/>
    <cellStyle name="Notitie 7 2 27 2" xfId="19847" xr:uid="{00000000-0005-0000-0000-0000CF230000}"/>
    <cellStyle name="Notitie 7 2 28" xfId="10275" xr:uid="{00000000-0005-0000-0000-0000D0230000}"/>
    <cellStyle name="Notitie 7 2 28 2" xfId="20002" xr:uid="{00000000-0005-0000-0000-0000D1230000}"/>
    <cellStyle name="Notitie 7 2 29" xfId="10429" xr:uid="{00000000-0005-0000-0000-0000D2230000}"/>
    <cellStyle name="Notitie 7 2 29 2" xfId="20156" xr:uid="{00000000-0005-0000-0000-0000D3230000}"/>
    <cellStyle name="Notitie 7 2 3" xfId="5736" xr:uid="{00000000-0005-0000-0000-0000D4230000}"/>
    <cellStyle name="Notitie 7 2 3 2" xfId="15463" xr:uid="{00000000-0005-0000-0000-0000D5230000}"/>
    <cellStyle name="Notitie 7 2 30" xfId="10580" xr:uid="{00000000-0005-0000-0000-0000D6230000}"/>
    <cellStyle name="Notitie 7 2 30 2" xfId="20307" xr:uid="{00000000-0005-0000-0000-0000D7230000}"/>
    <cellStyle name="Notitie 7 2 31" xfId="10726" xr:uid="{00000000-0005-0000-0000-0000D8230000}"/>
    <cellStyle name="Notitie 7 2 31 2" xfId="20453" xr:uid="{00000000-0005-0000-0000-0000D9230000}"/>
    <cellStyle name="Notitie 7 2 4" xfId="5951" xr:uid="{00000000-0005-0000-0000-0000DA230000}"/>
    <cellStyle name="Notitie 7 2 4 2" xfId="15678" xr:uid="{00000000-0005-0000-0000-0000DB230000}"/>
    <cellStyle name="Notitie 7 2 5" xfId="5011" xr:uid="{00000000-0005-0000-0000-0000DC230000}"/>
    <cellStyle name="Notitie 7 2 5 2" xfId="14738" xr:uid="{00000000-0005-0000-0000-0000DD230000}"/>
    <cellStyle name="Notitie 7 2 6" xfId="6325" xr:uid="{00000000-0005-0000-0000-0000DE230000}"/>
    <cellStyle name="Notitie 7 2 6 2" xfId="16052" xr:uid="{00000000-0005-0000-0000-0000DF230000}"/>
    <cellStyle name="Notitie 7 2 7" xfId="6528" xr:uid="{00000000-0005-0000-0000-0000E0230000}"/>
    <cellStyle name="Notitie 7 2 7 2" xfId="16255" xr:uid="{00000000-0005-0000-0000-0000E1230000}"/>
    <cellStyle name="Notitie 7 2 8" xfId="6738" xr:uid="{00000000-0005-0000-0000-0000E2230000}"/>
    <cellStyle name="Notitie 7 2 8 2" xfId="16465" xr:uid="{00000000-0005-0000-0000-0000E3230000}"/>
    <cellStyle name="Notitie 7 2 9" xfId="6934" xr:uid="{00000000-0005-0000-0000-0000E4230000}"/>
    <cellStyle name="Notitie 7 2 9 2" xfId="16661" xr:uid="{00000000-0005-0000-0000-0000E5230000}"/>
    <cellStyle name="Notitie 7 20" xfId="5447" xr:uid="{00000000-0005-0000-0000-0000E6230000}"/>
    <cellStyle name="Notitie 7 20 2" xfId="15174" xr:uid="{00000000-0005-0000-0000-0000E7230000}"/>
    <cellStyle name="Notitie 7 21" xfId="3047" xr:uid="{00000000-0005-0000-0000-0000E8230000}"/>
    <cellStyle name="Notitie 7 21 2" xfId="12774" xr:uid="{00000000-0005-0000-0000-0000E9230000}"/>
    <cellStyle name="Notitie 7 22" xfId="8042" xr:uid="{00000000-0005-0000-0000-0000EA230000}"/>
    <cellStyle name="Notitie 7 22 2" xfId="17769" xr:uid="{00000000-0005-0000-0000-0000EB230000}"/>
    <cellStyle name="Notitie 7 23" xfId="5309" xr:uid="{00000000-0005-0000-0000-0000EC230000}"/>
    <cellStyle name="Notitie 7 23 2" xfId="15036" xr:uid="{00000000-0005-0000-0000-0000ED230000}"/>
    <cellStyle name="Notitie 7 24" xfId="8238" xr:uid="{00000000-0005-0000-0000-0000EE230000}"/>
    <cellStyle name="Notitie 7 24 2" xfId="17965" xr:uid="{00000000-0005-0000-0000-0000EF230000}"/>
    <cellStyle name="Notitie 7 25" xfId="6830" xr:uid="{00000000-0005-0000-0000-0000F0230000}"/>
    <cellStyle name="Notitie 7 25 2" xfId="16557" xr:uid="{00000000-0005-0000-0000-0000F1230000}"/>
    <cellStyle name="Notitie 7 26" xfId="8082" xr:uid="{00000000-0005-0000-0000-0000F2230000}"/>
    <cellStyle name="Notitie 7 26 2" xfId="17809" xr:uid="{00000000-0005-0000-0000-0000F3230000}"/>
    <cellStyle name="Notitie 7 27" xfId="5829" xr:uid="{00000000-0005-0000-0000-0000F4230000}"/>
    <cellStyle name="Notitie 7 27 2" xfId="15556" xr:uid="{00000000-0005-0000-0000-0000F5230000}"/>
    <cellStyle name="Notitie 7 28" xfId="8954" xr:uid="{00000000-0005-0000-0000-0000F6230000}"/>
    <cellStyle name="Notitie 7 28 2" xfId="18681" xr:uid="{00000000-0005-0000-0000-0000F7230000}"/>
    <cellStyle name="Notitie 7 29" xfId="5745" xr:uid="{00000000-0005-0000-0000-0000F8230000}"/>
    <cellStyle name="Notitie 7 29 2" xfId="15472" xr:uid="{00000000-0005-0000-0000-0000F9230000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1" xfId="7341" xr:uid="{00000000-0005-0000-0000-0000FD230000}"/>
    <cellStyle name="Notitie 7 3 11 2" xfId="17068" xr:uid="{00000000-0005-0000-0000-0000FE230000}"/>
    <cellStyle name="Notitie 7 3 12" xfId="7536" xr:uid="{00000000-0005-0000-0000-0000FF230000}"/>
    <cellStyle name="Notitie 7 3 12 2" xfId="17263" xr:uid="{00000000-0005-0000-0000-000000240000}"/>
    <cellStyle name="Notitie 7 3 13" xfId="7730" xr:uid="{00000000-0005-0000-0000-000001240000}"/>
    <cellStyle name="Notitie 7 3 13 2" xfId="17457" xr:uid="{00000000-0005-0000-0000-000002240000}"/>
    <cellStyle name="Notitie 7 3 14" xfId="7926" xr:uid="{00000000-0005-0000-0000-000003240000}"/>
    <cellStyle name="Notitie 7 3 14 2" xfId="17653" xr:uid="{00000000-0005-0000-0000-000004240000}"/>
    <cellStyle name="Notitie 7 3 15" xfId="7225" xr:uid="{00000000-0005-0000-0000-000005240000}"/>
    <cellStyle name="Notitie 7 3 15 2" xfId="16952" xr:uid="{00000000-0005-0000-0000-000006240000}"/>
    <cellStyle name="Notitie 7 3 16" xfId="8228" xr:uid="{00000000-0005-0000-0000-000007240000}"/>
    <cellStyle name="Notitie 7 3 16 2" xfId="17955" xr:uid="{00000000-0005-0000-0000-000008240000}"/>
    <cellStyle name="Notitie 7 3 17" xfId="8416" xr:uid="{00000000-0005-0000-0000-000009240000}"/>
    <cellStyle name="Notitie 7 3 17 2" xfId="18143" xr:uid="{00000000-0005-0000-0000-00000A240000}"/>
    <cellStyle name="Notitie 7 3 18" xfId="8598" xr:uid="{00000000-0005-0000-0000-00000B240000}"/>
    <cellStyle name="Notitie 7 3 18 2" xfId="18325" xr:uid="{00000000-0005-0000-0000-00000C240000}"/>
    <cellStyle name="Notitie 7 3 19" xfId="8772" xr:uid="{00000000-0005-0000-0000-00000D240000}"/>
    <cellStyle name="Notitie 7 3 19 2" xfId="18499" xr:uid="{00000000-0005-0000-0000-00000E240000}"/>
    <cellStyle name="Notitie 7 3 2" xfId="4528" xr:uid="{00000000-0005-0000-0000-00000F240000}"/>
    <cellStyle name="Notitie 7 3 2 2" xfId="14255" xr:uid="{00000000-0005-0000-0000-000010240000}"/>
    <cellStyle name="Notitie 7 3 20" xfId="8945" xr:uid="{00000000-0005-0000-0000-000011240000}"/>
    <cellStyle name="Notitie 7 3 20 2" xfId="18672" xr:uid="{00000000-0005-0000-0000-000012240000}"/>
    <cellStyle name="Notitie 7 3 21" xfId="9125" xr:uid="{00000000-0005-0000-0000-000013240000}"/>
    <cellStyle name="Notitie 7 3 21 2" xfId="18852" xr:uid="{00000000-0005-0000-0000-000014240000}"/>
    <cellStyle name="Notitie 7 3 22" xfId="9295" xr:uid="{00000000-0005-0000-0000-000015240000}"/>
    <cellStyle name="Notitie 7 3 22 2" xfId="19022" xr:uid="{00000000-0005-0000-0000-000016240000}"/>
    <cellStyle name="Notitie 7 3 23" xfId="9465" xr:uid="{00000000-0005-0000-0000-000017240000}"/>
    <cellStyle name="Notitie 7 3 23 2" xfId="19192" xr:uid="{00000000-0005-0000-0000-000018240000}"/>
    <cellStyle name="Notitie 7 3 24" xfId="9629" xr:uid="{00000000-0005-0000-0000-000019240000}"/>
    <cellStyle name="Notitie 7 3 24 2" xfId="19356" xr:uid="{00000000-0005-0000-0000-00001A240000}"/>
    <cellStyle name="Notitie 7 3 25" xfId="9801" xr:uid="{00000000-0005-0000-0000-00001B240000}"/>
    <cellStyle name="Notitie 7 3 25 2" xfId="19528" xr:uid="{00000000-0005-0000-0000-00001C240000}"/>
    <cellStyle name="Notitie 7 3 26" xfId="9962" xr:uid="{00000000-0005-0000-0000-00001D240000}"/>
    <cellStyle name="Notitie 7 3 26 2" xfId="19689" xr:uid="{00000000-0005-0000-0000-00001E240000}"/>
    <cellStyle name="Notitie 7 3 27" xfId="10121" xr:uid="{00000000-0005-0000-0000-00001F240000}"/>
    <cellStyle name="Notitie 7 3 27 2" xfId="19848" xr:uid="{00000000-0005-0000-0000-000020240000}"/>
    <cellStyle name="Notitie 7 3 28" xfId="10276" xr:uid="{00000000-0005-0000-0000-000021240000}"/>
    <cellStyle name="Notitie 7 3 28 2" xfId="20003" xr:uid="{00000000-0005-0000-0000-000022240000}"/>
    <cellStyle name="Notitie 7 3 29" xfId="10430" xr:uid="{00000000-0005-0000-0000-000023240000}"/>
    <cellStyle name="Notitie 7 3 29 2" xfId="20157" xr:uid="{00000000-0005-0000-0000-000024240000}"/>
    <cellStyle name="Notitie 7 3 3" xfId="5737" xr:uid="{00000000-0005-0000-0000-000025240000}"/>
    <cellStyle name="Notitie 7 3 3 2" xfId="15464" xr:uid="{00000000-0005-0000-0000-000026240000}"/>
    <cellStyle name="Notitie 7 3 30" xfId="10581" xr:uid="{00000000-0005-0000-0000-000027240000}"/>
    <cellStyle name="Notitie 7 3 30 2" xfId="20308" xr:uid="{00000000-0005-0000-0000-000028240000}"/>
    <cellStyle name="Notitie 7 3 31" xfId="10727" xr:uid="{00000000-0005-0000-0000-000029240000}"/>
    <cellStyle name="Notitie 7 3 31 2" xfId="20454" xr:uid="{00000000-0005-0000-0000-00002A240000}"/>
    <cellStyle name="Notitie 7 3 4" xfId="5952" xr:uid="{00000000-0005-0000-0000-00002B240000}"/>
    <cellStyle name="Notitie 7 3 4 2" xfId="15679" xr:uid="{00000000-0005-0000-0000-00002C240000}"/>
    <cellStyle name="Notitie 7 3 5" xfId="2635" xr:uid="{00000000-0005-0000-0000-00002D240000}"/>
    <cellStyle name="Notitie 7 3 5 2" xfId="12362" xr:uid="{00000000-0005-0000-0000-00002E240000}"/>
    <cellStyle name="Notitie 7 3 6" xfId="6326" xr:uid="{00000000-0005-0000-0000-00002F240000}"/>
    <cellStyle name="Notitie 7 3 6 2" xfId="16053" xr:uid="{00000000-0005-0000-0000-000030240000}"/>
    <cellStyle name="Notitie 7 3 7" xfId="6529" xr:uid="{00000000-0005-0000-0000-000031240000}"/>
    <cellStyle name="Notitie 7 3 7 2" xfId="16256" xr:uid="{00000000-0005-0000-0000-000032240000}"/>
    <cellStyle name="Notitie 7 3 8" xfId="6739" xr:uid="{00000000-0005-0000-0000-000033240000}"/>
    <cellStyle name="Notitie 7 3 8 2" xfId="16466" xr:uid="{00000000-0005-0000-0000-000034240000}"/>
    <cellStyle name="Notitie 7 3 9" xfId="6935" xr:uid="{00000000-0005-0000-0000-000035240000}"/>
    <cellStyle name="Notitie 7 3 9 2" xfId="16662" xr:uid="{00000000-0005-0000-0000-000036240000}"/>
    <cellStyle name="Notitie 7 30" xfId="3086" xr:uid="{00000000-0005-0000-0000-000037240000}"/>
    <cellStyle name="Notitie 7 30 2" xfId="12813" xr:uid="{00000000-0005-0000-0000-000038240000}"/>
    <cellStyle name="Notitie 7 31" xfId="8364" xr:uid="{00000000-0005-0000-0000-000039240000}"/>
    <cellStyle name="Notitie 7 31 2" xfId="18091" xr:uid="{00000000-0005-0000-0000-00003A240000}"/>
    <cellStyle name="Notitie 7 32" xfId="4608" xr:uid="{00000000-0005-0000-0000-00003B240000}"/>
    <cellStyle name="Notitie 7 32 2" xfId="14335" xr:uid="{00000000-0005-0000-0000-00003C240000}"/>
    <cellStyle name="Notitie 7 33" xfId="2870" xr:uid="{00000000-0005-0000-0000-00003D240000}"/>
    <cellStyle name="Notitie 7 33 2" xfId="12597" xr:uid="{00000000-0005-0000-0000-00003E240000}"/>
    <cellStyle name="Notitie 7 4" xfId="3025" xr:uid="{00000000-0005-0000-0000-00003F240000}"/>
    <cellStyle name="Notitie 7 4 2" xfId="12752" xr:uid="{00000000-0005-0000-0000-000040240000}"/>
    <cellStyle name="Notitie 7 5" xfId="2691" xr:uid="{00000000-0005-0000-0000-000041240000}"/>
    <cellStyle name="Notitie 7 5 2" xfId="12418" xr:uid="{00000000-0005-0000-0000-000042240000}"/>
    <cellStyle name="Notitie 7 6" xfId="5435" xr:uid="{00000000-0005-0000-0000-000043240000}"/>
    <cellStyle name="Notitie 7 6 2" xfId="15162" xr:uid="{00000000-0005-0000-0000-000044240000}"/>
    <cellStyle name="Notitie 7 7" xfId="5654" xr:uid="{00000000-0005-0000-0000-000045240000}"/>
    <cellStyle name="Notitie 7 7 2" xfId="15381" xr:uid="{00000000-0005-0000-0000-000046240000}"/>
    <cellStyle name="Notitie 7 8" xfId="6096" xr:uid="{00000000-0005-0000-0000-000047240000}"/>
    <cellStyle name="Notitie 7 8 2" xfId="15823" xr:uid="{00000000-0005-0000-0000-000048240000}"/>
    <cellStyle name="Notitie 7 9" xfId="5830" xr:uid="{00000000-0005-0000-0000-000049240000}"/>
    <cellStyle name="Notitie 7 9 2" xfId="15557" xr:uid="{00000000-0005-0000-0000-00004A240000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1" xfId="2826" xr:uid="{00000000-0005-0000-0000-00004E240000}"/>
    <cellStyle name="Notitie 8 11 2" xfId="12553" xr:uid="{00000000-0005-0000-0000-00004F240000}"/>
    <cellStyle name="Notitie 8 12" xfId="5165" xr:uid="{00000000-0005-0000-0000-000050240000}"/>
    <cellStyle name="Notitie 8 12 2" xfId="14892" xr:uid="{00000000-0005-0000-0000-000051240000}"/>
    <cellStyle name="Notitie 8 13" xfId="5485" xr:uid="{00000000-0005-0000-0000-000052240000}"/>
    <cellStyle name="Notitie 8 13 2" xfId="15212" xr:uid="{00000000-0005-0000-0000-000053240000}"/>
    <cellStyle name="Notitie 8 14" xfId="6440" xr:uid="{00000000-0005-0000-0000-000054240000}"/>
    <cellStyle name="Notitie 8 14 2" xfId="16167" xr:uid="{00000000-0005-0000-0000-000055240000}"/>
    <cellStyle name="Notitie 8 15" xfId="2759" xr:uid="{00000000-0005-0000-0000-000056240000}"/>
    <cellStyle name="Notitie 8 15 2" xfId="12486" xr:uid="{00000000-0005-0000-0000-000057240000}"/>
    <cellStyle name="Notitie 8 16" xfId="2900" xr:uid="{00000000-0005-0000-0000-000058240000}"/>
    <cellStyle name="Notitie 8 16 2" xfId="12627" xr:uid="{00000000-0005-0000-0000-000059240000}"/>
    <cellStyle name="Notitie 8 17" xfId="5364" xr:uid="{00000000-0005-0000-0000-00005A240000}"/>
    <cellStyle name="Notitie 8 17 2" xfId="15091" xr:uid="{00000000-0005-0000-0000-00005B240000}"/>
    <cellStyle name="Notitie 8 18" xfId="5373" xr:uid="{00000000-0005-0000-0000-00005C240000}"/>
    <cellStyle name="Notitie 8 18 2" xfId="15100" xr:uid="{00000000-0005-0000-0000-00005D240000}"/>
    <cellStyle name="Notitie 8 19" xfId="6617" xr:uid="{00000000-0005-0000-0000-00005E240000}"/>
    <cellStyle name="Notitie 8 19 2" xfId="16344" xr:uid="{00000000-0005-0000-0000-00005F240000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1" xfId="7342" xr:uid="{00000000-0005-0000-0000-000063240000}"/>
    <cellStyle name="Notitie 8 2 11 2" xfId="17069" xr:uid="{00000000-0005-0000-0000-000064240000}"/>
    <cellStyle name="Notitie 8 2 12" xfId="7537" xr:uid="{00000000-0005-0000-0000-000065240000}"/>
    <cellStyle name="Notitie 8 2 12 2" xfId="17264" xr:uid="{00000000-0005-0000-0000-000066240000}"/>
    <cellStyle name="Notitie 8 2 13" xfId="7731" xr:uid="{00000000-0005-0000-0000-000067240000}"/>
    <cellStyle name="Notitie 8 2 13 2" xfId="17458" xr:uid="{00000000-0005-0000-0000-000068240000}"/>
    <cellStyle name="Notitie 8 2 14" xfId="7927" xr:uid="{00000000-0005-0000-0000-000069240000}"/>
    <cellStyle name="Notitie 8 2 14 2" xfId="17654" xr:uid="{00000000-0005-0000-0000-00006A240000}"/>
    <cellStyle name="Notitie 8 2 15" xfId="5380" xr:uid="{00000000-0005-0000-0000-00006B240000}"/>
    <cellStyle name="Notitie 8 2 15 2" xfId="15107" xr:uid="{00000000-0005-0000-0000-00006C240000}"/>
    <cellStyle name="Notitie 8 2 16" xfId="8229" xr:uid="{00000000-0005-0000-0000-00006D240000}"/>
    <cellStyle name="Notitie 8 2 16 2" xfId="17956" xr:uid="{00000000-0005-0000-0000-00006E240000}"/>
    <cellStyle name="Notitie 8 2 17" xfId="8417" xr:uid="{00000000-0005-0000-0000-00006F240000}"/>
    <cellStyle name="Notitie 8 2 17 2" xfId="18144" xr:uid="{00000000-0005-0000-0000-000070240000}"/>
    <cellStyle name="Notitie 8 2 18" xfId="8599" xr:uid="{00000000-0005-0000-0000-000071240000}"/>
    <cellStyle name="Notitie 8 2 18 2" xfId="18326" xr:uid="{00000000-0005-0000-0000-000072240000}"/>
    <cellStyle name="Notitie 8 2 19" xfId="8773" xr:uid="{00000000-0005-0000-0000-000073240000}"/>
    <cellStyle name="Notitie 8 2 19 2" xfId="18500" xr:uid="{00000000-0005-0000-0000-000074240000}"/>
    <cellStyle name="Notitie 8 2 2" xfId="4529" xr:uid="{00000000-0005-0000-0000-000075240000}"/>
    <cellStyle name="Notitie 8 2 2 2" xfId="14256" xr:uid="{00000000-0005-0000-0000-000076240000}"/>
    <cellStyle name="Notitie 8 2 20" xfId="8946" xr:uid="{00000000-0005-0000-0000-000077240000}"/>
    <cellStyle name="Notitie 8 2 20 2" xfId="18673" xr:uid="{00000000-0005-0000-0000-000078240000}"/>
    <cellStyle name="Notitie 8 2 21" xfId="9126" xr:uid="{00000000-0005-0000-0000-000079240000}"/>
    <cellStyle name="Notitie 8 2 21 2" xfId="18853" xr:uid="{00000000-0005-0000-0000-00007A240000}"/>
    <cellStyle name="Notitie 8 2 22" xfId="9296" xr:uid="{00000000-0005-0000-0000-00007B240000}"/>
    <cellStyle name="Notitie 8 2 22 2" xfId="19023" xr:uid="{00000000-0005-0000-0000-00007C240000}"/>
    <cellStyle name="Notitie 8 2 23" xfId="9466" xr:uid="{00000000-0005-0000-0000-00007D240000}"/>
    <cellStyle name="Notitie 8 2 23 2" xfId="19193" xr:uid="{00000000-0005-0000-0000-00007E240000}"/>
    <cellStyle name="Notitie 8 2 24" xfId="9630" xr:uid="{00000000-0005-0000-0000-00007F240000}"/>
    <cellStyle name="Notitie 8 2 24 2" xfId="19357" xr:uid="{00000000-0005-0000-0000-000080240000}"/>
    <cellStyle name="Notitie 8 2 25" xfId="9802" xr:uid="{00000000-0005-0000-0000-000081240000}"/>
    <cellStyle name="Notitie 8 2 25 2" xfId="19529" xr:uid="{00000000-0005-0000-0000-000082240000}"/>
    <cellStyle name="Notitie 8 2 26" xfId="9963" xr:uid="{00000000-0005-0000-0000-000083240000}"/>
    <cellStyle name="Notitie 8 2 26 2" xfId="19690" xr:uid="{00000000-0005-0000-0000-000084240000}"/>
    <cellStyle name="Notitie 8 2 27" xfId="10122" xr:uid="{00000000-0005-0000-0000-000085240000}"/>
    <cellStyle name="Notitie 8 2 27 2" xfId="19849" xr:uid="{00000000-0005-0000-0000-000086240000}"/>
    <cellStyle name="Notitie 8 2 28" xfId="10277" xr:uid="{00000000-0005-0000-0000-000087240000}"/>
    <cellStyle name="Notitie 8 2 28 2" xfId="20004" xr:uid="{00000000-0005-0000-0000-000088240000}"/>
    <cellStyle name="Notitie 8 2 29" xfId="10431" xr:uid="{00000000-0005-0000-0000-000089240000}"/>
    <cellStyle name="Notitie 8 2 29 2" xfId="20158" xr:uid="{00000000-0005-0000-0000-00008A240000}"/>
    <cellStyle name="Notitie 8 2 3" xfId="5738" xr:uid="{00000000-0005-0000-0000-00008B240000}"/>
    <cellStyle name="Notitie 8 2 3 2" xfId="15465" xr:uid="{00000000-0005-0000-0000-00008C240000}"/>
    <cellStyle name="Notitie 8 2 30" xfId="10582" xr:uid="{00000000-0005-0000-0000-00008D240000}"/>
    <cellStyle name="Notitie 8 2 30 2" xfId="20309" xr:uid="{00000000-0005-0000-0000-00008E240000}"/>
    <cellStyle name="Notitie 8 2 31" xfId="10728" xr:uid="{00000000-0005-0000-0000-00008F240000}"/>
    <cellStyle name="Notitie 8 2 31 2" xfId="20455" xr:uid="{00000000-0005-0000-0000-000090240000}"/>
    <cellStyle name="Notitie 8 2 4" xfId="5953" xr:uid="{00000000-0005-0000-0000-000091240000}"/>
    <cellStyle name="Notitie 8 2 4 2" xfId="15680" xr:uid="{00000000-0005-0000-0000-000092240000}"/>
    <cellStyle name="Notitie 8 2 5" xfId="4738" xr:uid="{00000000-0005-0000-0000-000093240000}"/>
    <cellStyle name="Notitie 8 2 5 2" xfId="14465" xr:uid="{00000000-0005-0000-0000-000094240000}"/>
    <cellStyle name="Notitie 8 2 6" xfId="6327" xr:uid="{00000000-0005-0000-0000-000095240000}"/>
    <cellStyle name="Notitie 8 2 6 2" xfId="16054" xr:uid="{00000000-0005-0000-0000-000096240000}"/>
    <cellStyle name="Notitie 8 2 7" xfId="6530" xr:uid="{00000000-0005-0000-0000-000097240000}"/>
    <cellStyle name="Notitie 8 2 7 2" xfId="16257" xr:uid="{00000000-0005-0000-0000-000098240000}"/>
    <cellStyle name="Notitie 8 2 8" xfId="6740" xr:uid="{00000000-0005-0000-0000-000099240000}"/>
    <cellStyle name="Notitie 8 2 8 2" xfId="16467" xr:uid="{00000000-0005-0000-0000-00009A240000}"/>
    <cellStyle name="Notitie 8 2 9" xfId="6936" xr:uid="{00000000-0005-0000-0000-00009B240000}"/>
    <cellStyle name="Notitie 8 2 9 2" xfId="16663" xr:uid="{00000000-0005-0000-0000-00009C240000}"/>
    <cellStyle name="Notitie 8 20" xfId="6207" xr:uid="{00000000-0005-0000-0000-00009D240000}"/>
    <cellStyle name="Notitie 8 20 2" xfId="15934" xr:uid="{00000000-0005-0000-0000-00009E240000}"/>
    <cellStyle name="Notitie 8 21" xfId="6101" xr:uid="{00000000-0005-0000-0000-00009F240000}"/>
    <cellStyle name="Notitie 8 21 2" xfId="15828" xr:uid="{00000000-0005-0000-0000-0000A0240000}"/>
    <cellStyle name="Notitie 8 22" xfId="5152" xr:uid="{00000000-0005-0000-0000-0000A1240000}"/>
    <cellStyle name="Notitie 8 22 2" xfId="14879" xr:uid="{00000000-0005-0000-0000-0000A2240000}"/>
    <cellStyle name="Notitie 8 23" xfId="7643" xr:uid="{00000000-0005-0000-0000-0000A3240000}"/>
    <cellStyle name="Notitie 8 23 2" xfId="17370" xr:uid="{00000000-0005-0000-0000-0000A4240000}"/>
    <cellStyle name="Notitie 8 24" xfId="7226" xr:uid="{00000000-0005-0000-0000-0000A5240000}"/>
    <cellStyle name="Notitie 8 24 2" xfId="16953" xr:uid="{00000000-0005-0000-0000-0000A6240000}"/>
    <cellStyle name="Notitie 8 25" xfId="5477" xr:uid="{00000000-0005-0000-0000-0000A7240000}"/>
    <cellStyle name="Notitie 8 25 2" xfId="15204" xr:uid="{00000000-0005-0000-0000-0000A8240000}"/>
    <cellStyle name="Notitie 8 26" xfId="7541" xr:uid="{00000000-0005-0000-0000-0000A9240000}"/>
    <cellStyle name="Notitie 8 26 2" xfId="17268" xr:uid="{00000000-0005-0000-0000-0000AA240000}"/>
    <cellStyle name="Notitie 8 27" xfId="2724" xr:uid="{00000000-0005-0000-0000-0000AB240000}"/>
    <cellStyle name="Notitie 8 27 2" xfId="12451" xr:uid="{00000000-0005-0000-0000-0000AC240000}"/>
    <cellStyle name="Notitie 8 28" xfId="3049" xr:uid="{00000000-0005-0000-0000-0000AD240000}"/>
    <cellStyle name="Notitie 8 28 2" xfId="12776" xr:uid="{00000000-0005-0000-0000-0000AE240000}"/>
    <cellStyle name="Notitie 8 29" xfId="2990" xr:uid="{00000000-0005-0000-0000-0000AF240000}"/>
    <cellStyle name="Notitie 8 29 2" xfId="12717" xr:uid="{00000000-0005-0000-0000-0000B024000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1" xfId="7343" xr:uid="{00000000-0005-0000-0000-0000B4240000}"/>
    <cellStyle name="Notitie 8 3 11 2" xfId="17070" xr:uid="{00000000-0005-0000-0000-0000B5240000}"/>
    <cellStyle name="Notitie 8 3 12" xfId="7538" xr:uid="{00000000-0005-0000-0000-0000B6240000}"/>
    <cellStyle name="Notitie 8 3 12 2" xfId="17265" xr:uid="{00000000-0005-0000-0000-0000B7240000}"/>
    <cellStyle name="Notitie 8 3 13" xfId="7732" xr:uid="{00000000-0005-0000-0000-0000B8240000}"/>
    <cellStyle name="Notitie 8 3 13 2" xfId="17459" xr:uid="{00000000-0005-0000-0000-0000B9240000}"/>
    <cellStyle name="Notitie 8 3 14" xfId="7928" xr:uid="{00000000-0005-0000-0000-0000BA240000}"/>
    <cellStyle name="Notitie 8 3 14 2" xfId="17655" xr:uid="{00000000-0005-0000-0000-0000BB240000}"/>
    <cellStyle name="Notitie 8 3 15" xfId="6941" xr:uid="{00000000-0005-0000-0000-0000BC240000}"/>
    <cellStyle name="Notitie 8 3 15 2" xfId="16668" xr:uid="{00000000-0005-0000-0000-0000BD240000}"/>
    <cellStyle name="Notitie 8 3 16" xfId="8230" xr:uid="{00000000-0005-0000-0000-0000BE240000}"/>
    <cellStyle name="Notitie 8 3 16 2" xfId="17957" xr:uid="{00000000-0005-0000-0000-0000BF240000}"/>
    <cellStyle name="Notitie 8 3 17" xfId="8418" xr:uid="{00000000-0005-0000-0000-0000C0240000}"/>
    <cellStyle name="Notitie 8 3 17 2" xfId="18145" xr:uid="{00000000-0005-0000-0000-0000C1240000}"/>
    <cellStyle name="Notitie 8 3 18" xfId="8600" xr:uid="{00000000-0005-0000-0000-0000C2240000}"/>
    <cellStyle name="Notitie 8 3 18 2" xfId="18327" xr:uid="{00000000-0005-0000-0000-0000C3240000}"/>
    <cellStyle name="Notitie 8 3 19" xfId="8774" xr:uid="{00000000-0005-0000-0000-0000C4240000}"/>
    <cellStyle name="Notitie 8 3 19 2" xfId="18501" xr:uid="{00000000-0005-0000-0000-0000C5240000}"/>
    <cellStyle name="Notitie 8 3 2" xfId="4530" xr:uid="{00000000-0005-0000-0000-0000C6240000}"/>
    <cellStyle name="Notitie 8 3 2 2" xfId="14257" xr:uid="{00000000-0005-0000-0000-0000C7240000}"/>
    <cellStyle name="Notitie 8 3 20" xfId="8947" xr:uid="{00000000-0005-0000-0000-0000C8240000}"/>
    <cellStyle name="Notitie 8 3 20 2" xfId="18674" xr:uid="{00000000-0005-0000-0000-0000C9240000}"/>
    <cellStyle name="Notitie 8 3 21" xfId="9127" xr:uid="{00000000-0005-0000-0000-0000CA240000}"/>
    <cellStyle name="Notitie 8 3 21 2" xfId="18854" xr:uid="{00000000-0005-0000-0000-0000CB240000}"/>
    <cellStyle name="Notitie 8 3 22" xfId="9297" xr:uid="{00000000-0005-0000-0000-0000CC240000}"/>
    <cellStyle name="Notitie 8 3 22 2" xfId="19024" xr:uid="{00000000-0005-0000-0000-0000CD240000}"/>
    <cellStyle name="Notitie 8 3 23" xfId="9467" xr:uid="{00000000-0005-0000-0000-0000CE240000}"/>
    <cellStyle name="Notitie 8 3 23 2" xfId="19194" xr:uid="{00000000-0005-0000-0000-0000CF240000}"/>
    <cellStyle name="Notitie 8 3 24" xfId="9631" xr:uid="{00000000-0005-0000-0000-0000D0240000}"/>
    <cellStyle name="Notitie 8 3 24 2" xfId="19358" xr:uid="{00000000-0005-0000-0000-0000D1240000}"/>
    <cellStyle name="Notitie 8 3 25" xfId="9803" xr:uid="{00000000-0005-0000-0000-0000D2240000}"/>
    <cellStyle name="Notitie 8 3 25 2" xfId="19530" xr:uid="{00000000-0005-0000-0000-0000D3240000}"/>
    <cellStyle name="Notitie 8 3 26" xfId="9964" xr:uid="{00000000-0005-0000-0000-0000D4240000}"/>
    <cellStyle name="Notitie 8 3 26 2" xfId="19691" xr:uid="{00000000-0005-0000-0000-0000D5240000}"/>
    <cellStyle name="Notitie 8 3 27" xfId="10123" xr:uid="{00000000-0005-0000-0000-0000D6240000}"/>
    <cellStyle name="Notitie 8 3 27 2" xfId="19850" xr:uid="{00000000-0005-0000-0000-0000D7240000}"/>
    <cellStyle name="Notitie 8 3 28" xfId="10278" xr:uid="{00000000-0005-0000-0000-0000D8240000}"/>
    <cellStyle name="Notitie 8 3 28 2" xfId="20005" xr:uid="{00000000-0005-0000-0000-0000D9240000}"/>
    <cellStyle name="Notitie 8 3 29" xfId="10432" xr:uid="{00000000-0005-0000-0000-0000DA240000}"/>
    <cellStyle name="Notitie 8 3 29 2" xfId="20159" xr:uid="{00000000-0005-0000-0000-0000DB240000}"/>
    <cellStyle name="Notitie 8 3 3" xfId="5739" xr:uid="{00000000-0005-0000-0000-0000DC240000}"/>
    <cellStyle name="Notitie 8 3 3 2" xfId="15466" xr:uid="{00000000-0005-0000-0000-0000DD240000}"/>
    <cellStyle name="Notitie 8 3 30" xfId="10583" xr:uid="{00000000-0005-0000-0000-0000DE240000}"/>
    <cellStyle name="Notitie 8 3 30 2" xfId="20310" xr:uid="{00000000-0005-0000-0000-0000DF240000}"/>
    <cellStyle name="Notitie 8 3 31" xfId="10729" xr:uid="{00000000-0005-0000-0000-0000E0240000}"/>
    <cellStyle name="Notitie 8 3 31 2" xfId="20456" xr:uid="{00000000-0005-0000-0000-0000E1240000}"/>
    <cellStyle name="Notitie 8 3 4" xfId="5954" xr:uid="{00000000-0005-0000-0000-0000E2240000}"/>
    <cellStyle name="Notitie 8 3 4 2" xfId="15681" xr:uid="{00000000-0005-0000-0000-0000E3240000}"/>
    <cellStyle name="Notitie 8 3 5" xfId="5226" xr:uid="{00000000-0005-0000-0000-0000E4240000}"/>
    <cellStyle name="Notitie 8 3 5 2" xfId="14953" xr:uid="{00000000-0005-0000-0000-0000E5240000}"/>
    <cellStyle name="Notitie 8 3 6" xfId="6328" xr:uid="{00000000-0005-0000-0000-0000E6240000}"/>
    <cellStyle name="Notitie 8 3 6 2" xfId="16055" xr:uid="{00000000-0005-0000-0000-0000E7240000}"/>
    <cellStyle name="Notitie 8 3 7" xfId="6531" xr:uid="{00000000-0005-0000-0000-0000E8240000}"/>
    <cellStyle name="Notitie 8 3 7 2" xfId="16258" xr:uid="{00000000-0005-0000-0000-0000E9240000}"/>
    <cellStyle name="Notitie 8 3 8" xfId="6741" xr:uid="{00000000-0005-0000-0000-0000EA240000}"/>
    <cellStyle name="Notitie 8 3 8 2" xfId="16468" xr:uid="{00000000-0005-0000-0000-0000EB240000}"/>
    <cellStyle name="Notitie 8 3 9" xfId="6937" xr:uid="{00000000-0005-0000-0000-0000EC240000}"/>
    <cellStyle name="Notitie 8 3 9 2" xfId="16664" xr:uid="{00000000-0005-0000-0000-0000ED240000}"/>
    <cellStyle name="Notitie 8 30" xfId="4966" xr:uid="{00000000-0005-0000-0000-0000EE240000}"/>
    <cellStyle name="Notitie 8 30 2" xfId="14693" xr:uid="{00000000-0005-0000-0000-0000EF240000}"/>
    <cellStyle name="Notitie 8 31" xfId="7242" xr:uid="{00000000-0005-0000-0000-0000F0240000}"/>
    <cellStyle name="Notitie 8 31 2" xfId="16969" xr:uid="{00000000-0005-0000-0000-0000F1240000}"/>
    <cellStyle name="Notitie 8 32" xfId="9377" xr:uid="{00000000-0005-0000-0000-0000F2240000}"/>
    <cellStyle name="Notitie 8 32 2" xfId="19104" xr:uid="{00000000-0005-0000-0000-0000F3240000}"/>
    <cellStyle name="Notitie 8 33" xfId="3005" xr:uid="{00000000-0005-0000-0000-0000F4240000}"/>
    <cellStyle name="Notitie 8 33 2" xfId="12732" xr:uid="{00000000-0005-0000-0000-0000F5240000}"/>
    <cellStyle name="Notitie 8 4" xfId="3026" xr:uid="{00000000-0005-0000-0000-0000F6240000}"/>
    <cellStyle name="Notitie 8 4 2" xfId="12753" xr:uid="{00000000-0005-0000-0000-0000F7240000}"/>
    <cellStyle name="Notitie 8 5" xfId="2690" xr:uid="{00000000-0005-0000-0000-0000F8240000}"/>
    <cellStyle name="Notitie 8 5 2" xfId="12417" xr:uid="{00000000-0005-0000-0000-0000F9240000}"/>
    <cellStyle name="Notitie 8 6" xfId="4950" xr:uid="{00000000-0005-0000-0000-0000FA240000}"/>
    <cellStyle name="Notitie 8 6 2" xfId="14677" xr:uid="{00000000-0005-0000-0000-0000FB240000}"/>
    <cellStyle name="Notitie 8 7" xfId="2781" xr:uid="{00000000-0005-0000-0000-0000FC240000}"/>
    <cellStyle name="Notitie 8 7 2" xfId="12508" xr:uid="{00000000-0005-0000-0000-0000FD240000}"/>
    <cellStyle name="Notitie 8 8" xfId="5839" xr:uid="{00000000-0005-0000-0000-0000FE240000}"/>
    <cellStyle name="Notitie 8 8 2" xfId="15566" xr:uid="{00000000-0005-0000-0000-0000FF240000}"/>
    <cellStyle name="Notitie 8 9" xfId="5362" xr:uid="{00000000-0005-0000-0000-000000250000}"/>
    <cellStyle name="Notitie 8 9 2" xfId="15089" xr:uid="{00000000-0005-0000-0000-000001250000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1" xfId="2643" xr:uid="{00000000-0005-0000-0000-000005250000}"/>
    <cellStyle name="Notitie 9 11 2" xfId="12370" xr:uid="{00000000-0005-0000-0000-000006250000}"/>
    <cellStyle name="Notitie 9 12" xfId="6075" xr:uid="{00000000-0005-0000-0000-000007250000}"/>
    <cellStyle name="Notitie 9 12 2" xfId="15802" xr:uid="{00000000-0005-0000-0000-000008250000}"/>
    <cellStyle name="Notitie 9 13" xfId="2443" xr:uid="{00000000-0005-0000-0000-000009250000}"/>
    <cellStyle name="Notitie 9 13 2" xfId="12170" xr:uid="{00000000-0005-0000-0000-00000A250000}"/>
    <cellStyle name="Notitie 9 14" xfId="5815" xr:uid="{00000000-0005-0000-0000-00000B250000}"/>
    <cellStyle name="Notitie 9 14 2" xfId="15542" xr:uid="{00000000-0005-0000-0000-00000C250000}"/>
    <cellStyle name="Notitie 9 15" xfId="2942" xr:uid="{00000000-0005-0000-0000-00000D250000}"/>
    <cellStyle name="Notitie 9 15 2" xfId="12669" xr:uid="{00000000-0005-0000-0000-00000E250000}"/>
    <cellStyle name="Notitie 9 16" xfId="6949" xr:uid="{00000000-0005-0000-0000-00000F250000}"/>
    <cellStyle name="Notitie 9 16 2" xfId="16676" xr:uid="{00000000-0005-0000-0000-000010250000}"/>
    <cellStyle name="Notitie 9 17" xfId="2584" xr:uid="{00000000-0005-0000-0000-000011250000}"/>
    <cellStyle name="Notitie 9 17 2" xfId="12311" xr:uid="{00000000-0005-0000-0000-000012250000}"/>
    <cellStyle name="Notitie 9 18" xfId="4800" xr:uid="{00000000-0005-0000-0000-000013250000}"/>
    <cellStyle name="Notitie 9 18 2" xfId="14527" xr:uid="{00000000-0005-0000-0000-000014250000}"/>
    <cellStyle name="Notitie 9 19" xfId="6062" xr:uid="{00000000-0005-0000-0000-000015250000}"/>
    <cellStyle name="Notitie 9 19 2" xfId="15789" xr:uid="{00000000-0005-0000-0000-000016250000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1" xfId="7344" xr:uid="{00000000-0005-0000-0000-00001A250000}"/>
    <cellStyle name="Notitie 9 2 11 2" xfId="17071" xr:uid="{00000000-0005-0000-0000-00001B250000}"/>
    <cellStyle name="Notitie 9 2 12" xfId="7539" xr:uid="{00000000-0005-0000-0000-00001C250000}"/>
    <cellStyle name="Notitie 9 2 12 2" xfId="17266" xr:uid="{00000000-0005-0000-0000-00001D250000}"/>
    <cellStyle name="Notitie 9 2 13" xfId="7733" xr:uid="{00000000-0005-0000-0000-00001E250000}"/>
    <cellStyle name="Notitie 9 2 13 2" xfId="17460" xr:uid="{00000000-0005-0000-0000-00001F250000}"/>
    <cellStyle name="Notitie 9 2 14" xfId="7929" xr:uid="{00000000-0005-0000-0000-000020250000}"/>
    <cellStyle name="Notitie 9 2 14 2" xfId="17656" xr:uid="{00000000-0005-0000-0000-000021250000}"/>
    <cellStyle name="Notitie 9 2 15" xfId="5750" xr:uid="{00000000-0005-0000-0000-000022250000}"/>
    <cellStyle name="Notitie 9 2 15 2" xfId="15477" xr:uid="{00000000-0005-0000-0000-000023250000}"/>
    <cellStyle name="Notitie 9 2 16" xfId="8231" xr:uid="{00000000-0005-0000-0000-000024250000}"/>
    <cellStyle name="Notitie 9 2 16 2" xfId="17958" xr:uid="{00000000-0005-0000-0000-000025250000}"/>
    <cellStyle name="Notitie 9 2 17" xfId="8419" xr:uid="{00000000-0005-0000-0000-000026250000}"/>
    <cellStyle name="Notitie 9 2 17 2" xfId="18146" xr:uid="{00000000-0005-0000-0000-000027250000}"/>
    <cellStyle name="Notitie 9 2 18" xfId="8601" xr:uid="{00000000-0005-0000-0000-000028250000}"/>
    <cellStyle name="Notitie 9 2 18 2" xfId="18328" xr:uid="{00000000-0005-0000-0000-000029250000}"/>
    <cellStyle name="Notitie 9 2 19" xfId="8775" xr:uid="{00000000-0005-0000-0000-00002A250000}"/>
    <cellStyle name="Notitie 9 2 19 2" xfId="18502" xr:uid="{00000000-0005-0000-0000-00002B250000}"/>
    <cellStyle name="Notitie 9 2 2" xfId="4531" xr:uid="{00000000-0005-0000-0000-00002C250000}"/>
    <cellStyle name="Notitie 9 2 2 2" xfId="14258" xr:uid="{00000000-0005-0000-0000-00002D250000}"/>
    <cellStyle name="Notitie 9 2 20" xfId="8948" xr:uid="{00000000-0005-0000-0000-00002E250000}"/>
    <cellStyle name="Notitie 9 2 20 2" xfId="18675" xr:uid="{00000000-0005-0000-0000-00002F250000}"/>
    <cellStyle name="Notitie 9 2 21" xfId="9128" xr:uid="{00000000-0005-0000-0000-000030250000}"/>
    <cellStyle name="Notitie 9 2 21 2" xfId="18855" xr:uid="{00000000-0005-0000-0000-000031250000}"/>
    <cellStyle name="Notitie 9 2 22" xfId="9298" xr:uid="{00000000-0005-0000-0000-000032250000}"/>
    <cellStyle name="Notitie 9 2 22 2" xfId="19025" xr:uid="{00000000-0005-0000-0000-000033250000}"/>
    <cellStyle name="Notitie 9 2 23" xfId="9468" xr:uid="{00000000-0005-0000-0000-000034250000}"/>
    <cellStyle name="Notitie 9 2 23 2" xfId="19195" xr:uid="{00000000-0005-0000-0000-000035250000}"/>
    <cellStyle name="Notitie 9 2 24" xfId="9632" xr:uid="{00000000-0005-0000-0000-000036250000}"/>
    <cellStyle name="Notitie 9 2 24 2" xfId="19359" xr:uid="{00000000-0005-0000-0000-000037250000}"/>
    <cellStyle name="Notitie 9 2 25" xfId="9804" xr:uid="{00000000-0005-0000-0000-000038250000}"/>
    <cellStyle name="Notitie 9 2 25 2" xfId="19531" xr:uid="{00000000-0005-0000-0000-000039250000}"/>
    <cellStyle name="Notitie 9 2 26" xfId="9965" xr:uid="{00000000-0005-0000-0000-00003A250000}"/>
    <cellStyle name="Notitie 9 2 26 2" xfId="19692" xr:uid="{00000000-0005-0000-0000-00003B250000}"/>
    <cellStyle name="Notitie 9 2 27" xfId="10124" xr:uid="{00000000-0005-0000-0000-00003C250000}"/>
    <cellStyle name="Notitie 9 2 27 2" xfId="19851" xr:uid="{00000000-0005-0000-0000-00003D250000}"/>
    <cellStyle name="Notitie 9 2 28" xfId="10279" xr:uid="{00000000-0005-0000-0000-00003E250000}"/>
    <cellStyle name="Notitie 9 2 28 2" xfId="20006" xr:uid="{00000000-0005-0000-0000-00003F250000}"/>
    <cellStyle name="Notitie 9 2 29" xfId="10433" xr:uid="{00000000-0005-0000-0000-000040250000}"/>
    <cellStyle name="Notitie 9 2 29 2" xfId="20160" xr:uid="{00000000-0005-0000-0000-000041250000}"/>
    <cellStyle name="Notitie 9 2 3" xfId="5740" xr:uid="{00000000-0005-0000-0000-000042250000}"/>
    <cellStyle name="Notitie 9 2 3 2" xfId="15467" xr:uid="{00000000-0005-0000-0000-000043250000}"/>
    <cellStyle name="Notitie 9 2 30" xfId="10584" xr:uid="{00000000-0005-0000-0000-000044250000}"/>
    <cellStyle name="Notitie 9 2 30 2" xfId="20311" xr:uid="{00000000-0005-0000-0000-000045250000}"/>
    <cellStyle name="Notitie 9 2 31" xfId="10730" xr:uid="{00000000-0005-0000-0000-000046250000}"/>
    <cellStyle name="Notitie 9 2 31 2" xfId="20457" xr:uid="{00000000-0005-0000-0000-000047250000}"/>
    <cellStyle name="Notitie 9 2 4" xfId="5955" xr:uid="{00000000-0005-0000-0000-000048250000}"/>
    <cellStyle name="Notitie 9 2 4 2" xfId="15682" xr:uid="{00000000-0005-0000-0000-000049250000}"/>
    <cellStyle name="Notitie 9 2 5" xfId="5467" xr:uid="{00000000-0005-0000-0000-00004A250000}"/>
    <cellStyle name="Notitie 9 2 5 2" xfId="15194" xr:uid="{00000000-0005-0000-0000-00004B250000}"/>
    <cellStyle name="Notitie 9 2 6" xfId="6329" xr:uid="{00000000-0005-0000-0000-00004C250000}"/>
    <cellStyle name="Notitie 9 2 6 2" xfId="16056" xr:uid="{00000000-0005-0000-0000-00004D250000}"/>
    <cellStyle name="Notitie 9 2 7" xfId="6532" xr:uid="{00000000-0005-0000-0000-00004E250000}"/>
    <cellStyle name="Notitie 9 2 7 2" xfId="16259" xr:uid="{00000000-0005-0000-0000-00004F250000}"/>
    <cellStyle name="Notitie 9 2 8" xfId="6742" xr:uid="{00000000-0005-0000-0000-000050250000}"/>
    <cellStyle name="Notitie 9 2 8 2" xfId="16469" xr:uid="{00000000-0005-0000-0000-000051250000}"/>
    <cellStyle name="Notitie 9 2 9" xfId="6938" xr:uid="{00000000-0005-0000-0000-000052250000}"/>
    <cellStyle name="Notitie 9 2 9 2" xfId="16665" xr:uid="{00000000-0005-0000-0000-000053250000}"/>
    <cellStyle name="Notitie 9 20" xfId="5531" xr:uid="{00000000-0005-0000-0000-000054250000}"/>
    <cellStyle name="Notitie 9 20 2" xfId="15258" xr:uid="{00000000-0005-0000-0000-000055250000}"/>
    <cellStyle name="Notitie 9 21" xfId="5278" xr:uid="{00000000-0005-0000-0000-000056250000}"/>
    <cellStyle name="Notitie 9 21 2" xfId="15005" xr:uid="{00000000-0005-0000-0000-000057250000}"/>
    <cellStyle name="Notitie 9 22" xfId="6069" xr:uid="{00000000-0005-0000-0000-000058250000}"/>
    <cellStyle name="Notitie 9 22 2" xfId="15796" xr:uid="{00000000-0005-0000-0000-000059250000}"/>
    <cellStyle name="Notitie 9 23" xfId="8048" xr:uid="{00000000-0005-0000-0000-00005A250000}"/>
    <cellStyle name="Notitie 9 23 2" xfId="17775" xr:uid="{00000000-0005-0000-0000-00005B250000}"/>
    <cellStyle name="Notitie 9 24" xfId="5071" xr:uid="{00000000-0005-0000-0000-00005C250000}"/>
    <cellStyle name="Notitie 9 24 2" xfId="14798" xr:uid="{00000000-0005-0000-0000-00005D250000}"/>
    <cellStyle name="Notitie 9 25" xfId="8605" xr:uid="{00000000-0005-0000-0000-00005E250000}"/>
    <cellStyle name="Notitie 9 25 2" xfId="18332" xr:uid="{00000000-0005-0000-0000-00005F250000}"/>
    <cellStyle name="Notitie 9 26" xfId="7740" xr:uid="{00000000-0005-0000-0000-000060250000}"/>
    <cellStyle name="Notitie 9 26 2" xfId="17467" xr:uid="{00000000-0005-0000-0000-000061250000}"/>
    <cellStyle name="Notitie 9 27" xfId="8019" xr:uid="{00000000-0005-0000-0000-000062250000}"/>
    <cellStyle name="Notitie 9 27 2" xfId="17746" xr:uid="{00000000-0005-0000-0000-000063250000}"/>
    <cellStyle name="Notitie 9 28" xfId="2939" xr:uid="{00000000-0005-0000-0000-000064250000}"/>
    <cellStyle name="Notitie 9 28 2" xfId="12666" xr:uid="{00000000-0005-0000-0000-000065250000}"/>
    <cellStyle name="Notitie 9 29" xfId="9302" xr:uid="{00000000-0005-0000-0000-000066250000}"/>
    <cellStyle name="Notitie 9 29 2" xfId="19029" xr:uid="{00000000-0005-0000-0000-000067250000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1" xfId="7345" xr:uid="{00000000-0005-0000-0000-00006B250000}"/>
    <cellStyle name="Notitie 9 3 11 2" xfId="17072" xr:uid="{00000000-0005-0000-0000-00006C250000}"/>
    <cellStyle name="Notitie 9 3 12" xfId="7540" xr:uid="{00000000-0005-0000-0000-00006D250000}"/>
    <cellStyle name="Notitie 9 3 12 2" xfId="17267" xr:uid="{00000000-0005-0000-0000-00006E250000}"/>
    <cellStyle name="Notitie 9 3 13" xfId="7734" xr:uid="{00000000-0005-0000-0000-00006F250000}"/>
    <cellStyle name="Notitie 9 3 13 2" xfId="17461" xr:uid="{00000000-0005-0000-0000-000070250000}"/>
    <cellStyle name="Notitie 9 3 14" xfId="7930" xr:uid="{00000000-0005-0000-0000-000071250000}"/>
    <cellStyle name="Notitie 9 3 14 2" xfId="17657" xr:uid="{00000000-0005-0000-0000-000072250000}"/>
    <cellStyle name="Notitie 9 3 15" xfId="2728" xr:uid="{00000000-0005-0000-0000-000073250000}"/>
    <cellStyle name="Notitie 9 3 15 2" xfId="12455" xr:uid="{00000000-0005-0000-0000-000074250000}"/>
    <cellStyle name="Notitie 9 3 16" xfId="8232" xr:uid="{00000000-0005-0000-0000-000075250000}"/>
    <cellStyle name="Notitie 9 3 16 2" xfId="17959" xr:uid="{00000000-0005-0000-0000-000076250000}"/>
    <cellStyle name="Notitie 9 3 17" xfId="8420" xr:uid="{00000000-0005-0000-0000-000077250000}"/>
    <cellStyle name="Notitie 9 3 17 2" xfId="18147" xr:uid="{00000000-0005-0000-0000-000078250000}"/>
    <cellStyle name="Notitie 9 3 18" xfId="8602" xr:uid="{00000000-0005-0000-0000-000079250000}"/>
    <cellStyle name="Notitie 9 3 18 2" xfId="18329" xr:uid="{00000000-0005-0000-0000-00007A250000}"/>
    <cellStyle name="Notitie 9 3 19" xfId="8776" xr:uid="{00000000-0005-0000-0000-00007B250000}"/>
    <cellStyle name="Notitie 9 3 19 2" xfId="18503" xr:uid="{00000000-0005-0000-0000-00007C250000}"/>
    <cellStyle name="Notitie 9 3 2" xfId="4532" xr:uid="{00000000-0005-0000-0000-00007D250000}"/>
    <cellStyle name="Notitie 9 3 2 2" xfId="14259" xr:uid="{00000000-0005-0000-0000-00007E250000}"/>
    <cellStyle name="Notitie 9 3 20" xfId="8949" xr:uid="{00000000-0005-0000-0000-00007F250000}"/>
    <cellStyle name="Notitie 9 3 20 2" xfId="18676" xr:uid="{00000000-0005-0000-0000-000080250000}"/>
    <cellStyle name="Notitie 9 3 21" xfId="9129" xr:uid="{00000000-0005-0000-0000-000081250000}"/>
    <cellStyle name="Notitie 9 3 21 2" xfId="18856" xr:uid="{00000000-0005-0000-0000-000082250000}"/>
    <cellStyle name="Notitie 9 3 22" xfId="9299" xr:uid="{00000000-0005-0000-0000-000083250000}"/>
    <cellStyle name="Notitie 9 3 22 2" xfId="19026" xr:uid="{00000000-0005-0000-0000-000084250000}"/>
    <cellStyle name="Notitie 9 3 23" xfId="9469" xr:uid="{00000000-0005-0000-0000-000085250000}"/>
    <cellStyle name="Notitie 9 3 23 2" xfId="19196" xr:uid="{00000000-0005-0000-0000-000086250000}"/>
    <cellStyle name="Notitie 9 3 24" xfId="9633" xr:uid="{00000000-0005-0000-0000-000087250000}"/>
    <cellStyle name="Notitie 9 3 24 2" xfId="19360" xr:uid="{00000000-0005-0000-0000-000088250000}"/>
    <cellStyle name="Notitie 9 3 25" xfId="9805" xr:uid="{00000000-0005-0000-0000-000089250000}"/>
    <cellStyle name="Notitie 9 3 25 2" xfId="19532" xr:uid="{00000000-0005-0000-0000-00008A250000}"/>
    <cellStyle name="Notitie 9 3 26" xfId="9966" xr:uid="{00000000-0005-0000-0000-00008B250000}"/>
    <cellStyle name="Notitie 9 3 26 2" xfId="19693" xr:uid="{00000000-0005-0000-0000-00008C250000}"/>
    <cellStyle name="Notitie 9 3 27" xfId="10125" xr:uid="{00000000-0005-0000-0000-00008D250000}"/>
    <cellStyle name="Notitie 9 3 27 2" xfId="19852" xr:uid="{00000000-0005-0000-0000-00008E250000}"/>
    <cellStyle name="Notitie 9 3 28" xfId="10280" xr:uid="{00000000-0005-0000-0000-00008F250000}"/>
    <cellStyle name="Notitie 9 3 28 2" xfId="20007" xr:uid="{00000000-0005-0000-0000-000090250000}"/>
    <cellStyle name="Notitie 9 3 29" xfId="10434" xr:uid="{00000000-0005-0000-0000-000091250000}"/>
    <cellStyle name="Notitie 9 3 29 2" xfId="20161" xr:uid="{00000000-0005-0000-0000-000092250000}"/>
    <cellStyle name="Notitie 9 3 3" xfId="5741" xr:uid="{00000000-0005-0000-0000-000093250000}"/>
    <cellStyle name="Notitie 9 3 3 2" xfId="15468" xr:uid="{00000000-0005-0000-0000-000094250000}"/>
    <cellStyle name="Notitie 9 3 30" xfId="10585" xr:uid="{00000000-0005-0000-0000-000095250000}"/>
    <cellStyle name="Notitie 9 3 30 2" xfId="20312" xr:uid="{00000000-0005-0000-0000-000096250000}"/>
    <cellStyle name="Notitie 9 3 31" xfId="10731" xr:uid="{00000000-0005-0000-0000-000097250000}"/>
    <cellStyle name="Notitie 9 3 31 2" xfId="20458" xr:uid="{00000000-0005-0000-0000-000098250000}"/>
    <cellStyle name="Notitie 9 3 4" xfId="5956" xr:uid="{00000000-0005-0000-0000-000099250000}"/>
    <cellStyle name="Notitie 9 3 4 2" xfId="15683" xr:uid="{00000000-0005-0000-0000-00009A250000}"/>
    <cellStyle name="Notitie 9 3 5" xfId="4978" xr:uid="{00000000-0005-0000-0000-00009B250000}"/>
    <cellStyle name="Notitie 9 3 5 2" xfId="14705" xr:uid="{00000000-0005-0000-0000-00009C250000}"/>
    <cellStyle name="Notitie 9 3 6" xfId="6330" xr:uid="{00000000-0005-0000-0000-00009D250000}"/>
    <cellStyle name="Notitie 9 3 6 2" xfId="16057" xr:uid="{00000000-0005-0000-0000-00009E250000}"/>
    <cellStyle name="Notitie 9 3 7" xfId="6533" xr:uid="{00000000-0005-0000-0000-00009F250000}"/>
    <cellStyle name="Notitie 9 3 7 2" xfId="16260" xr:uid="{00000000-0005-0000-0000-0000A0250000}"/>
    <cellStyle name="Notitie 9 3 8" xfId="6743" xr:uid="{00000000-0005-0000-0000-0000A1250000}"/>
    <cellStyle name="Notitie 9 3 8 2" xfId="16470" xr:uid="{00000000-0005-0000-0000-0000A2250000}"/>
    <cellStyle name="Notitie 9 3 9" xfId="6939" xr:uid="{00000000-0005-0000-0000-0000A3250000}"/>
    <cellStyle name="Notitie 9 3 9 2" xfId="16666" xr:uid="{00000000-0005-0000-0000-0000A4250000}"/>
    <cellStyle name="Notitie 9 30" xfId="2890" xr:uid="{00000000-0005-0000-0000-0000A5250000}"/>
    <cellStyle name="Notitie 9 30 2" xfId="12617" xr:uid="{00000000-0005-0000-0000-0000A6250000}"/>
    <cellStyle name="Notitie 9 31" xfId="7639" xr:uid="{00000000-0005-0000-0000-0000A7250000}"/>
    <cellStyle name="Notitie 9 31 2" xfId="17366" xr:uid="{00000000-0005-0000-0000-0000A8250000}"/>
    <cellStyle name="Notitie 9 32" xfId="7042" xr:uid="{00000000-0005-0000-0000-0000A9250000}"/>
    <cellStyle name="Notitie 9 32 2" xfId="16769" xr:uid="{00000000-0005-0000-0000-0000AA250000}"/>
    <cellStyle name="Notitie 9 33" xfId="5154" xr:uid="{00000000-0005-0000-0000-0000AB250000}"/>
    <cellStyle name="Notitie 9 33 2" xfId="14881" xr:uid="{00000000-0005-0000-0000-0000AC250000}"/>
    <cellStyle name="Notitie 9 4" xfId="3027" xr:uid="{00000000-0005-0000-0000-0000AD250000}"/>
    <cellStyle name="Notitie 9 4 2" xfId="12754" xr:uid="{00000000-0005-0000-0000-0000AE250000}"/>
    <cellStyle name="Notitie 9 5" xfId="2689" xr:uid="{00000000-0005-0000-0000-0000AF250000}"/>
    <cellStyle name="Notitie 9 5 2" xfId="12416" xr:uid="{00000000-0005-0000-0000-0000B0250000}"/>
    <cellStyle name="Notitie 9 6" xfId="5396" xr:uid="{00000000-0005-0000-0000-0000B1250000}"/>
    <cellStyle name="Notitie 9 6 2" xfId="15123" xr:uid="{00000000-0005-0000-0000-0000B2250000}"/>
    <cellStyle name="Notitie 9 7" xfId="5268" xr:uid="{00000000-0005-0000-0000-0000B3250000}"/>
    <cellStyle name="Notitie 9 7 2" xfId="14995" xr:uid="{00000000-0005-0000-0000-0000B4250000}"/>
    <cellStyle name="Notitie 9 8" xfId="2846" xr:uid="{00000000-0005-0000-0000-0000B5250000}"/>
    <cellStyle name="Notitie 9 8 2" xfId="12573" xr:uid="{00000000-0005-0000-0000-0000B6250000}"/>
    <cellStyle name="Notitie 9 9" xfId="2840" xr:uid="{00000000-0005-0000-0000-0000B7250000}"/>
    <cellStyle name="Notitie 9 9 2" xfId="12567" xr:uid="{00000000-0005-0000-0000-0000B8250000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3" xfId="317" xr:uid="{00000000-0005-0000-0000-0000CC250000}"/>
    <cellStyle name="Procent 2 2 4" xfId="1211" xr:uid="{00000000-0005-0000-0000-0000CD250000}"/>
    <cellStyle name="Procent 2 2 4 2" xfId="1543" xr:uid="{00000000-0005-0000-0000-0000CE250000}"/>
    <cellStyle name="Procent 2 3" xfId="182" xr:uid="{00000000-0005-0000-0000-0000CF250000}"/>
    <cellStyle name="Procent 2 3 2" xfId="183" xr:uid="{00000000-0005-0000-0000-0000D0250000}"/>
    <cellStyle name="Procent 2 4" xfId="184" xr:uid="{00000000-0005-0000-0000-0000D1250000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3" xfId="318" xr:uid="{00000000-0005-0000-0000-0000D5250000}"/>
    <cellStyle name="Procent 3 3" xfId="188" xr:uid="{00000000-0005-0000-0000-0000D6250000}"/>
    <cellStyle name="Procent 3 3 2" xfId="319" xr:uid="{00000000-0005-0000-0000-0000D7250000}"/>
    <cellStyle name="Procent 3 4" xfId="189" xr:uid="{00000000-0005-0000-0000-0000D8250000}"/>
    <cellStyle name="Procent 3 5" xfId="320" xr:uid="{00000000-0005-0000-0000-0000D9250000}"/>
    <cellStyle name="Procent 3 6" xfId="1212" xr:uid="{00000000-0005-0000-0000-0000DA250000}"/>
    <cellStyle name="Procent 3 6 2" xfId="1544" xr:uid="{00000000-0005-0000-0000-0000DB250000}"/>
    <cellStyle name="Procent 4" xfId="190" xr:uid="{00000000-0005-0000-0000-0000DC250000}"/>
    <cellStyle name="Procent 4 2" xfId="1213" xr:uid="{00000000-0005-0000-0000-0000DD250000}"/>
    <cellStyle name="Procent 5" xfId="10794" xr:uid="{00000000-0005-0000-0000-0000DE250000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3" xfId="193" xr:uid="{00000000-0005-0000-0000-0000E3250000}"/>
    <cellStyle name="Standaard 10 4" xfId="194" xr:uid="{00000000-0005-0000-0000-0000E4250000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1" xfId="42" xr:uid="{00000000-0005-0000-0000-000005260000}"/>
    <cellStyle name="Standaard 11 2" xfId="195" xr:uid="{00000000-0005-0000-0000-000006260000}"/>
    <cellStyle name="Standaard 11 3" xfId="196" xr:uid="{00000000-0005-0000-0000-000007260000}"/>
    <cellStyle name="Standaard 11 4" xfId="197" xr:uid="{00000000-0005-0000-0000-000008260000}"/>
    <cellStyle name="Standaard 12" xfId="43" xr:uid="{00000000-0005-0000-0000-000009260000}"/>
    <cellStyle name="Standaard 12 2" xfId="198" xr:uid="{00000000-0005-0000-0000-00000A260000}"/>
    <cellStyle name="Standaard 12 3" xfId="199" xr:uid="{00000000-0005-0000-0000-00000B260000}"/>
    <cellStyle name="Standaard 12 4" xfId="200" xr:uid="{00000000-0005-0000-0000-00000C260000}"/>
    <cellStyle name="Standaard 13" xfId="44" xr:uid="{00000000-0005-0000-0000-00000D260000}"/>
    <cellStyle name="Standaard 13 2" xfId="201" xr:uid="{00000000-0005-0000-0000-00000E260000}"/>
    <cellStyle name="Standaard 13 3" xfId="202" xr:uid="{00000000-0005-0000-0000-00000F260000}"/>
    <cellStyle name="Standaard 13 4" xfId="203" xr:uid="{00000000-0005-0000-0000-000010260000}"/>
    <cellStyle name="Standaard 14" xfId="45" xr:uid="{00000000-0005-0000-0000-000011260000}"/>
    <cellStyle name="Standaard 14 2" xfId="204" xr:uid="{00000000-0005-0000-0000-000012260000}"/>
    <cellStyle name="Standaard 14 3" xfId="205" xr:uid="{00000000-0005-0000-0000-000013260000}"/>
    <cellStyle name="Standaard 14 4" xfId="206" xr:uid="{00000000-0005-0000-0000-000014260000}"/>
    <cellStyle name="Standaard 15" xfId="46" xr:uid="{00000000-0005-0000-0000-000015260000}"/>
    <cellStyle name="Standaard 15 2" xfId="207" xr:uid="{00000000-0005-0000-0000-000016260000}"/>
    <cellStyle name="Standaard 15 3" xfId="208" xr:uid="{00000000-0005-0000-0000-000017260000}"/>
    <cellStyle name="Standaard 15 4" xfId="209" xr:uid="{00000000-0005-0000-0000-000018260000}"/>
    <cellStyle name="Standaard 16" xfId="47" xr:uid="{00000000-0005-0000-0000-000019260000}"/>
    <cellStyle name="Standaard 16 2" xfId="210" xr:uid="{00000000-0005-0000-0000-00001A260000}"/>
    <cellStyle name="Standaard 16 3" xfId="211" xr:uid="{00000000-0005-0000-0000-00001B260000}"/>
    <cellStyle name="Standaard 16 4" xfId="212" xr:uid="{00000000-0005-0000-0000-00001C260000}"/>
    <cellStyle name="Standaard 17" xfId="48" xr:uid="{00000000-0005-0000-0000-00001D260000}"/>
    <cellStyle name="Standaard 17 2" xfId="213" xr:uid="{00000000-0005-0000-0000-00001E260000}"/>
    <cellStyle name="Standaard 17 3" xfId="214" xr:uid="{00000000-0005-0000-0000-00001F260000}"/>
    <cellStyle name="Standaard 17 4" xfId="215" xr:uid="{00000000-0005-0000-0000-000020260000}"/>
    <cellStyle name="Standaard 18" xfId="49" xr:uid="{00000000-0005-0000-0000-000021260000}"/>
    <cellStyle name="Standaard 18 2" xfId="216" xr:uid="{00000000-0005-0000-0000-000022260000}"/>
    <cellStyle name="Standaard 18 3" xfId="217" xr:uid="{00000000-0005-0000-0000-000023260000}"/>
    <cellStyle name="Standaard 18 4" xfId="218" xr:uid="{00000000-0005-0000-0000-000024260000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3" xfId="230" xr:uid="{00000000-0005-0000-0000-00002F490000}"/>
    <cellStyle name="Standaard 2 2 4" xfId="231" xr:uid="{00000000-0005-0000-0000-000030490000}"/>
    <cellStyle name="Standaard 2 3" xfId="232" xr:uid="{00000000-0005-0000-0000-000031490000}"/>
    <cellStyle name="Standaard 2 3 2" xfId="233" xr:uid="{00000000-0005-0000-0000-000032490000}"/>
    <cellStyle name="Standaard 2 3 3" xfId="234" xr:uid="{00000000-0005-0000-0000-000033490000}"/>
    <cellStyle name="Standaard 2 3 4" xfId="235" xr:uid="{00000000-0005-0000-0000-000034490000}"/>
    <cellStyle name="Standaard 2 4" xfId="236" xr:uid="{00000000-0005-0000-0000-000035490000}"/>
    <cellStyle name="Standaard 2 4 2" xfId="237" xr:uid="{00000000-0005-0000-0000-000036490000}"/>
    <cellStyle name="Standaard 2 4 3" xfId="238" xr:uid="{00000000-0005-0000-0000-000037490000}"/>
    <cellStyle name="Standaard 2 4 4" xfId="239" xr:uid="{00000000-0005-0000-0000-000038490000}"/>
    <cellStyle name="Standaard 2 5" xfId="240" xr:uid="{00000000-0005-0000-0000-000039490000}"/>
    <cellStyle name="Standaard 2 6" xfId="241" xr:uid="{00000000-0005-0000-0000-00003A490000}"/>
    <cellStyle name="Standaard 2 7" xfId="242" xr:uid="{00000000-0005-0000-0000-00003B490000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3" xfId="245" xr:uid="{00000000-0005-0000-0000-00003F490000}"/>
    <cellStyle name="Standaard 20 4" xfId="246" xr:uid="{00000000-0005-0000-0000-000040490000}"/>
    <cellStyle name="Standaard 21" xfId="52" xr:uid="{00000000-0005-0000-0000-000041490000}"/>
    <cellStyle name="Standaard 21 2" xfId="247" xr:uid="{00000000-0005-0000-0000-000042490000}"/>
    <cellStyle name="Standaard 21 3" xfId="248" xr:uid="{00000000-0005-0000-0000-000043490000}"/>
    <cellStyle name="Standaard 21 4" xfId="249" xr:uid="{00000000-0005-0000-0000-000044490000}"/>
    <cellStyle name="Standaard 22" xfId="53" xr:uid="{00000000-0005-0000-0000-000045490000}"/>
    <cellStyle name="Standaard 22 2" xfId="250" xr:uid="{00000000-0005-0000-0000-000046490000}"/>
    <cellStyle name="Standaard 22 3" xfId="251" xr:uid="{00000000-0005-0000-0000-000047490000}"/>
    <cellStyle name="Standaard 22 4" xfId="252" xr:uid="{00000000-0005-0000-0000-000048490000}"/>
    <cellStyle name="Standaard 23" xfId="54" xr:uid="{00000000-0005-0000-0000-000049490000}"/>
    <cellStyle name="Standaard 23 2" xfId="253" xr:uid="{00000000-0005-0000-0000-00004A490000}"/>
    <cellStyle name="Standaard 23 3" xfId="254" xr:uid="{00000000-0005-0000-0000-00004B490000}"/>
    <cellStyle name="Standaard 23 4" xfId="255" xr:uid="{00000000-0005-0000-0000-00004C490000}"/>
    <cellStyle name="Standaard 24" xfId="55" xr:uid="{00000000-0005-0000-0000-00004D490000}"/>
    <cellStyle name="Standaard 24 2" xfId="256" xr:uid="{00000000-0005-0000-0000-00004E490000}"/>
    <cellStyle name="Standaard 24 3" xfId="257" xr:uid="{00000000-0005-0000-0000-00004F490000}"/>
    <cellStyle name="Standaard 24 4" xfId="258" xr:uid="{00000000-0005-0000-0000-000050490000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6" xfId="261" xr:uid="{00000000-0005-0000-0000-0000B34A0000}"/>
    <cellStyle name="Standaard 26 2" xfId="262" xr:uid="{00000000-0005-0000-0000-0000B44A0000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7" xfId="263" xr:uid="{00000000-0005-0000-0000-0000E54A0000}"/>
    <cellStyle name="Standaard 27 2" xfId="264" xr:uid="{00000000-0005-0000-0000-0000E64A0000}"/>
    <cellStyle name="Standaard 27 3" xfId="1216" xr:uid="{00000000-0005-0000-0000-0000E74A0000}"/>
    <cellStyle name="Standaard 28" xfId="265" xr:uid="{00000000-0005-0000-0000-0000E84A0000}"/>
    <cellStyle name="Standaard 28 2" xfId="266" xr:uid="{00000000-0005-0000-0000-0000E94A0000}"/>
    <cellStyle name="Standaard 28 3" xfId="1217" xr:uid="{00000000-0005-0000-0000-0000EA4A0000}"/>
    <cellStyle name="Standaard 29" xfId="267" xr:uid="{00000000-0005-0000-0000-0000EB4A0000}"/>
    <cellStyle name="Standaard 29 2" xfId="268" xr:uid="{00000000-0005-0000-0000-0000EC4A0000}"/>
    <cellStyle name="Standaard 29 3" xfId="1218" xr:uid="{00000000-0005-0000-0000-0000ED4A0000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3" xfId="271" xr:uid="{00000000-0005-0000-0000-0000F14A0000}"/>
    <cellStyle name="Standaard 3 2 4" xfId="272" xr:uid="{00000000-0005-0000-0000-0000F24A0000}"/>
    <cellStyle name="Standaard 3 3" xfId="273" xr:uid="{00000000-0005-0000-0000-0000F34A0000}"/>
    <cellStyle name="Standaard 3 4" xfId="274" xr:uid="{00000000-0005-0000-0000-0000F44A0000}"/>
    <cellStyle name="Standaard 3 5" xfId="275" xr:uid="{00000000-0005-0000-0000-0000F54A0000}"/>
    <cellStyle name="Standaard 3 6" xfId="276" xr:uid="{00000000-0005-0000-0000-0000F64A0000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3" xfId="279" xr:uid="{00000000-0005-0000-0000-00007F4E0000}"/>
    <cellStyle name="Standaard 4 4" xfId="280" xr:uid="{00000000-0005-0000-0000-0000804E0000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3" xfId="282" xr:uid="{00000000-0005-0000-0000-0000634F0000}"/>
    <cellStyle name="Standaard 5 4" xfId="283" xr:uid="{00000000-0005-0000-0000-0000644F0000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3" xfId="285" xr:uid="{00000000-0005-0000-0000-0000984F0000}"/>
    <cellStyle name="Standaard 6 4" xfId="286" xr:uid="{00000000-0005-0000-0000-0000994F0000}"/>
    <cellStyle name="Standaard 7" xfId="60" xr:uid="{00000000-0005-0000-0000-00009A4F0000}"/>
    <cellStyle name="Standaard 7 2" xfId="287" xr:uid="{00000000-0005-0000-0000-00009B4F0000}"/>
    <cellStyle name="Standaard 7 3" xfId="288" xr:uid="{00000000-0005-0000-0000-00009C4F0000}"/>
    <cellStyle name="Standaard 7 4" xfId="289" xr:uid="{00000000-0005-0000-0000-00009D4F0000}"/>
    <cellStyle name="Standaard 8" xfId="61" xr:uid="{00000000-0005-0000-0000-00009E4F0000}"/>
    <cellStyle name="Standaard 8 2" xfId="290" xr:uid="{00000000-0005-0000-0000-00009F4F0000}"/>
    <cellStyle name="Standaard 8 3" xfId="291" xr:uid="{00000000-0005-0000-0000-0000A04F0000}"/>
    <cellStyle name="Standaard 8 4" xfId="292" xr:uid="{00000000-0005-0000-0000-0000A14F0000}"/>
    <cellStyle name="Standaard 9" xfId="62" xr:uid="{00000000-0005-0000-0000-0000A24F0000}"/>
    <cellStyle name="Standaard 9 2" xfId="293" xr:uid="{00000000-0005-0000-0000-0000A34F0000}"/>
    <cellStyle name="Standaard 9 3" xfId="294" xr:uid="{00000000-0005-0000-0000-0000A44F0000}"/>
    <cellStyle name="Standaard 9 4" xfId="295" xr:uid="{00000000-0005-0000-0000-0000A54F0000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3" xfId="880" xr:uid="{00000000-0005-0000-0000-00002F650000}"/>
    <cellStyle name="Valuta 2 2 3 2" xfId="20551" xr:uid="{00000000-0005-0000-0000-000030650000}"/>
    <cellStyle name="Valuta 2 2 4" xfId="1222" xr:uid="{00000000-0005-0000-0000-000031650000}"/>
    <cellStyle name="Valuta 2 2 4 2" xfId="1547" xr:uid="{00000000-0005-0000-0000-000032650000}"/>
    <cellStyle name="Valuta 2 2 5" xfId="1219" xr:uid="{00000000-0005-0000-0000-000033650000}"/>
    <cellStyle name="Valuta 2 2 6" xfId="20531" xr:uid="{00000000-0005-0000-0000-000034650000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3" xfId="20533" xr:uid="{00000000-0005-0000-0000-000038650000}"/>
    <cellStyle name="Valuta 2 4" xfId="304" xr:uid="{00000000-0005-0000-0000-000039650000}"/>
    <cellStyle name="Valuta 2 4 2" xfId="20535" xr:uid="{00000000-0005-0000-0000-00003A650000}"/>
    <cellStyle name="Valuta 2 5" xfId="305" xr:uid="{00000000-0005-0000-0000-00003B650000}"/>
    <cellStyle name="Valuta 2 5 2" xfId="20536" xr:uid="{00000000-0005-0000-0000-00003C650000}"/>
    <cellStyle name="Valuta 2 6" xfId="1221" xr:uid="{00000000-0005-0000-0000-00003D650000}"/>
    <cellStyle name="Valuta 2 7" xfId="20530" xr:uid="{00000000-0005-0000-0000-00003E650000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3" xfId="2425" xr:uid="{00000000-0005-0000-0000-000043650000}"/>
    <cellStyle name="Valuta 3 2 4" xfId="20537" xr:uid="{00000000-0005-0000-0000-000044650000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5" xfId="1223" xr:uid="{00000000-0005-0000-0000-00004B650000}"/>
    <cellStyle name="Valuta 3 5 2" xfId="1548" xr:uid="{00000000-0005-0000-0000-00004C650000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3" xfId="20538" xr:uid="{00000000-0005-0000-0000-000051650000}"/>
    <cellStyle name="Valuta 4 3" xfId="311" xr:uid="{00000000-0005-0000-0000-000052650000}"/>
    <cellStyle name="Valuta 4 3 2" xfId="2427" xr:uid="{00000000-0005-0000-0000-000053650000}"/>
    <cellStyle name="Valuta 4 3 3" xfId="20539" xr:uid="{00000000-0005-0000-0000-000054650000}"/>
    <cellStyle name="Valuta 4 4" xfId="323" xr:uid="{00000000-0005-0000-0000-000055650000}"/>
    <cellStyle name="Valuta 4 5" xfId="1224" xr:uid="{00000000-0005-0000-0000-000056650000}"/>
    <cellStyle name="Valuta 4 5 2" xfId="20847" xr:uid="{00000000-0005-0000-0000-000057650000}"/>
    <cellStyle name="Valuta 5" xfId="312" xr:uid="{00000000-0005-0000-0000-000058650000}"/>
    <cellStyle name="Valuta 6" xfId="313" xr:uid="{00000000-0005-0000-0000-000059650000}"/>
    <cellStyle name="Valuta 6 2" xfId="20540" xr:uid="{00000000-0005-0000-0000-00005A650000}"/>
    <cellStyle name="Valuta 7" xfId="314" xr:uid="{00000000-0005-0000-0000-00005B650000}"/>
    <cellStyle name="Valuta 7 2" xfId="20541" xr:uid="{00000000-0005-0000-0000-00005C650000}"/>
    <cellStyle name="Valuta 8" xfId="64" xr:uid="{00000000-0005-0000-0000-00005D650000}"/>
    <cellStyle name="Valuta 8 2" xfId="20521" xr:uid="{00000000-0005-0000-0000-00005E650000}"/>
    <cellStyle name="Valuta 9" xfId="1220" xr:uid="{00000000-0005-0000-0000-00005F650000}"/>
    <cellStyle name="Valuta 9 2" xfId="1546" xr:uid="{00000000-0005-0000-0000-000060650000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6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2274794</xdr:colOff>
      <xdr:row>20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2C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2C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2C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2C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2C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2C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2C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2C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2C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2C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2C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2C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2C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2C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2C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2C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2C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2C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2C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2C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2C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2C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2C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2C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2C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2C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2C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2C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2C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2C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2C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2C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2C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2D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2D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2D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2D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2D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2D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2D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2D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2D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2D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2D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2D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2D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2D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2D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2D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2D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2D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2D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2D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2D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2D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2D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2D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2D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2D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2D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2D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2D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2D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2D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2D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2D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2D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4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4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44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A755F-B27E-44C1-ACD6-B791C8FD661A}">
  <dimension ref="C2:G8"/>
  <sheetViews>
    <sheetView workbookViewId="0">
      <selection activeCell="C9" sqref="C9"/>
    </sheetView>
  </sheetViews>
  <sheetFormatPr defaultRowHeight="15" x14ac:dyDescent="0.25"/>
  <sheetData>
    <row r="2" spans="3:7" x14ac:dyDescent="0.25">
      <c r="G2">
        <v>26</v>
      </c>
    </row>
    <row r="3" spans="3:7" x14ac:dyDescent="0.25">
      <c r="C3" t="s">
        <v>184</v>
      </c>
      <c r="G3">
        <v>52</v>
      </c>
    </row>
    <row r="4" spans="3:7" x14ac:dyDescent="0.25">
      <c r="C4" t="s">
        <v>185</v>
      </c>
      <c r="G4">
        <v>104</v>
      </c>
    </row>
    <row r="5" spans="3:7" x14ac:dyDescent="0.25">
      <c r="C5" t="s">
        <v>186</v>
      </c>
    </row>
    <row r="6" spans="3:7" x14ac:dyDescent="0.25">
      <c r="C6" t="s">
        <v>187</v>
      </c>
    </row>
    <row r="7" spans="3:7" x14ac:dyDescent="0.25">
      <c r="C7" t="s">
        <v>188</v>
      </c>
    </row>
    <row r="8" spans="3:7" x14ac:dyDescent="0.25">
      <c r="C8" t="s">
        <v>189</v>
      </c>
    </row>
  </sheetData>
  <sheetProtection algorithmName="SHA-512" hashValue="z3psDRhOm8MSD5iz9muOYbA4MTg3N93A2sMLKaiOJs/EAira/TBIRxycka+RdvHwbP0s6s3ngSTMU5m+ou4DnQ==" saltValue="pqR7NCupisFqNeKSmotA+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5</v>
      </c>
    </row>
    <row r="2" spans="1:4" x14ac:dyDescent="0.25">
      <c r="A2" s="5" t="s">
        <v>97</v>
      </c>
      <c r="B2" s="44" t="str">
        <f>VLOOKUP($A$1,Verzamelblad!$A$3:$AH$41,2)</f>
        <v xml:space="preserve">Nicolaas Beets </v>
      </c>
      <c r="C2" s="5"/>
      <c r="D2" s="44"/>
    </row>
    <row r="3" spans="1:4" x14ac:dyDescent="0.25">
      <c r="A3" s="5"/>
      <c r="B3" s="44" t="str">
        <f>VLOOKUP($A$1,Verzamelblad!$A$3:$AH$41,3)</f>
        <v>Beethovensingel 7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2xPW**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UcSdmHsLXLW+ZUSXA/zatbWBQDlLG6UT2/ZI1BgQcN6g9o+zZlb41nNYfz7f+CkKZhes4v/Q+XBbsoTfWvJshQ==" saltValue="U0OnTuRTY4NHjtyvD20jp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6</v>
      </c>
    </row>
    <row r="2" spans="1:4" x14ac:dyDescent="0.25">
      <c r="A2" s="5" t="s">
        <v>97</v>
      </c>
      <c r="B2" s="44" t="str">
        <f>VLOOKUP($A$1,Verzamelblad!$A$3:$AH$41,2)</f>
        <v xml:space="preserve">Nicolaas Beets </v>
      </c>
      <c r="C2" s="5"/>
      <c r="D2" s="44"/>
    </row>
    <row r="3" spans="1:4" x14ac:dyDescent="0.25">
      <c r="A3" s="5"/>
      <c r="B3" s="44" t="str">
        <f>VLOOKUP($A$1,Verzamelblad!$A$3:$AH$41,3)</f>
        <v xml:space="preserve">Gabriël Metsulaan 34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2xPW***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IsvcRXuinhg6eSiO+vk62t5w+vztwjc8l4C73lLzRJAuUecOaX9GPZdHu6IR8F5gaOzugUfekoME3PneupOq1g==" saltValue="jsWomyzCjsRUE4Cguu5XN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7</v>
      </c>
    </row>
    <row r="2" spans="1:4" x14ac:dyDescent="0.25">
      <c r="A2" s="5" t="s">
        <v>97</v>
      </c>
      <c r="B2" s="44" t="str">
        <f>VLOOKUP($A$1,Verzamelblad!$A$3:$AH$41,2)</f>
        <v>De Zes Wielen</v>
      </c>
      <c r="C2" s="5"/>
      <c r="D2" s="44"/>
    </row>
    <row r="3" spans="1:4" x14ac:dyDescent="0.25">
      <c r="A3" s="5"/>
      <c r="B3" s="44" t="str">
        <f>VLOOKUP($A$1,Verzamelblad!$A$3:$AH$41,3)</f>
        <v xml:space="preserve">Munnikenweg 18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1600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g+l7gbsBvvdyb96isT6z8J8FORY5iEft3E7++mJWCtZxL0/CJDg/wVil1rFCKbmfhXdgM1Y3oumHvIH4s3Vb/A==" saltValue="9/sDq1gqBqGwrYHeNJMFw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8</v>
      </c>
    </row>
    <row r="2" spans="1:4" x14ac:dyDescent="0.25">
      <c r="A2" s="5" t="s">
        <v>97</v>
      </c>
      <c r="B2" s="44" t="str">
        <f>VLOOKUP($A$1,Verzamelblad!$A$3:$AH$41,2)</f>
        <v>De Zes Wielen</v>
      </c>
      <c r="C2" s="5"/>
      <c r="D2" s="44"/>
    </row>
    <row r="3" spans="1:4" x14ac:dyDescent="0.25">
      <c r="A3" s="5"/>
      <c r="B3" s="44" t="str">
        <f>VLOOKUP($A$1,Verzamelblad!$A$3:$AH$41,3)</f>
        <v xml:space="preserve">Saturnusstraat 50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Oudorp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1</v>
      </c>
      <c r="C9" s="45" t="str">
        <f>VLOOKUP($A$1,Verzamelblad!$A$3:$AH$41,15)</f>
        <v>1100 Ltr</v>
      </c>
      <c r="D9" s="45" t="str">
        <f>VLOOKUP($A$1,Verzamelblad!$A$3:$AH$41,16)</f>
        <v>1xP2W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fQNumiZ9BtyqkoFlKmFuzcqrQ8Y46Lu0bwZ7GeouQHfZsKLTOc1Z6bffPVOJQmoWA+iV7J3ZXPNsESDcYqRmzg==" saltValue="g5coyZE0cmYpNTHJJrKSu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9</v>
      </c>
    </row>
    <row r="2" spans="1:4" x14ac:dyDescent="0.25">
      <c r="A2" s="5" t="s">
        <v>97</v>
      </c>
      <c r="B2" s="44" t="str">
        <f>VLOOKUP($A$1,Verzamelblad!$A$3:$AH$41,2)</f>
        <v>Basisschool Kennemerpoort</v>
      </c>
      <c r="C2" s="5"/>
      <c r="D2" s="44"/>
    </row>
    <row r="3" spans="1:4" x14ac:dyDescent="0.25">
      <c r="A3" s="5"/>
      <c r="B3" s="44" t="str">
        <f>VLOOKUP($A$1,Verzamelblad!$A$3:$AH$41,3)</f>
        <v xml:space="preserve">Lindenlaan 101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1</v>
      </c>
      <c r="C8" s="45" t="str">
        <f>VLOOKUP($A$1,Verzamelblad!$A$3:$AH$41,12)</f>
        <v>1100 Ltr</v>
      </c>
      <c r="D8" s="45" t="str">
        <f>VLOOKUP($A$1,Verzamelblad!$A$3:$AH$41,13)</f>
        <v>1xPW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MJbAKSPEIauWD9ZojDR+tKTk3SZpVTD42HYeT//4mCwyvDnAOBF3/fSzNz5fqEizs1FlTeQqOaRomOZhOLvZMw==" saltValue="I7K6cCquzt9WidYI9N4Gr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10</v>
      </c>
    </row>
    <row r="2" spans="1:4" x14ac:dyDescent="0.25">
      <c r="A2" s="5" t="s">
        <v>97</v>
      </c>
      <c r="B2" s="44" t="str">
        <f>VLOOKUP($A$1,Verzamelblad!$A$3:$AH$41,2)</f>
        <v>Basisschool Kennemerpoort</v>
      </c>
      <c r="C2" s="5"/>
      <c r="D2" s="44"/>
    </row>
    <row r="3" spans="1:4" x14ac:dyDescent="0.25">
      <c r="A3" s="5"/>
      <c r="B3" s="44" t="str">
        <f>VLOOKUP($A$1,Verzamelblad!$A$3:$AH$41,3)</f>
        <v xml:space="preserve">Hofdijkstraat 12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ec+zi9J4wU7h9fH4cgSped4JpO5s/AlK3HShoT7tKq4tP428NQg6INuvy5gHGLjYaeHEVwSsJSU8WMes2+19XQ==" saltValue="C8vUW4tsYWqzebpRbjFw/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11</v>
      </c>
    </row>
    <row r="2" spans="1:4" x14ac:dyDescent="0.25">
      <c r="A2" s="5" t="s">
        <v>97</v>
      </c>
      <c r="B2" s="44" t="str">
        <f>VLOOKUP($A$1,Verzamelblad!$A$3:$AH$41,2)</f>
        <v>De Sterrenwachter</v>
      </c>
      <c r="C2" s="5"/>
      <c r="D2" s="44"/>
    </row>
    <row r="3" spans="1:4" x14ac:dyDescent="0.25">
      <c r="A3" s="5"/>
      <c r="B3" s="44" t="str">
        <f>VLOOKUP($A$1,Verzamelblad!$A$3:$AH$41,3)</f>
        <v xml:space="preserve">Stempelmakerstraat 19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iyvnrTfnOMOaYKVLVQfK5+tcYA9l1QCONqB6b04zZ8Lyvv5IIkW/s1DwlTv6sYUD1tpGxeuCN8m0l8TKV4FCzA==" saltValue="WOLCyu1lNCq60hhFw7QYL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12</v>
      </c>
    </row>
    <row r="2" spans="1:4" x14ac:dyDescent="0.25">
      <c r="A2" s="5" t="s">
        <v>97</v>
      </c>
      <c r="B2" s="44" t="str">
        <f>VLOOKUP($A$1,Verzamelblad!$A$3:$AH$41,2)</f>
        <v>De Spinaker VSO Alkmaar</v>
      </c>
      <c r="C2" s="5"/>
      <c r="D2" s="44"/>
    </row>
    <row r="3" spans="1:4" x14ac:dyDescent="0.25">
      <c r="A3" s="5"/>
      <c r="B3" s="44" t="str">
        <f>VLOOKUP($A$1,Verzamelblad!$A$3:$AH$41,3)</f>
        <v xml:space="preserve">Jan Ligthartstraat 7 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 t="str">
        <f>VLOOKUP($A$1,Verzamelblad!$A$3:$AH$41,11)</f>
        <v>1*</v>
      </c>
      <c r="C8" s="45" t="str">
        <f>VLOOKUP($A$1,Verzamelblad!$A$3:$AH$41,12)</f>
        <v>1100 Ltr</v>
      </c>
      <c r="D8" s="45" t="str">
        <f>VLOOKUP($A$1,Verzamelblad!$A$3:$AH$41,13)</f>
        <v>1xPW</v>
      </c>
    </row>
    <row r="9" spans="1:4" x14ac:dyDescent="0.25">
      <c r="A9" s="41" t="s">
        <v>174</v>
      </c>
      <c r="B9" s="45">
        <f>VLOOKUP($A$1,Verzamelblad!$A$3:$AH$41,14)</f>
        <v>1</v>
      </c>
      <c r="C9" s="45" t="str">
        <f>VLOOKUP($A$1,Verzamelblad!$A$3:$AH$41,15)</f>
        <v>1100 Ltr</v>
      </c>
      <c r="D9" s="45" t="str">
        <f>VLOOKUP($A$1,Verzamelblad!$A$3:$AH$41,16)</f>
        <v>Op afroep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CC2LCmksbZBqwNoRchupRmd/kKwRNZIAJCPT0OT3yHSMAJUl5ilX4En6tvzu/fycvvistPumZKf3fOR8NzaV2Q==" saltValue="XXQvPw8MRx5BPhOvARIYf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13</v>
      </c>
    </row>
    <row r="2" spans="1:4" x14ac:dyDescent="0.25">
      <c r="A2" s="5" t="s">
        <v>97</v>
      </c>
      <c r="B2" s="44" t="str">
        <f>VLOOKUP($A$1,Verzamelblad!$A$3:$AH$41,2)</f>
        <v>De Spinaker VSO Den Helder</v>
      </c>
      <c r="C2" s="5"/>
      <c r="D2" s="44"/>
    </row>
    <row r="3" spans="1:4" x14ac:dyDescent="0.25">
      <c r="A3" s="5"/>
      <c r="B3" s="44" t="str">
        <f>VLOOKUP($A$1,Verzamelblad!$A$3:$AH$41,3)</f>
        <v xml:space="preserve">Sportlaan 38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Den Helder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1</v>
      </c>
      <c r="C11" s="45" t="str">
        <f>VLOOKUP($A$1,Verzamelblad!$A$3:$AH$41,21)</f>
        <v>240 Ltr</v>
      </c>
      <c r="D11" s="45" t="str">
        <f>VLOOKUP($A$1,Verzamelblad!$A$3:$AH$41,22)</f>
        <v>Op afroep</v>
      </c>
    </row>
  </sheetData>
  <sheetProtection algorithmName="SHA-512" hashValue="gC2AZl7O57viSt9KY3Y4dR+tKYmCYfPYfplNS99iCUuxOvnEkvnW9B/1NqbV7E/GRTGkdFH3ktF2pp6sDp8+3w==" saltValue="irRiCmePrKEfZaoZFpD3T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14</v>
      </c>
    </row>
    <row r="2" spans="1:4" x14ac:dyDescent="0.25">
      <c r="A2" s="5" t="s">
        <v>97</v>
      </c>
      <c r="B2" s="44" t="str">
        <f>VLOOKUP($A$1,Verzamelblad!$A$3:$AH$41,2)</f>
        <v>De Spinaker SO Regio</v>
      </c>
      <c r="C2" s="5"/>
      <c r="D2" s="44"/>
    </row>
    <row r="3" spans="1:4" x14ac:dyDescent="0.25">
      <c r="A3" s="5"/>
      <c r="B3" s="44" t="str">
        <f>VLOOKUP($A$1,Verzamelblad!$A$3:$AH$41,3)</f>
        <v>Kortenaerkade  22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1</v>
      </c>
      <c r="C11" s="45" t="str">
        <f>VLOOKUP($A$1,Verzamelblad!$A$3:$AH$41,21)</f>
        <v>240 Ltr</v>
      </c>
      <c r="D11" s="45" t="str">
        <f>VLOOKUP($A$1,Verzamelblad!$A$3:$AH$41,22)</f>
        <v>Op afroep</v>
      </c>
    </row>
  </sheetData>
  <sheetProtection algorithmName="SHA-512" hashValue="LVQ7FU8aEnGxDt4FbRZnslv9SCw230+B3VhWt1XnTcCimYr2vfw/rULuOwpwG/F2XEuaMdmIzRrWskYwr8czlg==" saltValue="If5CMmKSuSwo/CQPzibPy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C2E76B"/>
  </sheetPr>
  <dimension ref="A1:Q36"/>
  <sheetViews>
    <sheetView showGridLines="0" zoomScaleNormal="100" zoomScaleSheetLayoutView="80" workbookViewId="0">
      <selection activeCell="B1" sqref="B1"/>
    </sheetView>
  </sheetViews>
  <sheetFormatPr defaultColWidth="0" defaultRowHeight="15" customHeight="1" zeroHeight="1" x14ac:dyDescent="0.25"/>
  <cols>
    <col min="1" max="1" width="2.42578125" customWidth="1"/>
    <col min="2" max="2" width="9.140625" style="16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hidden="1" customWidth="1"/>
    <col min="15" max="15" width="35" hidden="1" customWidth="1"/>
    <col min="16" max="16" width="2.28515625" hidden="1" customWidth="1"/>
    <col min="17" max="16384" width="9.140625" hidden="1"/>
  </cols>
  <sheetData>
    <row r="1" spans="2:17" x14ac:dyDescent="0.25"/>
    <row r="2" spans="2:17" ht="26.25" x14ac:dyDescent="0.4">
      <c r="B2" s="167" t="s">
        <v>14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50"/>
      <c r="O2" s="50"/>
      <c r="P2" s="50"/>
      <c r="Q2" s="51"/>
    </row>
    <row r="3" spans="2:17" x14ac:dyDescent="0.25"/>
    <row r="4" spans="2:17" ht="15" customHeight="1" x14ac:dyDescent="0.25">
      <c r="B4" s="52" t="s">
        <v>15</v>
      </c>
      <c r="C4" s="53"/>
      <c r="D4" s="53"/>
      <c r="E4" s="53"/>
      <c r="F4" s="53"/>
      <c r="G4" s="54"/>
      <c r="I4" s="169" t="s">
        <v>205</v>
      </c>
      <c r="J4" s="170"/>
      <c r="K4" s="170"/>
      <c r="L4" s="171"/>
    </row>
    <row r="5" spans="2:17" x14ac:dyDescent="0.25">
      <c r="B5" s="55" t="s">
        <v>16</v>
      </c>
      <c r="C5" s="56"/>
      <c r="D5" s="56"/>
      <c r="E5" s="56"/>
      <c r="F5" s="56"/>
      <c r="G5" s="57"/>
      <c r="I5" s="172" t="s">
        <v>161</v>
      </c>
      <c r="J5" s="173"/>
      <c r="K5" s="173"/>
      <c r="L5" s="174"/>
    </row>
    <row r="6" spans="2:17" x14ac:dyDescent="0.25">
      <c r="B6" s="58" t="s">
        <v>17</v>
      </c>
      <c r="C6" s="59"/>
      <c r="D6" s="59"/>
      <c r="E6" s="59"/>
      <c r="F6" s="59"/>
      <c r="G6" s="60"/>
      <c r="I6" s="175">
        <v>37159222</v>
      </c>
      <c r="J6" s="176"/>
      <c r="K6" s="176"/>
      <c r="L6" s="177"/>
    </row>
    <row r="7" spans="2:17" x14ac:dyDescent="0.25">
      <c r="B7" s="61"/>
    </row>
    <row r="8" spans="2:17" x14ac:dyDescent="0.25">
      <c r="B8" s="52" t="s">
        <v>18</v>
      </c>
      <c r="C8" s="53"/>
      <c r="D8" s="53"/>
      <c r="E8" s="53"/>
      <c r="F8" s="53"/>
      <c r="G8" s="54"/>
      <c r="I8" s="181"/>
      <c r="J8" s="182"/>
      <c r="K8" s="182"/>
      <c r="L8" s="183"/>
    </row>
    <row r="9" spans="2:17" x14ac:dyDescent="0.25">
      <c r="B9" s="55" t="s">
        <v>19</v>
      </c>
      <c r="C9" s="56"/>
      <c r="D9" s="56"/>
      <c r="E9" s="56"/>
      <c r="F9" s="56"/>
      <c r="G9" s="57"/>
      <c r="I9" s="184"/>
      <c r="J9" s="185"/>
      <c r="K9" s="185"/>
      <c r="L9" s="186"/>
    </row>
    <row r="10" spans="2:17" x14ac:dyDescent="0.25">
      <c r="B10" s="55" t="s">
        <v>20</v>
      </c>
      <c r="C10" s="56"/>
      <c r="D10" s="56"/>
      <c r="E10" s="56"/>
      <c r="F10" s="56"/>
      <c r="G10" s="57"/>
      <c r="I10" s="187"/>
      <c r="J10" s="188"/>
      <c r="K10" s="188"/>
      <c r="L10" s="189"/>
    </row>
    <row r="11" spans="2:17" x14ac:dyDescent="0.25">
      <c r="B11" s="55" t="s">
        <v>206</v>
      </c>
      <c r="C11" s="56"/>
      <c r="D11" s="56"/>
      <c r="E11" s="56"/>
      <c r="F11" s="56"/>
      <c r="G11" s="57"/>
      <c r="I11" s="187"/>
      <c r="J11" s="188"/>
      <c r="K11" s="188"/>
      <c r="L11" s="189"/>
    </row>
    <row r="12" spans="2:17" x14ac:dyDescent="0.25">
      <c r="B12" s="55" t="s">
        <v>21</v>
      </c>
      <c r="C12" s="56"/>
      <c r="D12" s="56"/>
      <c r="E12" s="56"/>
      <c r="F12" s="56"/>
      <c r="G12" s="57"/>
      <c r="I12" s="184"/>
      <c r="J12" s="185"/>
      <c r="K12" s="185"/>
      <c r="L12" s="186"/>
    </row>
    <row r="13" spans="2:17" x14ac:dyDescent="0.25">
      <c r="B13" s="58" t="s">
        <v>22</v>
      </c>
      <c r="C13" s="59"/>
      <c r="D13" s="59"/>
      <c r="E13" s="59"/>
      <c r="F13" s="59"/>
      <c r="G13" s="60"/>
      <c r="I13" s="178"/>
      <c r="J13" s="179"/>
      <c r="K13" s="179"/>
      <c r="L13" s="180"/>
      <c r="M13" s="62"/>
      <c r="N13" s="62"/>
    </row>
    <row r="14" spans="2:17" ht="15" customHeight="1" x14ac:dyDescent="0.25">
      <c r="B14"/>
    </row>
    <row r="15" spans="2:17" x14ac:dyDescent="0.25">
      <c r="B15" s="63" t="s">
        <v>215</v>
      </c>
      <c r="C15" s="64"/>
      <c r="D15" s="64"/>
      <c r="E15" s="64"/>
      <c r="F15" s="64"/>
      <c r="G15" s="65"/>
      <c r="I15" s="164"/>
      <c r="J15" s="165"/>
      <c r="K15" s="165"/>
      <c r="L15" s="166"/>
      <c r="M15" s="62"/>
      <c r="N15" s="62"/>
    </row>
    <row r="16" spans="2:17" x14ac:dyDescent="0.25"/>
    <row r="17" spans="2:16" x14ac:dyDescent="0.25">
      <c r="B17" s="66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67"/>
      <c r="N17" s="67"/>
      <c r="O17" s="67"/>
      <c r="P17" s="67"/>
    </row>
    <row r="18" spans="2:16" x14ac:dyDescent="0.25"/>
    <row r="19" spans="2:16" ht="15" customHeight="1" x14ac:dyDescent="0.25">
      <c r="B19"/>
    </row>
    <row r="20" spans="2:16" ht="15" customHeight="1" x14ac:dyDescent="0.25"/>
    <row r="21" spans="2:16" ht="15" customHeight="1" x14ac:dyDescent="0.25"/>
    <row r="22" spans="2:16" ht="15" customHeight="1" x14ac:dyDescent="0.25"/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  <row r="30" spans="2:16" ht="15" customHeight="1" x14ac:dyDescent="0.25"/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</sheetData>
  <sheetProtection algorithmName="SHA-512" hashValue="tOvWzww6pCxvu0DhFhcCQhlylmYWYjqfBRqgWd0qzMSKtofCJs80fcBbd63B6UIPZ7jOAhKQtSNfevHM5u6jgA==" saltValue="AmZNQrxrykURHsN3NQKAwA==" spinCount="100000" sheet="1" objects="1" scenarios="1"/>
  <mergeCells count="11">
    <mergeCell ref="I15:L15"/>
    <mergeCell ref="B2:M2"/>
    <mergeCell ref="I4:L4"/>
    <mergeCell ref="I5:L5"/>
    <mergeCell ref="I6:L6"/>
    <mergeCell ref="I13:L13"/>
    <mergeCell ref="I8:L8"/>
    <mergeCell ref="I9:L9"/>
    <mergeCell ref="I10:L10"/>
    <mergeCell ref="I11:L11"/>
    <mergeCell ref="I12:L12"/>
  </mergeCells>
  <pageMargins left="0.7" right="0.7" top="0.75" bottom="0.75" header="0.3" footer="0.3"/>
  <pageSetup paperSize="9" scale="82" orientation="landscape" r:id="rId1"/>
  <colBreaks count="1" manualBreakCount="1">
    <brk id="13" max="28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15</v>
      </c>
    </row>
    <row r="2" spans="1:4" x14ac:dyDescent="0.25">
      <c r="A2" s="5" t="s">
        <v>97</v>
      </c>
      <c r="B2" s="44" t="str">
        <f>VLOOKUP($A$1,Verzamelblad!$A$3:$AH$41,2)</f>
        <v>De Spinaker VSO Dijk en Waard</v>
      </c>
      <c r="C2" s="5"/>
      <c r="D2" s="44"/>
    </row>
    <row r="3" spans="1:4" x14ac:dyDescent="0.25">
      <c r="A3" s="5"/>
      <c r="B3" s="44" t="str">
        <f>VLOOKUP($A$1,Verzamelblad!$A$3:$AH$41,3)</f>
        <v xml:space="preserve">Smaragd 32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Heerhugowaard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1</v>
      </c>
      <c r="C11" s="45" t="str">
        <f>VLOOKUP($A$1,Verzamelblad!$A$3:$AH$41,21)</f>
        <v>240 Ltr</v>
      </c>
      <c r="D11" s="45" t="str">
        <f>VLOOKUP($A$1,Verzamelblad!$A$3:$AH$41,22)</f>
        <v>Op afroep</v>
      </c>
    </row>
  </sheetData>
  <sheetProtection algorithmName="SHA-512" hashValue="JUpBIWXV5581MCeKbbZN1vi0s0/4+nzBqw2fgz3LNWUY19lq3mRUeQpVFzCVE9ooV6qojQR54bOmMiJWGU67bA==" saltValue="uMe7dkeauqPjaSLH9Mx3n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16</v>
      </c>
    </row>
    <row r="2" spans="1:4" x14ac:dyDescent="0.25">
      <c r="A2" s="5" t="s">
        <v>97</v>
      </c>
      <c r="B2" s="44" t="str">
        <f>VLOOKUP($A$1,Verzamelblad!$A$3:$AH$41,2)</f>
        <v>De Spinaker VSO Hoorn</v>
      </c>
      <c r="C2" s="5"/>
      <c r="D2" s="44"/>
    </row>
    <row r="3" spans="1:4" x14ac:dyDescent="0.25">
      <c r="A3" s="5"/>
      <c r="B3" s="44" t="str">
        <f>VLOOKUP($A$1,Verzamelblad!$A$3:$AH$41,3)</f>
        <v>Marketentster 1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Hoorn nh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</v>
      </c>
    </row>
    <row r="8" spans="1:4" x14ac:dyDescent="0.25">
      <c r="A8" s="38" t="s">
        <v>80</v>
      </c>
      <c r="B8" s="45">
        <f>VLOOKUP($A$1,Verzamelblad!$A$3:$AH$41,11)</f>
        <v>1</v>
      </c>
      <c r="C8" s="45" t="str">
        <f>VLOOKUP($A$1,Verzamelblad!$A$3:$AH$41,12)</f>
        <v>1100 Ltr</v>
      </c>
      <c r="D8" s="45" t="str">
        <f>VLOOKUP($A$1,Verzamelblad!$A$3:$AH$41,13)</f>
        <v>Afroep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1</v>
      </c>
      <c r="C11" s="45" t="str">
        <f>VLOOKUP($A$1,Verzamelblad!$A$3:$AH$41,21)</f>
        <v>240 Ltr</v>
      </c>
      <c r="D11" s="45" t="str">
        <f>VLOOKUP($A$1,Verzamelblad!$A$3:$AH$41,22)</f>
        <v>1xP8W</v>
      </c>
    </row>
  </sheetData>
  <sheetProtection algorithmName="SHA-512" hashValue="tywdLVE2ZLQZQ4nL3qNcxE9ITXvC2zVf2ljcNWFyzpn8x8mAtsG/av1TH+lKrY8ttj7iKRkgzgQwm8tjoIL9yw==" saltValue="yeTuRnK8koHfmuaLEjTz/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17</v>
      </c>
    </row>
    <row r="2" spans="1:4" x14ac:dyDescent="0.25">
      <c r="A2" s="5" t="s">
        <v>97</v>
      </c>
      <c r="B2" s="44" t="str">
        <f>VLOOKUP($A$1,Verzamelblad!$A$3:$AH$41,2)</f>
        <v>Basisschool De Cilinder</v>
      </c>
      <c r="C2" s="5"/>
      <c r="D2" s="44"/>
    </row>
    <row r="3" spans="1:4" x14ac:dyDescent="0.25">
      <c r="A3" s="5"/>
      <c r="B3" s="44" t="str">
        <f>VLOOKUP($A$1,Verzamelblad!$A$3:$AH$41,3)</f>
        <v xml:space="preserve">Johanna Naberstraat 81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quY+Uh7ZoKCNDvZIda2nAPQfglamPyKMsv91ird1o7kgfts3k6r937ns3IoG8EFIca8t4sDVC4ZRjwCkUIR19A==" saltValue="fjHtG1zKprHwEK94UaZe/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173583"/>
  </sheetPr>
  <dimension ref="A1:D12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18</v>
      </c>
    </row>
    <row r="2" spans="1:4" x14ac:dyDescent="0.25">
      <c r="A2" s="5" t="s">
        <v>97</v>
      </c>
      <c r="B2" s="44" t="str">
        <f>VLOOKUP($A$1,Verzamelblad!$A$3:$AH$41,2)</f>
        <v>Hoofdkantoor</v>
      </c>
      <c r="C2" s="5"/>
      <c r="D2" s="44"/>
    </row>
    <row r="3" spans="1:4" x14ac:dyDescent="0.25">
      <c r="A3" s="5"/>
      <c r="B3" s="44" t="str">
        <f>VLOOKUP($A$1,Verzamelblad!$A$3:$AH$41,3)</f>
        <v xml:space="preserve">Havinghastraat 22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660 Ltr</v>
      </c>
      <c r="D7" s="45" t="str">
        <f>VLOOKUP($A$1,Verzamelblad!$A$3:$AH$41,10)</f>
        <v>1xP2W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1</v>
      </c>
      <c r="C9" s="45" t="str">
        <f>VLOOKUP($A$1,Verzamelblad!$A$3:$AH$41,15)</f>
        <v>660 Ltr</v>
      </c>
      <c r="D9" s="45" t="str">
        <f>VLOOKUP($A$1,Verzamelblad!$A$3:$AH$41,16)</f>
        <v>1xP2W</v>
      </c>
    </row>
    <row r="10" spans="1:4" x14ac:dyDescent="0.25">
      <c r="A10" s="8" t="s">
        <v>174</v>
      </c>
      <c r="B10" s="45">
        <f>VLOOKUP($A$1,Verzamelblad!$A$3:$AH$41,17)</f>
        <v>1</v>
      </c>
      <c r="C10" s="45" t="str">
        <f>VLOOKUP($A$1,Verzamelblad!$A$3:$AH$41,18)</f>
        <v>660 Ltr</v>
      </c>
      <c r="D10" s="45" t="str">
        <f>VLOOKUP($A$1,Verzamelblad!$A$3:$AH$41,19)</f>
        <v>1xP4W</v>
      </c>
    </row>
    <row r="11" spans="1:4" x14ac:dyDescent="0.25">
      <c r="A11" s="8" t="s">
        <v>79</v>
      </c>
      <c r="B11" s="45">
        <f>VLOOKUP($A$1,Verzamelblad!$A$3:$AH$41,20)</f>
        <v>1</v>
      </c>
      <c r="C11" s="45" t="str">
        <f>VLOOKUP($A$1,Verzamelblad!$A$3:$AH$41,21)</f>
        <v>240 Ltr</v>
      </c>
      <c r="D11" s="45" t="str">
        <f>VLOOKUP($A$1,Verzamelblad!$A$3:$AH$41,22)</f>
        <v>1xP4W</v>
      </c>
    </row>
    <row r="12" spans="1:4" x14ac:dyDescent="0.25">
      <c r="A12" s="8" t="s">
        <v>79</v>
      </c>
      <c r="B12" s="45">
        <f>VLOOKUP($A$1,Verzamelblad!$A$3:$AH$41,20)</f>
        <v>1</v>
      </c>
      <c r="C12" s="45" t="str">
        <f>VLOOKUP($A$1,Verzamelblad!$A$3:$AH$41,21)</f>
        <v>240 Ltr</v>
      </c>
      <c r="D12" s="45" t="s">
        <v>202</v>
      </c>
    </row>
  </sheetData>
  <sheetProtection algorithmName="SHA-512" hashValue="beqvA0IAgiSrVeTke8sF1zrSNcK7f1qCpv93gJHKSgnVHyeygiwO7zqCecMTeD4aqLdo31UW2yVsI7VHoJKj4w==" saltValue="HOmVek1CnUaDcqy3+g6PM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19</v>
      </c>
    </row>
    <row r="2" spans="1:4" x14ac:dyDescent="0.25">
      <c r="A2" s="5" t="s">
        <v>97</v>
      </c>
      <c r="B2" s="44" t="str">
        <f>VLOOKUP($A$1,Verzamelblad!$A$3:$AH$41,2)</f>
        <v>Basisschool Jules Verne</v>
      </c>
      <c r="C2" s="5"/>
      <c r="D2" s="44"/>
    </row>
    <row r="3" spans="1:4" x14ac:dyDescent="0.25">
      <c r="A3" s="5"/>
      <c r="B3" s="44" t="str">
        <f>VLOOKUP($A$1,Verzamelblad!$A$3:$AH$41,3)</f>
        <v xml:space="preserve">Drechterwaard 7 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1300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pfQRDkAJ+NmsgHMnvT4V7k+21aJmU9lMZQttJu8siVrx7+0SlnqOnFlcL88/OeVTN8QI9Iz/oaFUxaUrmBh/Zg==" saltValue="T0Uge3+Qbh4wpRvGACa9q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20</v>
      </c>
    </row>
    <row r="2" spans="1:4" x14ac:dyDescent="0.25">
      <c r="A2" s="5" t="s">
        <v>97</v>
      </c>
      <c r="B2" s="44" t="str">
        <f>VLOOKUP($A$1,Verzamelblad!$A$3:$AH$41,2)</f>
        <v>Liereland</v>
      </c>
      <c r="C2" s="5"/>
      <c r="D2" s="44"/>
    </row>
    <row r="3" spans="1:4" x14ac:dyDescent="0.25">
      <c r="A3" s="5"/>
      <c r="B3" s="44" t="str">
        <f>VLOOKUP($A$1,Verzamelblad!$A$3:$AH$41,3)</f>
        <v xml:space="preserve">Toscanestraat 4 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URA/Exjr8qa/A6CUVGRGf2yJ4cSXqh0tYphYd6P6cAGlK1CF+NKeYZ+BFKe6yLX19IImhp5GA0rHwJtb2T9vaQ==" saltValue="htKNchq7w8Mn/UtlTwXas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21</v>
      </c>
    </row>
    <row r="2" spans="1:4" x14ac:dyDescent="0.25">
      <c r="A2" s="5" t="s">
        <v>97</v>
      </c>
      <c r="B2" s="44" t="str">
        <f>VLOOKUP($A$1,Verzamelblad!$A$3:$AH$41,2)</f>
        <v>Basisschool De Cocon</v>
      </c>
      <c r="C2" s="5"/>
      <c r="D2" s="44"/>
    </row>
    <row r="3" spans="1:4" x14ac:dyDescent="0.25">
      <c r="A3" s="5"/>
      <c r="B3" s="44" t="str">
        <f>VLOOKUP($A$1,Verzamelblad!$A$3:$AH$41,3)</f>
        <v xml:space="preserve">Pater Schiphorststraat 1 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E0T6igJIl2cDaTFSAuichN4J6uI59LAd/kCvEebt4M8nAt8PQsdMMfSwBVPQqQkN4OkRFy7frf4eujN5ZrGakQ==" saltValue="VQJ2ChXBO2ugqtuVL9VDQ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22</v>
      </c>
    </row>
    <row r="2" spans="1:4" x14ac:dyDescent="0.25">
      <c r="A2" s="5" t="s">
        <v>97</v>
      </c>
      <c r="B2" s="44" t="str">
        <f>VLOOKUP($A$1,Verzamelblad!$A$3:$AH$41,2)</f>
        <v>De Vlieger</v>
      </c>
      <c r="C2" s="5"/>
      <c r="D2" s="44"/>
    </row>
    <row r="3" spans="1:4" x14ac:dyDescent="0.25">
      <c r="A3" s="5"/>
      <c r="B3" s="44" t="str">
        <f>VLOOKUP($A$1,Verzamelblad!$A$3:$AH$41,3)</f>
        <v xml:space="preserve">Sneeuwgansstraat 18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750 Ltr</v>
      </c>
      <c r="D7" s="45" t="str">
        <f>VLOOKUP($A$1,Verzamelblad!$A$3:$AH$41,10)</f>
        <v>2xPW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JxsNaAzbM+L3f7npFM9iNTbA/r/eYUtQbiVgbfoQ4lQ8pGbvunLz8+ijAHFJHcpbmS1eDTiDa4YDsN9A2XuLPA==" saltValue="ZVE0nLJGqkEPsgOS30ZvU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23</v>
      </c>
    </row>
    <row r="2" spans="1:4" x14ac:dyDescent="0.25">
      <c r="A2" s="5" t="s">
        <v>97</v>
      </c>
      <c r="B2" s="44" t="str">
        <f>VLOOKUP($A$1,Verzamelblad!$A$3:$AH$41,2)</f>
        <v>De Zandloper</v>
      </c>
      <c r="C2" s="5"/>
      <c r="D2" s="44"/>
    </row>
    <row r="3" spans="1:4" x14ac:dyDescent="0.25">
      <c r="A3" s="5"/>
      <c r="B3" s="44" t="str">
        <f>VLOOKUP($A$1,Verzamelblad!$A$3:$AH$41,3)</f>
        <v xml:space="preserve">Schoolstraat 15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Koedijk gem 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m+j7UWNiuWQK3NzFiwYbjsFWOGawZMNR2px/2g/8RYp4RTcdYE9bPg7GMwPQOk3lFAyk/TRgvFni9NAec4JGHw==" saltValue="zpbKniLM7X4AGVR6/2D4W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24</v>
      </c>
    </row>
    <row r="2" spans="1:4" x14ac:dyDescent="0.25">
      <c r="A2" s="5" t="s">
        <v>97</v>
      </c>
      <c r="B2" s="44" t="str">
        <f>VLOOKUP($A$1,Verzamelblad!$A$3:$AH$41,2)</f>
        <v>Basisschool Bello</v>
      </c>
      <c r="C2" s="5"/>
      <c r="D2" s="44"/>
    </row>
    <row r="3" spans="1:4" x14ac:dyDescent="0.25">
      <c r="A3" s="5"/>
      <c r="B3" s="44" t="str">
        <f>VLOOKUP($A$1,Verzamelblad!$A$3:$AH$41,3)</f>
        <v xml:space="preserve">Snaarmanslaan 19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770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1</v>
      </c>
      <c r="C8" s="45" t="str">
        <f>VLOOKUP($A$1,Verzamelblad!$A$3:$AH$41,12)</f>
        <v>770 Ltr</v>
      </c>
      <c r="D8" s="45" t="str">
        <f>VLOOKUP($A$1,Verzamelblad!$A$3:$AH$41,13)</f>
        <v>1xPW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SeglKDyxdHROaTIZj/LDf4mbhNI5g6jjwvP/wo8R0+7GiLnDSfwkFOu4aZmlKP9I9EfvS50yQML7YI2bphvpag==" saltValue="4N9g+mEK3GZ/gXq3al04y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5"/>
    <pageSetUpPr fitToPage="1"/>
  </sheetPr>
  <dimension ref="A1:H46"/>
  <sheetViews>
    <sheetView zoomScale="80" zoomScaleNormal="80" workbookViewId="0">
      <selection activeCell="A37" sqref="A37"/>
    </sheetView>
  </sheetViews>
  <sheetFormatPr defaultRowHeight="15" x14ac:dyDescent="0.25"/>
  <cols>
    <col min="1" max="1" width="53" bestFit="1" customWidth="1"/>
    <col min="2" max="2" width="32.140625" bestFit="1" customWidth="1"/>
    <col min="3" max="3" width="14.42578125" customWidth="1"/>
    <col min="4" max="4" width="21.28515625" bestFit="1" customWidth="1"/>
    <col min="5" max="5" width="113.5703125" bestFit="1" customWidth="1"/>
    <col min="6" max="6" width="46.28515625" bestFit="1" customWidth="1"/>
    <col min="7" max="7" width="36.42578125" customWidth="1"/>
  </cols>
  <sheetData>
    <row r="1" spans="1:8" ht="15.75" x14ac:dyDescent="0.25">
      <c r="A1" s="10"/>
      <c r="B1" s="6" t="s">
        <v>32</v>
      </c>
      <c r="C1" s="7"/>
      <c r="D1" s="7"/>
      <c r="E1" s="7"/>
      <c r="F1" s="7"/>
      <c r="G1" s="7"/>
      <c r="H1" s="2"/>
    </row>
    <row r="2" spans="1:8" x14ac:dyDescent="0.25">
      <c r="A2" s="18"/>
      <c r="B2" s="10"/>
      <c r="C2" s="10"/>
      <c r="D2" s="10"/>
      <c r="E2" s="10"/>
      <c r="F2" s="10"/>
      <c r="G2" s="10"/>
    </row>
    <row r="3" spans="1:8" ht="15.75" x14ac:dyDescent="0.25">
      <c r="A3" s="9" t="s">
        <v>4</v>
      </c>
      <c r="B3" s="9"/>
      <c r="C3" s="9"/>
      <c r="D3" s="9"/>
      <c r="E3" s="9"/>
      <c r="F3" s="9"/>
      <c r="G3" s="9"/>
    </row>
    <row r="4" spans="1:8" x14ac:dyDescent="0.25">
      <c r="A4" s="8" t="s">
        <v>11</v>
      </c>
      <c r="B4" s="22" t="s">
        <v>37</v>
      </c>
      <c r="C4" s="23" t="s">
        <v>38</v>
      </c>
      <c r="D4" s="24" t="s">
        <v>39</v>
      </c>
      <c r="E4" s="25"/>
      <c r="F4" s="22"/>
      <c r="G4" s="22"/>
    </row>
    <row r="5" spans="1:8" x14ac:dyDescent="0.25">
      <c r="A5" s="8" t="s">
        <v>23</v>
      </c>
      <c r="B5" s="22"/>
      <c r="C5" s="23"/>
      <c r="D5" s="24"/>
      <c r="E5" s="30" t="s">
        <v>45</v>
      </c>
      <c r="F5" s="22"/>
      <c r="G5" s="22"/>
    </row>
    <row r="6" spans="1:8" x14ac:dyDescent="0.25">
      <c r="A6" s="8" t="s">
        <v>27</v>
      </c>
      <c r="B6" s="22"/>
      <c r="C6" s="23"/>
      <c r="D6" s="24"/>
      <c r="E6" s="25" t="s">
        <v>46</v>
      </c>
      <c r="F6" s="22"/>
      <c r="G6" s="22"/>
    </row>
    <row r="7" spans="1:8" x14ac:dyDescent="0.25">
      <c r="A7" s="8"/>
      <c r="B7" s="17"/>
      <c r="C7" s="23"/>
      <c r="D7" s="24"/>
      <c r="F7" s="22"/>
      <c r="G7" s="22"/>
    </row>
    <row r="8" spans="1:8" ht="15.75" x14ac:dyDescent="0.25">
      <c r="A8" s="9" t="s">
        <v>5</v>
      </c>
      <c r="B8" s="17"/>
      <c r="C8" s="26"/>
      <c r="D8" s="27"/>
      <c r="E8" s="25"/>
      <c r="F8" s="28"/>
      <c r="G8" s="28"/>
    </row>
    <row r="9" spans="1:8" x14ac:dyDescent="0.25">
      <c r="A9" s="8" t="s">
        <v>28</v>
      </c>
      <c r="B9" s="22"/>
      <c r="C9" s="23"/>
      <c r="D9" s="24"/>
      <c r="E9" s="25"/>
      <c r="F9" s="22"/>
      <c r="G9" s="22"/>
    </row>
    <row r="10" spans="1:8" x14ac:dyDescent="0.25">
      <c r="A10" s="8" t="s">
        <v>12</v>
      </c>
      <c r="B10" s="22"/>
      <c r="C10" s="23"/>
      <c r="D10" s="24"/>
      <c r="E10" s="25"/>
      <c r="F10" s="22"/>
      <c r="G10" s="22"/>
    </row>
    <row r="11" spans="1:8" x14ac:dyDescent="0.25">
      <c r="A11" s="8" t="s">
        <v>29</v>
      </c>
      <c r="B11" s="22"/>
      <c r="C11" s="23"/>
      <c r="D11" s="24"/>
      <c r="E11" s="25"/>
      <c r="F11" s="22"/>
      <c r="G11" s="22"/>
    </row>
    <row r="12" spans="1:8" x14ac:dyDescent="0.25">
      <c r="A12" s="8"/>
      <c r="B12" s="22"/>
      <c r="C12" s="23"/>
      <c r="D12" s="24"/>
      <c r="E12" s="25"/>
      <c r="F12" s="22"/>
      <c r="G12" s="22"/>
    </row>
    <row r="13" spans="1:8" ht="15.75" x14ac:dyDescent="0.25">
      <c r="A13" s="9" t="s">
        <v>6</v>
      </c>
      <c r="B13" s="28"/>
      <c r="C13" s="26"/>
      <c r="D13" s="27"/>
      <c r="E13" s="25"/>
      <c r="F13" s="28"/>
      <c r="G13" s="28"/>
    </row>
    <row r="14" spans="1:8" x14ac:dyDescent="0.25">
      <c r="A14" s="8" t="s">
        <v>3</v>
      </c>
      <c r="B14" s="22"/>
      <c r="C14" s="23"/>
      <c r="D14" s="24"/>
      <c r="E14" s="25"/>
      <c r="F14" s="22"/>
      <c r="G14" s="22"/>
    </row>
    <row r="15" spans="1:8" ht="15.75" x14ac:dyDescent="0.25">
      <c r="A15" s="9" t="s">
        <v>7</v>
      </c>
      <c r="B15" s="28"/>
      <c r="C15" s="26"/>
      <c r="D15" s="27"/>
      <c r="E15" s="25"/>
      <c r="F15" s="28"/>
      <c r="G15" s="28"/>
    </row>
    <row r="16" spans="1:8" x14ac:dyDescent="0.25">
      <c r="A16" s="8" t="s">
        <v>49</v>
      </c>
      <c r="B16" s="22"/>
      <c r="C16" s="23"/>
      <c r="D16" s="24"/>
      <c r="E16" s="25"/>
      <c r="F16" s="22"/>
      <c r="G16" s="22"/>
    </row>
    <row r="17" spans="1:7" x14ac:dyDescent="0.25">
      <c r="A17" s="8" t="s">
        <v>50</v>
      </c>
      <c r="B17" s="22"/>
      <c r="C17" s="23"/>
      <c r="D17" s="24"/>
      <c r="E17" s="25"/>
      <c r="F17" s="22"/>
      <c r="G17" s="22"/>
    </row>
    <row r="18" spans="1:7" x14ac:dyDescent="0.25">
      <c r="A18" s="8" t="s">
        <v>51</v>
      </c>
      <c r="B18" s="22" t="s">
        <v>40</v>
      </c>
      <c r="C18" s="23" t="s">
        <v>30</v>
      </c>
      <c r="D18" s="24" t="s">
        <v>31</v>
      </c>
      <c r="E18" s="25" t="s">
        <v>44</v>
      </c>
      <c r="F18" s="22" t="s">
        <v>41</v>
      </c>
      <c r="G18" s="22" t="s">
        <v>42</v>
      </c>
    </row>
    <row r="19" spans="1:7" x14ac:dyDescent="0.25">
      <c r="A19" s="8"/>
      <c r="B19" s="22"/>
      <c r="C19" s="23"/>
      <c r="D19" s="24"/>
      <c r="E19" s="25" t="s">
        <v>43</v>
      </c>
      <c r="F19" s="22"/>
      <c r="G19" s="22"/>
    </row>
    <row r="20" spans="1:7" x14ac:dyDescent="0.25">
      <c r="A20" s="8"/>
      <c r="B20" s="22"/>
      <c r="C20" s="23"/>
      <c r="D20" s="24"/>
      <c r="E20" s="25"/>
      <c r="F20" s="22"/>
      <c r="G20" s="22"/>
    </row>
    <row r="21" spans="1:7" ht="15.75" x14ac:dyDescent="0.25">
      <c r="A21" s="9" t="s">
        <v>8</v>
      </c>
      <c r="B21" s="28"/>
      <c r="C21" s="26"/>
      <c r="D21" s="27"/>
      <c r="E21" s="25"/>
      <c r="F21" s="28"/>
      <c r="G21" s="28"/>
    </row>
    <row r="22" spans="1:7" ht="15.75" x14ac:dyDescent="0.25">
      <c r="A22" s="9"/>
      <c r="B22" s="28"/>
      <c r="C22" s="26"/>
      <c r="D22" s="27"/>
      <c r="E22" s="25"/>
      <c r="F22" s="28"/>
      <c r="G22" s="28"/>
    </row>
    <row r="23" spans="1:7" x14ac:dyDescent="0.25">
      <c r="A23" s="8" t="s">
        <v>52</v>
      </c>
      <c r="B23" s="22"/>
      <c r="C23" s="23"/>
      <c r="D23" s="24"/>
      <c r="E23" s="25"/>
      <c r="F23" s="22"/>
      <c r="G23" s="22"/>
    </row>
    <row r="24" spans="1:7" x14ac:dyDescent="0.25">
      <c r="A24" s="8" t="s">
        <v>53</v>
      </c>
      <c r="B24" s="22"/>
      <c r="C24" s="23"/>
      <c r="D24" s="24"/>
      <c r="E24" s="25"/>
      <c r="F24" s="22"/>
      <c r="G24" s="22"/>
    </row>
    <row r="25" spans="1:7" x14ac:dyDescent="0.25">
      <c r="A25" s="8" t="s">
        <v>33</v>
      </c>
      <c r="B25" s="22"/>
      <c r="C25" s="23"/>
      <c r="D25" s="24"/>
      <c r="E25" s="25"/>
      <c r="F25" s="22"/>
      <c r="G25" s="22"/>
    </row>
    <row r="26" spans="1:7" x14ac:dyDescent="0.25">
      <c r="A26" s="8" t="s">
        <v>34</v>
      </c>
      <c r="B26" s="22"/>
      <c r="C26" s="23"/>
      <c r="D26" s="24"/>
      <c r="E26" s="25"/>
      <c r="F26" s="22"/>
      <c r="G26" s="22"/>
    </row>
    <row r="27" spans="1:7" x14ac:dyDescent="0.25">
      <c r="A27" s="8"/>
      <c r="B27" s="22"/>
      <c r="C27" s="23"/>
      <c r="D27" s="24"/>
      <c r="E27" s="25"/>
      <c r="F27" s="22"/>
      <c r="G27" s="22"/>
    </row>
    <row r="28" spans="1:7" x14ac:dyDescent="0.25">
      <c r="A28" s="8"/>
      <c r="B28" s="22"/>
      <c r="C28" s="23"/>
      <c r="D28" s="24"/>
      <c r="E28" s="25"/>
      <c r="F28" s="22"/>
      <c r="G28" s="22"/>
    </row>
    <row r="29" spans="1:7" ht="15.75" x14ac:dyDescent="0.25">
      <c r="A29" s="9" t="s">
        <v>9</v>
      </c>
      <c r="B29" s="28"/>
      <c r="C29" s="26"/>
      <c r="D29" s="27"/>
      <c r="E29" s="25"/>
      <c r="F29" s="28"/>
      <c r="G29" s="28"/>
    </row>
    <row r="30" spans="1:7" x14ac:dyDescent="0.25">
      <c r="A30" s="8" t="s">
        <v>13</v>
      </c>
      <c r="B30" s="22"/>
      <c r="C30" s="23"/>
      <c r="D30" s="24"/>
      <c r="E30" s="25"/>
      <c r="F30" s="22"/>
      <c r="G30" s="22"/>
    </row>
    <row r="31" spans="1:7" x14ac:dyDescent="0.25">
      <c r="A31" s="8" t="s">
        <v>24</v>
      </c>
      <c r="B31" s="22"/>
      <c r="C31" s="23"/>
      <c r="D31" s="24"/>
      <c r="E31" s="25"/>
      <c r="F31" s="22"/>
      <c r="G31" s="22"/>
    </row>
    <row r="32" spans="1:7" x14ac:dyDescent="0.25">
      <c r="A32" s="8" t="s">
        <v>25</v>
      </c>
      <c r="B32" s="22"/>
      <c r="C32" s="23"/>
      <c r="D32" s="24"/>
      <c r="E32" s="25"/>
      <c r="F32" s="22"/>
      <c r="G32" s="22"/>
    </row>
    <row r="33" spans="1:7" x14ac:dyDescent="0.25">
      <c r="A33" s="8" t="s">
        <v>26</v>
      </c>
      <c r="C33" s="23"/>
      <c r="D33" s="24"/>
      <c r="E33" s="22" t="s">
        <v>47</v>
      </c>
      <c r="F33" s="22"/>
      <c r="G33" s="22"/>
    </row>
    <row r="34" spans="1:7" x14ac:dyDescent="0.25">
      <c r="A34" s="29" t="s">
        <v>35</v>
      </c>
      <c r="B34" s="22"/>
      <c r="C34" s="23"/>
      <c r="D34" s="24"/>
      <c r="E34" s="25"/>
      <c r="F34" s="22"/>
      <c r="G34" s="22"/>
    </row>
    <row r="35" spans="1:7" x14ac:dyDescent="0.25">
      <c r="A35" s="8"/>
      <c r="B35" s="22"/>
      <c r="C35" s="23"/>
      <c r="D35" s="24"/>
      <c r="E35" s="25"/>
      <c r="F35" s="22"/>
      <c r="G35" s="22"/>
    </row>
    <row r="36" spans="1:7" ht="15.75" x14ac:dyDescent="0.25">
      <c r="A36" s="9" t="s">
        <v>48</v>
      </c>
      <c r="B36" s="31"/>
      <c r="C36" s="26"/>
      <c r="D36" s="27"/>
      <c r="E36" s="25"/>
      <c r="F36" s="28"/>
      <c r="G36" s="28"/>
    </row>
    <row r="37" spans="1:7" x14ac:dyDescent="0.25">
      <c r="A37" s="8" t="s">
        <v>36</v>
      </c>
      <c r="B37" s="22"/>
      <c r="C37" s="23"/>
      <c r="D37" s="24"/>
      <c r="E37" s="25"/>
      <c r="F37" s="22"/>
      <c r="G37" s="22"/>
    </row>
    <row r="38" spans="1:7" x14ac:dyDescent="0.25">
      <c r="A38" s="8"/>
      <c r="B38" s="22"/>
      <c r="C38" s="23"/>
      <c r="D38" s="24"/>
      <c r="E38" s="25"/>
      <c r="F38" s="22"/>
      <c r="G38" s="22"/>
    </row>
    <row r="39" spans="1:7" x14ac:dyDescent="0.25">
      <c r="A39" s="8"/>
      <c r="B39" s="22"/>
      <c r="C39" s="23"/>
      <c r="D39" s="24"/>
      <c r="E39" s="25"/>
      <c r="F39" s="22"/>
      <c r="G39" s="22"/>
    </row>
    <row r="40" spans="1:7" x14ac:dyDescent="0.25">
      <c r="A40" s="8"/>
      <c r="B40" s="22"/>
      <c r="C40" s="23"/>
      <c r="D40" s="24"/>
      <c r="E40" s="25"/>
      <c r="F40" s="22"/>
      <c r="G40" s="22"/>
    </row>
    <row r="41" spans="1:7" x14ac:dyDescent="0.25">
      <c r="A41" s="8"/>
      <c r="B41" s="22"/>
      <c r="C41" s="23"/>
      <c r="D41" s="24"/>
      <c r="E41" s="25"/>
      <c r="F41" s="22"/>
      <c r="G41" s="22"/>
    </row>
    <row r="42" spans="1:7" x14ac:dyDescent="0.25">
      <c r="A42" s="8"/>
      <c r="B42" s="22"/>
      <c r="C42" s="23"/>
      <c r="D42" s="24"/>
      <c r="E42" s="25"/>
      <c r="F42" s="22"/>
      <c r="G42" s="22"/>
    </row>
    <row r="43" spans="1:7" x14ac:dyDescent="0.25">
      <c r="A43" s="8"/>
      <c r="B43" s="22"/>
      <c r="C43" s="23"/>
      <c r="D43" s="24"/>
      <c r="E43" s="25"/>
      <c r="F43" s="22"/>
      <c r="G43" s="22"/>
    </row>
    <row r="44" spans="1:7" x14ac:dyDescent="0.25">
      <c r="A44" s="8"/>
      <c r="B44" s="22"/>
      <c r="C44" s="23"/>
      <c r="D44" s="24"/>
      <c r="E44" s="25"/>
      <c r="F44" s="22"/>
      <c r="G44" s="22"/>
    </row>
    <row r="45" spans="1:7" x14ac:dyDescent="0.25">
      <c r="A45" s="8"/>
      <c r="B45" s="22"/>
      <c r="C45" s="23"/>
      <c r="D45" s="24"/>
      <c r="E45" s="25"/>
      <c r="F45" s="22"/>
      <c r="G45" s="22"/>
    </row>
    <row r="46" spans="1:7" x14ac:dyDescent="0.25">
      <c r="A46" s="8"/>
      <c r="B46" s="22"/>
      <c r="C46" s="23"/>
      <c r="D46" s="24"/>
      <c r="E46" s="25"/>
      <c r="F46" s="22"/>
      <c r="G46" s="22"/>
    </row>
  </sheetData>
  <sheetProtection algorithmName="SHA-512" hashValue="yHAmbU+D3AIWj7ArzPuj5MVVTAX5GdV/CDsUnx9Eld91TZH7weSILwsJW/g1Pw+0yptM/JMJON4UdiRkZ//m3w==" saltValue="2DZwAuumQysQqqm3aajtNw==" spinCount="100000" sheet="1" objects="1" scenarios="1"/>
  <pageMargins left="0.7" right="0.7" top="0.75" bottom="0.75" header="0.3" footer="0.3"/>
  <pageSetup paperSize="9" scale="77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173583"/>
  </sheetPr>
  <dimension ref="A1:D12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25</v>
      </c>
    </row>
    <row r="2" spans="1:4" x14ac:dyDescent="0.25">
      <c r="A2" s="5" t="s">
        <v>97</v>
      </c>
      <c r="B2" s="5" t="str">
        <f>VLOOKUP($A$1,Verzamelblad!$A$3:$AH$41,2)</f>
        <v>Loods</v>
      </c>
      <c r="C2" s="5"/>
      <c r="D2" s="5"/>
    </row>
    <row r="3" spans="1:4" x14ac:dyDescent="0.25">
      <c r="A3" s="5"/>
      <c r="B3" s="5" t="str">
        <f>VLOOKUP($A$1,Verzamelblad!$A$3:$AH$41,3)</f>
        <v xml:space="preserve">Nijverheidsstraat 13    </v>
      </c>
      <c r="C3" s="5">
        <f>VLOOKUP($A$1,Verzamelblad!$A$3:$AH$41,4)</f>
        <v>0</v>
      </c>
      <c r="D3" s="5"/>
    </row>
    <row r="4" spans="1:4" x14ac:dyDescent="0.25">
      <c r="A4" s="5"/>
      <c r="B4" s="5" t="str">
        <f>VLOOKUP($A$1,Verzamelblad!$A$3:$AH$41,7)</f>
        <v>Heerhugowaard</v>
      </c>
      <c r="C4" s="5"/>
      <c r="D4" s="5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750 Ltr</v>
      </c>
      <c r="D7" s="45" t="str">
        <f>VLOOKUP($A$1,Verzamelblad!$A$3:$AH$41,10)</f>
        <v>1xPW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  <row r="12" spans="1:4" x14ac:dyDescent="0.25">
      <c r="B12" s="43"/>
      <c r="D12" s="43"/>
    </row>
  </sheetData>
  <sheetProtection algorithmName="SHA-512" hashValue="Gd2WmLcJYm9QoE5iHwoicxge13tUiktEz/iY5C/Usx2PyTfU8NiVCH4qmzj4qEerhs4w3jLL9gm9WPr0iiBbzg==" saltValue="xTyODjNWFoSp5+tK5lf/p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26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gUP2JyEYYZOPPtR7wdVgUSdOF5AdLbog8Em1FGSU2eSzr8cwHZBWhca62kXhQQR0i0JmS3dQ6+mHuyHGO7X1kg==" saltValue="qRAvUnAefF52cSaMwH5YB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27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bXX8nPOXVnsdWVLmyLvIAlRlZgE87eySCNH+5TOLbzJVjk72ehpqN/eEsw31VGFZX4/N9xzLFowIhgskTKOC8Q==" saltValue="61rpzO6GUS9NsSxAXrLai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28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zX6lP8PpF+t84hsfZSysXUXjL7UqAgV8MhDxbxdYfBrCDyjcgKRl5MSBqyrSiVybT2kC4jzeEJkn7uWSBk5ykg==" saltValue="c29UBWzUFZ0vZRPXonLV8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29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gYHHm+Mf69S+TZaRDxmOUxpj3ABw449/XgSWLxt72HtNuVgU9ROYsjZcLSs7OX2D/5oyhWQrOo4JZORdCk3HQA==" saltValue="nvwc8fSS2JsoM7WjFUt31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30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TjYUfLMGx4q74A8qH1b0FBbnw5Vc3wYo1nKLnw7ardUZMXrTJShOl5LMlChAhgCvZTLc9zTjYIidRiQzGB3ciw==" saltValue="wS9qTKcEtkgdT2x/ZFarL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31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f6GkP30Lz3zHvgCT6Ig3sD4xlRvW8pkdvax4lgOeM7WJCmRzn2WhxHG7qMMnCyso00MoZ0cMB+/UXiwev11dgQ==" saltValue="k1LhWx7uNrp2J16RwVASA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32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40fI8AN22cKvUqDifdMuSWP/PiYBQLbCF/QJrdE3zkWtmtZ2Paj318brs7NJ5Ll47yv44kFiGuvyfBSbrzGbhA==" saltValue="v6cM/VjvUlrciceLJms8E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33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umuVKqa1R9N0u5Z52gT+R0qbdtM8PoHXTmsJQEV+fsi6kihuCrouf1liVpXC1+o+VdRcsgNrNp8T3wMiOLPJKQ==" saltValue="x3AQff77ECjcp9GUwxN/3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34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ZoQarYWgVIdvNG8ymnDBBZS/l4VJ+aoucF31kq3ckgUsbLBuGhq0d4o13ZsPETkOnSFH4h1df9eVskYtzpRM5A==" saltValue="XSvHzsLEp09IqH3cyT+Q+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  <pageSetUpPr fitToPage="1"/>
  </sheetPr>
  <dimension ref="A1:BF116"/>
  <sheetViews>
    <sheetView showGridLines="0" tabSelected="1" topLeftCell="A52" zoomScaleNormal="100" workbookViewId="0">
      <selection activeCell="B84" sqref="B84"/>
    </sheetView>
  </sheetViews>
  <sheetFormatPr defaultColWidth="9.140625" defaultRowHeight="12" x14ac:dyDescent="0.25"/>
  <cols>
    <col min="1" max="1" width="21.28515625" style="73" customWidth="1"/>
    <col min="2" max="2" width="12.140625" style="80" customWidth="1"/>
    <col min="3" max="3" width="15.28515625" style="73" bestFit="1" customWidth="1"/>
    <col min="4" max="4" width="10.42578125" style="73" customWidth="1"/>
    <col min="5" max="5" width="12.7109375" style="73" customWidth="1"/>
    <col min="6" max="6" width="20.42578125" style="73" customWidth="1"/>
    <col min="7" max="7" width="16.140625" style="73" customWidth="1"/>
    <col min="8" max="8" width="20.85546875" style="73" bestFit="1" customWidth="1"/>
    <col min="9" max="9" width="26.28515625" style="73" customWidth="1"/>
    <col min="10" max="10" width="13.7109375" style="73" bestFit="1" customWidth="1"/>
    <col min="11" max="16384" width="9.140625" style="73"/>
  </cols>
  <sheetData>
    <row r="1" spans="1:58" ht="21" customHeight="1" x14ac:dyDescent="0.25">
      <c r="A1" s="191" t="s">
        <v>98</v>
      </c>
      <c r="B1" s="191"/>
      <c r="C1" s="191"/>
      <c r="D1" s="191"/>
      <c r="E1" s="191"/>
      <c r="F1" s="191"/>
      <c r="G1" s="191"/>
      <c r="H1" s="191"/>
      <c r="I1" s="191"/>
      <c r="J1" s="191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</row>
    <row r="2" spans="1:58" x14ac:dyDescent="0.25">
      <c r="A2" s="193"/>
      <c r="B2" s="193"/>
      <c r="C2" s="193"/>
      <c r="D2" s="193"/>
      <c r="E2" s="193"/>
      <c r="F2" s="193"/>
      <c r="G2" s="193"/>
      <c r="H2" s="193"/>
      <c r="I2" s="193"/>
      <c r="J2" s="193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</row>
    <row r="3" spans="1:58" x14ac:dyDescent="0.25">
      <c r="B3" s="73"/>
      <c r="C3" s="74"/>
      <c r="D3" s="74"/>
      <c r="E3" s="74"/>
      <c r="F3" s="74"/>
      <c r="G3" s="74"/>
      <c r="H3" s="74"/>
      <c r="I3" s="74"/>
      <c r="J3" s="74"/>
    </row>
    <row r="4" spans="1:58" x14ac:dyDescent="0.25">
      <c r="A4" s="75" t="s">
        <v>201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</row>
    <row r="5" spans="1:58" s="80" customFormat="1" ht="36" x14ac:dyDescent="0.2">
      <c r="A5" s="76" t="s">
        <v>81</v>
      </c>
      <c r="B5" s="76" t="s">
        <v>195</v>
      </c>
      <c r="C5" s="76" t="s">
        <v>82</v>
      </c>
      <c r="D5" s="76" t="s">
        <v>99</v>
      </c>
      <c r="E5" s="76" t="s">
        <v>83</v>
      </c>
      <c r="F5" s="77" t="s">
        <v>204</v>
      </c>
      <c r="G5" s="78" t="s">
        <v>213</v>
      </c>
      <c r="H5" s="76" t="s">
        <v>105</v>
      </c>
      <c r="I5" s="76" t="s">
        <v>100</v>
      </c>
      <c r="J5" s="76" t="s">
        <v>216</v>
      </c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</row>
    <row r="6" spans="1:58" x14ac:dyDescent="0.25">
      <c r="A6" s="81" t="s">
        <v>80</v>
      </c>
      <c r="B6" s="82">
        <v>1600</v>
      </c>
      <c r="C6" s="83"/>
      <c r="D6" s="84">
        <v>1</v>
      </c>
      <c r="E6" s="85">
        <f>C6*D6*12</f>
        <v>0</v>
      </c>
      <c r="F6" s="83"/>
      <c r="G6" s="83"/>
      <c r="H6" s="84">
        <v>52</v>
      </c>
      <c r="I6" s="85">
        <f>F6*H6*D6</f>
        <v>0</v>
      </c>
      <c r="J6" s="85">
        <f t="shared" ref="J6:J14" si="0">E6+I6</f>
        <v>0</v>
      </c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</row>
    <row r="7" spans="1:58" x14ac:dyDescent="0.25">
      <c r="A7" s="86" t="s">
        <v>80</v>
      </c>
      <c r="B7" s="87">
        <v>1300</v>
      </c>
      <c r="C7" s="88"/>
      <c r="D7" s="84">
        <v>1</v>
      </c>
      <c r="E7" s="89">
        <f t="shared" ref="E7:E14" si="1">C7*D7*12</f>
        <v>0</v>
      </c>
      <c r="F7" s="88"/>
      <c r="G7" s="83"/>
      <c r="H7" s="84">
        <v>52</v>
      </c>
      <c r="I7" s="89">
        <f t="shared" ref="I7:I14" si="2">F7*H7*D7</f>
        <v>0</v>
      </c>
      <c r="J7" s="89">
        <f t="shared" si="0"/>
        <v>0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</row>
    <row r="8" spans="1:58" x14ac:dyDescent="0.25">
      <c r="A8" s="86" t="s">
        <v>80</v>
      </c>
      <c r="B8" s="87">
        <v>1100</v>
      </c>
      <c r="C8" s="88"/>
      <c r="D8" s="90">
        <v>21</v>
      </c>
      <c r="E8" s="89">
        <f t="shared" si="1"/>
        <v>0</v>
      </c>
      <c r="F8" s="88"/>
      <c r="G8" s="83"/>
      <c r="H8" s="84">
        <v>52</v>
      </c>
      <c r="I8" s="89">
        <f t="shared" si="2"/>
        <v>0</v>
      </c>
      <c r="J8" s="89">
        <f t="shared" si="0"/>
        <v>0</v>
      </c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</row>
    <row r="9" spans="1:58" x14ac:dyDescent="0.25">
      <c r="A9" s="86" t="s">
        <v>80</v>
      </c>
      <c r="B9" s="87">
        <v>770</v>
      </c>
      <c r="C9" s="88"/>
      <c r="D9" s="84">
        <v>2</v>
      </c>
      <c r="E9" s="89">
        <f t="shared" si="1"/>
        <v>0</v>
      </c>
      <c r="F9" s="88"/>
      <c r="G9" s="83"/>
      <c r="H9" s="84">
        <v>52</v>
      </c>
      <c r="I9" s="89">
        <f t="shared" si="2"/>
        <v>0</v>
      </c>
      <c r="J9" s="89">
        <f t="shared" si="0"/>
        <v>0</v>
      </c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</row>
    <row r="10" spans="1:58" x14ac:dyDescent="0.25">
      <c r="A10" s="81" t="s">
        <v>80</v>
      </c>
      <c r="B10" s="87">
        <v>750</v>
      </c>
      <c r="C10" s="88"/>
      <c r="D10" s="84">
        <v>2</v>
      </c>
      <c r="E10" s="89">
        <f t="shared" si="1"/>
        <v>0</v>
      </c>
      <c r="F10" s="88"/>
      <c r="G10" s="83"/>
      <c r="H10" s="84">
        <v>52</v>
      </c>
      <c r="I10" s="89">
        <f t="shared" si="2"/>
        <v>0</v>
      </c>
      <c r="J10" s="89">
        <f t="shared" si="0"/>
        <v>0</v>
      </c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</row>
    <row r="11" spans="1:58" x14ac:dyDescent="0.25">
      <c r="A11" s="86" t="s">
        <v>80</v>
      </c>
      <c r="B11" s="87">
        <v>660</v>
      </c>
      <c r="C11" s="88"/>
      <c r="D11" s="84">
        <v>1</v>
      </c>
      <c r="E11" s="89">
        <f t="shared" si="1"/>
        <v>0</v>
      </c>
      <c r="F11" s="88"/>
      <c r="G11" s="83"/>
      <c r="H11" s="84">
        <v>52</v>
      </c>
      <c r="I11" s="89">
        <f t="shared" si="2"/>
        <v>0</v>
      </c>
      <c r="J11" s="89">
        <f t="shared" si="0"/>
        <v>0</v>
      </c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</row>
    <row r="12" spans="1:58" x14ac:dyDescent="0.25">
      <c r="A12" s="86" t="s">
        <v>174</v>
      </c>
      <c r="B12" s="87">
        <v>1100</v>
      </c>
      <c r="C12" s="88"/>
      <c r="D12" s="84">
        <v>2</v>
      </c>
      <c r="E12" s="89">
        <f t="shared" si="1"/>
        <v>0</v>
      </c>
      <c r="F12" s="88"/>
      <c r="G12" s="83"/>
      <c r="H12" s="84">
        <v>26</v>
      </c>
      <c r="I12" s="89">
        <f t="shared" si="2"/>
        <v>0</v>
      </c>
      <c r="J12" s="89">
        <f t="shared" si="0"/>
        <v>0</v>
      </c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</row>
    <row r="13" spans="1:58" x14ac:dyDescent="0.25">
      <c r="A13" s="86" t="s">
        <v>174</v>
      </c>
      <c r="B13" s="87">
        <v>660</v>
      </c>
      <c r="C13" s="88"/>
      <c r="D13" s="84">
        <v>2</v>
      </c>
      <c r="E13" s="89">
        <f t="shared" si="1"/>
        <v>0</v>
      </c>
      <c r="F13" s="88"/>
      <c r="G13" s="83"/>
      <c r="H13" s="84">
        <v>26</v>
      </c>
      <c r="I13" s="89">
        <f t="shared" si="2"/>
        <v>0</v>
      </c>
      <c r="J13" s="89">
        <f t="shared" si="0"/>
        <v>0</v>
      </c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</row>
    <row r="14" spans="1:58" x14ac:dyDescent="0.25">
      <c r="A14" s="91" t="s">
        <v>79</v>
      </c>
      <c r="B14" s="87">
        <v>240</v>
      </c>
      <c r="C14" s="88"/>
      <c r="D14" s="84">
        <v>7</v>
      </c>
      <c r="E14" s="89">
        <f t="shared" si="1"/>
        <v>0</v>
      </c>
      <c r="F14" s="88"/>
      <c r="G14" s="83"/>
      <c r="H14" s="84">
        <v>13</v>
      </c>
      <c r="I14" s="89">
        <f t="shared" si="2"/>
        <v>0</v>
      </c>
      <c r="J14" s="89">
        <f t="shared" si="0"/>
        <v>0</v>
      </c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</row>
    <row r="15" spans="1:58" x14ac:dyDescent="0.25">
      <c r="A15" s="72"/>
      <c r="B15" s="72"/>
      <c r="C15" s="72"/>
      <c r="D15" s="72"/>
      <c r="E15" s="72"/>
      <c r="F15" s="92"/>
      <c r="G15" s="92"/>
      <c r="H15" s="92"/>
      <c r="I15" s="93" t="s">
        <v>208</v>
      </c>
      <c r="J15" s="94">
        <f>SUM(J6:J14)</f>
        <v>0</v>
      </c>
      <c r="K15" s="72" t="s">
        <v>211</v>
      </c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</row>
    <row r="16" spans="1:58" x14ac:dyDescent="0.25">
      <c r="A16" s="72" t="s">
        <v>113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</row>
    <row r="17" spans="1:58" x14ac:dyDescent="0.25">
      <c r="A17" s="72" t="s">
        <v>106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</row>
    <row r="18" spans="1:58" x14ac:dyDescent="0.25">
      <c r="A18" s="72" t="s">
        <v>203</v>
      </c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72"/>
      <c r="BC18" s="72"/>
      <c r="BD18" s="72"/>
      <c r="BE18" s="72"/>
      <c r="BF18" s="72"/>
    </row>
    <row r="19" spans="1:58" x14ac:dyDescent="0.25">
      <c r="A19" s="72"/>
      <c r="B19" s="79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</row>
    <row r="20" spans="1:58" s="96" customFormat="1" ht="23.25" customHeight="1" x14ac:dyDescent="0.2">
      <c r="A20" s="190" t="s">
        <v>210</v>
      </c>
      <c r="B20" s="191"/>
      <c r="C20" s="191"/>
      <c r="D20" s="191"/>
      <c r="E20" s="191"/>
      <c r="F20" s="191"/>
      <c r="G20" s="191"/>
      <c r="H20" s="191"/>
      <c r="I20" s="191"/>
      <c r="J20" s="191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</row>
    <row r="21" spans="1:58" s="96" customFormat="1" ht="15" customHeight="1" x14ac:dyDescent="0.2">
      <c r="A21" s="192"/>
      <c r="B21" s="193"/>
      <c r="C21" s="193"/>
      <c r="D21" s="193"/>
      <c r="E21" s="193"/>
      <c r="F21" s="193"/>
      <c r="G21" s="193"/>
      <c r="H21" s="193"/>
      <c r="I21" s="193"/>
      <c r="J21" s="193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</row>
    <row r="22" spans="1:58" s="99" customFormat="1" ht="36" x14ac:dyDescent="0.2">
      <c r="A22" s="97" t="s">
        <v>81</v>
      </c>
      <c r="B22" s="76" t="s">
        <v>195</v>
      </c>
      <c r="C22" s="78" t="s">
        <v>82</v>
      </c>
      <c r="D22" s="78" t="s">
        <v>94</v>
      </c>
      <c r="E22" s="78" t="s">
        <v>83</v>
      </c>
      <c r="F22" s="78" t="s">
        <v>204</v>
      </c>
      <c r="G22" s="78" t="s">
        <v>214</v>
      </c>
      <c r="H22" s="78" t="s">
        <v>183</v>
      </c>
      <c r="I22" s="78" t="s">
        <v>100</v>
      </c>
      <c r="J22" s="97" t="s">
        <v>216</v>
      </c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</row>
    <row r="23" spans="1:58" x14ac:dyDescent="0.25">
      <c r="A23" s="86" t="s">
        <v>80</v>
      </c>
      <c r="B23" s="87">
        <v>500</v>
      </c>
      <c r="C23" s="88"/>
      <c r="D23" s="84">
        <v>1</v>
      </c>
      <c r="E23" s="85">
        <f>C23*D23*12</f>
        <v>0</v>
      </c>
      <c r="F23" s="88"/>
      <c r="G23" s="83"/>
      <c r="H23" s="84">
        <v>52</v>
      </c>
      <c r="I23" s="85">
        <f>F23*H23*D23</f>
        <v>0</v>
      </c>
      <c r="J23" s="85">
        <f>E23+I23</f>
        <v>0</v>
      </c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72"/>
      <c r="BC23" s="72"/>
      <c r="BD23" s="72"/>
      <c r="BE23" s="72"/>
      <c r="BF23" s="72"/>
    </row>
    <row r="24" spans="1:58" x14ac:dyDescent="0.25">
      <c r="A24" s="86" t="s">
        <v>80</v>
      </c>
      <c r="B24" s="87">
        <v>360</v>
      </c>
      <c r="C24" s="88"/>
      <c r="D24" s="84">
        <v>1</v>
      </c>
      <c r="E24" s="89">
        <f>C24*D24*12</f>
        <v>0</v>
      </c>
      <c r="F24" s="88"/>
      <c r="G24" s="83"/>
      <c r="H24" s="84">
        <v>52</v>
      </c>
      <c r="I24" s="89">
        <f>F24*H24*D24</f>
        <v>0</v>
      </c>
      <c r="J24" s="89">
        <f>E24+I24</f>
        <v>0</v>
      </c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2"/>
      <c r="BD24" s="72"/>
      <c r="BE24" s="72"/>
      <c r="BF24" s="72"/>
    </row>
    <row r="25" spans="1:58" x14ac:dyDescent="0.25">
      <c r="A25" s="86" t="s">
        <v>174</v>
      </c>
      <c r="B25" s="87">
        <v>360</v>
      </c>
      <c r="C25" s="88"/>
      <c r="D25" s="84">
        <v>1</v>
      </c>
      <c r="E25" s="89">
        <f>C25*D25*12</f>
        <v>0</v>
      </c>
      <c r="F25" s="88"/>
      <c r="G25" s="83"/>
      <c r="H25" s="84">
        <v>26</v>
      </c>
      <c r="I25" s="89">
        <f>F25*H25*D25</f>
        <v>0</v>
      </c>
      <c r="J25" s="89">
        <f>E25+I25</f>
        <v>0</v>
      </c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</row>
    <row r="26" spans="1:58" s="96" customFormat="1" x14ac:dyDescent="0.2">
      <c r="A26" s="100" t="s">
        <v>191</v>
      </c>
      <c r="B26" s="101">
        <v>120</v>
      </c>
      <c r="C26" s="102"/>
      <c r="D26" s="103">
        <v>1</v>
      </c>
      <c r="E26" s="104">
        <f>C26*D26*12</f>
        <v>0</v>
      </c>
      <c r="F26" s="105"/>
      <c r="G26" s="105"/>
      <c r="H26" s="103">
        <v>26</v>
      </c>
      <c r="I26" s="162">
        <f t="shared" ref="I26:I40" si="3">F26*H26*D26</f>
        <v>0</v>
      </c>
      <c r="J26" s="162">
        <f t="shared" ref="J26:J40" si="4">E26+I26</f>
        <v>0</v>
      </c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</row>
    <row r="27" spans="1:58" s="96" customFormat="1" x14ac:dyDescent="0.2">
      <c r="A27" s="106" t="s">
        <v>191</v>
      </c>
      <c r="B27" s="107">
        <v>240</v>
      </c>
      <c r="C27" s="108"/>
      <c r="D27" s="109">
        <v>1</v>
      </c>
      <c r="E27" s="110">
        <f t="shared" ref="E27:E40" si="5">C27*D27*12</f>
        <v>0</v>
      </c>
      <c r="F27" s="111"/>
      <c r="G27" s="105"/>
      <c r="H27" s="103">
        <v>26</v>
      </c>
      <c r="I27" s="163">
        <f t="shared" si="3"/>
        <v>0</v>
      </c>
      <c r="J27" s="163">
        <f t="shared" si="4"/>
        <v>0</v>
      </c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</row>
    <row r="28" spans="1:58" s="96" customFormat="1" x14ac:dyDescent="0.2">
      <c r="A28" s="106" t="s">
        <v>191</v>
      </c>
      <c r="B28" s="107">
        <v>500</v>
      </c>
      <c r="C28" s="108"/>
      <c r="D28" s="109">
        <v>1</v>
      </c>
      <c r="E28" s="110">
        <f t="shared" si="5"/>
        <v>0</v>
      </c>
      <c r="F28" s="111"/>
      <c r="G28" s="105"/>
      <c r="H28" s="103">
        <v>26</v>
      </c>
      <c r="I28" s="163">
        <f t="shared" si="3"/>
        <v>0</v>
      </c>
      <c r="J28" s="163">
        <f t="shared" si="4"/>
        <v>0</v>
      </c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</row>
    <row r="29" spans="1:58" s="96" customFormat="1" x14ac:dyDescent="0.2">
      <c r="A29" s="106" t="s">
        <v>191</v>
      </c>
      <c r="B29" s="107">
        <v>660</v>
      </c>
      <c r="C29" s="108"/>
      <c r="D29" s="109">
        <v>1</v>
      </c>
      <c r="E29" s="110">
        <f t="shared" si="5"/>
        <v>0</v>
      </c>
      <c r="F29" s="111"/>
      <c r="G29" s="105"/>
      <c r="H29" s="103">
        <v>26</v>
      </c>
      <c r="I29" s="163">
        <f t="shared" si="3"/>
        <v>0</v>
      </c>
      <c r="J29" s="163">
        <f t="shared" si="4"/>
        <v>0</v>
      </c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</row>
    <row r="30" spans="1:58" s="96" customFormat="1" x14ac:dyDescent="0.2">
      <c r="A30" s="106" t="s">
        <v>191</v>
      </c>
      <c r="B30" s="107">
        <v>770</v>
      </c>
      <c r="C30" s="108"/>
      <c r="D30" s="109">
        <v>1</v>
      </c>
      <c r="E30" s="110">
        <f t="shared" si="5"/>
        <v>0</v>
      </c>
      <c r="F30" s="111"/>
      <c r="G30" s="105"/>
      <c r="H30" s="103">
        <v>26</v>
      </c>
      <c r="I30" s="163">
        <f t="shared" si="3"/>
        <v>0</v>
      </c>
      <c r="J30" s="163">
        <f t="shared" si="4"/>
        <v>0</v>
      </c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</row>
    <row r="31" spans="1:58" s="96" customFormat="1" x14ac:dyDescent="0.2">
      <c r="A31" s="106" t="s">
        <v>191</v>
      </c>
      <c r="B31" s="107">
        <v>1100</v>
      </c>
      <c r="C31" s="108"/>
      <c r="D31" s="109">
        <v>1</v>
      </c>
      <c r="E31" s="110">
        <f t="shared" si="5"/>
        <v>0</v>
      </c>
      <c r="F31" s="111"/>
      <c r="G31" s="105"/>
      <c r="H31" s="103">
        <v>26</v>
      </c>
      <c r="I31" s="163">
        <f t="shared" si="3"/>
        <v>0</v>
      </c>
      <c r="J31" s="163">
        <f t="shared" si="4"/>
        <v>0</v>
      </c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</row>
    <row r="32" spans="1:58" s="96" customFormat="1" x14ac:dyDescent="0.2">
      <c r="A32" s="106" t="s">
        <v>191</v>
      </c>
      <c r="B32" s="107">
        <v>1300</v>
      </c>
      <c r="C32" s="108"/>
      <c r="D32" s="109">
        <v>1</v>
      </c>
      <c r="E32" s="110">
        <f t="shared" si="5"/>
        <v>0</v>
      </c>
      <c r="F32" s="111"/>
      <c r="G32" s="105"/>
      <c r="H32" s="103">
        <v>26</v>
      </c>
      <c r="I32" s="163">
        <f t="shared" si="3"/>
        <v>0</v>
      </c>
      <c r="J32" s="163">
        <f t="shared" si="4"/>
        <v>0</v>
      </c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</row>
    <row r="33" spans="1:58" s="96" customFormat="1" x14ac:dyDescent="0.2">
      <c r="A33" s="106" t="s">
        <v>191</v>
      </c>
      <c r="B33" s="107">
        <v>1600</v>
      </c>
      <c r="C33" s="108"/>
      <c r="D33" s="109">
        <v>1</v>
      </c>
      <c r="E33" s="110">
        <f t="shared" si="5"/>
        <v>0</v>
      </c>
      <c r="F33" s="111"/>
      <c r="G33" s="105"/>
      <c r="H33" s="103">
        <v>26</v>
      </c>
      <c r="I33" s="163">
        <f t="shared" si="3"/>
        <v>0</v>
      </c>
      <c r="J33" s="163">
        <f t="shared" si="4"/>
        <v>0</v>
      </c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</row>
    <row r="34" spans="1:58" s="96" customFormat="1" x14ac:dyDescent="0.2">
      <c r="A34" s="106" t="s">
        <v>218</v>
      </c>
      <c r="B34" s="107">
        <v>120</v>
      </c>
      <c r="C34" s="108"/>
      <c r="D34" s="109">
        <v>1</v>
      </c>
      <c r="E34" s="110">
        <f t="shared" si="5"/>
        <v>0</v>
      </c>
      <c r="F34" s="111"/>
      <c r="G34" s="105"/>
      <c r="H34" s="103">
        <v>26</v>
      </c>
      <c r="I34" s="163">
        <f t="shared" si="3"/>
        <v>0</v>
      </c>
      <c r="J34" s="163">
        <f t="shared" si="4"/>
        <v>0</v>
      </c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</row>
    <row r="35" spans="1:58" s="96" customFormat="1" x14ac:dyDescent="0.2">
      <c r="A35" s="106" t="s">
        <v>218</v>
      </c>
      <c r="B35" s="107">
        <v>240</v>
      </c>
      <c r="C35" s="108"/>
      <c r="D35" s="109">
        <v>1</v>
      </c>
      <c r="E35" s="110">
        <f t="shared" si="5"/>
        <v>0</v>
      </c>
      <c r="F35" s="111"/>
      <c r="G35" s="105"/>
      <c r="H35" s="103">
        <v>26</v>
      </c>
      <c r="I35" s="163">
        <f t="shared" si="3"/>
        <v>0</v>
      </c>
      <c r="J35" s="163">
        <f t="shared" si="4"/>
        <v>0</v>
      </c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</row>
    <row r="36" spans="1:58" s="96" customFormat="1" x14ac:dyDescent="0.2">
      <c r="A36" s="106" t="s">
        <v>218</v>
      </c>
      <c r="B36" s="107">
        <v>500</v>
      </c>
      <c r="C36" s="108"/>
      <c r="D36" s="109">
        <v>1</v>
      </c>
      <c r="E36" s="110">
        <f t="shared" si="5"/>
        <v>0</v>
      </c>
      <c r="F36" s="111"/>
      <c r="G36" s="105"/>
      <c r="H36" s="103">
        <v>26</v>
      </c>
      <c r="I36" s="163">
        <f t="shared" si="3"/>
        <v>0</v>
      </c>
      <c r="J36" s="163">
        <f t="shared" si="4"/>
        <v>0</v>
      </c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</row>
    <row r="37" spans="1:58" s="96" customFormat="1" x14ac:dyDescent="0.2">
      <c r="A37" s="106" t="s">
        <v>218</v>
      </c>
      <c r="B37" s="107">
        <v>660</v>
      </c>
      <c r="C37" s="108"/>
      <c r="D37" s="109">
        <v>1</v>
      </c>
      <c r="E37" s="110">
        <f t="shared" si="5"/>
        <v>0</v>
      </c>
      <c r="F37" s="111"/>
      <c r="G37" s="105"/>
      <c r="H37" s="103">
        <v>26</v>
      </c>
      <c r="I37" s="163">
        <f t="shared" si="3"/>
        <v>0</v>
      </c>
      <c r="J37" s="163">
        <f t="shared" si="4"/>
        <v>0</v>
      </c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</row>
    <row r="38" spans="1:58" s="96" customFormat="1" x14ac:dyDescent="0.2">
      <c r="A38" s="106" t="s">
        <v>218</v>
      </c>
      <c r="B38" s="107">
        <v>770</v>
      </c>
      <c r="C38" s="108"/>
      <c r="D38" s="109">
        <v>1</v>
      </c>
      <c r="E38" s="110">
        <f t="shared" si="5"/>
        <v>0</v>
      </c>
      <c r="F38" s="111"/>
      <c r="G38" s="105"/>
      <c r="H38" s="103">
        <v>26</v>
      </c>
      <c r="I38" s="163">
        <f t="shared" si="3"/>
        <v>0</v>
      </c>
      <c r="J38" s="163">
        <f t="shared" si="4"/>
        <v>0</v>
      </c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</row>
    <row r="39" spans="1:58" s="96" customFormat="1" x14ac:dyDescent="0.2">
      <c r="A39" s="106" t="s">
        <v>218</v>
      </c>
      <c r="B39" s="107">
        <v>1100</v>
      </c>
      <c r="C39" s="108"/>
      <c r="D39" s="109">
        <v>1</v>
      </c>
      <c r="E39" s="110">
        <f t="shared" si="5"/>
        <v>0</v>
      </c>
      <c r="F39" s="111"/>
      <c r="G39" s="105"/>
      <c r="H39" s="103">
        <v>26</v>
      </c>
      <c r="I39" s="163">
        <f t="shared" si="3"/>
        <v>0</v>
      </c>
      <c r="J39" s="163">
        <f t="shared" si="4"/>
        <v>0</v>
      </c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</row>
    <row r="40" spans="1:58" s="96" customFormat="1" x14ac:dyDescent="0.2">
      <c r="A40" s="106" t="s">
        <v>218</v>
      </c>
      <c r="B40" s="107">
        <v>1300</v>
      </c>
      <c r="C40" s="108"/>
      <c r="D40" s="109">
        <v>1</v>
      </c>
      <c r="E40" s="110">
        <f t="shared" si="5"/>
        <v>0</v>
      </c>
      <c r="F40" s="111"/>
      <c r="G40" s="105"/>
      <c r="H40" s="103">
        <v>26</v>
      </c>
      <c r="I40" s="163">
        <f t="shared" si="3"/>
        <v>0</v>
      </c>
      <c r="J40" s="163">
        <f t="shared" si="4"/>
        <v>0</v>
      </c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</row>
    <row r="41" spans="1:58" s="96" customFormat="1" x14ac:dyDescent="0.2">
      <c r="A41" s="72" t="s">
        <v>106</v>
      </c>
      <c r="B41" s="112"/>
      <c r="C41" s="113"/>
      <c r="D41" s="114"/>
      <c r="E41" s="115"/>
      <c r="F41" s="116"/>
      <c r="G41" s="116"/>
      <c r="H41" s="114"/>
      <c r="I41" s="117" t="s">
        <v>207</v>
      </c>
      <c r="J41" s="94">
        <f>SUM(J26:J40)</f>
        <v>0</v>
      </c>
      <c r="K41" s="95" t="s">
        <v>212</v>
      </c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</row>
    <row r="42" spans="1:58" s="96" customFormat="1" ht="12.75" thickBot="1" x14ac:dyDescent="0.25">
      <c r="A42" s="73"/>
      <c r="B42" s="112"/>
      <c r="C42" s="113"/>
      <c r="D42" s="114"/>
      <c r="E42" s="115"/>
      <c r="F42" s="116"/>
      <c r="G42" s="116"/>
      <c r="H42" s="114"/>
      <c r="I42" s="118"/>
      <c r="J42" s="119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</row>
    <row r="43" spans="1:58" s="96" customFormat="1" ht="21" customHeight="1" thickBot="1" x14ac:dyDescent="0.25">
      <c r="B43" s="112"/>
      <c r="C43" s="113"/>
      <c r="D43" s="114"/>
      <c r="E43" s="115"/>
      <c r="F43" s="116"/>
      <c r="G43" s="116"/>
      <c r="H43" s="114"/>
      <c r="I43" s="68" t="s">
        <v>209</v>
      </c>
      <c r="J43" s="69">
        <f>(J15*5)+J41</f>
        <v>0</v>
      </c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</row>
    <row r="44" spans="1:58" s="96" customFormat="1" x14ac:dyDescent="0.2">
      <c r="A44" s="194" t="s">
        <v>101</v>
      </c>
      <c r="B44" s="195"/>
      <c r="C44" s="195"/>
      <c r="D44" s="195"/>
      <c r="E44" s="195"/>
      <c r="F44" s="196"/>
      <c r="G44" s="116"/>
      <c r="H44" s="114"/>
      <c r="I44" s="118"/>
      <c r="J44" s="119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</row>
    <row r="45" spans="1:58" ht="36" x14ac:dyDescent="0.2">
      <c r="A45" s="120" t="s">
        <v>81</v>
      </c>
      <c r="B45" s="76" t="s">
        <v>195</v>
      </c>
      <c r="C45" s="121" t="s">
        <v>82</v>
      </c>
      <c r="D45" s="76" t="s">
        <v>222</v>
      </c>
      <c r="E45" s="76" t="s">
        <v>104</v>
      </c>
      <c r="F45" s="122" t="s">
        <v>114</v>
      </c>
      <c r="G45" s="72"/>
      <c r="H45" s="72"/>
      <c r="I45" s="118"/>
      <c r="J45" s="123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2"/>
      <c r="AK45" s="72"/>
      <c r="AL45" s="72"/>
      <c r="AM45" s="72"/>
      <c r="AN45" s="72"/>
      <c r="AO45" s="72"/>
      <c r="AP45" s="72"/>
      <c r="AQ45" s="72"/>
      <c r="AR45" s="72"/>
      <c r="AS45" s="72"/>
      <c r="AT45" s="72"/>
      <c r="AU45" s="72"/>
      <c r="AV45" s="72"/>
      <c r="AW45" s="72"/>
      <c r="AX45" s="72"/>
      <c r="AY45" s="72"/>
      <c r="AZ45" s="72"/>
      <c r="BA45" s="72"/>
      <c r="BB45" s="72"/>
      <c r="BC45" s="72"/>
      <c r="BD45" s="72"/>
      <c r="BE45" s="72"/>
      <c r="BF45" s="72"/>
    </row>
    <row r="46" spans="1:58" x14ac:dyDescent="0.25">
      <c r="A46" s="124" t="s">
        <v>84</v>
      </c>
      <c r="B46" s="82">
        <v>240</v>
      </c>
      <c r="C46" s="125"/>
      <c r="D46" s="125"/>
      <c r="E46" s="72"/>
      <c r="F46" s="126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</row>
    <row r="47" spans="1:58" x14ac:dyDescent="0.25">
      <c r="A47" s="127" t="s">
        <v>103</v>
      </c>
      <c r="B47" s="87" t="s">
        <v>196</v>
      </c>
      <c r="C47" s="128"/>
      <c r="D47" s="128"/>
      <c r="F47" s="129"/>
      <c r="I47" s="130"/>
      <c r="J47" s="130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72"/>
      <c r="BB47" s="72"/>
      <c r="BC47" s="72"/>
      <c r="BD47" s="72"/>
      <c r="BE47" s="72"/>
      <c r="BF47" s="72"/>
    </row>
    <row r="48" spans="1:58" x14ac:dyDescent="0.25">
      <c r="A48" s="127" t="s">
        <v>103</v>
      </c>
      <c r="B48" s="87" t="s">
        <v>197</v>
      </c>
      <c r="C48" s="128"/>
      <c r="D48" s="128"/>
      <c r="F48" s="129"/>
      <c r="I48" s="131"/>
      <c r="J48" s="131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2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72"/>
      <c r="AX48" s="72"/>
      <c r="AY48" s="72"/>
      <c r="AZ48" s="72"/>
      <c r="BA48" s="72"/>
      <c r="BB48" s="72"/>
      <c r="BC48" s="72"/>
      <c r="BD48" s="72"/>
      <c r="BE48" s="72"/>
      <c r="BF48" s="72"/>
    </row>
    <row r="49" spans="1:58" x14ac:dyDescent="0.25">
      <c r="A49" s="127" t="s">
        <v>103</v>
      </c>
      <c r="B49" s="87" t="s">
        <v>199</v>
      </c>
      <c r="C49" s="128"/>
      <c r="D49" s="128"/>
      <c r="F49" s="129"/>
      <c r="I49" s="132"/>
      <c r="J49" s="13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</row>
    <row r="50" spans="1:58" x14ac:dyDescent="0.25">
      <c r="A50" s="127" t="s">
        <v>103</v>
      </c>
      <c r="B50" s="87" t="s">
        <v>198</v>
      </c>
      <c r="C50" s="128"/>
      <c r="D50" s="128"/>
      <c r="F50" s="129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2"/>
      <c r="AI50" s="72"/>
      <c r="AJ50" s="72"/>
      <c r="AK50" s="72"/>
      <c r="AL50" s="72"/>
      <c r="AM50" s="72"/>
      <c r="AN50" s="72"/>
      <c r="AO50" s="72"/>
      <c r="AP50" s="72"/>
      <c r="AQ50" s="72"/>
      <c r="AR50" s="72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</row>
    <row r="51" spans="1:58" x14ac:dyDescent="0.25">
      <c r="A51" s="133" t="s">
        <v>220</v>
      </c>
      <c r="B51" s="87" t="s">
        <v>221</v>
      </c>
      <c r="C51" s="128"/>
      <c r="D51" s="128"/>
      <c r="F51" s="129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2"/>
      <c r="BA51" s="72"/>
      <c r="BB51" s="72"/>
      <c r="BC51" s="72"/>
      <c r="BD51" s="72"/>
      <c r="BE51" s="72"/>
      <c r="BF51" s="72"/>
    </row>
    <row r="52" spans="1:58" x14ac:dyDescent="0.25">
      <c r="A52" s="124" t="s">
        <v>103</v>
      </c>
      <c r="B52" s="82" t="s">
        <v>196</v>
      </c>
      <c r="C52" s="134"/>
      <c r="D52" s="134"/>
      <c r="E52" s="135"/>
      <c r="F52" s="136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</row>
    <row r="53" spans="1:58" x14ac:dyDescent="0.25">
      <c r="A53" s="127" t="s">
        <v>103</v>
      </c>
      <c r="B53" s="87" t="s">
        <v>197</v>
      </c>
      <c r="C53" s="134"/>
      <c r="D53" s="134"/>
      <c r="E53" s="135"/>
      <c r="F53" s="136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72"/>
      <c r="AJ53" s="72"/>
      <c r="AK53" s="72"/>
      <c r="AL53" s="72"/>
      <c r="AM53" s="72"/>
      <c r="AN53" s="72"/>
      <c r="AO53" s="72"/>
      <c r="AP53" s="72"/>
      <c r="AQ53" s="72"/>
      <c r="AR53" s="72"/>
      <c r="AS53" s="72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</row>
    <row r="54" spans="1:58" x14ac:dyDescent="0.25">
      <c r="A54" s="127" t="s">
        <v>103</v>
      </c>
      <c r="B54" s="87" t="s">
        <v>200</v>
      </c>
      <c r="C54" s="134"/>
      <c r="D54" s="134"/>
      <c r="E54" s="135"/>
      <c r="F54" s="136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2"/>
      <c r="BD54" s="72"/>
      <c r="BE54" s="72"/>
      <c r="BF54" s="72"/>
    </row>
    <row r="55" spans="1:58" ht="12.75" thickBot="1" x14ac:dyDescent="0.3">
      <c r="A55" s="137" t="s">
        <v>103</v>
      </c>
      <c r="B55" s="138" t="s">
        <v>219</v>
      </c>
      <c r="C55" s="134"/>
      <c r="D55" s="134"/>
      <c r="E55" s="139"/>
      <c r="F55" s="140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</row>
    <row r="56" spans="1:58" ht="12.75" thickBot="1" x14ac:dyDescent="0.3">
      <c r="A56" s="137" t="s">
        <v>220</v>
      </c>
      <c r="B56" s="141" t="s">
        <v>221</v>
      </c>
      <c r="C56" s="142"/>
      <c r="D56" s="142"/>
      <c r="E56" s="143"/>
      <c r="F56" s="144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</row>
    <row r="57" spans="1:58" x14ac:dyDescent="0.25">
      <c r="A57" s="72" t="s">
        <v>106</v>
      </c>
      <c r="B57" s="79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</row>
    <row r="58" spans="1:58" x14ac:dyDescent="0.25">
      <c r="A58" s="72"/>
      <c r="B58" s="79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</row>
    <row r="59" spans="1:58" ht="36" x14ac:dyDescent="0.2">
      <c r="A59" s="120" t="s">
        <v>81</v>
      </c>
      <c r="B59" s="76" t="s">
        <v>195</v>
      </c>
      <c r="C59" s="161" t="s">
        <v>223</v>
      </c>
      <c r="D59" s="159"/>
      <c r="E59" s="159"/>
      <c r="F59" s="159"/>
      <c r="G59" s="72"/>
      <c r="H59" s="72"/>
      <c r="I59" s="118"/>
      <c r="J59" s="123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2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/>
      <c r="AZ59" s="72"/>
      <c r="BA59" s="72"/>
      <c r="BB59" s="72"/>
      <c r="BC59" s="72"/>
      <c r="BD59" s="72"/>
      <c r="BE59" s="72"/>
      <c r="BF59" s="72"/>
    </row>
    <row r="60" spans="1:58" x14ac:dyDescent="0.25">
      <c r="A60" s="81" t="s">
        <v>80</v>
      </c>
      <c r="B60" s="82">
        <v>1600</v>
      </c>
      <c r="C60" s="128"/>
      <c r="D60" s="160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2"/>
      <c r="AI60" s="72"/>
      <c r="AJ60" s="72"/>
      <c r="AK60" s="72"/>
      <c r="AL60" s="72"/>
      <c r="AM60" s="72"/>
      <c r="AN60" s="72"/>
      <c r="AO60" s="72"/>
      <c r="AP60" s="72"/>
      <c r="AQ60" s="72"/>
      <c r="AR60" s="72"/>
      <c r="AS60" s="72"/>
      <c r="AT60" s="72"/>
      <c r="AU60" s="72"/>
      <c r="AV60" s="72"/>
      <c r="AW60" s="72"/>
      <c r="AX60" s="72"/>
      <c r="AY60" s="72"/>
      <c r="AZ60" s="72"/>
      <c r="BA60" s="72"/>
      <c r="BB60" s="72"/>
      <c r="BC60" s="72"/>
      <c r="BD60" s="72"/>
      <c r="BE60" s="72"/>
      <c r="BF60" s="72"/>
    </row>
    <row r="61" spans="1:58" x14ac:dyDescent="0.25">
      <c r="A61" s="86" t="s">
        <v>80</v>
      </c>
      <c r="B61" s="87">
        <v>1300</v>
      </c>
      <c r="C61" s="128"/>
      <c r="D61" s="160"/>
      <c r="I61" s="130"/>
      <c r="J61" s="130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2"/>
      <c r="BF61" s="72"/>
    </row>
    <row r="62" spans="1:58" x14ac:dyDescent="0.25">
      <c r="A62" s="86" t="s">
        <v>80</v>
      </c>
      <c r="B62" s="87">
        <v>1100</v>
      </c>
      <c r="C62" s="128"/>
      <c r="D62" s="160"/>
      <c r="I62" s="131"/>
      <c r="J62" s="131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</row>
    <row r="63" spans="1:58" x14ac:dyDescent="0.25">
      <c r="A63" s="86" t="s">
        <v>80</v>
      </c>
      <c r="B63" s="87">
        <v>770</v>
      </c>
      <c r="C63" s="128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  <c r="AX63" s="72"/>
      <c r="AY63" s="72"/>
      <c r="AZ63" s="72"/>
      <c r="BA63" s="72"/>
      <c r="BB63" s="72"/>
      <c r="BC63" s="72"/>
      <c r="BD63" s="72"/>
      <c r="BE63" s="72"/>
      <c r="BF63" s="72"/>
    </row>
    <row r="64" spans="1:58" x14ac:dyDescent="0.25">
      <c r="A64" s="81" t="s">
        <v>80</v>
      </c>
      <c r="B64" s="87">
        <v>750</v>
      </c>
      <c r="C64" s="128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72"/>
      <c r="BC64" s="72"/>
      <c r="BD64" s="72"/>
      <c r="BE64" s="72"/>
      <c r="BF64" s="72"/>
    </row>
    <row r="65" spans="1:58" x14ac:dyDescent="0.25">
      <c r="A65" s="86" t="s">
        <v>80</v>
      </c>
      <c r="B65" s="87">
        <v>660</v>
      </c>
      <c r="C65" s="128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72"/>
      <c r="BC65" s="72"/>
      <c r="BD65" s="72"/>
      <c r="BE65" s="72"/>
      <c r="BF65" s="72"/>
    </row>
    <row r="66" spans="1:58" x14ac:dyDescent="0.25">
      <c r="A66" s="86" t="s">
        <v>80</v>
      </c>
      <c r="B66" s="87">
        <v>500</v>
      </c>
      <c r="C66" s="128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2"/>
      <c r="AI66" s="72"/>
      <c r="AJ66" s="72"/>
      <c r="AK66" s="72"/>
      <c r="AL66" s="72"/>
      <c r="AM66" s="72"/>
      <c r="AN66" s="72"/>
      <c r="AO66" s="72"/>
      <c r="AP66" s="72"/>
      <c r="AQ66" s="72"/>
      <c r="AR66" s="72"/>
      <c r="AS66" s="72"/>
      <c r="AT66" s="72"/>
      <c r="AU66" s="72"/>
      <c r="AV66" s="72"/>
      <c r="AW66" s="72"/>
      <c r="AX66" s="72"/>
      <c r="AY66" s="72"/>
      <c r="AZ66" s="72"/>
      <c r="BA66" s="72"/>
      <c r="BB66" s="72"/>
      <c r="BC66" s="72"/>
      <c r="BD66" s="72"/>
      <c r="BE66" s="72"/>
      <c r="BF66" s="72"/>
    </row>
    <row r="67" spans="1:58" x14ac:dyDescent="0.25">
      <c r="A67" s="86" t="s">
        <v>80</v>
      </c>
      <c r="B67" s="87">
        <v>360</v>
      </c>
      <c r="C67" s="128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2"/>
      <c r="AI67" s="72"/>
      <c r="AJ67" s="72"/>
      <c r="AK67" s="72"/>
      <c r="AL67" s="72"/>
      <c r="AM67" s="72"/>
      <c r="AN67" s="72"/>
      <c r="AO67" s="72"/>
      <c r="AP67" s="72"/>
      <c r="AQ67" s="72"/>
      <c r="AR67" s="72"/>
      <c r="AS67" s="72"/>
      <c r="AT67" s="72"/>
      <c r="AU67" s="72"/>
      <c r="AV67" s="72"/>
      <c r="AW67" s="72"/>
      <c r="AX67" s="72"/>
      <c r="AY67" s="72"/>
      <c r="AZ67" s="72"/>
      <c r="BA67" s="72"/>
      <c r="BB67" s="72"/>
      <c r="BC67" s="72"/>
      <c r="BD67" s="72"/>
      <c r="BE67" s="72"/>
      <c r="BF67" s="72"/>
    </row>
    <row r="68" spans="1:58" x14ac:dyDescent="0.25">
      <c r="A68" s="86" t="s">
        <v>174</v>
      </c>
      <c r="B68" s="87">
        <v>1100</v>
      </c>
      <c r="C68" s="128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  <c r="AZ68" s="72"/>
      <c r="BA68" s="72"/>
      <c r="BB68" s="72"/>
      <c r="BC68" s="72"/>
      <c r="BD68" s="72"/>
      <c r="BE68" s="72"/>
      <c r="BF68" s="72"/>
    </row>
    <row r="69" spans="1:58" x14ac:dyDescent="0.25">
      <c r="A69" s="86" t="s">
        <v>174</v>
      </c>
      <c r="B69" s="87">
        <v>660</v>
      </c>
      <c r="C69" s="128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</row>
    <row r="70" spans="1:58" x14ac:dyDescent="0.25">
      <c r="A70" s="86" t="s">
        <v>174</v>
      </c>
      <c r="B70" s="87">
        <v>360</v>
      </c>
      <c r="C70" s="128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2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</row>
    <row r="71" spans="1:58" x14ac:dyDescent="0.25">
      <c r="A71" s="91" t="s">
        <v>79</v>
      </c>
      <c r="B71" s="87">
        <v>240</v>
      </c>
      <c r="C71" s="128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/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</row>
    <row r="72" spans="1:58" x14ac:dyDescent="0.2">
      <c r="A72" s="100" t="s">
        <v>191</v>
      </c>
      <c r="B72" s="101">
        <v>120</v>
      </c>
      <c r="C72" s="128"/>
      <c r="D72" s="72"/>
      <c r="E72" s="72"/>
      <c r="F72" s="72"/>
      <c r="G72" s="72"/>
      <c r="H72" s="72"/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</row>
    <row r="73" spans="1:58" x14ac:dyDescent="0.2">
      <c r="A73" s="106" t="s">
        <v>191</v>
      </c>
      <c r="B73" s="107">
        <v>240</v>
      </c>
      <c r="C73" s="128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</row>
    <row r="74" spans="1:58" x14ac:dyDescent="0.2">
      <c r="A74" s="106" t="s">
        <v>191</v>
      </c>
      <c r="B74" s="107">
        <v>500</v>
      </c>
      <c r="C74" s="128"/>
      <c r="D74" s="72"/>
      <c r="E74" s="72"/>
      <c r="F74" s="72"/>
      <c r="G74" s="72"/>
      <c r="H74" s="72"/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  <c r="AC74" s="72"/>
      <c r="AD74" s="72"/>
      <c r="AE74" s="72"/>
      <c r="AF74" s="72"/>
      <c r="AG74" s="72"/>
      <c r="AH74" s="72"/>
      <c r="AI74" s="72"/>
      <c r="AJ74" s="72"/>
      <c r="AK74" s="72"/>
      <c r="AL74" s="72"/>
      <c r="AM74" s="72"/>
      <c r="AN74" s="72"/>
      <c r="AO74" s="72"/>
      <c r="AP74" s="72"/>
      <c r="AQ74" s="72"/>
      <c r="AR74" s="72"/>
      <c r="AS74" s="72"/>
      <c r="AT74" s="72"/>
      <c r="AU74" s="72"/>
      <c r="AV74" s="72"/>
      <c r="AW74" s="72"/>
      <c r="AX74" s="72"/>
      <c r="AY74" s="72"/>
      <c r="AZ74" s="72"/>
      <c r="BA74" s="72"/>
      <c r="BB74" s="72"/>
      <c r="BC74" s="72"/>
      <c r="BD74" s="72"/>
      <c r="BE74" s="72"/>
      <c r="BF74" s="72"/>
    </row>
    <row r="75" spans="1:58" x14ac:dyDescent="0.2">
      <c r="A75" s="106" t="s">
        <v>191</v>
      </c>
      <c r="B75" s="107">
        <v>660</v>
      </c>
      <c r="C75" s="128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2"/>
      <c r="AI75" s="72"/>
      <c r="AJ75" s="72"/>
      <c r="AK75" s="72"/>
      <c r="AL75" s="72"/>
      <c r="AM75" s="72"/>
      <c r="AN75" s="72"/>
      <c r="AO75" s="72"/>
      <c r="AP75" s="72"/>
      <c r="AQ75" s="72"/>
      <c r="AR75" s="72"/>
      <c r="AS75" s="72"/>
      <c r="AT75" s="72"/>
      <c r="AU75" s="72"/>
      <c r="AV75" s="72"/>
      <c r="AW75" s="72"/>
      <c r="AX75" s="72"/>
      <c r="AY75" s="72"/>
      <c r="AZ75" s="72"/>
      <c r="BA75" s="72"/>
      <c r="BB75" s="72"/>
      <c r="BC75" s="72"/>
      <c r="BD75" s="72"/>
      <c r="BE75" s="72"/>
      <c r="BF75" s="72"/>
    </row>
    <row r="76" spans="1:58" x14ac:dyDescent="0.2">
      <c r="A76" s="106" t="s">
        <v>191</v>
      </c>
      <c r="B76" s="107">
        <v>770</v>
      </c>
      <c r="C76" s="128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</row>
    <row r="77" spans="1:58" x14ac:dyDescent="0.2">
      <c r="A77" s="106" t="s">
        <v>191</v>
      </c>
      <c r="B77" s="107">
        <v>1100</v>
      </c>
      <c r="C77" s="128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</row>
    <row r="78" spans="1:58" x14ac:dyDescent="0.2">
      <c r="A78" s="106" t="s">
        <v>191</v>
      </c>
      <c r="B78" s="107">
        <v>1300</v>
      </c>
      <c r="C78" s="128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</row>
    <row r="79" spans="1:58" x14ac:dyDescent="0.2">
      <c r="A79" s="106" t="s">
        <v>191</v>
      </c>
      <c r="B79" s="107">
        <v>1600</v>
      </c>
      <c r="C79" s="128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2"/>
      <c r="AI79" s="72"/>
      <c r="AJ79" s="72"/>
      <c r="AK79" s="72"/>
      <c r="AL79" s="72"/>
      <c r="AM79" s="72"/>
      <c r="AN79" s="72"/>
      <c r="AO79" s="72"/>
      <c r="AP79" s="72"/>
      <c r="AQ79" s="72"/>
      <c r="AR79" s="72"/>
      <c r="AS79" s="72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</row>
    <row r="80" spans="1:58" x14ac:dyDescent="0.2">
      <c r="A80" s="106" t="s">
        <v>218</v>
      </c>
      <c r="B80" s="107">
        <v>120</v>
      </c>
      <c r="C80" s="128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2"/>
      <c r="AI80" s="72"/>
      <c r="AJ80" s="72"/>
      <c r="AK80" s="72"/>
      <c r="AL80" s="72"/>
      <c r="AM80" s="72"/>
      <c r="AN80" s="72"/>
      <c r="AO80" s="72"/>
      <c r="AP80" s="72"/>
      <c r="AQ80" s="72"/>
      <c r="AR80" s="72"/>
      <c r="AS80" s="72"/>
      <c r="AT80" s="72"/>
      <c r="AU80" s="72"/>
      <c r="AV80" s="72"/>
      <c r="AW80" s="72"/>
      <c r="AX80" s="72"/>
      <c r="AY80" s="72"/>
      <c r="AZ80" s="72"/>
      <c r="BA80" s="72"/>
      <c r="BB80" s="72"/>
      <c r="BC80" s="72"/>
      <c r="BD80" s="72"/>
      <c r="BE80" s="72"/>
      <c r="BF80" s="72"/>
    </row>
    <row r="81" spans="1:58" x14ac:dyDescent="0.2">
      <c r="A81" s="106" t="s">
        <v>218</v>
      </c>
      <c r="B81" s="107">
        <v>240</v>
      </c>
      <c r="C81" s="128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72"/>
      <c r="AS81" s="72"/>
      <c r="AT81" s="72"/>
      <c r="AU81" s="72"/>
      <c r="AV81" s="72"/>
      <c r="AW81" s="72"/>
      <c r="AX81" s="72"/>
      <c r="AY81" s="72"/>
      <c r="AZ81" s="72"/>
      <c r="BA81" s="72"/>
      <c r="BB81" s="72"/>
      <c r="BC81" s="72"/>
      <c r="BD81" s="72"/>
      <c r="BE81" s="72"/>
      <c r="BF81" s="72"/>
    </row>
    <row r="82" spans="1:58" x14ac:dyDescent="0.2">
      <c r="A82" s="106" t="s">
        <v>218</v>
      </c>
      <c r="B82" s="107">
        <v>500</v>
      </c>
      <c r="C82" s="128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2"/>
      <c r="AI82" s="72"/>
      <c r="AJ82" s="72"/>
      <c r="AK82" s="72"/>
      <c r="AL82" s="72"/>
      <c r="AM82" s="72"/>
      <c r="AN82" s="72"/>
      <c r="AO82" s="72"/>
      <c r="AP82" s="72"/>
      <c r="AQ82" s="72"/>
      <c r="AR82" s="72"/>
      <c r="AS82" s="72"/>
      <c r="AT82" s="72"/>
      <c r="AU82" s="72"/>
      <c r="AV82" s="72"/>
      <c r="AW82" s="72"/>
      <c r="AX82" s="72"/>
      <c r="AY82" s="72"/>
      <c r="AZ82" s="72"/>
      <c r="BA82" s="72"/>
      <c r="BB82" s="72"/>
      <c r="BC82" s="72"/>
      <c r="BD82" s="72"/>
      <c r="BE82" s="72"/>
      <c r="BF82" s="72"/>
    </row>
    <row r="83" spans="1:58" x14ac:dyDescent="0.2">
      <c r="A83" s="106" t="s">
        <v>218</v>
      </c>
      <c r="B83" s="107">
        <v>660</v>
      </c>
      <c r="C83" s="128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2"/>
      <c r="AI83" s="72"/>
      <c r="AJ83" s="72"/>
      <c r="AK83" s="72"/>
      <c r="AL83" s="72"/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/>
      <c r="AZ83" s="72"/>
      <c r="BA83" s="72"/>
      <c r="BB83" s="72"/>
      <c r="BC83" s="72"/>
      <c r="BD83" s="72"/>
      <c r="BE83" s="72"/>
      <c r="BF83" s="72"/>
    </row>
    <row r="84" spans="1:58" x14ac:dyDescent="0.2">
      <c r="A84" s="106" t="s">
        <v>218</v>
      </c>
      <c r="B84" s="107">
        <v>770</v>
      </c>
      <c r="C84" s="128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2"/>
      <c r="AS84" s="72"/>
      <c r="AT84" s="72"/>
      <c r="AU84" s="72"/>
      <c r="AV84" s="72"/>
      <c r="AW84" s="72"/>
      <c r="AX84" s="72"/>
      <c r="AY84" s="72"/>
      <c r="AZ84" s="72"/>
      <c r="BA84" s="72"/>
      <c r="BB84" s="72"/>
      <c r="BC84" s="72"/>
      <c r="BD84" s="72"/>
      <c r="BE84" s="72"/>
      <c r="BF84" s="72"/>
    </row>
    <row r="85" spans="1:58" x14ac:dyDescent="0.2">
      <c r="A85" s="106" t="s">
        <v>218</v>
      </c>
      <c r="B85" s="107">
        <v>1100</v>
      </c>
      <c r="C85" s="128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72"/>
      <c r="AY85" s="72"/>
      <c r="AZ85" s="72"/>
      <c r="BA85" s="72"/>
      <c r="BB85" s="72"/>
      <c r="BC85" s="72"/>
      <c r="BD85" s="72"/>
      <c r="BE85" s="72"/>
      <c r="BF85" s="72"/>
    </row>
    <row r="86" spans="1:58" x14ac:dyDescent="0.2">
      <c r="A86" s="106" t="s">
        <v>218</v>
      </c>
      <c r="B86" s="107">
        <v>1300</v>
      </c>
      <c r="C86" s="128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72"/>
      <c r="AO86" s="72"/>
      <c r="AP86" s="72"/>
      <c r="AQ86" s="72"/>
      <c r="AR86" s="72"/>
      <c r="AS86" s="72"/>
      <c r="AT86" s="72"/>
      <c r="AU86" s="72"/>
      <c r="AV86" s="72"/>
      <c r="AW86" s="72"/>
      <c r="AX86" s="72"/>
      <c r="AY86" s="72"/>
      <c r="AZ86" s="72"/>
      <c r="BA86" s="72"/>
      <c r="BB86" s="72"/>
      <c r="BC86" s="72"/>
      <c r="BD86" s="72"/>
      <c r="BE86" s="72"/>
      <c r="BF86" s="72"/>
    </row>
    <row r="87" spans="1:58" x14ac:dyDescent="0.25">
      <c r="A87" s="72"/>
      <c r="B87" s="79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72"/>
      <c r="AP87" s="72"/>
      <c r="AQ87" s="72"/>
      <c r="AR87" s="72"/>
      <c r="AS87" s="72"/>
      <c r="AT87" s="72"/>
      <c r="AU87" s="72"/>
      <c r="AV87" s="72"/>
      <c r="AW87" s="72"/>
      <c r="AX87" s="72"/>
      <c r="AY87" s="72"/>
      <c r="AZ87" s="72"/>
      <c r="BA87" s="72"/>
      <c r="BB87" s="72"/>
      <c r="BC87" s="72"/>
      <c r="BD87" s="72"/>
      <c r="BE87" s="72"/>
      <c r="BF87" s="72"/>
    </row>
    <row r="88" spans="1:58" x14ac:dyDescent="0.25">
      <c r="A88" s="72"/>
      <c r="B88" s="79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</row>
    <row r="89" spans="1:58" x14ac:dyDescent="0.25">
      <c r="A89" s="72"/>
      <c r="B89" s="79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2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</row>
    <row r="90" spans="1:58" x14ac:dyDescent="0.25">
      <c r="A90" s="72"/>
      <c r="B90" s="79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2"/>
      <c r="AI90" s="72"/>
      <c r="AJ90" s="72"/>
      <c r="AK90" s="72"/>
      <c r="AL90" s="72"/>
      <c r="AM90" s="72"/>
      <c r="AN90" s="72"/>
      <c r="AO90" s="72"/>
      <c r="AP90" s="72"/>
      <c r="AQ90" s="72"/>
      <c r="AR90" s="72"/>
      <c r="AS90" s="72"/>
      <c r="AT90" s="72"/>
      <c r="AU90" s="72"/>
      <c r="AV90" s="72"/>
      <c r="AW90" s="72"/>
      <c r="AX90" s="72"/>
      <c r="AY90" s="72"/>
      <c r="AZ90" s="72"/>
      <c r="BA90" s="72"/>
      <c r="BB90" s="72"/>
      <c r="BC90" s="72"/>
      <c r="BD90" s="72"/>
      <c r="BE90" s="72"/>
      <c r="BF90" s="72"/>
    </row>
    <row r="91" spans="1:58" x14ac:dyDescent="0.25">
      <c r="A91" s="72"/>
      <c r="B91" s="79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  <c r="AC91" s="72"/>
      <c r="AD91" s="72"/>
      <c r="AE91" s="72"/>
      <c r="AF91" s="72"/>
      <c r="AG91" s="72"/>
      <c r="AH91" s="72"/>
      <c r="AI91" s="72"/>
      <c r="AJ91" s="72"/>
      <c r="AK91" s="72"/>
      <c r="AL91" s="72"/>
      <c r="AM91" s="72"/>
      <c r="AN91" s="72"/>
      <c r="AO91" s="72"/>
      <c r="AP91" s="72"/>
      <c r="AQ91" s="72"/>
      <c r="AR91" s="72"/>
      <c r="AS91" s="72"/>
      <c r="AT91" s="72"/>
      <c r="AU91" s="72"/>
      <c r="AV91" s="72"/>
      <c r="AW91" s="72"/>
      <c r="AX91" s="72"/>
      <c r="AY91" s="72"/>
      <c r="AZ91" s="72"/>
      <c r="BA91" s="72"/>
      <c r="BB91" s="72"/>
      <c r="BC91" s="72"/>
      <c r="BD91" s="72"/>
      <c r="BE91" s="72"/>
      <c r="BF91" s="72"/>
    </row>
    <row r="92" spans="1:58" x14ac:dyDescent="0.25">
      <c r="A92" s="72"/>
      <c r="B92" s="79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  <c r="AC92" s="72"/>
      <c r="AD92" s="72"/>
      <c r="AE92" s="72"/>
      <c r="AF92" s="72"/>
      <c r="AG92" s="72"/>
      <c r="AH92" s="72"/>
      <c r="AI92" s="72"/>
      <c r="AJ92" s="72"/>
      <c r="AK92" s="72"/>
      <c r="AL92" s="72"/>
      <c r="AM92" s="72"/>
      <c r="AN92" s="72"/>
      <c r="AO92" s="72"/>
      <c r="AP92" s="72"/>
      <c r="AQ92" s="72"/>
      <c r="AR92" s="72"/>
      <c r="AS92" s="72"/>
      <c r="AT92" s="72"/>
      <c r="AU92" s="72"/>
      <c r="AV92" s="72"/>
      <c r="AW92" s="72"/>
      <c r="AX92" s="72"/>
      <c r="AY92" s="72"/>
      <c r="AZ92" s="72"/>
      <c r="BA92" s="72"/>
      <c r="BB92" s="72"/>
      <c r="BC92" s="72"/>
      <c r="BD92" s="72"/>
      <c r="BE92" s="72"/>
      <c r="BF92" s="72"/>
    </row>
    <row r="93" spans="1:58" x14ac:dyDescent="0.25">
      <c r="A93" s="72"/>
      <c r="B93" s="79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  <c r="AC93" s="72"/>
      <c r="AD93" s="72"/>
      <c r="AE93" s="72"/>
      <c r="AF93" s="72"/>
      <c r="AG93" s="72"/>
      <c r="AH93" s="72"/>
      <c r="AI93" s="72"/>
      <c r="AJ93" s="72"/>
      <c r="AK93" s="72"/>
      <c r="AL93" s="72"/>
      <c r="AM93" s="72"/>
      <c r="AN93" s="72"/>
      <c r="AO93" s="72"/>
      <c r="AP93" s="72"/>
      <c r="AQ93" s="72"/>
      <c r="AR93" s="72"/>
      <c r="AS93" s="72"/>
      <c r="AT93" s="72"/>
      <c r="AU93" s="72"/>
      <c r="AV93" s="72"/>
      <c r="AW93" s="72"/>
      <c r="AX93" s="72"/>
      <c r="AY93" s="72"/>
      <c r="AZ93" s="72"/>
      <c r="BA93" s="72"/>
      <c r="BB93" s="72"/>
      <c r="BC93" s="72"/>
      <c r="BD93" s="72"/>
      <c r="BE93" s="72"/>
      <c r="BF93" s="72"/>
    </row>
    <row r="94" spans="1:58" x14ac:dyDescent="0.25">
      <c r="A94" s="72"/>
      <c r="B94" s="79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  <c r="AG94" s="72"/>
      <c r="AH94" s="72"/>
      <c r="AI94" s="72"/>
      <c r="AJ94" s="72"/>
      <c r="AK94" s="72"/>
      <c r="AL94" s="72"/>
      <c r="AM94" s="72"/>
      <c r="AN94" s="72"/>
      <c r="AO94" s="72"/>
      <c r="AP94" s="72"/>
      <c r="AQ94" s="72"/>
      <c r="AR94" s="72"/>
      <c r="AS94" s="72"/>
      <c r="AT94" s="72"/>
      <c r="AU94" s="72"/>
      <c r="AV94" s="72"/>
      <c r="AW94" s="72"/>
      <c r="AX94" s="72"/>
      <c r="AY94" s="72"/>
      <c r="AZ94" s="72"/>
      <c r="BA94" s="72"/>
      <c r="BB94" s="72"/>
      <c r="BC94" s="72"/>
      <c r="BD94" s="72"/>
      <c r="BE94" s="72"/>
      <c r="BF94" s="72"/>
    </row>
    <row r="95" spans="1:58" x14ac:dyDescent="0.25">
      <c r="A95" s="72"/>
      <c r="B95" s="79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72"/>
      <c r="BC95" s="72"/>
      <c r="BD95" s="72"/>
      <c r="BE95" s="72"/>
      <c r="BF95" s="72"/>
    </row>
    <row r="96" spans="1:58" x14ac:dyDescent="0.25">
      <c r="A96" s="72"/>
      <c r="B96" s="79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  <c r="AC96" s="72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2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</row>
    <row r="97" spans="1:58" x14ac:dyDescent="0.25">
      <c r="A97" s="72"/>
      <c r="B97" s="79"/>
      <c r="C97" s="72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</row>
    <row r="98" spans="1:58" x14ac:dyDescent="0.25">
      <c r="A98" s="72"/>
      <c r="B98" s="79"/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2"/>
      <c r="AO98" s="72"/>
      <c r="AP98" s="72"/>
      <c r="AQ98" s="72"/>
      <c r="AR98" s="72"/>
      <c r="AS98" s="72"/>
      <c r="AT98" s="72"/>
      <c r="AU98" s="72"/>
      <c r="AV98" s="72"/>
      <c r="AW98" s="72"/>
      <c r="AX98" s="72"/>
      <c r="AY98" s="72"/>
      <c r="AZ98" s="72"/>
      <c r="BA98" s="72"/>
      <c r="BB98" s="72"/>
      <c r="BC98" s="72"/>
      <c r="BD98" s="72"/>
      <c r="BE98" s="72"/>
      <c r="BF98" s="72"/>
    </row>
    <row r="99" spans="1:58" x14ac:dyDescent="0.25">
      <c r="A99" s="72"/>
      <c r="B99" s="79"/>
      <c r="C99" s="72"/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  <c r="AC99" s="72"/>
      <c r="AD99" s="72"/>
      <c r="AE99" s="72"/>
      <c r="AF99" s="72"/>
      <c r="AG99" s="72"/>
      <c r="AH99" s="72"/>
      <c r="AI99" s="72"/>
      <c r="AJ99" s="72"/>
      <c r="AK99" s="72"/>
      <c r="AL99" s="72"/>
      <c r="AM99" s="72"/>
      <c r="AN99" s="72"/>
      <c r="AO99" s="72"/>
      <c r="AP99" s="72"/>
      <c r="AQ99" s="72"/>
      <c r="AR99" s="72"/>
      <c r="AS99" s="72"/>
      <c r="AT99" s="72"/>
      <c r="AU99" s="72"/>
      <c r="AV99" s="72"/>
      <c r="AW99" s="72"/>
      <c r="AX99" s="72"/>
      <c r="AY99" s="72"/>
      <c r="AZ99" s="72"/>
      <c r="BA99" s="72"/>
      <c r="BB99" s="72"/>
      <c r="BC99" s="72"/>
      <c r="BD99" s="72"/>
      <c r="BE99" s="72"/>
      <c r="BF99" s="72"/>
    </row>
    <row r="100" spans="1:58" x14ac:dyDescent="0.25">
      <c r="A100" s="72"/>
      <c r="B100" s="79"/>
      <c r="C100" s="72"/>
      <c r="D100" s="72"/>
      <c r="E100" s="72"/>
      <c r="F100" s="72"/>
      <c r="G100" s="72"/>
      <c r="H100" s="72"/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  <c r="AC100" s="72"/>
      <c r="AD100" s="72"/>
      <c r="AE100" s="72"/>
      <c r="AF100" s="72"/>
      <c r="AG100" s="72"/>
      <c r="AH100" s="72"/>
      <c r="AI100" s="72"/>
      <c r="AJ100" s="72"/>
      <c r="AK100" s="72"/>
      <c r="AL100" s="72"/>
      <c r="AM100" s="72"/>
      <c r="AN100" s="72"/>
      <c r="AO100" s="72"/>
      <c r="AP100" s="72"/>
      <c r="AQ100" s="72"/>
      <c r="AR100" s="72"/>
      <c r="AS100" s="72"/>
      <c r="AT100" s="72"/>
      <c r="AU100" s="72"/>
      <c r="AV100" s="72"/>
      <c r="AW100" s="72"/>
      <c r="AX100" s="72"/>
      <c r="AY100" s="72"/>
      <c r="AZ100" s="72"/>
      <c r="BA100" s="72"/>
      <c r="BB100" s="72"/>
      <c r="BC100" s="72"/>
      <c r="BD100" s="72"/>
      <c r="BE100" s="72"/>
      <c r="BF100" s="72"/>
    </row>
    <row r="101" spans="1:58" x14ac:dyDescent="0.25">
      <c r="A101" s="72"/>
      <c r="B101" s="79"/>
      <c r="C101" s="72"/>
      <c r="D101" s="72"/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  <c r="AC101" s="72"/>
      <c r="AD101" s="72"/>
      <c r="AE101" s="72"/>
      <c r="AF101" s="72"/>
      <c r="AG101" s="72"/>
      <c r="AH101" s="72"/>
      <c r="AI101" s="72"/>
      <c r="AJ101" s="72"/>
      <c r="AK101" s="72"/>
      <c r="AL101" s="72"/>
      <c r="AM101" s="72"/>
      <c r="AN101" s="72"/>
      <c r="AO101" s="72"/>
      <c r="AP101" s="72"/>
      <c r="AQ101" s="72"/>
      <c r="AR101" s="72"/>
      <c r="AS101" s="72"/>
      <c r="AT101" s="72"/>
      <c r="AU101" s="72"/>
      <c r="AV101" s="72"/>
      <c r="AW101" s="72"/>
      <c r="AX101" s="72"/>
      <c r="AY101" s="72"/>
      <c r="AZ101" s="72"/>
      <c r="BA101" s="72"/>
      <c r="BB101" s="72"/>
      <c r="BC101" s="72"/>
      <c r="BD101" s="72"/>
      <c r="BE101" s="72"/>
      <c r="BF101" s="72"/>
    </row>
    <row r="102" spans="1:58" x14ac:dyDescent="0.25">
      <c r="A102" s="72"/>
      <c r="B102" s="79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  <c r="AC102" s="72"/>
      <c r="AD102" s="72"/>
      <c r="AE102" s="72"/>
      <c r="AF102" s="72"/>
      <c r="AG102" s="72"/>
      <c r="AH102" s="72"/>
      <c r="AI102" s="72"/>
      <c r="AJ102" s="72"/>
      <c r="AK102" s="72"/>
      <c r="AL102" s="72"/>
      <c r="AM102" s="72"/>
      <c r="AN102" s="72"/>
      <c r="AO102" s="72"/>
      <c r="AP102" s="72"/>
      <c r="AQ102" s="72"/>
      <c r="AR102" s="72"/>
      <c r="AS102" s="72"/>
      <c r="AT102" s="72"/>
      <c r="AU102" s="72"/>
      <c r="AV102" s="72"/>
      <c r="AW102" s="72"/>
      <c r="AX102" s="72"/>
      <c r="AY102" s="72"/>
      <c r="AZ102" s="72"/>
      <c r="BA102" s="72"/>
      <c r="BB102" s="72"/>
      <c r="BC102" s="72"/>
      <c r="BD102" s="72"/>
      <c r="BE102" s="72"/>
      <c r="BF102" s="72"/>
    </row>
    <row r="103" spans="1:58" x14ac:dyDescent="0.25">
      <c r="A103" s="72"/>
      <c r="B103" s="79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  <c r="AC103" s="72"/>
      <c r="AD103" s="72"/>
      <c r="AE103" s="72"/>
      <c r="AF103" s="72"/>
      <c r="AG103" s="72"/>
      <c r="AH103" s="72"/>
      <c r="AI103" s="72"/>
      <c r="AJ103" s="72"/>
      <c r="AK103" s="72"/>
      <c r="AL103" s="72"/>
      <c r="AM103" s="72"/>
      <c r="AN103" s="72"/>
      <c r="AO103" s="72"/>
      <c r="AP103" s="72"/>
      <c r="AQ103" s="72"/>
      <c r="AR103" s="72"/>
      <c r="AS103" s="72"/>
      <c r="AT103" s="72"/>
      <c r="AU103" s="72"/>
      <c r="AV103" s="72"/>
      <c r="AW103" s="72"/>
      <c r="AX103" s="72"/>
      <c r="AY103" s="72"/>
      <c r="AZ103" s="72"/>
      <c r="BA103" s="72"/>
      <c r="BB103" s="72"/>
      <c r="BC103" s="72"/>
      <c r="BD103" s="72"/>
      <c r="BE103" s="72"/>
      <c r="BF103" s="72"/>
    </row>
    <row r="104" spans="1:58" x14ac:dyDescent="0.25">
      <c r="A104" s="72"/>
      <c r="B104" s="79"/>
      <c r="C104" s="72"/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  <c r="AC104" s="72"/>
      <c r="AD104" s="72"/>
      <c r="AE104" s="72"/>
      <c r="AF104" s="72"/>
      <c r="AG104" s="72"/>
      <c r="AH104" s="72"/>
      <c r="AI104" s="72"/>
      <c r="AJ104" s="72"/>
      <c r="AK104" s="72"/>
      <c r="AL104" s="72"/>
      <c r="AM104" s="72"/>
      <c r="AN104" s="72"/>
      <c r="AO104" s="72"/>
      <c r="AP104" s="72"/>
      <c r="AQ104" s="72"/>
      <c r="AR104" s="72"/>
      <c r="AS104" s="72"/>
      <c r="AT104" s="72"/>
      <c r="AU104" s="72"/>
      <c r="AV104" s="72"/>
      <c r="AW104" s="72"/>
      <c r="AX104" s="72"/>
      <c r="AY104" s="72"/>
      <c r="AZ104" s="72"/>
      <c r="BA104" s="72"/>
      <c r="BB104" s="72"/>
      <c r="BC104" s="72"/>
      <c r="BD104" s="72"/>
      <c r="BE104" s="72"/>
      <c r="BF104" s="72"/>
    </row>
    <row r="105" spans="1:58" x14ac:dyDescent="0.25">
      <c r="A105" s="72"/>
      <c r="B105" s="79"/>
      <c r="C105" s="72"/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  <c r="AC105" s="72"/>
      <c r="AD105" s="72"/>
      <c r="AE105" s="72"/>
      <c r="AF105" s="72"/>
      <c r="AG105" s="72"/>
      <c r="AH105" s="72"/>
      <c r="AI105" s="72"/>
      <c r="AJ105" s="72"/>
      <c r="AK105" s="72"/>
      <c r="AL105" s="72"/>
      <c r="AM105" s="72"/>
      <c r="AN105" s="72"/>
      <c r="AO105" s="72"/>
      <c r="AP105" s="72"/>
      <c r="AQ105" s="72"/>
      <c r="AR105" s="72"/>
      <c r="AS105" s="72"/>
      <c r="AT105" s="72"/>
      <c r="AU105" s="72"/>
      <c r="AV105" s="72"/>
      <c r="AW105" s="72"/>
      <c r="AX105" s="72"/>
      <c r="AY105" s="72"/>
      <c r="AZ105" s="72"/>
      <c r="BA105" s="72"/>
      <c r="BB105" s="72"/>
      <c r="BC105" s="72"/>
      <c r="BD105" s="72"/>
      <c r="BE105" s="72"/>
      <c r="BF105" s="72"/>
    </row>
    <row r="106" spans="1:58" x14ac:dyDescent="0.25">
      <c r="A106" s="72"/>
      <c r="B106" s="79"/>
      <c r="C106" s="72"/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  <c r="AC106" s="72"/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/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</row>
    <row r="107" spans="1:58" x14ac:dyDescent="0.25">
      <c r="A107" s="72"/>
      <c r="B107" s="79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</row>
    <row r="108" spans="1:58" x14ac:dyDescent="0.25">
      <c r="A108" s="72"/>
      <c r="B108" s="79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</row>
    <row r="109" spans="1:58" x14ac:dyDescent="0.25">
      <c r="A109" s="72"/>
      <c r="B109" s="79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  <c r="AC109" s="72"/>
      <c r="AD109" s="72"/>
      <c r="AE109" s="72"/>
      <c r="AF109" s="72"/>
      <c r="AG109" s="72"/>
      <c r="AH109" s="72"/>
      <c r="AI109" s="72"/>
      <c r="AJ109" s="72"/>
      <c r="AK109" s="72"/>
      <c r="AL109" s="72"/>
      <c r="AM109" s="72"/>
      <c r="AN109" s="72"/>
      <c r="AO109" s="72"/>
      <c r="AP109" s="72"/>
      <c r="AQ109" s="72"/>
      <c r="AR109" s="72"/>
      <c r="AS109" s="72"/>
      <c r="AT109" s="72"/>
      <c r="AU109" s="72"/>
      <c r="AV109" s="72"/>
      <c r="AW109" s="72"/>
      <c r="AX109" s="72"/>
      <c r="AY109" s="72"/>
      <c r="AZ109" s="72"/>
      <c r="BA109" s="72"/>
      <c r="BB109" s="72"/>
      <c r="BC109" s="72"/>
      <c r="BD109" s="72"/>
      <c r="BE109" s="72"/>
      <c r="BF109" s="72"/>
    </row>
    <row r="110" spans="1:58" x14ac:dyDescent="0.25">
      <c r="A110" s="72"/>
      <c r="B110" s="79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  <c r="AC110" s="72"/>
      <c r="AD110" s="72"/>
      <c r="AE110" s="72"/>
      <c r="AF110" s="72"/>
      <c r="AG110" s="72"/>
      <c r="AH110" s="72"/>
      <c r="AI110" s="72"/>
      <c r="AJ110" s="72"/>
      <c r="AK110" s="72"/>
      <c r="AL110" s="72"/>
      <c r="AM110" s="72"/>
      <c r="AN110" s="72"/>
      <c r="AO110" s="72"/>
      <c r="AP110" s="72"/>
      <c r="AQ110" s="72"/>
      <c r="AR110" s="72"/>
      <c r="AS110" s="72"/>
      <c r="AT110" s="72"/>
      <c r="AU110" s="72"/>
      <c r="AV110" s="72"/>
      <c r="AW110" s="72"/>
      <c r="AX110" s="72"/>
      <c r="AY110" s="72"/>
      <c r="AZ110" s="72"/>
      <c r="BA110" s="72"/>
      <c r="BB110" s="72"/>
      <c r="BC110" s="72"/>
      <c r="BD110" s="72"/>
      <c r="BE110" s="72"/>
      <c r="BF110" s="72"/>
    </row>
    <row r="111" spans="1:58" x14ac:dyDescent="0.25">
      <c r="A111" s="72"/>
      <c r="B111" s="79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72"/>
      <c r="AH111" s="72"/>
      <c r="AI111" s="72"/>
      <c r="AJ111" s="72"/>
      <c r="AK111" s="72"/>
      <c r="AL111" s="72"/>
      <c r="AM111" s="72"/>
      <c r="AN111" s="72"/>
      <c r="AO111" s="72"/>
      <c r="AP111" s="72"/>
      <c r="AQ111" s="72"/>
      <c r="AR111" s="72"/>
      <c r="AS111" s="72"/>
      <c r="AT111" s="72"/>
      <c r="AU111" s="72"/>
      <c r="AV111" s="72"/>
      <c r="AW111" s="72"/>
      <c r="AX111" s="72"/>
      <c r="AY111" s="72"/>
      <c r="AZ111" s="72"/>
      <c r="BA111" s="72"/>
      <c r="BB111" s="72"/>
      <c r="BC111" s="72"/>
      <c r="BD111" s="72"/>
      <c r="BE111" s="72"/>
      <c r="BF111" s="72"/>
    </row>
    <row r="112" spans="1:58" x14ac:dyDescent="0.25">
      <c r="A112" s="72"/>
      <c r="B112" s="79"/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72"/>
      <c r="AH112" s="72"/>
      <c r="AI112" s="72"/>
      <c r="AJ112" s="72"/>
      <c r="AK112" s="72"/>
      <c r="AL112" s="72"/>
      <c r="AM112" s="72"/>
      <c r="AN112" s="72"/>
      <c r="AO112" s="72"/>
      <c r="AP112" s="72"/>
      <c r="AQ112" s="72"/>
      <c r="AR112" s="72"/>
      <c r="AS112" s="72"/>
      <c r="AT112" s="72"/>
      <c r="AU112" s="72"/>
      <c r="AV112" s="72"/>
      <c r="AW112" s="72"/>
      <c r="AX112" s="72"/>
      <c r="AY112" s="72"/>
      <c r="AZ112" s="72"/>
      <c r="BA112" s="72"/>
      <c r="BB112" s="72"/>
      <c r="BC112" s="72"/>
      <c r="BD112" s="72"/>
      <c r="BE112" s="72"/>
      <c r="BF112" s="72"/>
    </row>
    <row r="113" spans="1:58" x14ac:dyDescent="0.25">
      <c r="A113" s="72"/>
      <c r="B113" s="79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  <c r="AC113" s="72"/>
      <c r="AD113" s="72"/>
      <c r="AE113" s="72"/>
      <c r="AF113" s="72"/>
      <c r="AG113" s="72"/>
      <c r="AH113" s="72"/>
      <c r="AI113" s="72"/>
      <c r="AJ113" s="72"/>
      <c r="AK113" s="72"/>
      <c r="AL113" s="72"/>
      <c r="AM113" s="72"/>
      <c r="AN113" s="72"/>
      <c r="AO113" s="72"/>
      <c r="AP113" s="72"/>
      <c r="AQ113" s="72"/>
      <c r="AR113" s="72"/>
      <c r="AS113" s="72"/>
      <c r="AT113" s="72"/>
      <c r="AU113" s="72"/>
      <c r="AV113" s="72"/>
      <c r="AW113" s="72"/>
      <c r="AX113" s="72"/>
      <c r="AY113" s="72"/>
      <c r="AZ113" s="72"/>
      <c r="BA113" s="72"/>
      <c r="BB113" s="72"/>
      <c r="BC113" s="72"/>
      <c r="BD113" s="72"/>
      <c r="BE113" s="72"/>
      <c r="BF113" s="72"/>
    </row>
    <row r="114" spans="1:58" x14ac:dyDescent="0.25">
      <c r="A114" s="72"/>
      <c r="B114" s="79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2"/>
      <c r="AG114" s="72"/>
      <c r="AH114" s="72"/>
      <c r="AI114" s="72"/>
      <c r="AJ114" s="72"/>
      <c r="AK114" s="72"/>
      <c r="AL114" s="72"/>
      <c r="AM114" s="72"/>
      <c r="AN114" s="72"/>
      <c r="AO114" s="72"/>
      <c r="AP114" s="72"/>
      <c r="AQ114" s="72"/>
      <c r="AR114" s="72"/>
      <c r="AS114" s="72"/>
      <c r="AT114" s="72"/>
      <c r="AU114" s="72"/>
      <c r="AV114" s="72"/>
      <c r="AW114" s="72"/>
      <c r="AX114" s="72"/>
      <c r="AY114" s="72"/>
      <c r="AZ114" s="72"/>
      <c r="BA114" s="72"/>
      <c r="BB114" s="72"/>
      <c r="BC114" s="72"/>
      <c r="BD114" s="72"/>
      <c r="BE114" s="72"/>
      <c r="BF114" s="72"/>
    </row>
    <row r="115" spans="1:58" x14ac:dyDescent="0.25">
      <c r="A115" s="72"/>
      <c r="B115" s="79"/>
      <c r="C115" s="72"/>
      <c r="D115" s="72"/>
      <c r="E115" s="72"/>
      <c r="F115" s="72"/>
      <c r="G115" s="72"/>
      <c r="H115" s="72"/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  <c r="AC115" s="72"/>
      <c r="AD115" s="72"/>
      <c r="AE115" s="72"/>
      <c r="AF115" s="72"/>
      <c r="AG115" s="72"/>
      <c r="AH115" s="72"/>
      <c r="AI115" s="72"/>
      <c r="AJ115" s="72"/>
      <c r="AK115" s="72"/>
      <c r="AL115" s="72"/>
      <c r="AM115" s="72"/>
      <c r="AN115" s="72"/>
      <c r="AO115" s="72"/>
      <c r="AP115" s="72"/>
      <c r="AQ115" s="72"/>
      <c r="AR115" s="72"/>
      <c r="AS115" s="72"/>
      <c r="AT115" s="72"/>
      <c r="AU115" s="72"/>
      <c r="AV115" s="72"/>
      <c r="AW115" s="72"/>
      <c r="AX115" s="72"/>
      <c r="AY115" s="72"/>
      <c r="AZ115" s="72"/>
      <c r="BA115" s="72"/>
      <c r="BB115" s="72"/>
      <c r="BC115" s="72"/>
      <c r="BD115" s="72"/>
      <c r="BE115" s="72"/>
      <c r="BF115" s="72"/>
    </row>
    <row r="116" spans="1:58" x14ac:dyDescent="0.25">
      <c r="A116" s="72"/>
      <c r="B116" s="79"/>
      <c r="C116" s="72"/>
      <c r="D116" s="72"/>
      <c r="E116" s="72"/>
      <c r="F116" s="72"/>
      <c r="G116" s="72"/>
      <c r="H116" s="72"/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  <c r="AC116" s="72"/>
      <c r="AD116" s="72"/>
      <c r="AE116" s="72"/>
      <c r="AF116" s="72"/>
      <c r="AG116" s="72"/>
      <c r="AH116" s="72"/>
      <c r="AI116" s="72"/>
      <c r="AJ116" s="72"/>
      <c r="AK116" s="72"/>
      <c r="AL116" s="72"/>
      <c r="AM116" s="72"/>
      <c r="AN116" s="72"/>
      <c r="AO116" s="72"/>
      <c r="AP116" s="72"/>
      <c r="AQ116" s="72"/>
      <c r="AR116" s="72"/>
      <c r="AS116" s="72"/>
      <c r="AT116" s="72"/>
      <c r="AU116" s="72"/>
      <c r="AV116" s="72"/>
      <c r="AW116" s="72"/>
      <c r="AX116" s="72"/>
      <c r="AY116" s="72"/>
      <c r="AZ116" s="72"/>
      <c r="BA116" s="72"/>
      <c r="BB116" s="72"/>
      <c r="BC116" s="72"/>
      <c r="BD116" s="72"/>
      <c r="BE116" s="72"/>
      <c r="BF116" s="72"/>
    </row>
  </sheetData>
  <sheetProtection algorithmName="SHA-512" hashValue="zlfOIEjwKKCYpXMJ0IZK+XPoXunc8rIhGUEA35bmhHrcNyBVsTrXiex3WDE8ciJTcTOQ9iEPOGwkcVIm3diE8Q==" saltValue="hGgVsidGUqb0aYnhF+yGZA==" spinCount="100000" sheet="1" objects="1" scenarios="1"/>
  <mergeCells count="3">
    <mergeCell ref="A20:J21"/>
    <mergeCell ref="A1:J2"/>
    <mergeCell ref="A44:F44"/>
  </mergeCells>
  <pageMargins left="0.7" right="0.7" top="0.75" bottom="0.75" header="0.3" footer="0.3"/>
  <pageSetup paperSize="9" scale="40" fitToWidth="0" orientation="portrait" verticalDpi="36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35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Cpbjq5omubBWHhrrl/2wO5avvZTgeOTPzKW7YZoKeh+filq4VEU5IcATpRmIBgiKg3W3xgBqb73pYUlFG079EA==" saltValue="z1ZADeoYsTZrwSOx6zzFU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36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/bj0t3CWkIHSO6RcRLZeLm/bY7WuwJuldgP5TRkC7XQ9axqUwgDBX1TCsJ+XDfOsLaNpsUbxDwPHEqBEH3MREA==" saltValue="1Y16iVlOBVy2RPdObnZ3Q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37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qHI0yO50PhxTfyW9WUETGLE+6uW2RhLFIEIHq+g1ss+hP+efwtTC2Rq9u0vt2x5RVPYF5L3HvnqviBsDT1Al2w==" saltValue="dEgYPX8F8HMEoWDPrgXRT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38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6FXazHVZFCo52QhYD1Nu7Et8sXWPEM2lUPcb46ckcHCEo3zb58GrR7TFMd7IRJYGhm/cO5sZeChpprs0Tkh3jA==" saltValue="Ptjfm5pIykp3YrsHU5Zbc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39</v>
      </c>
    </row>
    <row r="2" spans="1:4" x14ac:dyDescent="0.25">
      <c r="A2" s="5" t="s">
        <v>97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81</v>
      </c>
      <c r="B6" s="39" t="s">
        <v>94</v>
      </c>
      <c r="C6" s="40" t="s">
        <v>95</v>
      </c>
      <c r="D6" s="40" t="s">
        <v>96</v>
      </c>
    </row>
    <row r="7" spans="1:4" x14ac:dyDescent="0.25">
      <c r="A7" s="38" t="s">
        <v>80</v>
      </c>
      <c r="B7" s="42">
        <f>VLOOKUP($A$1,Verzamelblad!$A$3:$AH$41,8)</f>
        <v>0</v>
      </c>
      <c r="C7" s="42" t="s">
        <v>107</v>
      </c>
      <c r="D7" s="42">
        <f>VLOOKUP($A$1,Verzamelblad!$A$3:$AH$41,10)</f>
        <v>0</v>
      </c>
    </row>
    <row r="8" spans="1:4" x14ac:dyDescent="0.25">
      <c r="A8" s="38" t="s">
        <v>80</v>
      </c>
      <c r="B8" s="42">
        <f>VLOOKUP($A$1,Verzamelblad!$A$3:$AH$41,11)</f>
        <v>0</v>
      </c>
      <c r="C8" s="42" t="s">
        <v>108</v>
      </c>
      <c r="D8" s="42">
        <f>VLOOKUP($A$1,Verzamelblad!$A$3:$AH$41,13)</f>
        <v>0</v>
      </c>
    </row>
    <row r="9" spans="1:4" x14ac:dyDescent="0.25">
      <c r="A9" s="41" t="s">
        <v>80</v>
      </c>
      <c r="B9" s="42">
        <f>VLOOKUP($A$1,Verzamelblad!$A$3:$AH$41,14)</f>
        <v>0</v>
      </c>
      <c r="C9" s="42" t="s">
        <v>109</v>
      </c>
      <c r="D9" s="42">
        <f>VLOOKUP($A$1,Verzamelblad!$A$3:$AH$41,16)</f>
        <v>0</v>
      </c>
    </row>
    <row r="10" spans="1:4" x14ac:dyDescent="0.25">
      <c r="A10" s="8" t="s">
        <v>80</v>
      </c>
      <c r="B10" s="42">
        <f>VLOOKUP($A$1,Verzamelblad!$A$3:$AH$41,17)</f>
        <v>0</v>
      </c>
      <c r="C10" s="42" t="s">
        <v>110</v>
      </c>
      <c r="D10" s="42">
        <f>VLOOKUP($A$1,Verzamelblad!$A$3:$AH$41,19)</f>
        <v>0</v>
      </c>
    </row>
    <row r="11" spans="1:4" x14ac:dyDescent="0.25">
      <c r="A11" s="8" t="s">
        <v>80</v>
      </c>
      <c r="B11" s="42">
        <f>VLOOKUP($A$1,Verzamelblad!$A$3:$AH$41,20)</f>
        <v>0</v>
      </c>
      <c r="C11" s="42" t="s">
        <v>111</v>
      </c>
      <c r="D11" s="42">
        <f>VLOOKUP($A$1,Verzamelblad!$A$3:$AH$41,22)</f>
        <v>0</v>
      </c>
    </row>
    <row r="12" spans="1:4" x14ac:dyDescent="0.25">
      <c r="A12" s="8" t="s">
        <v>102</v>
      </c>
      <c r="B12" s="42">
        <f>VLOOKUP($A$1,Verzamelblad!$A$3:$AH$41,23)</f>
        <v>0</v>
      </c>
      <c r="C12" s="42" t="s">
        <v>107</v>
      </c>
      <c r="D12" s="42">
        <f>VLOOKUP($A$1,Verzamelblad!$A$3:$AH$41,25)</f>
        <v>0</v>
      </c>
    </row>
    <row r="13" spans="1:4" x14ac:dyDescent="0.25">
      <c r="A13" s="8" t="s">
        <v>102</v>
      </c>
      <c r="B13" s="42">
        <f>VLOOKUP($A$1,Verzamelblad!$A$3:$AH$41,26)</f>
        <v>0</v>
      </c>
      <c r="C13" s="42" t="s">
        <v>108</v>
      </c>
      <c r="D13" s="42">
        <f>VLOOKUP($A$1,Verzamelblad!$A$3:$AH$41,28)</f>
        <v>0</v>
      </c>
    </row>
    <row r="14" spans="1:4" x14ac:dyDescent="0.25">
      <c r="A14" s="8" t="s">
        <v>102</v>
      </c>
      <c r="B14" s="42">
        <f>VLOOKUP($A$1,Verzamelblad!$A$3:$AH$41,29)</f>
        <v>0</v>
      </c>
      <c r="C14" s="42" t="s">
        <v>109</v>
      </c>
      <c r="D14" s="42">
        <f>VLOOKUP($A$1,Verzamelblad!$A$3:$AH$41,31)</f>
        <v>0</v>
      </c>
    </row>
    <row r="15" spans="1:4" x14ac:dyDescent="0.25">
      <c r="A15" s="8"/>
      <c r="B15" s="42">
        <f>VLOOKUP($A$1,Verzamelblad!$A$3:$AH$41,32)</f>
        <v>0</v>
      </c>
      <c r="C15" s="42">
        <f>VLOOKUP($A$1,Verzamelblad!$A$3:$AH$41,33)</f>
        <v>0</v>
      </c>
      <c r="D15" s="42">
        <f>VLOOKUP($A$1,Verzamelblad!$A$3:$AH$41,34)</f>
        <v>0</v>
      </c>
    </row>
  </sheetData>
  <sheetProtection algorithmName="SHA-512" hashValue="SPQROKiGH/D3ZtO4/PMQDs+Z1eoz0dV7bqAv5/9Y7SLn/6uc0+4iNtAbQAYhGTZQEU5s05wX4Kb8LA1NxIsPuA==" saltValue="48DhjHEa6VyyEA8rRGfZ6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13"/>
      <c r="B1" s="14" t="s">
        <v>0</v>
      </c>
      <c r="C1" s="15"/>
    </row>
    <row r="2" spans="1:4" ht="15.75" x14ac:dyDescent="0.25">
      <c r="A2" s="13"/>
      <c r="B2" s="1"/>
      <c r="C2" s="2"/>
    </row>
    <row r="3" spans="1:4" ht="15.75" x14ac:dyDescent="0.25">
      <c r="A3" s="13"/>
      <c r="B3" s="14"/>
      <c r="C3" s="15"/>
    </row>
    <row r="5" spans="1:4" x14ac:dyDescent="0.25">
      <c r="A5" s="10"/>
      <c r="B5" s="12"/>
      <c r="C5" s="12" t="s">
        <v>1</v>
      </c>
      <c r="D5" s="12" t="s">
        <v>2</v>
      </c>
    </row>
    <row r="6" spans="1:4" x14ac:dyDescent="0.25">
      <c r="A6" s="10"/>
      <c r="B6" s="5" t="s">
        <v>62</v>
      </c>
      <c r="C6" s="19"/>
    </row>
    <row r="7" spans="1:4" x14ac:dyDescent="0.25">
      <c r="A7" s="11">
        <v>1</v>
      </c>
      <c r="B7" s="3" t="s">
        <v>59</v>
      </c>
      <c r="C7" s="20"/>
    </row>
    <row r="8" spans="1:4" x14ac:dyDescent="0.25">
      <c r="A8" s="11">
        <v>2</v>
      </c>
      <c r="B8" s="3" t="s">
        <v>63</v>
      </c>
      <c r="C8" s="20"/>
    </row>
    <row r="9" spans="1:4" x14ac:dyDescent="0.25">
      <c r="A9" s="11">
        <v>3</v>
      </c>
      <c r="B9" s="36" t="s">
        <v>66</v>
      </c>
      <c r="C9" s="20"/>
    </row>
    <row r="10" spans="1:4" x14ac:dyDescent="0.25">
      <c r="A10" s="11">
        <v>4</v>
      </c>
      <c r="B10" s="3" t="s">
        <v>74</v>
      </c>
      <c r="C10" s="20"/>
    </row>
    <row r="11" spans="1:4" x14ac:dyDescent="0.25">
      <c r="A11" s="11">
        <v>5</v>
      </c>
      <c r="B11" s="4" t="s">
        <v>64</v>
      </c>
      <c r="C11" s="20"/>
    </row>
    <row r="12" spans="1:4" x14ac:dyDescent="0.25">
      <c r="A12" s="11">
        <v>6</v>
      </c>
      <c r="B12" s="4" t="s">
        <v>55</v>
      </c>
      <c r="C12" s="20"/>
    </row>
    <row r="13" spans="1:4" x14ac:dyDescent="0.25">
      <c r="A13" s="11">
        <v>7</v>
      </c>
      <c r="B13" s="3" t="s">
        <v>60</v>
      </c>
      <c r="C13" s="20"/>
    </row>
    <row r="14" spans="1:4" x14ac:dyDescent="0.25">
      <c r="A14" s="11">
        <v>8</v>
      </c>
      <c r="B14" s="4" t="s">
        <v>75</v>
      </c>
      <c r="C14" s="20"/>
    </row>
    <row r="15" spans="1:4" x14ac:dyDescent="0.25">
      <c r="A15" s="11">
        <v>9</v>
      </c>
      <c r="B15" s="36" t="s">
        <v>67</v>
      </c>
      <c r="C15" s="20"/>
    </row>
    <row r="16" spans="1:4" x14ac:dyDescent="0.25">
      <c r="A16" s="11">
        <v>10</v>
      </c>
      <c r="B16" s="4" t="s">
        <v>72</v>
      </c>
      <c r="C16" s="20"/>
    </row>
    <row r="17" spans="1:3" hidden="1" x14ac:dyDescent="0.25">
      <c r="A17" s="11">
        <v>11</v>
      </c>
      <c r="B17" s="32"/>
      <c r="C17" s="20"/>
    </row>
    <row r="18" spans="1:3" hidden="1" x14ac:dyDescent="0.25">
      <c r="A18" s="11">
        <v>12</v>
      </c>
      <c r="B18" s="32"/>
      <c r="C18" s="20"/>
    </row>
    <row r="19" spans="1:3" ht="15" hidden="1" customHeight="1" x14ac:dyDescent="0.25">
      <c r="A19" s="11">
        <v>13</v>
      </c>
      <c r="B19" s="35"/>
      <c r="C19" s="20"/>
    </row>
    <row r="20" spans="1:3" hidden="1" x14ac:dyDescent="0.25">
      <c r="A20" s="11">
        <v>14</v>
      </c>
      <c r="B20" s="32"/>
      <c r="C20" s="20"/>
    </row>
    <row r="21" spans="1:3" hidden="1" x14ac:dyDescent="0.25">
      <c r="A21" s="11">
        <v>15</v>
      </c>
      <c r="B21" s="35"/>
      <c r="C21" s="20"/>
    </row>
    <row r="22" spans="1:3" hidden="1" x14ac:dyDescent="0.25">
      <c r="A22" s="11">
        <v>16</v>
      </c>
      <c r="B22" s="32"/>
      <c r="C22" s="20"/>
    </row>
    <row r="23" spans="1:3" hidden="1" x14ac:dyDescent="0.25">
      <c r="A23" s="11">
        <v>17</v>
      </c>
      <c r="B23" s="32"/>
      <c r="C23" s="20"/>
    </row>
    <row r="24" spans="1:3" hidden="1" x14ac:dyDescent="0.25">
      <c r="A24" s="11">
        <v>18</v>
      </c>
      <c r="B24" s="32"/>
      <c r="C24" s="20"/>
    </row>
    <row r="25" spans="1:3" hidden="1" x14ac:dyDescent="0.25">
      <c r="A25" s="11">
        <v>19</v>
      </c>
      <c r="B25" s="34"/>
      <c r="C25" s="20"/>
    </row>
    <row r="26" spans="1:3" hidden="1" x14ac:dyDescent="0.25">
      <c r="A26" s="11">
        <v>20</v>
      </c>
      <c r="B26" s="32"/>
      <c r="C26" s="20"/>
    </row>
    <row r="27" spans="1:3" hidden="1" x14ac:dyDescent="0.25">
      <c r="A27" s="11">
        <v>21</v>
      </c>
      <c r="B27" s="32"/>
      <c r="C27" s="20"/>
    </row>
    <row r="28" spans="1:3" hidden="1" x14ac:dyDescent="0.25">
      <c r="A28" s="11">
        <v>22</v>
      </c>
      <c r="B28" s="34"/>
      <c r="C28" s="21"/>
    </row>
    <row r="29" spans="1:3" x14ac:dyDescent="0.25">
      <c r="B29" s="32"/>
    </row>
  </sheetData>
  <sheetProtection algorithmName="SHA-512" hashValue="dNCgRNvx+oSL3fbrpNJZWzzaYi5NpVdGR53An7mB8Ba2zSPTLW6NBCCgTLrRFURVS3N58C1E8tZrEq6pD2ttLg==" saltValue="QK8rHvKByqD7ezUdZShvZg==" spinCount="100000" sheet="1" objects="1" scenarios="1"/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8" width="0" hidden="1" customWidth="1"/>
  </cols>
  <sheetData>
    <row r="1" spans="1:4" ht="15.75" x14ac:dyDescent="0.25">
      <c r="A1" s="13"/>
      <c r="B1" s="14" t="s">
        <v>0</v>
      </c>
      <c r="C1" s="15"/>
    </row>
    <row r="2" spans="1:4" ht="15.75" x14ac:dyDescent="0.25">
      <c r="A2" s="13"/>
      <c r="B2" s="1"/>
      <c r="C2" s="2"/>
    </row>
    <row r="3" spans="1:4" ht="15.75" x14ac:dyDescent="0.25">
      <c r="A3" s="13"/>
      <c r="B3" s="14"/>
      <c r="C3" s="15"/>
    </row>
    <row r="5" spans="1:4" x14ac:dyDescent="0.25">
      <c r="A5" s="10"/>
      <c r="B5" s="12"/>
      <c r="C5" s="12" t="s">
        <v>1</v>
      </c>
      <c r="D5" s="12" t="s">
        <v>2</v>
      </c>
    </row>
    <row r="6" spans="1:4" x14ac:dyDescent="0.25">
      <c r="A6" s="10"/>
      <c r="B6" s="5" t="s">
        <v>76</v>
      </c>
      <c r="C6" s="19"/>
    </row>
    <row r="7" spans="1:4" x14ac:dyDescent="0.25">
      <c r="A7" s="11">
        <v>1</v>
      </c>
      <c r="B7" s="3" t="s">
        <v>78</v>
      </c>
      <c r="C7" s="20"/>
    </row>
    <row r="8" spans="1:4" x14ac:dyDescent="0.25">
      <c r="A8" s="11">
        <v>2</v>
      </c>
      <c r="B8" s="3" t="s">
        <v>56</v>
      </c>
      <c r="C8" s="20"/>
    </row>
    <row r="9" spans="1:4" x14ac:dyDescent="0.25">
      <c r="A9" s="11">
        <v>3</v>
      </c>
      <c r="B9" s="3" t="s">
        <v>68</v>
      </c>
      <c r="C9" s="20"/>
    </row>
    <row r="10" spans="1:4" x14ac:dyDescent="0.25">
      <c r="A10" s="11">
        <v>4</v>
      </c>
      <c r="B10" s="3" t="s">
        <v>54</v>
      </c>
      <c r="C10" s="20"/>
    </row>
    <row r="11" spans="1:4" x14ac:dyDescent="0.25">
      <c r="A11" s="11">
        <v>5</v>
      </c>
      <c r="B11" s="3" t="s">
        <v>10</v>
      </c>
      <c r="C11" s="20"/>
    </row>
    <row r="12" spans="1:4" x14ac:dyDescent="0.25">
      <c r="A12" s="11">
        <v>6</v>
      </c>
      <c r="B12" s="3" t="s">
        <v>61</v>
      </c>
      <c r="C12" s="20"/>
    </row>
    <row r="13" spans="1:4" x14ac:dyDescent="0.25">
      <c r="A13" s="11">
        <v>7</v>
      </c>
      <c r="B13" s="3" t="s">
        <v>57</v>
      </c>
      <c r="C13" s="20"/>
    </row>
    <row r="14" spans="1:4" x14ac:dyDescent="0.25">
      <c r="A14" s="11">
        <v>8</v>
      </c>
      <c r="B14" s="33" t="s">
        <v>65</v>
      </c>
      <c r="C14" s="20"/>
    </row>
    <row r="15" spans="1:4" hidden="1" x14ac:dyDescent="0.25">
      <c r="A15" s="11">
        <v>9</v>
      </c>
      <c r="B15" s="3" t="s">
        <v>58</v>
      </c>
      <c r="C15" s="20"/>
    </row>
    <row r="16" spans="1:4" x14ac:dyDescent="0.25">
      <c r="A16" s="11">
        <v>9</v>
      </c>
      <c r="B16" s="3" t="s">
        <v>73</v>
      </c>
      <c r="C16" s="20"/>
    </row>
    <row r="17" spans="1:3" x14ac:dyDescent="0.25">
      <c r="A17" s="11">
        <v>10</v>
      </c>
      <c r="B17" s="3" t="s">
        <v>71</v>
      </c>
      <c r="C17" s="20"/>
    </row>
    <row r="18" spans="1:3" x14ac:dyDescent="0.25">
      <c r="A18" s="11">
        <v>11</v>
      </c>
      <c r="B18" s="3" t="s">
        <v>69</v>
      </c>
      <c r="C18" s="20"/>
    </row>
    <row r="19" spans="1:3" ht="15" customHeight="1" x14ac:dyDescent="0.25">
      <c r="A19" s="11">
        <v>12</v>
      </c>
      <c r="B19" s="3" t="s">
        <v>70</v>
      </c>
      <c r="C19" s="20"/>
    </row>
    <row r="20" spans="1:3" x14ac:dyDescent="0.25">
      <c r="A20" s="11">
        <v>13</v>
      </c>
      <c r="B20" s="37" t="s">
        <v>77</v>
      </c>
      <c r="C20" s="20"/>
    </row>
    <row r="21" spans="1:3" hidden="1" x14ac:dyDescent="0.25">
      <c r="A21" s="11">
        <v>15</v>
      </c>
      <c r="B21" s="3"/>
      <c r="C21" s="20"/>
    </row>
    <row r="22" spans="1:3" hidden="1" x14ac:dyDescent="0.25">
      <c r="A22" s="11">
        <v>16</v>
      </c>
      <c r="B22" s="3"/>
      <c r="C22" s="20"/>
    </row>
    <row r="23" spans="1:3" hidden="1" x14ac:dyDescent="0.25">
      <c r="A23" s="11">
        <v>17</v>
      </c>
      <c r="B23" s="3"/>
      <c r="C23" s="20"/>
    </row>
    <row r="24" spans="1:3" hidden="1" x14ac:dyDescent="0.25">
      <c r="A24" s="11">
        <v>18</v>
      </c>
      <c r="B24" s="3"/>
      <c r="C24" s="20"/>
    </row>
    <row r="25" spans="1:3" hidden="1" x14ac:dyDescent="0.25">
      <c r="A25" s="11">
        <v>19</v>
      </c>
      <c r="B25" s="3"/>
      <c r="C25" s="20"/>
    </row>
    <row r="26" spans="1:3" hidden="1" x14ac:dyDescent="0.25">
      <c r="A26" s="11">
        <v>20</v>
      </c>
      <c r="B26" s="3"/>
      <c r="C26" s="20"/>
    </row>
    <row r="27" spans="1:3" hidden="1" x14ac:dyDescent="0.25">
      <c r="A27" s="11">
        <v>21</v>
      </c>
      <c r="B27" s="3"/>
      <c r="C27" s="20"/>
    </row>
    <row r="28" spans="1:3" hidden="1" x14ac:dyDescent="0.25">
      <c r="A28" s="11">
        <v>22</v>
      </c>
      <c r="C28" s="21"/>
    </row>
  </sheetData>
  <sheetProtection algorithmName="SHA-512" hashValue="PhAfw8EsFDUFvCcsOYQ/eD6mxVzxbHd8cfjVsTfM6z1ZR543IwetdWJaPirorHdw6gjj8YkO7t4lbjD5Uw49QQ==" saltValue="GKovtHbDpZSE/3q5xo9NCQ==" spinCount="100000" sheet="1" objects="1" scenarios="1"/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173583"/>
  </sheetPr>
  <dimension ref="A1:AN45"/>
  <sheetViews>
    <sheetView workbookViewId="0">
      <pane xSplit="2" ySplit="2" topLeftCell="C3" activePane="bottomRight" state="frozen"/>
      <selection activeCell="B2" sqref="B2:M2"/>
      <selection pane="topRight" activeCell="B2" sqref="B2:M2"/>
      <selection pane="bottomLeft" activeCell="B2" sqref="B2:M2"/>
      <selection pane="bottomRight"/>
    </sheetView>
  </sheetViews>
  <sheetFormatPr defaultRowHeight="12.75" x14ac:dyDescent="0.2"/>
  <cols>
    <col min="1" max="1" width="9.140625" style="70"/>
    <col min="2" max="2" width="39.5703125" style="70" customWidth="1"/>
    <col min="3" max="3" width="22" style="70" bestFit="1" customWidth="1"/>
    <col min="4" max="4" width="12.42578125" style="70" hidden="1" customWidth="1"/>
    <col min="5" max="5" width="11.28515625" style="70" hidden="1" customWidth="1"/>
    <col min="6" max="6" width="9.140625" style="70" hidden="1" customWidth="1"/>
    <col min="7" max="7" width="19.7109375" style="70" bestFit="1" customWidth="1"/>
    <col min="8" max="8" width="16.28515625" style="70" bestFit="1" customWidth="1"/>
    <col min="9" max="9" width="17.7109375" style="156" customWidth="1"/>
    <col min="10" max="10" width="18.85546875" style="70" bestFit="1" customWidth="1"/>
    <col min="11" max="13" width="18.85546875" style="70" customWidth="1"/>
    <col min="14" max="19" width="18.85546875" style="70" bestFit="1" customWidth="1"/>
    <col min="20" max="20" width="19.7109375" style="70" bestFit="1" customWidth="1"/>
    <col min="21" max="22" width="18.85546875" style="70" bestFit="1" customWidth="1"/>
    <col min="23" max="24" width="16.28515625" style="70" customWidth="1"/>
    <col min="25" max="25" width="18.85546875" style="70" customWidth="1"/>
    <col min="26" max="27" width="16.28515625" style="70" hidden="1" customWidth="1"/>
    <col min="28" max="28" width="18.85546875" style="70" hidden="1" customWidth="1"/>
    <col min="29" max="30" width="16.28515625" style="70" hidden="1" customWidth="1"/>
    <col min="31" max="31" width="18.85546875" style="70" hidden="1" customWidth="1"/>
    <col min="32" max="32" width="20.140625" style="70" hidden="1" customWidth="1"/>
    <col min="33" max="33" width="29.140625" style="70" hidden="1" customWidth="1"/>
    <col min="34" max="34" width="18.85546875" style="70" hidden="1" customWidth="1"/>
    <col min="35" max="40" width="9.140625" style="70" hidden="1" customWidth="1"/>
    <col min="41" max="41" width="0" style="70" hidden="1" customWidth="1"/>
    <col min="42" max="16384" width="9.140625" style="70"/>
  </cols>
  <sheetData>
    <row r="1" spans="1:40" x14ac:dyDescent="0.2">
      <c r="B1" s="145" t="s">
        <v>85</v>
      </c>
      <c r="C1" s="145" t="s">
        <v>86</v>
      </c>
      <c r="D1" s="145" t="s">
        <v>89</v>
      </c>
      <c r="E1" s="145" t="s">
        <v>90</v>
      </c>
      <c r="F1" s="145" t="s">
        <v>87</v>
      </c>
      <c r="G1" s="145" t="s">
        <v>88</v>
      </c>
      <c r="H1" s="145" t="s">
        <v>80</v>
      </c>
      <c r="I1" s="146"/>
      <c r="J1" s="145"/>
      <c r="K1" s="145" t="s">
        <v>80</v>
      </c>
      <c r="L1" s="146"/>
      <c r="M1" s="145"/>
      <c r="N1" s="145" t="s">
        <v>174</v>
      </c>
      <c r="O1" s="145"/>
      <c r="P1" s="145"/>
      <c r="Q1" s="145" t="s">
        <v>174</v>
      </c>
      <c r="R1" s="145"/>
      <c r="S1" s="145"/>
      <c r="T1" s="145" t="s">
        <v>79</v>
      </c>
      <c r="U1" s="145"/>
      <c r="V1" s="145"/>
      <c r="W1" s="145" t="s">
        <v>79</v>
      </c>
      <c r="X1" s="145"/>
      <c r="Y1" s="145"/>
      <c r="Z1" s="145" t="s">
        <v>102</v>
      </c>
      <c r="AA1" s="145"/>
      <c r="AB1" s="145"/>
      <c r="AC1" s="145" t="s">
        <v>102</v>
      </c>
      <c r="AD1" s="145"/>
      <c r="AE1" s="145"/>
      <c r="AF1" s="145" t="s">
        <v>79</v>
      </c>
      <c r="AI1" s="145" t="s">
        <v>84</v>
      </c>
      <c r="AJ1" s="145"/>
      <c r="AK1" s="145"/>
      <c r="AL1" s="145" t="s">
        <v>112</v>
      </c>
    </row>
    <row r="2" spans="1:40" s="71" customFormat="1" x14ac:dyDescent="0.2">
      <c r="B2" s="147"/>
      <c r="C2" s="147"/>
      <c r="D2" s="147"/>
      <c r="E2" s="147"/>
      <c r="F2" s="147"/>
      <c r="G2" s="147"/>
      <c r="H2" s="147" t="s">
        <v>91</v>
      </c>
      <c r="I2" s="147" t="s">
        <v>193</v>
      </c>
      <c r="J2" s="147" t="s">
        <v>93</v>
      </c>
      <c r="K2" s="147" t="s">
        <v>194</v>
      </c>
      <c r="L2" s="147" t="s">
        <v>193</v>
      </c>
      <c r="M2" s="147" t="s">
        <v>93</v>
      </c>
      <c r="N2" s="147" t="s">
        <v>194</v>
      </c>
      <c r="O2" s="147" t="s">
        <v>193</v>
      </c>
      <c r="P2" s="147" t="s">
        <v>93</v>
      </c>
      <c r="Q2" s="147" t="s">
        <v>194</v>
      </c>
      <c r="R2" s="147" t="s">
        <v>193</v>
      </c>
      <c r="S2" s="147" t="s">
        <v>93</v>
      </c>
      <c r="T2" s="147" t="s">
        <v>194</v>
      </c>
      <c r="U2" s="147" t="s">
        <v>193</v>
      </c>
      <c r="V2" s="147" t="s">
        <v>93</v>
      </c>
      <c r="W2" s="147" t="s">
        <v>91</v>
      </c>
      <c r="X2" s="147" t="s">
        <v>92</v>
      </c>
      <c r="Y2" s="147" t="s">
        <v>93</v>
      </c>
      <c r="Z2" s="147" t="s">
        <v>91</v>
      </c>
      <c r="AA2" s="147" t="s">
        <v>92</v>
      </c>
      <c r="AB2" s="147" t="s">
        <v>93</v>
      </c>
      <c r="AC2" s="147" t="s">
        <v>91</v>
      </c>
      <c r="AD2" s="147" t="s">
        <v>92</v>
      </c>
      <c r="AE2" s="147" t="s">
        <v>93</v>
      </c>
      <c r="AF2" s="147" t="s">
        <v>91</v>
      </c>
      <c r="AG2" s="147" t="s">
        <v>92</v>
      </c>
      <c r="AH2" s="147" t="s">
        <v>93</v>
      </c>
      <c r="AI2" s="147" t="s">
        <v>91</v>
      </c>
      <c r="AJ2" s="147" t="s">
        <v>92</v>
      </c>
      <c r="AK2" s="147" t="s">
        <v>93</v>
      </c>
      <c r="AL2" s="147" t="s">
        <v>91</v>
      </c>
      <c r="AM2" s="147" t="s">
        <v>92</v>
      </c>
      <c r="AN2" s="147" t="s">
        <v>93</v>
      </c>
    </row>
    <row r="3" spans="1:40" x14ac:dyDescent="0.2">
      <c r="A3" s="70">
        <v>1</v>
      </c>
      <c r="B3" s="148" t="s">
        <v>217</v>
      </c>
      <c r="C3" s="148" t="s">
        <v>136</v>
      </c>
      <c r="D3" s="149"/>
      <c r="E3" s="150"/>
      <c r="F3" s="149"/>
      <c r="G3" s="148" t="s">
        <v>161</v>
      </c>
      <c r="H3" s="151">
        <v>1</v>
      </c>
      <c r="I3" s="152" t="s">
        <v>184</v>
      </c>
      <c r="J3" s="152" t="s">
        <v>180</v>
      </c>
      <c r="K3" s="151"/>
      <c r="L3" s="152"/>
      <c r="M3" s="152"/>
      <c r="N3" s="151"/>
      <c r="O3" s="153"/>
      <c r="P3" s="152"/>
      <c r="Q3" s="151"/>
      <c r="R3" s="153"/>
      <c r="S3" s="152"/>
      <c r="T3" s="152">
        <v>1</v>
      </c>
      <c r="U3" s="154" t="s">
        <v>107</v>
      </c>
      <c r="V3" s="154" t="s">
        <v>175</v>
      </c>
      <c r="W3" s="154"/>
      <c r="X3" s="154"/>
      <c r="Y3" s="154"/>
      <c r="Z3" s="153"/>
      <c r="AA3" s="153"/>
      <c r="AB3" s="152"/>
      <c r="AC3" s="152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</row>
    <row r="4" spans="1:40" x14ac:dyDescent="0.2">
      <c r="A4" s="70">
        <v>2</v>
      </c>
      <c r="B4" s="148" t="s">
        <v>115</v>
      </c>
      <c r="C4" s="148" t="s">
        <v>137</v>
      </c>
      <c r="D4" s="149"/>
      <c r="E4" s="149"/>
      <c r="F4" s="149"/>
      <c r="G4" s="148" t="s">
        <v>161</v>
      </c>
      <c r="H4" s="151"/>
      <c r="I4" s="152"/>
      <c r="J4" s="152"/>
      <c r="K4" s="151"/>
      <c r="L4" s="152"/>
      <c r="M4" s="152"/>
      <c r="N4" s="155"/>
      <c r="O4" s="154"/>
      <c r="P4" s="154"/>
      <c r="Q4" s="151"/>
      <c r="R4" s="153"/>
      <c r="S4" s="152"/>
      <c r="T4" s="152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</row>
    <row r="5" spans="1:40" x14ac:dyDescent="0.2">
      <c r="A5" s="70">
        <v>3</v>
      </c>
      <c r="B5" s="148" t="s">
        <v>116</v>
      </c>
      <c r="C5" s="148" t="s">
        <v>138</v>
      </c>
      <c r="D5" s="149"/>
      <c r="E5" s="150"/>
      <c r="F5" s="149"/>
      <c r="G5" s="148" t="s">
        <v>161</v>
      </c>
      <c r="H5" s="151">
        <v>1</v>
      </c>
      <c r="I5" s="153" t="s">
        <v>184</v>
      </c>
      <c r="J5" s="152" t="s">
        <v>180</v>
      </c>
      <c r="K5" s="151"/>
      <c r="L5" s="152"/>
      <c r="M5" s="152"/>
      <c r="N5" s="151"/>
      <c r="O5" s="153"/>
      <c r="P5" s="152"/>
      <c r="Q5" s="151"/>
      <c r="R5" s="153"/>
      <c r="S5" s="152"/>
      <c r="T5" s="154"/>
      <c r="U5" s="154"/>
      <c r="V5" s="154"/>
      <c r="W5" s="154"/>
      <c r="X5" s="154"/>
      <c r="Y5" s="154"/>
      <c r="Z5" s="153"/>
      <c r="AA5" s="153"/>
      <c r="AB5" s="152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</row>
    <row r="6" spans="1:40" x14ac:dyDescent="0.2">
      <c r="A6" s="70">
        <v>4</v>
      </c>
      <c r="B6" s="148" t="s">
        <v>117</v>
      </c>
      <c r="C6" s="148" t="s">
        <v>139</v>
      </c>
      <c r="D6" s="149"/>
      <c r="E6" s="150"/>
      <c r="F6" s="149"/>
      <c r="G6" s="148" t="s">
        <v>161</v>
      </c>
      <c r="H6" s="151">
        <v>1</v>
      </c>
      <c r="I6" s="152" t="s">
        <v>184</v>
      </c>
      <c r="J6" s="152" t="s">
        <v>181</v>
      </c>
      <c r="K6" s="151"/>
      <c r="L6" s="152"/>
      <c r="M6" s="152"/>
      <c r="N6" s="151"/>
      <c r="O6" s="153"/>
      <c r="P6" s="154"/>
      <c r="Q6" s="155"/>
      <c r="R6" s="153"/>
      <c r="S6" s="154"/>
      <c r="T6" s="152"/>
      <c r="U6" s="154"/>
      <c r="V6" s="154"/>
      <c r="W6" s="154"/>
      <c r="X6" s="154"/>
      <c r="Y6" s="154"/>
      <c r="Z6" s="153"/>
      <c r="AA6" s="153"/>
      <c r="AB6" s="152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</row>
    <row r="7" spans="1:40" x14ac:dyDescent="0.2">
      <c r="A7" s="70">
        <v>5</v>
      </c>
      <c r="B7" s="148" t="s">
        <v>118</v>
      </c>
      <c r="C7" s="148" t="s">
        <v>140</v>
      </c>
      <c r="D7" s="149"/>
      <c r="E7" s="150"/>
      <c r="F7" s="149"/>
      <c r="G7" s="148" t="s">
        <v>161</v>
      </c>
      <c r="H7" s="151">
        <v>1</v>
      </c>
      <c r="I7" s="152" t="s">
        <v>184</v>
      </c>
      <c r="J7" s="152" t="s">
        <v>181</v>
      </c>
      <c r="K7" s="151"/>
      <c r="L7" s="152"/>
      <c r="M7" s="152"/>
      <c r="N7" s="155"/>
      <c r="O7" s="154"/>
      <c r="P7" s="154"/>
      <c r="Q7" s="151"/>
      <c r="R7" s="153"/>
      <c r="S7" s="152"/>
      <c r="T7" s="152"/>
      <c r="U7" s="154"/>
      <c r="V7" s="154"/>
      <c r="W7" s="154"/>
      <c r="X7" s="154"/>
      <c r="Y7" s="154"/>
      <c r="Z7" s="153"/>
      <c r="AA7" s="154"/>
      <c r="AB7" s="152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</row>
    <row r="8" spans="1:40" x14ac:dyDescent="0.2">
      <c r="A8" s="70">
        <v>6</v>
      </c>
      <c r="B8" s="148" t="s">
        <v>118</v>
      </c>
      <c r="C8" s="148" t="s">
        <v>141</v>
      </c>
      <c r="D8" s="149"/>
      <c r="E8" s="150"/>
      <c r="F8" s="149"/>
      <c r="G8" s="148" t="s">
        <v>161</v>
      </c>
      <c r="H8" s="151">
        <v>1</v>
      </c>
      <c r="I8" s="153" t="s">
        <v>184</v>
      </c>
      <c r="J8" s="152" t="s">
        <v>182</v>
      </c>
      <c r="K8" s="151"/>
      <c r="L8" s="152"/>
      <c r="M8" s="152"/>
      <c r="N8" s="151"/>
      <c r="O8" s="153"/>
      <c r="P8" s="152"/>
      <c r="Q8" s="151"/>
      <c r="R8" s="153"/>
      <c r="S8" s="152"/>
      <c r="T8" s="154"/>
      <c r="U8" s="154"/>
      <c r="V8" s="154"/>
      <c r="W8" s="154"/>
      <c r="X8" s="154"/>
      <c r="Y8" s="154"/>
      <c r="Z8" s="153"/>
      <c r="AA8" s="153"/>
      <c r="AB8" s="152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</row>
    <row r="9" spans="1:40" x14ac:dyDescent="0.2">
      <c r="A9" s="70">
        <v>7</v>
      </c>
      <c r="B9" s="148" t="s">
        <v>119</v>
      </c>
      <c r="C9" s="148" t="s">
        <v>142</v>
      </c>
      <c r="D9" s="149"/>
      <c r="E9" s="150"/>
      <c r="F9" s="149"/>
      <c r="G9" s="148" t="s">
        <v>161</v>
      </c>
      <c r="H9" s="151">
        <v>1</v>
      </c>
      <c r="I9" s="152" t="s">
        <v>186</v>
      </c>
      <c r="J9" s="154" t="s">
        <v>179</v>
      </c>
      <c r="K9" s="151"/>
      <c r="L9" s="152"/>
      <c r="M9" s="154"/>
      <c r="N9" s="151"/>
      <c r="O9" s="154"/>
      <c r="P9" s="152"/>
      <c r="Q9" s="151"/>
      <c r="R9" s="153"/>
      <c r="S9" s="152"/>
      <c r="T9" s="152"/>
      <c r="U9" s="154"/>
      <c r="V9" s="154"/>
      <c r="W9" s="154"/>
      <c r="X9" s="154"/>
      <c r="Y9" s="154"/>
      <c r="Z9" s="153"/>
      <c r="AA9" s="154"/>
      <c r="AB9" s="152"/>
      <c r="AC9" s="154"/>
      <c r="AD9" s="154"/>
      <c r="AE9" s="154"/>
      <c r="AF9" s="154"/>
      <c r="AG9" s="154"/>
      <c r="AH9" s="154"/>
      <c r="AI9" s="154"/>
      <c r="AJ9" s="154"/>
      <c r="AK9" s="154"/>
      <c r="AL9" s="154"/>
      <c r="AM9" s="154"/>
      <c r="AN9" s="154"/>
    </row>
    <row r="10" spans="1:40" x14ac:dyDescent="0.2">
      <c r="A10" s="70">
        <v>8</v>
      </c>
      <c r="B10" s="148" t="s">
        <v>119</v>
      </c>
      <c r="C10" s="148" t="s">
        <v>143</v>
      </c>
      <c r="D10" s="149"/>
      <c r="E10" s="150"/>
      <c r="F10" s="149"/>
      <c r="G10" s="148" t="s">
        <v>162</v>
      </c>
      <c r="H10" s="151">
        <v>1</v>
      </c>
      <c r="I10" s="152" t="s">
        <v>184</v>
      </c>
      <c r="J10" s="152" t="s">
        <v>180</v>
      </c>
      <c r="K10" s="151"/>
      <c r="L10" s="152"/>
      <c r="M10" s="152"/>
      <c r="N10" s="155">
        <v>1</v>
      </c>
      <c r="O10" s="152" t="s">
        <v>184</v>
      </c>
      <c r="P10" s="154" t="s">
        <v>178</v>
      </c>
      <c r="Q10" s="151"/>
      <c r="R10" s="153"/>
      <c r="S10" s="152"/>
      <c r="T10" s="152"/>
      <c r="U10" s="154"/>
      <c r="V10" s="154"/>
      <c r="W10" s="154"/>
      <c r="X10" s="154"/>
      <c r="Y10" s="154"/>
      <c r="Z10" s="153"/>
      <c r="AA10" s="154"/>
      <c r="AB10" s="152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</row>
    <row r="11" spans="1:40" x14ac:dyDescent="0.2">
      <c r="A11" s="70">
        <v>9</v>
      </c>
      <c r="B11" s="148" t="s">
        <v>120</v>
      </c>
      <c r="C11" s="148" t="s">
        <v>144</v>
      </c>
      <c r="D11" s="149"/>
      <c r="E11" s="150"/>
      <c r="F11" s="149"/>
      <c r="G11" s="148" t="s">
        <v>161</v>
      </c>
      <c r="H11" s="151">
        <v>1</v>
      </c>
      <c r="I11" s="153" t="s">
        <v>184</v>
      </c>
      <c r="J11" s="154" t="s">
        <v>179</v>
      </c>
      <c r="K11" s="151">
        <v>1</v>
      </c>
      <c r="L11" s="152" t="s">
        <v>184</v>
      </c>
      <c r="M11" s="152" t="s">
        <v>179</v>
      </c>
      <c r="N11" s="151"/>
      <c r="O11" s="153"/>
      <c r="P11" s="152"/>
      <c r="Q11" s="151"/>
      <c r="R11" s="153"/>
      <c r="S11" s="152"/>
      <c r="T11" s="154"/>
      <c r="U11" s="154"/>
      <c r="V11" s="154"/>
      <c r="W11" s="154"/>
      <c r="X11" s="154"/>
      <c r="Y11" s="154"/>
      <c r="Z11" s="153"/>
      <c r="AA11" s="153"/>
      <c r="AB11" s="152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</row>
    <row r="12" spans="1:40" x14ac:dyDescent="0.2">
      <c r="A12" s="70">
        <v>10</v>
      </c>
      <c r="B12" s="148" t="s">
        <v>120</v>
      </c>
      <c r="C12" s="148" t="s">
        <v>145</v>
      </c>
      <c r="D12" s="149"/>
      <c r="E12" s="150"/>
      <c r="F12" s="149"/>
      <c r="G12" s="148" t="s">
        <v>161</v>
      </c>
      <c r="H12" s="151">
        <v>1</v>
      </c>
      <c r="I12" s="152" t="s">
        <v>184</v>
      </c>
      <c r="J12" s="154" t="s">
        <v>179</v>
      </c>
      <c r="K12" s="151"/>
      <c r="L12" s="152"/>
      <c r="M12" s="154"/>
      <c r="N12" s="155"/>
      <c r="O12" s="153"/>
      <c r="P12" s="154"/>
      <c r="Q12" s="151"/>
      <c r="R12" s="153"/>
      <c r="S12" s="152"/>
      <c r="T12" s="152"/>
      <c r="U12" s="154"/>
      <c r="V12" s="154"/>
      <c r="W12" s="154"/>
      <c r="X12" s="154"/>
      <c r="Y12" s="154"/>
      <c r="Z12" s="154"/>
      <c r="AA12" s="153"/>
      <c r="AB12" s="154"/>
      <c r="AC12" s="154"/>
      <c r="AD12" s="154"/>
      <c r="AE12" s="154"/>
      <c r="AF12" s="153"/>
      <c r="AG12" s="153"/>
      <c r="AH12" s="152"/>
      <c r="AI12" s="154"/>
      <c r="AJ12" s="154"/>
      <c r="AK12" s="154"/>
      <c r="AL12" s="154"/>
      <c r="AM12" s="154"/>
      <c r="AN12" s="154"/>
    </row>
    <row r="13" spans="1:40" x14ac:dyDescent="0.2">
      <c r="A13" s="70">
        <v>11</v>
      </c>
      <c r="B13" s="148" t="s">
        <v>121</v>
      </c>
      <c r="C13" s="148" t="s">
        <v>146</v>
      </c>
      <c r="D13" s="149"/>
      <c r="E13" s="150"/>
      <c r="F13" s="149"/>
      <c r="G13" s="148" t="s">
        <v>161</v>
      </c>
      <c r="H13" s="151">
        <v>1</v>
      </c>
      <c r="I13" s="152" t="s">
        <v>184</v>
      </c>
      <c r="J13" s="154" t="s">
        <v>179</v>
      </c>
      <c r="K13" s="151"/>
      <c r="L13" s="152"/>
      <c r="M13" s="154"/>
      <c r="N13" s="155"/>
      <c r="O13" s="154"/>
      <c r="P13" s="154"/>
      <c r="Q13" s="155"/>
      <c r="R13" s="153"/>
      <c r="S13" s="154"/>
      <c r="T13" s="152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1:40" x14ac:dyDescent="0.2">
      <c r="A14" s="70">
        <v>12</v>
      </c>
      <c r="B14" s="148" t="s">
        <v>122</v>
      </c>
      <c r="C14" s="148" t="s">
        <v>147</v>
      </c>
      <c r="D14" s="149"/>
      <c r="E14" s="150"/>
      <c r="F14" s="149"/>
      <c r="G14" s="148" t="s">
        <v>161</v>
      </c>
      <c r="H14" s="151">
        <v>1</v>
      </c>
      <c r="I14" s="153" t="s">
        <v>184</v>
      </c>
      <c r="J14" s="154" t="s">
        <v>179</v>
      </c>
      <c r="K14" s="151" t="s">
        <v>167</v>
      </c>
      <c r="L14" s="152" t="s">
        <v>184</v>
      </c>
      <c r="M14" s="154" t="s">
        <v>179</v>
      </c>
      <c r="N14" s="151">
        <v>1</v>
      </c>
      <c r="O14" s="152" t="s">
        <v>184</v>
      </c>
      <c r="P14" s="152" t="s">
        <v>175</v>
      </c>
      <c r="Q14" s="155"/>
      <c r="R14" s="153"/>
      <c r="S14" s="154"/>
      <c r="T14" s="154"/>
      <c r="U14" s="154"/>
      <c r="V14" s="154"/>
      <c r="W14" s="154"/>
      <c r="X14" s="154"/>
      <c r="Y14" s="154"/>
      <c r="Z14" s="153"/>
      <c r="AA14" s="153"/>
      <c r="AB14" s="152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</row>
    <row r="15" spans="1:40" x14ac:dyDescent="0.2">
      <c r="A15" s="70">
        <v>13</v>
      </c>
      <c r="B15" s="148" t="s">
        <v>123</v>
      </c>
      <c r="C15" s="148" t="s">
        <v>148</v>
      </c>
      <c r="D15" s="149"/>
      <c r="E15" s="150"/>
      <c r="F15" s="149"/>
      <c r="G15" s="148" t="s">
        <v>163</v>
      </c>
      <c r="H15" s="151">
        <v>1</v>
      </c>
      <c r="I15" s="152" t="s">
        <v>184</v>
      </c>
      <c r="J15" s="154" t="s">
        <v>179</v>
      </c>
      <c r="K15" s="151"/>
      <c r="L15" s="152"/>
      <c r="M15" s="152"/>
      <c r="N15" s="151"/>
      <c r="O15" s="153"/>
      <c r="P15" s="152"/>
      <c r="Q15" s="151"/>
      <c r="R15" s="153"/>
      <c r="S15" s="152"/>
      <c r="T15" s="152">
        <v>1</v>
      </c>
      <c r="U15" s="154" t="s">
        <v>190</v>
      </c>
      <c r="V15" s="154" t="s">
        <v>175</v>
      </c>
      <c r="W15" s="154"/>
      <c r="X15" s="154"/>
      <c r="Y15" s="154"/>
      <c r="Z15" s="153"/>
      <c r="AA15" s="153"/>
      <c r="AB15" s="152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</row>
    <row r="16" spans="1:40" x14ac:dyDescent="0.2">
      <c r="A16" s="70">
        <v>14</v>
      </c>
      <c r="B16" s="148" t="s">
        <v>124</v>
      </c>
      <c r="C16" s="148" t="s">
        <v>149</v>
      </c>
      <c r="D16" s="149"/>
      <c r="E16" s="150"/>
      <c r="F16" s="149"/>
      <c r="G16" s="148" t="s">
        <v>161</v>
      </c>
      <c r="H16" s="151">
        <v>1</v>
      </c>
      <c r="I16" s="152" t="s">
        <v>184</v>
      </c>
      <c r="J16" s="152" t="s">
        <v>180</v>
      </c>
      <c r="K16" s="151"/>
      <c r="L16" s="152"/>
      <c r="M16" s="154"/>
      <c r="N16" s="151"/>
      <c r="O16" s="154"/>
      <c r="P16" s="152"/>
      <c r="Q16" s="151"/>
      <c r="R16" s="153"/>
      <c r="S16" s="152"/>
      <c r="T16" s="152">
        <v>1</v>
      </c>
      <c r="U16" s="154" t="s">
        <v>190</v>
      </c>
      <c r="V16" s="154" t="s">
        <v>175</v>
      </c>
      <c r="W16" s="154"/>
      <c r="X16" s="154"/>
      <c r="Y16" s="154"/>
      <c r="Z16" s="153"/>
      <c r="AA16" s="154"/>
      <c r="AB16" s="152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</row>
    <row r="17" spans="1:40" x14ac:dyDescent="0.2">
      <c r="A17" s="70">
        <v>15</v>
      </c>
      <c r="B17" s="148" t="s">
        <v>125</v>
      </c>
      <c r="C17" s="148" t="s">
        <v>150</v>
      </c>
      <c r="D17" s="149"/>
      <c r="E17" s="150"/>
      <c r="F17" s="149"/>
      <c r="G17" s="148" t="s">
        <v>164</v>
      </c>
      <c r="H17" s="151">
        <v>1</v>
      </c>
      <c r="I17" s="153" t="s">
        <v>184</v>
      </c>
      <c r="J17" s="154" t="s">
        <v>179</v>
      </c>
      <c r="K17" s="151"/>
      <c r="L17" s="152"/>
      <c r="M17" s="154"/>
      <c r="N17" s="151"/>
      <c r="O17" s="153"/>
      <c r="P17" s="152"/>
      <c r="Q17" s="151"/>
      <c r="R17" s="153"/>
      <c r="S17" s="152"/>
      <c r="T17" s="154">
        <v>1</v>
      </c>
      <c r="U17" s="154" t="s">
        <v>190</v>
      </c>
      <c r="V17" s="154" t="s">
        <v>175</v>
      </c>
      <c r="W17" s="154"/>
      <c r="X17" s="154"/>
      <c r="Y17" s="154"/>
      <c r="Z17" s="153"/>
      <c r="AA17" s="153"/>
      <c r="AB17" s="152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</row>
    <row r="18" spans="1:40" x14ac:dyDescent="0.2">
      <c r="A18" s="70">
        <v>16</v>
      </c>
      <c r="B18" s="148" t="s">
        <v>126</v>
      </c>
      <c r="C18" s="148" t="s">
        <v>151</v>
      </c>
      <c r="D18" s="149"/>
      <c r="E18" s="149"/>
      <c r="F18" s="149"/>
      <c r="G18" s="148" t="s">
        <v>165</v>
      </c>
      <c r="H18" s="151">
        <v>1</v>
      </c>
      <c r="I18" s="152" t="s">
        <v>184</v>
      </c>
      <c r="J18" s="152" t="s">
        <v>180</v>
      </c>
      <c r="K18" s="151">
        <v>1</v>
      </c>
      <c r="L18" s="152" t="s">
        <v>184</v>
      </c>
      <c r="M18" s="154" t="s">
        <v>202</v>
      </c>
      <c r="N18" s="151"/>
      <c r="O18" s="153"/>
      <c r="P18" s="152"/>
      <c r="Q18" s="151"/>
      <c r="R18" s="153"/>
      <c r="S18" s="152"/>
      <c r="T18" s="152">
        <v>1</v>
      </c>
      <c r="U18" s="154" t="s">
        <v>190</v>
      </c>
      <c r="V18" s="154" t="s">
        <v>176</v>
      </c>
      <c r="W18" s="154"/>
      <c r="X18" s="154"/>
      <c r="Y18" s="154"/>
      <c r="Z18" s="153"/>
      <c r="AA18" s="153"/>
      <c r="AB18" s="152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</row>
    <row r="19" spans="1:40" x14ac:dyDescent="0.2">
      <c r="A19" s="70">
        <v>17</v>
      </c>
      <c r="B19" s="148" t="s">
        <v>127</v>
      </c>
      <c r="C19" s="148" t="s">
        <v>152</v>
      </c>
      <c r="D19" s="149"/>
      <c r="E19" s="150"/>
      <c r="F19" s="149"/>
      <c r="G19" s="148" t="s">
        <v>161</v>
      </c>
      <c r="H19" s="151">
        <v>1</v>
      </c>
      <c r="I19" s="152" t="s">
        <v>184</v>
      </c>
      <c r="J19" s="154" t="s">
        <v>179</v>
      </c>
      <c r="K19" s="151"/>
      <c r="L19" s="152"/>
      <c r="M19" s="154"/>
      <c r="N19" s="151"/>
      <c r="O19" s="154"/>
      <c r="P19" s="152"/>
      <c r="Q19" s="151"/>
      <c r="R19" s="153"/>
      <c r="S19" s="152"/>
      <c r="T19" s="152"/>
      <c r="U19" s="154"/>
      <c r="V19" s="154"/>
      <c r="W19" s="154"/>
      <c r="X19" s="154"/>
      <c r="Y19" s="154"/>
      <c r="Z19" s="153"/>
      <c r="AA19" s="154"/>
      <c r="AB19" s="152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</row>
    <row r="20" spans="1:40" x14ac:dyDescent="0.2">
      <c r="A20" s="70">
        <v>18</v>
      </c>
      <c r="B20" s="148" t="s">
        <v>128</v>
      </c>
      <c r="C20" s="148" t="s">
        <v>153</v>
      </c>
      <c r="D20" s="149"/>
      <c r="E20" s="149"/>
      <c r="F20" s="149"/>
      <c r="G20" s="148" t="s">
        <v>161</v>
      </c>
      <c r="H20" s="151">
        <v>1</v>
      </c>
      <c r="I20" s="152" t="s">
        <v>187</v>
      </c>
      <c r="J20" s="152" t="s">
        <v>178</v>
      </c>
      <c r="K20" s="151"/>
      <c r="L20" s="152"/>
      <c r="M20" s="154"/>
      <c r="N20" s="151">
        <v>1</v>
      </c>
      <c r="O20" s="154" t="s">
        <v>187</v>
      </c>
      <c r="P20" s="152" t="s">
        <v>178</v>
      </c>
      <c r="Q20" s="151">
        <v>1</v>
      </c>
      <c r="R20" s="154" t="s">
        <v>187</v>
      </c>
      <c r="S20" s="152" t="s">
        <v>177</v>
      </c>
      <c r="T20" s="152">
        <v>1</v>
      </c>
      <c r="U20" s="154" t="s">
        <v>190</v>
      </c>
      <c r="V20" s="154" t="s">
        <v>177</v>
      </c>
      <c r="W20" s="154">
        <v>1</v>
      </c>
      <c r="X20" s="154" t="s">
        <v>190</v>
      </c>
      <c r="Y20" s="154" t="s">
        <v>202</v>
      </c>
      <c r="Z20" s="153"/>
      <c r="AA20" s="154"/>
      <c r="AB20" s="152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</row>
    <row r="21" spans="1:40" x14ac:dyDescent="0.2">
      <c r="A21" s="70">
        <v>19</v>
      </c>
      <c r="B21" s="148" t="s">
        <v>129</v>
      </c>
      <c r="C21" s="148" t="s">
        <v>154</v>
      </c>
      <c r="D21" s="149"/>
      <c r="E21" s="150"/>
      <c r="F21" s="149"/>
      <c r="G21" s="148" t="s">
        <v>161</v>
      </c>
      <c r="H21" s="151">
        <v>1</v>
      </c>
      <c r="I21" s="152" t="s">
        <v>185</v>
      </c>
      <c r="J21" s="154" t="s">
        <v>179</v>
      </c>
      <c r="K21" s="151"/>
      <c r="L21" s="152"/>
      <c r="M21" s="154"/>
      <c r="N21" s="151"/>
      <c r="O21" s="153"/>
      <c r="P21" s="152"/>
      <c r="Q21" s="151"/>
      <c r="R21" s="153"/>
      <c r="S21" s="152"/>
      <c r="T21" s="152"/>
      <c r="U21" s="154"/>
      <c r="V21" s="154"/>
      <c r="W21" s="154"/>
      <c r="X21" s="154"/>
      <c r="Y21" s="154"/>
      <c r="Z21" s="153"/>
      <c r="AA21" s="153"/>
      <c r="AB21" s="152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</row>
    <row r="22" spans="1:40" x14ac:dyDescent="0.2">
      <c r="A22" s="70">
        <v>20</v>
      </c>
      <c r="B22" s="148" t="s">
        <v>130</v>
      </c>
      <c r="C22" s="148" t="s">
        <v>155</v>
      </c>
      <c r="D22" s="149"/>
      <c r="E22" s="150"/>
      <c r="F22" s="149"/>
      <c r="G22" s="148" t="s">
        <v>161</v>
      </c>
      <c r="H22" s="151">
        <v>1</v>
      </c>
      <c r="I22" s="152" t="s">
        <v>184</v>
      </c>
      <c r="J22" s="154" t="s">
        <v>179</v>
      </c>
      <c r="K22" s="151"/>
      <c r="L22" s="152"/>
      <c r="M22" s="154"/>
      <c r="N22" s="151"/>
      <c r="O22" s="154"/>
      <c r="P22" s="152"/>
      <c r="Q22" s="151"/>
      <c r="R22" s="153"/>
      <c r="S22" s="152"/>
      <c r="T22" s="152"/>
      <c r="U22" s="154"/>
      <c r="V22" s="154"/>
      <c r="W22" s="154"/>
      <c r="X22" s="154"/>
      <c r="Y22" s="154"/>
      <c r="Z22" s="153"/>
      <c r="AA22" s="154"/>
      <c r="AB22" s="152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</row>
    <row r="23" spans="1:40" x14ac:dyDescent="0.2">
      <c r="A23" s="70">
        <v>21</v>
      </c>
      <c r="B23" s="148" t="s">
        <v>131</v>
      </c>
      <c r="C23" s="148" t="s">
        <v>156</v>
      </c>
      <c r="D23" s="149"/>
      <c r="E23" s="150"/>
      <c r="F23" s="149"/>
      <c r="G23" s="148" t="s">
        <v>161</v>
      </c>
      <c r="H23" s="151">
        <v>1</v>
      </c>
      <c r="I23" s="153" t="s">
        <v>184</v>
      </c>
      <c r="J23" s="152" t="s">
        <v>180</v>
      </c>
      <c r="K23" s="151"/>
      <c r="L23" s="152"/>
      <c r="M23" s="154"/>
      <c r="N23" s="151"/>
      <c r="O23" s="153"/>
      <c r="P23" s="152"/>
      <c r="Q23" s="151"/>
      <c r="R23" s="153"/>
      <c r="S23" s="152"/>
      <c r="T23" s="154"/>
      <c r="U23" s="154"/>
      <c r="V23" s="154"/>
      <c r="W23" s="154"/>
      <c r="X23" s="154"/>
      <c r="Y23" s="154"/>
      <c r="Z23" s="153"/>
      <c r="AA23" s="153"/>
      <c r="AB23" s="152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</row>
    <row r="24" spans="1:40" x14ac:dyDescent="0.2">
      <c r="A24" s="70">
        <v>22</v>
      </c>
      <c r="B24" s="148" t="s">
        <v>132</v>
      </c>
      <c r="C24" s="148" t="s">
        <v>157</v>
      </c>
      <c r="D24" s="149"/>
      <c r="E24" s="150"/>
      <c r="F24" s="149"/>
      <c r="G24" s="148" t="s">
        <v>161</v>
      </c>
      <c r="H24" s="151">
        <v>1</v>
      </c>
      <c r="I24" s="152" t="s">
        <v>188</v>
      </c>
      <c r="J24" s="152" t="s">
        <v>180</v>
      </c>
      <c r="K24" s="151"/>
      <c r="L24" s="152"/>
      <c r="M24" s="154"/>
      <c r="N24" s="151"/>
      <c r="O24" s="153"/>
      <c r="P24" s="152"/>
      <c r="Q24" s="151"/>
      <c r="R24" s="153"/>
      <c r="S24" s="152"/>
      <c r="T24" s="152"/>
      <c r="U24" s="154"/>
      <c r="V24" s="154"/>
      <c r="W24" s="154"/>
      <c r="X24" s="154"/>
      <c r="Y24" s="154"/>
      <c r="Z24" s="153"/>
      <c r="AA24" s="153"/>
      <c r="AB24" s="152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</row>
    <row r="25" spans="1:40" x14ac:dyDescent="0.2">
      <c r="A25" s="70">
        <v>23</v>
      </c>
      <c r="B25" s="148" t="s">
        <v>133</v>
      </c>
      <c r="C25" s="148" t="s">
        <v>158</v>
      </c>
      <c r="G25" s="148" t="s">
        <v>166</v>
      </c>
      <c r="H25" s="155">
        <v>1</v>
      </c>
      <c r="I25" s="154" t="s">
        <v>184</v>
      </c>
      <c r="J25" s="152" t="s">
        <v>180</v>
      </c>
      <c r="K25" s="155"/>
      <c r="L25" s="152"/>
      <c r="M25" s="154"/>
      <c r="N25" s="155"/>
      <c r="O25" s="154"/>
      <c r="P25" s="154"/>
      <c r="Q25" s="155"/>
      <c r="R25" s="154"/>
      <c r="S25" s="154"/>
      <c r="T25" s="154"/>
      <c r="U25" s="154"/>
      <c r="V25" s="154"/>
      <c r="W25" s="154"/>
      <c r="X25" s="154"/>
      <c r="Y25" s="154"/>
      <c r="Z25" s="154"/>
      <c r="AA25" s="154"/>
      <c r="AB25" s="154"/>
      <c r="AC25" s="154"/>
      <c r="AD25" s="154"/>
      <c r="AE25" s="154"/>
      <c r="AF25" s="154"/>
      <c r="AG25" s="154"/>
      <c r="AH25" s="154"/>
      <c r="AI25" s="154"/>
      <c r="AJ25" s="154"/>
      <c r="AK25" s="154"/>
      <c r="AL25" s="154"/>
      <c r="AM25" s="154"/>
      <c r="AN25" s="154"/>
    </row>
    <row r="26" spans="1:40" x14ac:dyDescent="0.2">
      <c r="A26" s="70">
        <v>24</v>
      </c>
      <c r="B26" s="148" t="s">
        <v>134</v>
      </c>
      <c r="C26" s="148" t="s">
        <v>159</v>
      </c>
      <c r="G26" s="148" t="s">
        <v>161</v>
      </c>
      <c r="H26" s="155">
        <v>1</v>
      </c>
      <c r="I26" s="154" t="s">
        <v>189</v>
      </c>
      <c r="J26" s="154" t="s">
        <v>179</v>
      </c>
      <c r="K26" s="155">
        <v>1</v>
      </c>
      <c r="L26" s="152" t="s">
        <v>189</v>
      </c>
      <c r="M26" s="154" t="s">
        <v>179</v>
      </c>
      <c r="N26" s="155"/>
      <c r="O26" s="154"/>
      <c r="P26" s="154"/>
      <c r="Q26" s="155"/>
      <c r="R26" s="154"/>
      <c r="S26" s="154"/>
      <c r="T26" s="154"/>
      <c r="U26" s="154"/>
      <c r="V26" s="154"/>
      <c r="W26" s="154"/>
      <c r="X26" s="154"/>
      <c r="Y26" s="154"/>
      <c r="Z26" s="154"/>
      <c r="AA26" s="154"/>
      <c r="AB26" s="154"/>
      <c r="AC26" s="154"/>
      <c r="AD26" s="154"/>
      <c r="AE26" s="154"/>
      <c r="AF26" s="154"/>
      <c r="AG26" s="154"/>
      <c r="AH26" s="154"/>
      <c r="AI26" s="154"/>
      <c r="AJ26" s="154"/>
      <c r="AK26" s="154"/>
      <c r="AL26" s="154"/>
      <c r="AM26" s="154"/>
      <c r="AN26" s="154"/>
    </row>
    <row r="27" spans="1:40" x14ac:dyDescent="0.2">
      <c r="A27" s="70">
        <v>25</v>
      </c>
      <c r="B27" s="148" t="s">
        <v>135</v>
      </c>
      <c r="C27" s="148" t="s">
        <v>160</v>
      </c>
      <c r="D27" s="149"/>
      <c r="E27" s="149"/>
      <c r="F27" s="149"/>
      <c r="G27" s="148" t="s">
        <v>164</v>
      </c>
      <c r="H27" s="155">
        <v>1</v>
      </c>
      <c r="I27" s="154" t="s">
        <v>188</v>
      </c>
      <c r="J27" s="154" t="s">
        <v>179</v>
      </c>
      <c r="K27" s="155"/>
      <c r="L27" s="152"/>
      <c r="M27" s="154"/>
      <c r="N27" s="151"/>
      <c r="O27" s="153"/>
      <c r="P27" s="152"/>
      <c r="Q27" s="155"/>
      <c r="R27" s="154"/>
      <c r="S27" s="154"/>
      <c r="T27" s="154"/>
      <c r="U27" s="154"/>
      <c r="V27" s="154"/>
      <c r="W27" s="154"/>
      <c r="X27" s="154"/>
      <c r="Y27" s="154"/>
      <c r="Z27" s="153"/>
      <c r="AA27" s="153"/>
      <c r="AB27" s="152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</row>
    <row r="28" spans="1:40" hidden="1" x14ac:dyDescent="0.2">
      <c r="A28" s="70">
        <v>26</v>
      </c>
      <c r="B28" s="149"/>
      <c r="C28" s="149"/>
      <c r="D28" s="149"/>
      <c r="E28" s="150"/>
      <c r="F28" s="149"/>
      <c r="G28" s="149"/>
      <c r="Q28" s="157"/>
      <c r="R28" s="157"/>
      <c r="S28" s="149"/>
    </row>
    <row r="29" spans="1:40" hidden="1" x14ac:dyDescent="0.2">
      <c r="A29" s="70">
        <v>27</v>
      </c>
      <c r="B29" s="149"/>
      <c r="C29" s="149"/>
      <c r="D29" s="149"/>
      <c r="E29" s="150"/>
      <c r="F29" s="149"/>
      <c r="G29" s="149"/>
      <c r="N29" s="157"/>
      <c r="O29" s="157"/>
      <c r="P29" s="149"/>
      <c r="Z29" s="157"/>
      <c r="AA29" s="157"/>
      <c r="AB29" s="149"/>
    </row>
    <row r="30" spans="1:40" hidden="1" x14ac:dyDescent="0.2">
      <c r="A30" s="70">
        <v>28</v>
      </c>
      <c r="B30" s="149"/>
      <c r="C30" s="149"/>
      <c r="D30" s="149"/>
      <c r="E30" s="150"/>
      <c r="F30" s="149"/>
      <c r="G30" s="149"/>
      <c r="H30" s="157"/>
      <c r="I30" s="157"/>
      <c r="J30" s="149"/>
      <c r="N30" s="157"/>
      <c r="O30" s="157"/>
      <c r="P30" s="149"/>
      <c r="Q30" s="157"/>
      <c r="R30" s="157"/>
      <c r="S30" s="149"/>
      <c r="Z30" s="157"/>
      <c r="AA30" s="157"/>
      <c r="AB30" s="149"/>
    </row>
    <row r="31" spans="1:40" hidden="1" x14ac:dyDescent="0.2">
      <c r="A31" s="70">
        <v>29</v>
      </c>
      <c r="B31" s="149"/>
      <c r="C31" s="149"/>
      <c r="D31" s="149"/>
      <c r="E31" s="149"/>
      <c r="F31" s="149"/>
      <c r="G31" s="149"/>
      <c r="H31" s="157"/>
      <c r="I31" s="157"/>
      <c r="J31" s="149"/>
      <c r="Z31" s="157"/>
      <c r="AA31" s="157"/>
      <c r="AB31" s="149"/>
    </row>
    <row r="32" spans="1:40" hidden="1" x14ac:dyDescent="0.2">
      <c r="A32" s="70">
        <v>30</v>
      </c>
      <c r="B32" s="149"/>
      <c r="C32" s="149"/>
      <c r="D32" s="149"/>
      <c r="E32" s="150"/>
      <c r="F32" s="149"/>
      <c r="G32" s="149"/>
      <c r="H32" s="157"/>
      <c r="I32" s="157"/>
      <c r="J32" s="149"/>
      <c r="N32" s="157"/>
      <c r="O32" s="157"/>
      <c r="P32" s="149"/>
      <c r="Q32" s="157"/>
      <c r="R32" s="157"/>
      <c r="S32" s="149"/>
      <c r="Z32" s="157"/>
      <c r="AA32" s="157"/>
      <c r="AB32" s="149"/>
    </row>
    <row r="33" spans="1:28" hidden="1" x14ac:dyDescent="0.2">
      <c r="A33" s="70">
        <v>31</v>
      </c>
      <c r="B33" s="149"/>
      <c r="C33" s="149"/>
      <c r="D33" s="149"/>
      <c r="E33" s="149"/>
      <c r="F33" s="149"/>
      <c r="G33" s="149"/>
      <c r="H33" s="157"/>
      <c r="I33" s="157"/>
      <c r="J33" s="149"/>
      <c r="N33" s="157"/>
      <c r="O33" s="157"/>
      <c r="P33" s="149"/>
      <c r="Q33" s="157"/>
      <c r="R33" s="157"/>
      <c r="S33" s="149"/>
      <c r="Z33" s="157"/>
      <c r="AA33" s="157"/>
      <c r="AB33" s="149"/>
    </row>
    <row r="34" spans="1:28" hidden="1" x14ac:dyDescent="0.2">
      <c r="A34" s="70">
        <v>32</v>
      </c>
      <c r="B34" s="149"/>
      <c r="C34" s="149"/>
      <c r="D34" s="149"/>
      <c r="E34" s="150"/>
      <c r="F34" s="149"/>
      <c r="G34" s="149"/>
      <c r="N34" s="157"/>
      <c r="O34" s="157"/>
      <c r="P34" s="149"/>
      <c r="Z34" s="157"/>
      <c r="AA34" s="157"/>
      <c r="AB34" s="149"/>
    </row>
    <row r="35" spans="1:28" hidden="1" x14ac:dyDescent="0.2">
      <c r="A35" s="70">
        <v>33</v>
      </c>
      <c r="B35" s="149"/>
      <c r="C35" s="149"/>
      <c r="D35" s="149"/>
      <c r="E35" s="150"/>
      <c r="F35" s="149"/>
      <c r="G35" s="149"/>
      <c r="H35" s="157"/>
      <c r="I35" s="157"/>
      <c r="J35" s="149"/>
      <c r="N35" s="157"/>
      <c r="O35" s="157"/>
      <c r="P35" s="149"/>
      <c r="Q35" s="157"/>
      <c r="R35" s="157"/>
      <c r="S35" s="149"/>
      <c r="Z35" s="157"/>
      <c r="AA35" s="157"/>
      <c r="AB35" s="149"/>
    </row>
    <row r="36" spans="1:28" hidden="1" x14ac:dyDescent="0.2">
      <c r="A36" s="70">
        <v>34</v>
      </c>
      <c r="B36" s="149"/>
      <c r="C36" s="149"/>
      <c r="D36" s="149"/>
      <c r="E36" s="150"/>
      <c r="F36" s="149"/>
      <c r="G36" s="149"/>
      <c r="Q36" s="157"/>
      <c r="R36" s="157"/>
      <c r="S36" s="149"/>
    </row>
    <row r="37" spans="1:28" hidden="1" x14ac:dyDescent="0.2">
      <c r="A37" s="70">
        <v>35</v>
      </c>
      <c r="B37" s="149"/>
      <c r="C37" s="149"/>
      <c r="D37" s="149"/>
      <c r="E37" s="150"/>
      <c r="F37" s="149"/>
      <c r="G37" s="149"/>
      <c r="H37" s="157"/>
      <c r="I37" s="157"/>
      <c r="J37" s="149"/>
      <c r="Q37" s="157"/>
      <c r="R37" s="157"/>
      <c r="S37" s="149"/>
    </row>
    <row r="38" spans="1:28" hidden="1" x14ac:dyDescent="0.2">
      <c r="A38" s="70">
        <v>36</v>
      </c>
      <c r="B38" s="149"/>
      <c r="C38" s="149"/>
      <c r="D38" s="149"/>
      <c r="E38" s="149"/>
      <c r="F38" s="149"/>
      <c r="G38" s="149"/>
      <c r="H38" s="157"/>
      <c r="I38" s="157"/>
      <c r="J38" s="149"/>
    </row>
    <row r="39" spans="1:28" hidden="1" x14ac:dyDescent="0.2">
      <c r="A39" s="70">
        <v>37</v>
      </c>
      <c r="B39" s="149"/>
      <c r="C39" s="149"/>
      <c r="D39" s="149"/>
      <c r="E39" s="150"/>
      <c r="F39" s="149"/>
      <c r="G39" s="149"/>
      <c r="H39" s="157"/>
      <c r="I39" s="157"/>
      <c r="J39" s="149"/>
      <c r="N39" s="157"/>
      <c r="O39" s="157"/>
      <c r="P39" s="149"/>
      <c r="Q39" s="157"/>
      <c r="R39" s="157"/>
      <c r="S39" s="149"/>
      <c r="Z39" s="157"/>
      <c r="AA39" s="157"/>
      <c r="AB39" s="149"/>
    </row>
    <row r="40" spans="1:28" hidden="1" x14ac:dyDescent="0.2">
      <c r="A40" s="70">
        <v>38</v>
      </c>
      <c r="B40" s="149"/>
      <c r="C40" s="149"/>
      <c r="D40" s="149"/>
      <c r="E40" s="149"/>
      <c r="F40" s="149"/>
      <c r="G40" s="149"/>
      <c r="H40" s="157"/>
      <c r="I40" s="157"/>
      <c r="J40" s="149"/>
      <c r="N40" s="157"/>
      <c r="O40" s="157"/>
      <c r="P40" s="149"/>
      <c r="Q40" s="157"/>
      <c r="R40" s="157"/>
      <c r="S40" s="149"/>
      <c r="Z40" s="157"/>
      <c r="AA40" s="157"/>
      <c r="AB40" s="149"/>
    </row>
    <row r="41" spans="1:28" hidden="1" x14ac:dyDescent="0.2">
      <c r="A41" s="70">
        <v>39</v>
      </c>
      <c r="B41" s="149"/>
      <c r="C41" s="149"/>
      <c r="D41" s="149"/>
      <c r="E41" s="150"/>
      <c r="F41" s="149"/>
      <c r="G41" s="149"/>
      <c r="Q41" s="157"/>
      <c r="R41" s="157"/>
      <c r="S41" s="149"/>
    </row>
    <row r="43" spans="1:28" ht="25.5" x14ac:dyDescent="0.2">
      <c r="A43" s="156" t="s">
        <v>168</v>
      </c>
      <c r="B43" s="158" t="s">
        <v>169</v>
      </c>
    </row>
    <row r="44" spans="1:28" ht="38.25" x14ac:dyDescent="0.2">
      <c r="A44" s="156" t="s">
        <v>170</v>
      </c>
      <c r="B44" s="158" t="s">
        <v>171</v>
      </c>
    </row>
    <row r="45" spans="1:28" ht="38.25" x14ac:dyDescent="0.2">
      <c r="A45" s="156" t="s">
        <v>172</v>
      </c>
      <c r="B45" s="158" t="s">
        <v>173</v>
      </c>
    </row>
  </sheetData>
  <sheetProtection algorithmName="SHA-512" hashValue="aeYhtGxua2NPCHBPcaWb2L+mhqSdSy8Zo8hCNKj8Y3TUYDQD6aHHDOxMfySE7Y4FFvaWsIr7fZyMKsPQWRR3Ow==" saltValue="5EbxJ/Ims4JbDFYtjNOBQw==" spinCount="100000" sheet="1" objects="1" scenarios="1"/>
  <autoFilter ref="A1:AN41" xr:uid="{00000000-0009-0000-0000-000000000000}"/>
  <phoneticPr fontId="55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DF2434-EACC-4034-AB3F-F8CE413990A6}">
          <x14:formula1>
            <xm:f>Achterblad!$C$2:$C$8</xm:f>
          </x14:formula1>
          <xm:sqref>I3:I27 L3:L27 O10 O14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>
    <tabColor rgb="FF173583"/>
  </sheetPr>
  <dimension ref="A1:D11"/>
  <sheetViews>
    <sheetView workbookViewId="0">
      <selection activeCell="B2" sqref="B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1</v>
      </c>
    </row>
    <row r="2" spans="1:4" x14ac:dyDescent="0.25">
      <c r="A2" s="5" t="s">
        <v>97</v>
      </c>
      <c r="B2" s="44" t="str">
        <f>VLOOKUP($A$1,Verzamelblad!$A$3:$AH$41,2)</f>
        <v>De Piramide</v>
      </c>
      <c r="C2" s="5"/>
      <c r="D2" s="44"/>
    </row>
    <row r="3" spans="1:4" x14ac:dyDescent="0.25">
      <c r="A3" s="5"/>
      <c r="B3" s="44" t="str">
        <f>VLOOKUP($A$1,Verzamelblad!$A$3:$AH$41,3)</f>
        <v xml:space="preserve">Slochterwaard 179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tr">
        <f>Verzamelblad!H1</f>
        <v>Restafval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</v>
      </c>
    </row>
    <row r="8" spans="1:4" x14ac:dyDescent="0.25">
      <c r="A8" s="38" t="str">
        <f>Verzamelblad!K1</f>
        <v>Restafval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tr">
        <f>Verzamelblad!N1</f>
        <v>Papier/karton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tr">
        <f>Verzamelblad!Q1</f>
        <v>Papier/karton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tr">
        <f>Verzamelblad!T1</f>
        <v>Vertrouwelijk papier</v>
      </c>
      <c r="B11" s="45">
        <f>VLOOKUP($A$1,Verzamelblad!$A$3:$AH$41,20)</f>
        <v>1</v>
      </c>
      <c r="C11" s="45" t="str">
        <f>VLOOKUP($A$1,Verzamelblad!$A$3:$AH$41,21)</f>
        <v>240 L</v>
      </c>
      <c r="D11" s="45" t="str">
        <f>VLOOKUP($A$1,Verzamelblad!$A$3:$AH$41,22)</f>
        <v>Op afroep</v>
      </c>
    </row>
  </sheetData>
  <sheetProtection algorithmName="SHA-512" hashValue="AD9lMAAgrFeptsDV/gL8UyCbul0z53q7weYBZi88zCaZVJg54YaNdftTuryppHIimNiWoNnfaC65w6Nsn85YTg==" saltValue="mix572W2ysqhyMGcrcrEP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173583"/>
  </sheetPr>
  <dimension ref="A1:D14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2</v>
      </c>
    </row>
    <row r="2" spans="1:4" x14ac:dyDescent="0.25">
      <c r="A2" s="5" t="s">
        <v>97</v>
      </c>
      <c r="B2" s="44" t="str">
        <f>VLOOKUP($A$1,Verzamelblad!$A$3:$AH$41,2)</f>
        <v>Spinaker De Stip</v>
      </c>
      <c r="C2" s="5"/>
      <c r="D2" s="44"/>
    </row>
    <row r="3" spans="1:4" x14ac:dyDescent="0.25">
      <c r="A3" s="5"/>
      <c r="B3" s="44" t="str">
        <f>VLOOKUP($A$1,Verzamelblad!$A$3:$AH$41,3)</f>
        <v>Slochterwaard 179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0</v>
      </c>
      <c r="C7" s="45">
        <f>VLOOKUP($A$1,Verzamelblad!$A$3:$AH$41,9)</f>
        <v>0</v>
      </c>
      <c r="D7" s="45">
        <f>VLOOKUP($A$1,Verzamelblad!$A$3:$AH$41,10)</f>
        <v>0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  <row r="14" spans="1:4" x14ac:dyDescent="0.25">
      <c r="A14" t="s">
        <v>192</v>
      </c>
    </row>
  </sheetData>
  <sheetProtection algorithmName="SHA-512" hashValue="WPPm0Ot2CPo6UaPORmYSdmGN6JAYzy5KjTErTD4i6TocA+z+qDDivcTk1lhvyL7BIXgO/WZxGAfCqSY9KNVuxw==" saltValue="VY5QfzHX/AuHcY6sRwQtM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3</v>
      </c>
    </row>
    <row r="2" spans="1:4" x14ac:dyDescent="0.25">
      <c r="A2" s="5" t="s">
        <v>97</v>
      </c>
      <c r="B2" s="44" t="str">
        <f>VLOOKUP($A$1,Verzamelblad!$A$3:$AH$41,2)</f>
        <v>De Fontein</v>
      </c>
      <c r="C2" s="5"/>
      <c r="D2" s="44"/>
    </row>
    <row r="3" spans="1:4" x14ac:dyDescent="0.25">
      <c r="A3" s="5"/>
      <c r="B3" s="44" t="str">
        <f>VLOOKUP($A$1,Verzamelblad!$A$3:$AH$41,3)</f>
        <v xml:space="preserve">Heilooërdijk 136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d5dkEXsi7NvbxaBngQc3qhDc7DN2V8X/rfcbgpwnngvBE8nHUHsGh0fiIeQ8hlDSzgU/oGVMDM/zlOT9jUcTPQ==" saltValue="C+mlUAq+zwFFOzATeTAYp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173583"/>
  </sheetPr>
  <dimension ref="A1:D11"/>
  <sheetViews>
    <sheetView workbookViewId="0">
      <selection activeCell="B2" sqref="B2:M2"/>
    </sheetView>
  </sheetViews>
  <sheetFormatPr defaultRowHeight="15" x14ac:dyDescent="0.25"/>
  <cols>
    <col min="1" max="1" width="19.7109375" bestFit="1" customWidth="1"/>
    <col min="2" max="2" width="21.85546875" style="43" bestFit="1" customWidth="1"/>
    <col min="3" max="3" width="18.85546875" bestFit="1" customWidth="1"/>
    <col min="4" max="4" width="18.85546875" style="43" bestFit="1" customWidth="1"/>
  </cols>
  <sheetData>
    <row r="1" spans="1:4" x14ac:dyDescent="0.25">
      <c r="A1" s="5">
        <v>4</v>
      </c>
    </row>
    <row r="2" spans="1:4" x14ac:dyDescent="0.25">
      <c r="A2" s="5" t="s">
        <v>97</v>
      </c>
      <c r="B2" s="44" t="str">
        <f>VLOOKUP($A$1,Verzamelblad!$A$3:$AH$41,2)</f>
        <v>Nicolaas Beets</v>
      </c>
      <c r="C2" s="5"/>
      <c r="D2" s="44"/>
    </row>
    <row r="3" spans="1:4" x14ac:dyDescent="0.25">
      <c r="A3" s="5"/>
      <c r="B3" s="44" t="str">
        <f>VLOOKUP($A$1,Verzamelblad!$A$3:$AH$41,3)</f>
        <v xml:space="preserve">Beethovensingel 17    </v>
      </c>
      <c r="C3" s="5">
        <f>VLOOKUP($A$1,Verzamelblad!$A$3:$AH$41,4)</f>
        <v>0</v>
      </c>
      <c r="D3" s="44"/>
    </row>
    <row r="4" spans="1:4" x14ac:dyDescent="0.25">
      <c r="A4" s="5"/>
      <c r="B4" s="44" t="str">
        <f>VLOOKUP($A$1,Verzamelblad!$A$3:$AH$41,7)</f>
        <v>Alkmaar</v>
      </c>
      <c r="C4" s="5"/>
      <c r="D4" s="44"/>
    </row>
    <row r="6" spans="1:4" x14ac:dyDescent="0.25">
      <c r="A6" s="46" t="s">
        <v>81</v>
      </c>
      <c r="B6" s="48" t="s">
        <v>94</v>
      </c>
      <c r="C6" s="47" t="s">
        <v>95</v>
      </c>
      <c r="D6" s="49" t="s">
        <v>96</v>
      </c>
    </row>
    <row r="7" spans="1:4" x14ac:dyDescent="0.25">
      <c r="A7" s="38" t="s">
        <v>80</v>
      </c>
      <c r="B7" s="45">
        <f>VLOOKUP($A$1,Verzamelblad!$A$3:$AH$41,8)</f>
        <v>1</v>
      </c>
      <c r="C7" s="45" t="str">
        <f>VLOOKUP($A$1,Verzamelblad!$A$3:$AH$41,9)</f>
        <v>1100 Ltr</v>
      </c>
      <c r="D7" s="45" t="str">
        <f>VLOOKUP($A$1,Verzamelblad!$A$3:$AH$41,10)</f>
        <v>2xPW**</v>
      </c>
    </row>
    <row r="8" spans="1:4" x14ac:dyDescent="0.25">
      <c r="A8" s="38" t="s">
        <v>80</v>
      </c>
      <c r="B8" s="45">
        <f>VLOOKUP($A$1,Verzamelblad!$A$3:$AH$41,11)</f>
        <v>0</v>
      </c>
      <c r="C8" s="45">
        <f>VLOOKUP($A$1,Verzamelblad!$A$3:$AH$41,12)</f>
        <v>0</v>
      </c>
      <c r="D8" s="45">
        <f>VLOOKUP($A$1,Verzamelblad!$A$3:$AH$41,13)</f>
        <v>0</v>
      </c>
    </row>
    <row r="9" spans="1:4" x14ac:dyDescent="0.25">
      <c r="A9" s="41" t="s">
        <v>174</v>
      </c>
      <c r="B9" s="45">
        <f>VLOOKUP($A$1,Verzamelblad!$A$3:$AH$41,14)</f>
        <v>0</v>
      </c>
      <c r="C9" s="45">
        <f>VLOOKUP($A$1,Verzamelblad!$A$3:$AH$41,15)</f>
        <v>0</v>
      </c>
      <c r="D9" s="45">
        <f>VLOOKUP($A$1,Verzamelblad!$A$3:$AH$41,16)</f>
        <v>0</v>
      </c>
    </row>
    <row r="10" spans="1:4" x14ac:dyDescent="0.25">
      <c r="A10" s="8" t="s">
        <v>174</v>
      </c>
      <c r="B10" s="45">
        <f>VLOOKUP($A$1,Verzamelblad!$A$3:$AH$41,17)</f>
        <v>0</v>
      </c>
      <c r="C10" s="45">
        <f>VLOOKUP($A$1,Verzamelblad!$A$3:$AH$41,18)</f>
        <v>0</v>
      </c>
      <c r="D10" s="45">
        <f>VLOOKUP($A$1,Verzamelblad!$A$3:$AH$41,19)</f>
        <v>0</v>
      </c>
    </row>
    <row r="11" spans="1:4" x14ac:dyDescent="0.25">
      <c r="A11" s="8" t="s">
        <v>79</v>
      </c>
      <c r="B11" s="45">
        <f>VLOOKUP($A$1,Verzamelblad!$A$3:$AH$41,20)</f>
        <v>0</v>
      </c>
      <c r="C11" s="45">
        <f>VLOOKUP($A$1,Verzamelblad!$A$3:$AH$41,21)</f>
        <v>0</v>
      </c>
      <c r="D11" s="45">
        <f>VLOOKUP($A$1,Verzamelblad!$A$3:$AH$41,22)</f>
        <v>0</v>
      </c>
    </row>
  </sheetData>
  <sheetProtection algorithmName="SHA-512" hashValue="MVHtk9hazENDxGeQM6Me/cZe3UTttuDikMZT3C40HDkR23+SCb+Jw6tIlF+cLEtdNlXTfXbbYrdc1PJsXKS3ng==" saltValue="sC0nig1q/se90N/tYBp5PQ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46</vt:i4>
      </vt:variant>
      <vt:variant>
        <vt:lpstr>Benoemde bereiken</vt:lpstr>
      </vt:variant>
      <vt:variant>
        <vt:i4>2</vt:i4>
      </vt:variant>
    </vt:vector>
  </HeadingPairs>
  <TitlesOfParts>
    <vt:vector size="48" baseType="lpstr">
      <vt:lpstr>Achterblad</vt:lpstr>
      <vt:lpstr>Algemene gegevens</vt:lpstr>
      <vt:lpstr>Voorbeeld Kernassortiment</vt:lpstr>
      <vt:lpstr>Prijzenblad</vt:lpstr>
      <vt:lpstr>Verzamelblad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Sjira van Nek</cp:lastModifiedBy>
  <cp:lastPrinted>2024-10-04T14:15:00Z</cp:lastPrinted>
  <dcterms:created xsi:type="dcterms:W3CDTF">2017-01-16T09:18:51Z</dcterms:created>
  <dcterms:modified xsi:type="dcterms:W3CDTF">2024-10-25T12:01:27Z</dcterms:modified>
</cp:coreProperties>
</file>