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ppo\IC\PPOICMGLB\3. In- Uitslag transport zout\31179710 Logistiek wegenzout 2024 - 2027\Aanbesteding\PVE\"/>
    </mc:Choice>
  </mc:AlternateContent>
  <bookViews>
    <workbookView xWindow="0" yWindow="0" windowWidth="28800" windowHeight="12345"/>
  </bookViews>
  <sheets>
    <sheet name="MKI " sheetId="1" r:id="rId1"/>
  </sheets>
  <definedNames>
    <definedName name="_xlnm._FilterDatabase" localSheetId="0" hidden="1">'MKI '!$A$1:$M$24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42" i="1" l="1"/>
  <c r="P41" i="1"/>
  <c r="P40" i="1"/>
  <c r="P39" i="1"/>
  <c r="P35" i="1"/>
  <c r="P34" i="1"/>
  <c r="P30" i="1"/>
  <c r="P29" i="1"/>
  <c r="P28" i="1"/>
  <c r="P24" i="1"/>
  <c r="P23" i="1"/>
  <c r="P22" i="1"/>
  <c r="P18" i="1"/>
  <c r="P3" i="1"/>
  <c r="P4" i="1"/>
  <c r="P5" i="1"/>
  <c r="P6" i="1"/>
  <c r="P7" i="1"/>
  <c r="P8" i="1"/>
  <c r="P9" i="1"/>
  <c r="P10" i="1"/>
  <c r="P11" i="1"/>
  <c r="P12" i="1"/>
  <c r="P13" i="1"/>
  <c r="P14" i="1"/>
  <c r="P15" i="1"/>
  <c r="P16" i="1"/>
  <c r="P17" i="1"/>
  <c r="P2" i="1"/>
  <c r="M2" i="1" l="1"/>
  <c r="L40" i="1"/>
  <c r="L39" i="1"/>
  <c r="L34" i="1"/>
  <c r="L35" i="1" s="1"/>
  <c r="L29" i="1"/>
  <c r="L28" i="1"/>
  <c r="L23" i="1"/>
  <c r="L22" i="1"/>
  <c r="L24" i="1" s="1"/>
  <c r="M17" i="1"/>
  <c r="M16" i="1"/>
  <c r="M15" i="1"/>
  <c r="M14" i="1"/>
  <c r="M13" i="1"/>
  <c r="M12" i="1"/>
  <c r="M11" i="1"/>
  <c r="M10" i="1"/>
  <c r="M9" i="1"/>
  <c r="M8" i="1"/>
  <c r="M7" i="1"/>
  <c r="M6" i="1"/>
  <c r="M5" i="1"/>
  <c r="M4" i="1"/>
  <c r="M3" i="1"/>
  <c r="M18" i="1" l="1"/>
  <c r="L30" i="1"/>
  <c r="N3" i="1"/>
  <c r="N4" i="1"/>
  <c r="N5" i="1"/>
  <c r="N6" i="1"/>
  <c r="N7" i="1"/>
  <c r="N8" i="1"/>
  <c r="N9" i="1"/>
  <c r="N10" i="1"/>
  <c r="N11" i="1"/>
  <c r="N12" i="1"/>
  <c r="N13" i="1"/>
  <c r="N14" i="1"/>
  <c r="N15" i="1"/>
  <c r="N16" i="1"/>
  <c r="N17" i="1"/>
  <c r="N2" i="1"/>
  <c r="M40" i="1" l="1"/>
  <c r="M39" i="1"/>
  <c r="M34" i="1"/>
  <c r="M29" i="1"/>
  <c r="M28" i="1"/>
  <c r="M23" i="1"/>
  <c r="M22" i="1"/>
  <c r="I3" i="1" l="1"/>
  <c r="I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2" i="1"/>
  <c r="L41" i="1" l="1"/>
  <c r="H43" i="1" s="1"/>
  <c r="H45" i="1" l="1"/>
  <c r="H44" i="1"/>
</calcChain>
</file>

<file path=xl/sharedStrings.xml><?xml version="1.0" encoding="utf-8"?>
<sst xmlns="http://schemas.openxmlformats.org/spreadsheetml/2006/main" count="179" uniqueCount="106">
  <si>
    <t>Nr.</t>
  </si>
  <si>
    <t>Steunpunt</t>
  </si>
  <si>
    <t>Adres</t>
  </si>
  <si>
    <t>Postcode + plaats</t>
  </si>
  <si>
    <t>reguliere loods</t>
  </si>
  <si>
    <t>Afstand</t>
  </si>
  <si>
    <t>Fictief tonnage</t>
  </si>
  <si>
    <t>Opslagcapaciteit zoutloods (ton)</t>
  </si>
  <si>
    <t>Utrecht</t>
  </si>
  <si>
    <t>Babberich</t>
  </si>
  <si>
    <t>Rijksweg A12 - nr. 8</t>
  </si>
  <si>
    <t>6909 DL Babberich</t>
  </si>
  <si>
    <t>Wolfheze</t>
  </si>
  <si>
    <t>Van Nieuwenhuizenweg 8</t>
  </si>
  <si>
    <t>6874 NE Wolfheze</t>
  </si>
  <si>
    <t>Herveld</t>
  </si>
  <si>
    <t>Verbindingsweg 4</t>
  </si>
  <si>
    <t>6674 DL Herveld</t>
  </si>
  <si>
    <t>Hoevelaken</t>
  </si>
  <si>
    <t>Amersfoortseweg 21</t>
  </si>
  <si>
    <t>3821 CA Amersfoort</t>
  </si>
  <si>
    <t>Houten</t>
  </si>
  <si>
    <t>De Staart 3</t>
  </si>
  <si>
    <t>3992 LK Houten</t>
  </si>
  <si>
    <t>Baarn</t>
  </si>
  <si>
    <t>Oude A'damsestraatweg 6</t>
  </si>
  <si>
    <t>3741 MR Baarn</t>
  </si>
  <si>
    <t>Schagerbrug</t>
  </si>
  <si>
    <t>Schagerweg 1</t>
  </si>
  <si>
    <t>1751 DA Schagerbrug</t>
  </si>
  <si>
    <t>Haarlemmerliede</t>
  </si>
  <si>
    <t>Haarlemmerstraatweg 179</t>
  </si>
  <si>
    <t>2065 AE Haarlemmerliede</t>
  </si>
  <si>
    <t>Uitgeest</t>
  </si>
  <si>
    <t>Westerwerf 21</t>
  </si>
  <si>
    <t>1911 JA Uitgeest</t>
  </si>
  <si>
    <t>Zuidoostbeemster</t>
  </si>
  <si>
    <t>Vredenburghweg 3</t>
  </si>
  <si>
    <t>1461 GT Zuid Oostbeemster</t>
  </si>
  <si>
    <t>Badhoevedorp</t>
  </si>
  <si>
    <t>Nieuwemeerdijk 465</t>
  </si>
  <si>
    <t>1171 PA Badhoevedorp</t>
  </si>
  <si>
    <t>Naarden</t>
  </si>
  <si>
    <t>Amsterdamsestraatweg 51</t>
  </si>
  <si>
    <t>1411 AX Naarden</t>
  </si>
  <si>
    <t>Oostzaan</t>
  </si>
  <si>
    <t>Westkolkdijk 7</t>
  </si>
  <si>
    <t>1511 HZ Oostzaan</t>
  </si>
  <si>
    <t>Bodegraven</t>
  </si>
  <si>
    <t>Nespad 1</t>
  </si>
  <si>
    <t>2411 JK Bodegraven</t>
  </si>
  <si>
    <t>Leiden</t>
  </si>
  <si>
    <t>Rijksweg 11 nr. 1</t>
  </si>
  <si>
    <t>2322 VW Leiden</t>
  </si>
  <si>
    <t>Delft</t>
  </si>
  <si>
    <t>Strickledeweg 1</t>
  </si>
  <si>
    <t>2645 BV Delfgauw</t>
  </si>
  <si>
    <t>Provincie Utrecht</t>
  </si>
  <si>
    <t>loods</t>
  </si>
  <si>
    <t>De Meern (Ut)</t>
  </si>
  <si>
    <t>Molensteyn 18</t>
  </si>
  <si>
    <t>3454 PT De Meern</t>
  </si>
  <si>
    <t>Huis ter Heide (Ut)</t>
  </si>
  <si>
    <t>Zandbergenlaan 4</t>
  </si>
  <si>
    <t>3712 BZ Huis ter Heide</t>
  </si>
  <si>
    <t>Provincie Zuid Holland</t>
  </si>
  <si>
    <t>Coenecoop</t>
  </si>
  <si>
    <t>Kanaaldijk 35</t>
  </si>
  <si>
    <t>2741 PA Waddinxveen</t>
  </si>
  <si>
    <t>Katwijk</t>
  </si>
  <si>
    <t>Roversburgpad 2</t>
  </si>
  <si>
    <t>2224 BX Katwijk aan Zee</t>
  </si>
  <si>
    <t>Hoogheemraadschap Hollands Noorder Kwartier</t>
  </si>
  <si>
    <t>Middenbeemster</t>
  </si>
  <si>
    <t>Middenweg 190B</t>
  </si>
  <si>
    <t>1462 HM Middenbeemster</t>
  </si>
  <si>
    <t>Gemeente Almere</t>
  </si>
  <si>
    <t>Almere haven</t>
  </si>
  <si>
    <t>Almere haven, steiger 221</t>
  </si>
  <si>
    <t>1351 AX Almere</t>
  </si>
  <si>
    <t>Almere buiten</t>
  </si>
  <si>
    <t>Vlotbrug 36</t>
  </si>
  <si>
    <t>1332 AJ Almere</t>
  </si>
  <si>
    <t>** Afstanden berekend volgens www.routenet.nl trucks 40 ton optimaal van PC vertrek tot PC aankomst</t>
  </si>
  <si>
    <t>Sophialaan 7, 3542 AR Utrecht</t>
  </si>
  <si>
    <t>minimale bestelhoeveelheid</t>
  </si>
  <si>
    <t>MKI</t>
  </si>
  <si>
    <t>Vrachtwagen Euro 6 (ton)</t>
  </si>
  <si>
    <t>Controle kolom</t>
  </si>
  <si>
    <t>Vrachtwagen waterstof (ton)</t>
  </si>
  <si>
    <t>MKI-W</t>
  </si>
  <si>
    <t>MKI 1</t>
  </si>
  <si>
    <t>MKI 2</t>
  </si>
  <si>
    <t>MKI 3</t>
  </si>
  <si>
    <t>MKI 4</t>
  </si>
  <si>
    <t>MKI 5</t>
  </si>
  <si>
    <t>MKI waarde totaal</t>
  </si>
  <si>
    <t>Vrachtwagen elektrisch (ton)</t>
  </si>
  <si>
    <t>tonkm</t>
  </si>
  <si>
    <t>tonkm 1</t>
  </si>
  <si>
    <t>tonkm 2</t>
  </si>
  <si>
    <t>tonkm 3</t>
  </si>
  <si>
    <t>tonkm 4</t>
  </si>
  <si>
    <t>tonkm 5</t>
  </si>
  <si>
    <t>tonkm tot</t>
  </si>
  <si>
    <t>gemiddelde MKI / tonkm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</si>
</sst>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&quot;€&quot;\ #,##0"/>
    <numFmt numFmtId="165" formatCode="&quot;€&quot;\ #,##0.00000"/>
  </numFmts>
  <fonts count="6" x14ac:knownFonts="1">
    <font>
      <sz val="9"/>
      <color theme="1"/>
      <name val="Verdana"/>
      <family val="2"/>
    </font>
    <font>
      <b/>
      <sz val="9"/>
      <color theme="1"/>
      <name val="Verdana"/>
      <family val="2"/>
    </font>
    <font>
      <b/>
      <sz val="8"/>
      <name val="Verdana"/>
      <family val="2"/>
    </font>
    <font>
      <sz val="8"/>
      <color theme="1"/>
      <name val="Verdana"/>
      <family val="2"/>
    </font>
    <font>
      <sz val="8"/>
      <color indexed="8"/>
      <name val="Verdana"/>
      <family val="2"/>
    </font>
    <font>
      <sz val="14"/>
      <color theme="0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39997558519241921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86">
    <xf numFmtId="0" fontId="0" fillId="0" borderId="0" xfId="0"/>
    <xf numFmtId="0" fontId="2" fillId="2" borderId="1" xfId="0" applyFont="1" applyFill="1" applyBorder="1" applyAlignment="1">
      <alignment wrapText="1"/>
    </xf>
    <xf numFmtId="0" fontId="2" fillId="2" borderId="2" xfId="0" applyFont="1" applyFill="1" applyBorder="1" applyAlignment="1">
      <alignment wrapText="1"/>
    </xf>
    <xf numFmtId="0" fontId="0" fillId="0" borderId="0" xfId="0" applyFill="1"/>
    <xf numFmtId="0" fontId="3" fillId="3" borderId="3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vertical="center" wrapText="1"/>
    </xf>
    <xf numFmtId="0" fontId="4" fillId="3" borderId="3" xfId="0" applyFont="1" applyFill="1" applyBorder="1" applyAlignment="1">
      <alignment vertical="center"/>
    </xf>
    <xf numFmtId="0" fontId="3" fillId="3" borderId="3" xfId="0" applyFont="1" applyFill="1" applyBorder="1" applyAlignment="1">
      <alignment vertical="center"/>
    </xf>
    <xf numFmtId="0" fontId="0" fillId="3" borderId="3" xfId="0" applyFill="1" applyBorder="1"/>
    <xf numFmtId="0" fontId="3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vertical="center"/>
    </xf>
    <xf numFmtId="0" fontId="3" fillId="0" borderId="3" xfId="0" applyFont="1" applyFill="1" applyBorder="1" applyAlignment="1">
      <alignment vertical="center"/>
    </xf>
    <xf numFmtId="0" fontId="3" fillId="3" borderId="3" xfId="0" applyFont="1" applyFill="1" applyBorder="1" applyAlignment="1">
      <alignment horizontal="center"/>
    </xf>
    <xf numFmtId="3" fontId="0" fillId="3" borderId="3" xfId="0" applyNumberFormat="1" applyFill="1" applyBorder="1"/>
    <xf numFmtId="0" fontId="3" fillId="0" borderId="0" xfId="0" applyFont="1" applyFill="1"/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3" fillId="3" borderId="3" xfId="0" applyFont="1" applyFill="1" applyBorder="1"/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/>
    <xf numFmtId="4" fontId="0" fillId="0" borderId="0" xfId="0" applyNumberFormat="1" applyFill="1"/>
    <xf numFmtId="0" fontId="3" fillId="0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vertical="center" wrapText="1"/>
    </xf>
    <xf numFmtId="0" fontId="4" fillId="0" borderId="4" xfId="0" applyFont="1" applyFill="1" applyBorder="1" applyAlignment="1">
      <alignment vertical="center"/>
    </xf>
    <xf numFmtId="0" fontId="3" fillId="0" borderId="4" xfId="0" applyFont="1" applyFill="1" applyBorder="1" applyAlignment="1">
      <alignment vertical="center"/>
    </xf>
    <xf numFmtId="3" fontId="0" fillId="0" borderId="4" xfId="0" applyNumberFormat="1" applyFill="1" applyBorder="1"/>
    <xf numFmtId="0" fontId="0" fillId="0" borderId="4" xfId="0" applyFill="1" applyBorder="1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2" fillId="2" borderId="5" xfId="0" applyFont="1" applyFill="1" applyBorder="1" applyAlignment="1">
      <alignment wrapText="1"/>
    </xf>
    <xf numFmtId="0" fontId="3" fillId="0" borderId="4" xfId="0" applyFont="1" applyFill="1" applyBorder="1" applyAlignment="1">
      <alignment horizontal="center"/>
    </xf>
    <xf numFmtId="0" fontId="3" fillId="0" borderId="4" xfId="0" applyFont="1" applyFill="1" applyBorder="1"/>
    <xf numFmtId="0" fontId="2" fillId="2" borderId="2" xfId="0" applyFont="1" applyFill="1" applyBorder="1" applyAlignment="1">
      <alignment horizontal="center"/>
    </xf>
    <xf numFmtId="3" fontId="0" fillId="0" borderId="4" xfId="0" applyNumberFormat="1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3" fontId="0" fillId="3" borderId="3" xfId="0" applyNumberFormat="1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3" fontId="0" fillId="0" borderId="3" xfId="0" applyNumberFormat="1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2" fillId="2" borderId="6" xfId="0" applyFont="1" applyFill="1" applyBorder="1" applyAlignment="1">
      <alignment wrapText="1"/>
    </xf>
    <xf numFmtId="3" fontId="0" fillId="0" borderId="0" xfId="0" applyNumberFormat="1" applyFill="1"/>
    <xf numFmtId="0" fontId="2" fillId="2" borderId="7" xfId="0" applyFont="1" applyFill="1" applyBorder="1" applyAlignment="1">
      <alignment wrapText="1"/>
    </xf>
    <xf numFmtId="4" fontId="0" fillId="0" borderId="10" xfId="0" applyNumberFormat="1" applyFill="1" applyBorder="1" applyAlignment="1">
      <alignment horizontal="center" vertical="center"/>
    </xf>
    <xf numFmtId="4" fontId="0" fillId="3" borderId="10" xfId="0" applyNumberFormat="1" applyFill="1" applyBorder="1" applyAlignment="1">
      <alignment horizontal="center" vertical="center"/>
    </xf>
    <xf numFmtId="4" fontId="0" fillId="3" borderId="11" xfId="0" applyNumberFormat="1" applyFill="1" applyBorder="1" applyAlignment="1">
      <alignment horizontal="center" vertical="center"/>
    </xf>
    <xf numFmtId="4" fontId="0" fillId="0" borderId="10" xfId="0" applyNumberFormat="1" applyFill="1" applyBorder="1"/>
    <xf numFmtId="4" fontId="0" fillId="3" borderId="11" xfId="0" applyNumberFormat="1" applyFill="1" applyBorder="1"/>
    <xf numFmtId="4" fontId="0" fillId="3" borderId="12" xfId="0" applyNumberFormat="1" applyFill="1" applyBorder="1" applyAlignment="1">
      <alignment horizontal="center" vertical="center"/>
    </xf>
    <xf numFmtId="4" fontId="2" fillId="2" borderId="6" xfId="0" applyNumberFormat="1" applyFont="1" applyFill="1" applyBorder="1" applyAlignment="1">
      <alignment wrapText="1"/>
    </xf>
    <xf numFmtId="4" fontId="0" fillId="0" borderId="11" xfId="0" applyNumberFormat="1" applyFill="1" applyBorder="1" applyAlignment="1">
      <alignment horizontal="center" vertical="center"/>
    </xf>
    <xf numFmtId="0" fontId="2" fillId="2" borderId="0" xfId="0" applyFont="1" applyFill="1" applyBorder="1" applyAlignment="1">
      <alignment wrapText="1"/>
    </xf>
    <xf numFmtId="4" fontId="0" fillId="5" borderId="6" xfId="0" applyNumberFormat="1" applyFill="1" applyBorder="1"/>
    <xf numFmtId="3" fontId="0" fillId="0" borderId="8" xfId="0" applyNumberFormat="1" applyFill="1" applyBorder="1" applyAlignment="1" applyProtection="1">
      <alignment horizontal="center" vertical="center"/>
      <protection locked="0"/>
    </xf>
    <xf numFmtId="3" fontId="0" fillId="0" borderId="4" xfId="0" applyNumberFormat="1" applyFill="1" applyBorder="1" applyAlignment="1" applyProtection="1">
      <alignment horizontal="center" vertical="center"/>
      <protection locked="0"/>
    </xf>
    <xf numFmtId="3" fontId="0" fillId="3" borderId="9" xfId="0" applyNumberFormat="1" applyFill="1" applyBorder="1" applyAlignment="1" applyProtection="1">
      <alignment horizontal="center" vertical="center"/>
      <protection locked="0"/>
    </xf>
    <xf numFmtId="3" fontId="0" fillId="3" borderId="3" xfId="0" applyNumberFormat="1" applyFill="1" applyBorder="1" applyAlignment="1" applyProtection="1">
      <alignment horizontal="center" vertical="center"/>
      <protection locked="0"/>
    </xf>
    <xf numFmtId="3" fontId="0" fillId="0" borderId="9" xfId="0" applyNumberFormat="1" applyFill="1" applyBorder="1" applyAlignment="1" applyProtection="1">
      <alignment horizontal="center" vertical="center"/>
      <protection locked="0"/>
    </xf>
    <xf numFmtId="3" fontId="0" fillId="0" borderId="3" xfId="0" applyNumberFormat="1" applyFill="1" applyBorder="1" applyAlignment="1" applyProtection="1">
      <alignment horizontal="center" vertic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3" xfId="0" applyFill="1" applyBorder="1" applyProtection="1">
      <protection locked="0"/>
    </xf>
    <xf numFmtId="0" fontId="0" fillId="0" borderId="8" xfId="0" applyFill="1" applyBorder="1" applyAlignment="1" applyProtection="1">
      <alignment horizontal="center" vertical="center"/>
      <protection locked="0"/>
    </xf>
    <xf numFmtId="0" fontId="0" fillId="3" borderId="9" xfId="0" applyFill="1" applyBorder="1" applyAlignment="1" applyProtection="1">
      <alignment horizontal="center" vertical="center"/>
      <protection locked="0"/>
    </xf>
    <xf numFmtId="0" fontId="0" fillId="0" borderId="4" xfId="0" applyFill="1" applyBorder="1" applyAlignment="1" applyProtection="1">
      <alignment horizontal="center" vertical="center"/>
      <protection locked="0"/>
    </xf>
    <xf numFmtId="0" fontId="0" fillId="3" borderId="3" xfId="0" applyFill="1" applyBorder="1" applyAlignment="1" applyProtection="1">
      <alignment horizontal="center" vertical="center"/>
      <protection locked="0"/>
    </xf>
    <xf numFmtId="164" fontId="1" fillId="5" borderId="0" xfId="0" applyNumberFormat="1" applyFont="1" applyFill="1"/>
    <xf numFmtId="164" fontId="0" fillId="6" borderId="0" xfId="0" applyNumberFormat="1" applyFill="1"/>
    <xf numFmtId="165" fontId="0" fillId="3" borderId="0" xfId="0" applyNumberFormat="1" applyFill="1"/>
    <xf numFmtId="0" fontId="0" fillId="0" borderId="13" xfId="0" applyFill="1" applyBorder="1"/>
    <xf numFmtId="0" fontId="0" fillId="0" borderId="10" xfId="0" applyFill="1" applyBorder="1"/>
    <xf numFmtId="0" fontId="0" fillId="0" borderId="11" xfId="0" applyFill="1" applyBorder="1"/>
    <xf numFmtId="0" fontId="0" fillId="0" borderId="14" xfId="0" applyFill="1" applyBorder="1"/>
    <xf numFmtId="3" fontId="3" fillId="0" borderId="15" xfId="0" applyNumberFormat="1" applyFont="1" applyFill="1" applyBorder="1"/>
    <xf numFmtId="3" fontId="3" fillId="0" borderId="0" xfId="0" applyNumberFormat="1" applyFont="1" applyFill="1" applyBorder="1"/>
    <xf numFmtId="0" fontId="1" fillId="5" borderId="0" xfId="0" applyFont="1" applyFill="1" applyAlignment="1">
      <alignment horizontal="left"/>
    </xf>
    <xf numFmtId="0" fontId="1" fillId="3" borderId="0" xfId="0" applyFont="1" applyFill="1" applyAlignment="1">
      <alignment horizontal="left"/>
    </xf>
    <xf numFmtId="0" fontId="1" fillId="0" borderId="0" xfId="0" applyFont="1" applyFill="1" applyBorder="1" applyAlignment="1">
      <alignment horizontal="left"/>
    </xf>
    <xf numFmtId="0" fontId="5" fillId="4" borderId="0" xfId="0" applyFont="1" applyFill="1" applyAlignment="1">
      <alignment horizontal="center"/>
    </xf>
    <xf numFmtId="0" fontId="0" fillId="6" borderId="0" xfId="0" applyFill="1" applyAlignment="1">
      <alignment horizontal="left"/>
    </xf>
  </cellXfs>
  <cellStyles count="1">
    <cellStyle name="Standaard" xfId="0" builtinId="0"/>
  </cellStyles>
  <dxfs count="24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8"/>
  <sheetViews>
    <sheetView tabSelected="1" workbookViewId="0">
      <selection activeCell="E3" sqref="E3"/>
    </sheetView>
  </sheetViews>
  <sheetFormatPr defaultRowHeight="11.25" x14ac:dyDescent="0.15"/>
  <cols>
    <col min="1" max="1" width="4" style="3" customWidth="1"/>
    <col min="2" max="2" width="17.75" style="3" customWidth="1"/>
    <col min="3" max="3" width="24" style="3" customWidth="1"/>
    <col min="4" max="4" width="24.125" style="3" customWidth="1"/>
    <col min="5" max="5" width="13.875" style="3" customWidth="1"/>
    <col min="6" max="7" width="11.75" style="3" customWidth="1"/>
    <col min="8" max="8" width="12.875" style="3" customWidth="1"/>
    <col min="9" max="16384" width="9" style="3"/>
  </cols>
  <sheetData>
    <row r="1" spans="1:16" ht="42.75" thickBot="1" x14ac:dyDescent="0.2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5" t="s">
        <v>7</v>
      </c>
      <c r="I1" s="35" t="s">
        <v>85</v>
      </c>
      <c r="J1" s="35" t="s">
        <v>87</v>
      </c>
      <c r="K1" s="35" t="s">
        <v>89</v>
      </c>
      <c r="L1" s="35" t="s">
        <v>97</v>
      </c>
      <c r="M1" s="45" t="s">
        <v>86</v>
      </c>
      <c r="N1" s="56" t="s">
        <v>88</v>
      </c>
      <c r="P1" s="45" t="s">
        <v>98</v>
      </c>
    </row>
    <row r="2" spans="1:16" ht="15" customHeight="1" x14ac:dyDescent="0.15">
      <c r="A2" s="26">
        <v>14</v>
      </c>
      <c r="B2" s="27" t="s">
        <v>9</v>
      </c>
      <c r="C2" s="27" t="s">
        <v>10</v>
      </c>
      <c r="D2" s="28" t="s">
        <v>11</v>
      </c>
      <c r="E2" s="29" t="s">
        <v>8</v>
      </c>
      <c r="F2" s="26">
        <v>92</v>
      </c>
      <c r="G2" s="39">
        <v>5250</v>
      </c>
      <c r="H2" s="40">
        <v>1500</v>
      </c>
      <c r="I2" s="40">
        <f>(H2/100)*30</f>
        <v>450</v>
      </c>
      <c r="J2" s="58"/>
      <c r="K2" s="59"/>
      <c r="L2" s="58"/>
      <c r="M2" s="48">
        <f t="shared" ref="M2:M17" si="0">(F2*0.011581*J2)+(F2*0.010081*K2)+(F2*0.007862*L2)</f>
        <v>0</v>
      </c>
      <c r="N2" s="46">
        <f>J2+K2+L2</f>
        <v>0</v>
      </c>
      <c r="P2" s="75">
        <f>F2*G2</f>
        <v>483000</v>
      </c>
    </row>
    <row r="3" spans="1:16" ht="15" customHeight="1" x14ac:dyDescent="0.15">
      <c r="A3" s="4">
        <v>15</v>
      </c>
      <c r="B3" s="5" t="s">
        <v>12</v>
      </c>
      <c r="C3" s="5" t="s">
        <v>13</v>
      </c>
      <c r="D3" s="6" t="s">
        <v>14</v>
      </c>
      <c r="E3" s="7" t="s">
        <v>8</v>
      </c>
      <c r="F3" s="4">
        <v>62</v>
      </c>
      <c r="G3" s="41">
        <v>7280</v>
      </c>
      <c r="H3" s="44">
        <v>1200</v>
      </c>
      <c r="I3" s="44">
        <f t="shared" ref="I3:I17" si="1">(H3/100)*30</f>
        <v>360</v>
      </c>
      <c r="J3" s="60"/>
      <c r="K3" s="61"/>
      <c r="L3" s="60"/>
      <c r="M3" s="49">
        <f t="shared" si="0"/>
        <v>0</v>
      </c>
      <c r="N3" s="46">
        <f t="shared" ref="N3:N17" si="2">J3+K3+L3</f>
        <v>0</v>
      </c>
      <c r="P3" s="75">
        <f t="shared" ref="P3:P17" si="3">F3*G3</f>
        <v>451360</v>
      </c>
    </row>
    <row r="4" spans="1:16" ht="15" customHeight="1" x14ac:dyDescent="0.15">
      <c r="A4" s="9">
        <v>17</v>
      </c>
      <c r="B4" s="10" t="s">
        <v>15</v>
      </c>
      <c r="C4" s="10" t="s">
        <v>16</v>
      </c>
      <c r="D4" s="11" t="s">
        <v>17</v>
      </c>
      <c r="E4" s="12" t="s">
        <v>8</v>
      </c>
      <c r="F4" s="9">
        <v>73</v>
      </c>
      <c r="G4" s="43">
        <v>3750</v>
      </c>
      <c r="H4" s="42">
        <v>2000</v>
      </c>
      <c r="I4" s="42">
        <f t="shared" si="1"/>
        <v>600</v>
      </c>
      <c r="J4" s="62"/>
      <c r="K4" s="63"/>
      <c r="L4" s="62"/>
      <c r="M4" s="48">
        <f t="shared" si="0"/>
        <v>0</v>
      </c>
      <c r="N4" s="46">
        <f t="shared" si="2"/>
        <v>0</v>
      </c>
      <c r="P4" s="75">
        <f t="shared" si="3"/>
        <v>273750</v>
      </c>
    </row>
    <row r="5" spans="1:16" ht="15" customHeight="1" x14ac:dyDescent="0.15">
      <c r="A5" s="4">
        <v>20</v>
      </c>
      <c r="B5" s="5" t="s">
        <v>18</v>
      </c>
      <c r="C5" s="5" t="s">
        <v>19</v>
      </c>
      <c r="D5" s="6" t="s">
        <v>20</v>
      </c>
      <c r="E5" s="7" t="s">
        <v>8</v>
      </c>
      <c r="F5" s="4">
        <v>42</v>
      </c>
      <c r="G5" s="41">
        <v>3520</v>
      </c>
      <c r="H5" s="44">
        <v>1100</v>
      </c>
      <c r="I5" s="44">
        <f t="shared" si="1"/>
        <v>330</v>
      </c>
      <c r="J5" s="60"/>
      <c r="K5" s="61"/>
      <c r="L5" s="60"/>
      <c r="M5" s="49">
        <f t="shared" si="0"/>
        <v>0</v>
      </c>
      <c r="N5" s="46">
        <f t="shared" si="2"/>
        <v>0</v>
      </c>
      <c r="P5" s="75">
        <f t="shared" si="3"/>
        <v>147840</v>
      </c>
    </row>
    <row r="6" spans="1:16" ht="15" customHeight="1" x14ac:dyDescent="0.15">
      <c r="A6" s="9">
        <v>23</v>
      </c>
      <c r="B6" s="10" t="s">
        <v>21</v>
      </c>
      <c r="C6" s="10" t="s">
        <v>22</v>
      </c>
      <c r="D6" s="11" t="s">
        <v>23</v>
      </c>
      <c r="E6" s="12" t="s">
        <v>8</v>
      </c>
      <c r="F6" s="9">
        <v>18</v>
      </c>
      <c r="G6" s="43">
        <v>7800</v>
      </c>
      <c r="H6" s="42">
        <v>4000</v>
      </c>
      <c r="I6" s="42">
        <f t="shared" si="1"/>
        <v>1200</v>
      </c>
      <c r="J6" s="62"/>
      <c r="K6" s="63"/>
      <c r="L6" s="62"/>
      <c r="M6" s="48">
        <f t="shared" si="0"/>
        <v>0</v>
      </c>
      <c r="N6" s="46">
        <f t="shared" si="2"/>
        <v>0</v>
      </c>
      <c r="P6" s="75">
        <f t="shared" si="3"/>
        <v>140400</v>
      </c>
    </row>
    <row r="7" spans="1:16" ht="15" customHeight="1" x14ac:dyDescent="0.15">
      <c r="A7" s="4">
        <v>24</v>
      </c>
      <c r="B7" s="5" t="s">
        <v>24</v>
      </c>
      <c r="C7" s="5" t="s">
        <v>25</v>
      </c>
      <c r="D7" s="6" t="s">
        <v>26</v>
      </c>
      <c r="E7" s="7" t="s">
        <v>8</v>
      </c>
      <c r="F7" s="4">
        <v>30</v>
      </c>
      <c r="G7" s="41">
        <v>6150</v>
      </c>
      <c r="H7" s="44">
        <v>3000</v>
      </c>
      <c r="I7" s="44">
        <f t="shared" si="1"/>
        <v>900</v>
      </c>
      <c r="J7" s="60"/>
      <c r="K7" s="61"/>
      <c r="L7" s="60"/>
      <c r="M7" s="49">
        <f t="shared" si="0"/>
        <v>0</v>
      </c>
      <c r="N7" s="46">
        <f t="shared" si="2"/>
        <v>0</v>
      </c>
      <c r="P7" s="75">
        <f t="shared" si="3"/>
        <v>184500</v>
      </c>
    </row>
    <row r="8" spans="1:16" ht="15" customHeight="1" x14ac:dyDescent="0.15">
      <c r="A8" s="9">
        <v>25</v>
      </c>
      <c r="B8" s="10" t="s">
        <v>27</v>
      </c>
      <c r="C8" s="10" t="s">
        <v>28</v>
      </c>
      <c r="D8" s="11" t="s">
        <v>29</v>
      </c>
      <c r="E8" s="12" t="s">
        <v>8</v>
      </c>
      <c r="F8" s="9">
        <v>101</v>
      </c>
      <c r="G8" s="43">
        <v>5630</v>
      </c>
      <c r="H8" s="42">
        <v>800</v>
      </c>
      <c r="I8" s="42">
        <f t="shared" si="1"/>
        <v>240</v>
      </c>
      <c r="J8" s="62"/>
      <c r="K8" s="63"/>
      <c r="L8" s="62"/>
      <c r="M8" s="48">
        <f t="shared" si="0"/>
        <v>0</v>
      </c>
      <c r="N8" s="46">
        <f t="shared" si="2"/>
        <v>0</v>
      </c>
      <c r="P8" s="75">
        <f t="shared" si="3"/>
        <v>568630</v>
      </c>
    </row>
    <row r="9" spans="1:16" ht="15" customHeight="1" x14ac:dyDescent="0.15">
      <c r="A9" s="4">
        <v>26</v>
      </c>
      <c r="B9" s="5" t="s">
        <v>30</v>
      </c>
      <c r="C9" s="5" t="s">
        <v>31</v>
      </c>
      <c r="D9" s="6" t="s">
        <v>32</v>
      </c>
      <c r="E9" s="7" t="s">
        <v>8</v>
      </c>
      <c r="F9" s="4">
        <v>51</v>
      </c>
      <c r="G9" s="41">
        <v>3370</v>
      </c>
      <c r="H9" s="44">
        <v>600</v>
      </c>
      <c r="I9" s="44">
        <f t="shared" si="1"/>
        <v>180</v>
      </c>
      <c r="J9" s="60"/>
      <c r="K9" s="61"/>
      <c r="L9" s="60"/>
      <c r="M9" s="49">
        <f t="shared" si="0"/>
        <v>0</v>
      </c>
      <c r="N9" s="46">
        <f t="shared" si="2"/>
        <v>0</v>
      </c>
      <c r="P9" s="75">
        <f t="shared" si="3"/>
        <v>171870</v>
      </c>
    </row>
    <row r="10" spans="1:16" ht="15" customHeight="1" x14ac:dyDescent="0.15">
      <c r="A10" s="9">
        <v>27</v>
      </c>
      <c r="B10" s="10" t="s">
        <v>33</v>
      </c>
      <c r="C10" s="10" t="s">
        <v>34</v>
      </c>
      <c r="D10" s="11" t="s">
        <v>35</v>
      </c>
      <c r="E10" s="12" t="s">
        <v>8</v>
      </c>
      <c r="F10" s="9">
        <v>67</v>
      </c>
      <c r="G10" s="43">
        <v>1280</v>
      </c>
      <c r="H10" s="42">
        <v>800</v>
      </c>
      <c r="I10" s="42">
        <f t="shared" si="1"/>
        <v>240</v>
      </c>
      <c r="J10" s="62"/>
      <c r="K10" s="63"/>
      <c r="L10" s="62"/>
      <c r="M10" s="48">
        <f t="shared" si="0"/>
        <v>0</v>
      </c>
      <c r="N10" s="46">
        <f t="shared" si="2"/>
        <v>0</v>
      </c>
      <c r="P10" s="75">
        <f t="shared" si="3"/>
        <v>85760</v>
      </c>
    </row>
    <row r="11" spans="1:16" ht="15" customHeight="1" x14ac:dyDescent="0.15">
      <c r="A11" s="4">
        <v>29</v>
      </c>
      <c r="B11" s="5" t="s">
        <v>36</v>
      </c>
      <c r="C11" s="5" t="s">
        <v>37</v>
      </c>
      <c r="D11" s="6" t="s">
        <v>38</v>
      </c>
      <c r="E11" s="7" t="s">
        <v>8</v>
      </c>
      <c r="F11" s="4">
        <v>62</v>
      </c>
      <c r="G11" s="41">
        <v>560</v>
      </c>
      <c r="H11" s="44">
        <v>600</v>
      </c>
      <c r="I11" s="44">
        <f t="shared" si="1"/>
        <v>180</v>
      </c>
      <c r="J11" s="60"/>
      <c r="K11" s="61"/>
      <c r="L11" s="60"/>
      <c r="M11" s="49">
        <f t="shared" si="0"/>
        <v>0</v>
      </c>
      <c r="N11" s="46">
        <f t="shared" si="2"/>
        <v>0</v>
      </c>
      <c r="P11" s="75">
        <f t="shared" si="3"/>
        <v>34720</v>
      </c>
    </row>
    <row r="12" spans="1:16" ht="15" customHeight="1" x14ac:dyDescent="0.15">
      <c r="A12" s="9">
        <v>30</v>
      </c>
      <c r="B12" s="10" t="s">
        <v>39</v>
      </c>
      <c r="C12" s="10" t="s">
        <v>40</v>
      </c>
      <c r="D12" s="11" t="s">
        <v>41</v>
      </c>
      <c r="E12" s="12" t="s">
        <v>8</v>
      </c>
      <c r="F12" s="9">
        <v>35</v>
      </c>
      <c r="G12" s="43">
        <v>4800</v>
      </c>
      <c r="H12" s="42">
        <v>1600</v>
      </c>
      <c r="I12" s="42">
        <f t="shared" si="1"/>
        <v>480</v>
      </c>
      <c r="J12" s="62"/>
      <c r="K12" s="63"/>
      <c r="L12" s="62"/>
      <c r="M12" s="48">
        <f t="shared" si="0"/>
        <v>0</v>
      </c>
      <c r="N12" s="46">
        <f t="shared" si="2"/>
        <v>0</v>
      </c>
      <c r="P12" s="75">
        <f t="shared" si="3"/>
        <v>168000</v>
      </c>
    </row>
    <row r="13" spans="1:16" ht="15" customHeight="1" x14ac:dyDescent="0.15">
      <c r="A13" s="4">
        <v>31</v>
      </c>
      <c r="B13" s="5" t="s">
        <v>42</v>
      </c>
      <c r="C13" s="5" t="s">
        <v>43</v>
      </c>
      <c r="D13" s="6" t="s">
        <v>44</v>
      </c>
      <c r="E13" s="7" t="s">
        <v>8</v>
      </c>
      <c r="F13" s="4">
        <v>42</v>
      </c>
      <c r="G13" s="41">
        <v>4050</v>
      </c>
      <c r="H13" s="44">
        <v>1000</v>
      </c>
      <c r="I13" s="44">
        <f t="shared" si="1"/>
        <v>300</v>
      </c>
      <c r="J13" s="60"/>
      <c r="K13" s="61"/>
      <c r="L13" s="60"/>
      <c r="M13" s="49">
        <f t="shared" si="0"/>
        <v>0</v>
      </c>
      <c r="N13" s="46">
        <f t="shared" si="2"/>
        <v>0</v>
      </c>
      <c r="P13" s="75">
        <f t="shared" si="3"/>
        <v>170100</v>
      </c>
    </row>
    <row r="14" spans="1:16" ht="15" customHeight="1" x14ac:dyDescent="0.15">
      <c r="A14" s="9">
        <v>32</v>
      </c>
      <c r="B14" s="10" t="s">
        <v>45</v>
      </c>
      <c r="C14" s="10" t="s">
        <v>46</v>
      </c>
      <c r="D14" s="11" t="s">
        <v>47</v>
      </c>
      <c r="E14" s="12" t="s">
        <v>8</v>
      </c>
      <c r="F14" s="9">
        <v>51</v>
      </c>
      <c r="G14" s="43">
        <v>3750</v>
      </c>
      <c r="H14" s="42">
        <v>1000</v>
      </c>
      <c r="I14" s="42">
        <f t="shared" si="1"/>
        <v>300</v>
      </c>
      <c r="J14" s="62"/>
      <c r="K14" s="63"/>
      <c r="L14" s="62"/>
      <c r="M14" s="48">
        <f t="shared" si="0"/>
        <v>0</v>
      </c>
      <c r="N14" s="46">
        <f t="shared" si="2"/>
        <v>0</v>
      </c>
      <c r="P14" s="75">
        <f t="shared" si="3"/>
        <v>191250</v>
      </c>
    </row>
    <row r="15" spans="1:16" ht="15" customHeight="1" x14ac:dyDescent="0.15">
      <c r="A15" s="4">
        <v>33</v>
      </c>
      <c r="B15" s="5" t="s">
        <v>48</v>
      </c>
      <c r="C15" s="5" t="s">
        <v>49</v>
      </c>
      <c r="D15" s="6" t="s">
        <v>50</v>
      </c>
      <c r="E15" s="7" t="s">
        <v>8</v>
      </c>
      <c r="F15" s="4">
        <v>32</v>
      </c>
      <c r="G15" s="41">
        <v>3000</v>
      </c>
      <c r="H15" s="44">
        <v>1200</v>
      </c>
      <c r="I15" s="44">
        <f t="shared" si="1"/>
        <v>360</v>
      </c>
      <c r="J15" s="60"/>
      <c r="K15" s="61"/>
      <c r="L15" s="60"/>
      <c r="M15" s="49">
        <f t="shared" si="0"/>
        <v>0</v>
      </c>
      <c r="N15" s="46">
        <f t="shared" si="2"/>
        <v>0</v>
      </c>
      <c r="P15" s="75">
        <f t="shared" si="3"/>
        <v>96000</v>
      </c>
    </row>
    <row r="16" spans="1:16" ht="15" customHeight="1" x14ac:dyDescent="0.15">
      <c r="A16" s="9">
        <v>34</v>
      </c>
      <c r="B16" s="10" t="s">
        <v>51</v>
      </c>
      <c r="C16" s="10" t="s">
        <v>52</v>
      </c>
      <c r="D16" s="11" t="s">
        <v>53</v>
      </c>
      <c r="E16" s="12" t="s">
        <v>8</v>
      </c>
      <c r="F16" s="9">
        <v>51</v>
      </c>
      <c r="G16" s="43">
        <v>4880</v>
      </c>
      <c r="H16" s="42">
        <v>1500</v>
      </c>
      <c r="I16" s="42">
        <f t="shared" si="1"/>
        <v>450</v>
      </c>
      <c r="J16" s="62"/>
      <c r="K16" s="63"/>
      <c r="L16" s="62"/>
      <c r="M16" s="48">
        <f t="shared" si="0"/>
        <v>0</v>
      </c>
      <c r="N16" s="46">
        <f t="shared" si="2"/>
        <v>0</v>
      </c>
      <c r="P16" s="75">
        <f t="shared" si="3"/>
        <v>248880</v>
      </c>
    </row>
    <row r="17" spans="1:16" ht="15" customHeight="1" thickBot="1" x14ac:dyDescent="0.2">
      <c r="A17" s="4">
        <v>35</v>
      </c>
      <c r="B17" s="5" t="s">
        <v>54</v>
      </c>
      <c r="C17" s="5" t="s">
        <v>55</v>
      </c>
      <c r="D17" s="5" t="s">
        <v>56</v>
      </c>
      <c r="E17" s="7" t="s">
        <v>8</v>
      </c>
      <c r="F17" s="4">
        <v>61</v>
      </c>
      <c r="G17" s="41">
        <v>8620</v>
      </c>
      <c r="H17" s="44">
        <v>3500</v>
      </c>
      <c r="I17" s="44">
        <f t="shared" si="1"/>
        <v>1050</v>
      </c>
      <c r="J17" s="60"/>
      <c r="K17" s="61"/>
      <c r="L17" s="60"/>
      <c r="M17" s="50">
        <f t="shared" si="0"/>
        <v>0</v>
      </c>
      <c r="N17" s="46">
        <f t="shared" si="2"/>
        <v>0</v>
      </c>
      <c r="P17" s="76">
        <f t="shared" si="3"/>
        <v>525820</v>
      </c>
    </row>
    <row r="18" spans="1:16" ht="15" customHeight="1" thickBot="1" x14ac:dyDescent="0.2">
      <c r="A18" s="16"/>
      <c r="B18" s="17"/>
      <c r="C18" s="17"/>
      <c r="D18" s="17"/>
      <c r="E18" s="19"/>
      <c r="F18" s="16"/>
      <c r="G18" s="16"/>
      <c r="H18" s="20"/>
      <c r="L18" s="3" t="s">
        <v>91</v>
      </c>
      <c r="M18" s="57">
        <f>SUM(M2:M17)</f>
        <v>0</v>
      </c>
      <c r="O18" s="3" t="s">
        <v>99</v>
      </c>
      <c r="P18" s="77">
        <f>SUM(P2:P17)</f>
        <v>3941880</v>
      </c>
    </row>
    <row r="19" spans="1:16" x14ac:dyDescent="0.15">
      <c r="A19" s="15"/>
      <c r="B19" s="15"/>
      <c r="C19" s="15"/>
      <c r="D19" s="15"/>
    </row>
    <row r="20" spans="1:16" ht="12" thickBot="1" x14ac:dyDescent="0.2">
      <c r="A20" s="83" t="s">
        <v>57</v>
      </c>
      <c r="B20" s="83"/>
      <c r="C20" s="83"/>
      <c r="D20" s="83"/>
    </row>
    <row r="21" spans="1:16" ht="42.75" thickBot="1" x14ac:dyDescent="0.2">
      <c r="A21" s="32" t="s">
        <v>0</v>
      </c>
      <c r="B21" s="33" t="s">
        <v>1</v>
      </c>
      <c r="C21" s="33" t="s">
        <v>2</v>
      </c>
      <c r="D21" s="33" t="s">
        <v>3</v>
      </c>
      <c r="E21" s="33" t="s">
        <v>58</v>
      </c>
      <c r="F21" s="33" t="s">
        <v>5</v>
      </c>
      <c r="G21" s="34"/>
      <c r="H21" s="2" t="s">
        <v>85</v>
      </c>
      <c r="I21" s="2" t="s">
        <v>87</v>
      </c>
      <c r="J21" s="2" t="s">
        <v>89</v>
      </c>
      <c r="K21" s="35" t="s">
        <v>97</v>
      </c>
      <c r="L21" s="45" t="s">
        <v>86</v>
      </c>
      <c r="M21" s="47" t="s">
        <v>88</v>
      </c>
      <c r="P21" s="45" t="s">
        <v>98</v>
      </c>
    </row>
    <row r="22" spans="1:16" ht="11.25" customHeight="1" x14ac:dyDescent="0.15">
      <c r="A22" s="26">
        <v>1</v>
      </c>
      <c r="B22" s="27" t="s">
        <v>59</v>
      </c>
      <c r="C22" s="27" t="s">
        <v>60</v>
      </c>
      <c r="D22" s="28" t="s">
        <v>61</v>
      </c>
      <c r="E22" s="29" t="s">
        <v>8</v>
      </c>
      <c r="F22" s="26">
        <v>10</v>
      </c>
      <c r="G22" s="30">
        <v>1130</v>
      </c>
      <c r="H22" s="31">
        <v>37</v>
      </c>
      <c r="I22" s="64"/>
      <c r="J22" s="65"/>
      <c r="K22" s="64"/>
      <c r="L22" s="51">
        <f>(F22*0.011581*I22)+(F22*0.010081*J22)+(F22*0.007862*K22)</f>
        <v>0</v>
      </c>
      <c r="M22" s="3">
        <f>I22+K22+J22</f>
        <v>0</v>
      </c>
      <c r="P22" s="75">
        <f>F22*G22</f>
        <v>11300</v>
      </c>
    </row>
    <row r="23" spans="1:16" ht="12" thickBot="1" x14ac:dyDescent="0.2">
      <c r="A23" s="4">
        <v>2</v>
      </c>
      <c r="B23" s="5" t="s">
        <v>62</v>
      </c>
      <c r="C23" s="5" t="s">
        <v>63</v>
      </c>
      <c r="D23" s="6" t="s">
        <v>64</v>
      </c>
      <c r="E23" s="7" t="s">
        <v>8</v>
      </c>
      <c r="F23" s="4">
        <v>27</v>
      </c>
      <c r="G23" s="14">
        <v>1460</v>
      </c>
      <c r="H23" s="8">
        <v>37</v>
      </c>
      <c r="I23" s="66"/>
      <c r="J23" s="67"/>
      <c r="K23" s="66"/>
      <c r="L23" s="52">
        <f>(F23*0.011581*I23)+(F23*0.010081*J23)+(F23*0.007862*K23)</f>
        <v>0</v>
      </c>
      <c r="M23" s="3">
        <f>I23+K23+J23</f>
        <v>0</v>
      </c>
      <c r="P23" s="76">
        <f>F23*G23</f>
        <v>39420</v>
      </c>
    </row>
    <row r="24" spans="1:16" ht="12" thickBot="1" x14ac:dyDescent="0.2">
      <c r="A24" s="16"/>
      <c r="B24" s="17"/>
      <c r="C24" s="17"/>
      <c r="D24" s="18"/>
      <c r="E24" s="19"/>
      <c r="F24" s="16"/>
      <c r="G24" s="16"/>
      <c r="K24" s="3" t="s">
        <v>92</v>
      </c>
      <c r="L24" s="57">
        <f>SUM(L22:L23)</f>
        <v>0</v>
      </c>
      <c r="O24" s="3" t="s">
        <v>100</v>
      </c>
      <c r="P24" s="77">
        <f>SUM(P22:P23)</f>
        <v>50720</v>
      </c>
    </row>
    <row r="25" spans="1:16" x14ac:dyDescent="0.15">
      <c r="F25" s="21"/>
    </row>
    <row r="26" spans="1:16" ht="12" thickBot="1" x14ac:dyDescent="0.2">
      <c r="A26" s="83" t="s">
        <v>65</v>
      </c>
      <c r="B26" s="83"/>
      <c r="C26" s="83"/>
      <c r="D26" s="83"/>
      <c r="F26" s="21"/>
    </row>
    <row r="27" spans="1:16" ht="42.75" thickBot="1" x14ac:dyDescent="0.2">
      <c r="A27" s="32" t="s">
        <v>0</v>
      </c>
      <c r="B27" s="33" t="s">
        <v>1</v>
      </c>
      <c r="C27" s="33" t="s">
        <v>2</v>
      </c>
      <c r="D27" s="33" t="s">
        <v>3</v>
      </c>
      <c r="E27" s="33" t="s">
        <v>58</v>
      </c>
      <c r="F27" s="38" t="s">
        <v>5</v>
      </c>
      <c r="G27" s="34"/>
      <c r="H27" s="2" t="s">
        <v>85</v>
      </c>
      <c r="I27" s="2" t="s">
        <v>87</v>
      </c>
      <c r="J27" s="2" t="s">
        <v>89</v>
      </c>
      <c r="K27" s="35" t="s">
        <v>97</v>
      </c>
      <c r="L27" s="45" t="s">
        <v>86</v>
      </c>
      <c r="M27" s="47" t="s">
        <v>88</v>
      </c>
      <c r="P27" s="45" t="s">
        <v>98</v>
      </c>
    </row>
    <row r="28" spans="1:16" x14ac:dyDescent="0.15">
      <c r="A28" s="36">
        <v>1</v>
      </c>
      <c r="B28" s="37" t="s">
        <v>66</v>
      </c>
      <c r="C28" s="37" t="s">
        <v>67</v>
      </c>
      <c r="D28" s="37" t="s">
        <v>68</v>
      </c>
      <c r="E28" s="37" t="s">
        <v>8</v>
      </c>
      <c r="F28" s="26">
        <v>44</v>
      </c>
      <c r="G28" s="39">
        <v>3700</v>
      </c>
      <c r="H28" s="40">
        <v>37</v>
      </c>
      <c r="I28" s="68"/>
      <c r="J28" s="65"/>
      <c r="K28" s="68"/>
      <c r="L28" s="48">
        <f>(F28*0.011581*I28)+(F28*0.010081*J22)+(F28*0.007862*K28)</f>
        <v>0</v>
      </c>
      <c r="M28" s="3">
        <f>I28+K28+J28</f>
        <v>0</v>
      </c>
      <c r="P28" s="75">
        <f>F28*G28</f>
        <v>162800</v>
      </c>
    </row>
    <row r="29" spans="1:16" ht="12" thickBot="1" x14ac:dyDescent="0.2">
      <c r="A29" s="13">
        <v>2</v>
      </c>
      <c r="B29" s="22" t="s">
        <v>69</v>
      </c>
      <c r="C29" s="22" t="s">
        <v>70</v>
      </c>
      <c r="D29" s="22" t="s">
        <v>71</v>
      </c>
      <c r="E29" s="22" t="s">
        <v>8</v>
      </c>
      <c r="F29" s="4">
        <v>73</v>
      </c>
      <c r="G29" s="41">
        <v>1200</v>
      </c>
      <c r="H29" s="44">
        <v>37</v>
      </c>
      <c r="I29" s="69"/>
      <c r="J29" s="67"/>
      <c r="K29" s="69"/>
      <c r="L29" s="53">
        <f>(F29*0.011581*I29)+(F29*0.010081*J23)+(F29*0.007862*K29)</f>
        <v>0</v>
      </c>
      <c r="M29" s="3">
        <f>I29+K29+J29</f>
        <v>0</v>
      </c>
      <c r="P29" s="76">
        <f>F29*G29</f>
        <v>87600</v>
      </c>
    </row>
    <row r="30" spans="1:16" ht="12" thickBot="1" x14ac:dyDescent="0.2">
      <c r="A30" s="23"/>
      <c r="B30" s="24"/>
      <c r="C30" s="24"/>
      <c r="D30" s="24"/>
      <c r="E30" s="24"/>
      <c r="F30" s="16"/>
      <c r="G30" s="16"/>
      <c r="K30" s="3" t="s">
        <v>93</v>
      </c>
      <c r="L30" s="57">
        <f>SUM(L28:L29)</f>
        <v>0</v>
      </c>
      <c r="O30" s="3" t="s">
        <v>101</v>
      </c>
      <c r="P30" s="77">
        <f>SUM(P28:P29)</f>
        <v>250400</v>
      </c>
    </row>
    <row r="31" spans="1:16" x14ac:dyDescent="0.15">
      <c r="F31" s="21"/>
      <c r="L31" s="25"/>
    </row>
    <row r="32" spans="1:16" ht="12" thickBot="1" x14ac:dyDescent="0.2">
      <c r="A32" s="83" t="s">
        <v>72</v>
      </c>
      <c r="B32" s="83"/>
      <c r="C32" s="83"/>
      <c r="D32" s="83"/>
      <c r="F32" s="21"/>
      <c r="L32" s="25"/>
    </row>
    <row r="33" spans="1:16" ht="42.75" thickBot="1" x14ac:dyDescent="0.2">
      <c r="A33" s="32" t="s">
        <v>0</v>
      </c>
      <c r="B33" s="33" t="s">
        <v>1</v>
      </c>
      <c r="C33" s="33" t="s">
        <v>2</v>
      </c>
      <c r="D33" s="33" t="s">
        <v>3</v>
      </c>
      <c r="E33" s="33" t="s">
        <v>58</v>
      </c>
      <c r="F33" s="38" t="s">
        <v>5</v>
      </c>
      <c r="G33" s="34"/>
      <c r="H33" s="2" t="s">
        <v>85</v>
      </c>
      <c r="I33" s="2" t="s">
        <v>87</v>
      </c>
      <c r="J33" s="2" t="s">
        <v>89</v>
      </c>
      <c r="K33" s="35" t="s">
        <v>97</v>
      </c>
      <c r="L33" s="54" t="s">
        <v>86</v>
      </c>
      <c r="M33" s="47" t="s">
        <v>88</v>
      </c>
      <c r="P33" s="45" t="s">
        <v>98</v>
      </c>
    </row>
    <row r="34" spans="1:16" ht="12" thickBot="1" x14ac:dyDescent="0.2">
      <c r="A34" s="36">
        <v>1</v>
      </c>
      <c r="B34" s="37" t="s">
        <v>73</v>
      </c>
      <c r="C34" s="37" t="s">
        <v>74</v>
      </c>
      <c r="D34" s="37" t="s">
        <v>75</v>
      </c>
      <c r="E34" s="37" t="s">
        <v>8</v>
      </c>
      <c r="F34" s="26">
        <v>66</v>
      </c>
      <c r="G34" s="39">
        <v>1500</v>
      </c>
      <c r="H34" s="40">
        <v>37</v>
      </c>
      <c r="I34" s="70"/>
      <c r="J34" s="65"/>
      <c r="K34" s="68"/>
      <c r="L34" s="55">
        <f>(F34*0.011581*I34)+(F34*0.010081*J34)+(F34*0.007862*K34)</f>
        <v>0</v>
      </c>
      <c r="M34" s="3">
        <f>I34+K34+J34</f>
        <v>0</v>
      </c>
      <c r="P34" s="78">
        <f>F34*G34</f>
        <v>99000</v>
      </c>
    </row>
    <row r="35" spans="1:16" ht="12" thickBot="1" x14ac:dyDescent="0.2">
      <c r="A35" s="23"/>
      <c r="B35" s="24"/>
      <c r="C35" s="24"/>
      <c r="D35" s="24"/>
      <c r="E35" s="24"/>
      <c r="F35" s="16"/>
      <c r="G35" s="16"/>
      <c r="K35" s="3" t="s">
        <v>94</v>
      </c>
      <c r="L35" s="57">
        <f>L34</f>
        <v>0</v>
      </c>
      <c r="O35" s="3" t="s">
        <v>102</v>
      </c>
      <c r="P35" s="77">
        <f>P34</f>
        <v>99000</v>
      </c>
    </row>
    <row r="36" spans="1:16" x14ac:dyDescent="0.15">
      <c r="F36" s="21"/>
      <c r="L36" s="25"/>
    </row>
    <row r="37" spans="1:16" ht="12" thickBot="1" x14ac:dyDescent="0.2">
      <c r="A37" s="83" t="s">
        <v>76</v>
      </c>
      <c r="B37" s="83"/>
      <c r="C37" s="83"/>
      <c r="D37" s="83"/>
      <c r="F37" s="21"/>
      <c r="L37" s="25"/>
    </row>
    <row r="38" spans="1:16" ht="42.75" thickBot="1" x14ac:dyDescent="0.2">
      <c r="A38" s="32" t="s">
        <v>0</v>
      </c>
      <c r="B38" s="33" t="s">
        <v>1</v>
      </c>
      <c r="C38" s="33" t="s">
        <v>2</v>
      </c>
      <c r="D38" s="33" t="s">
        <v>3</v>
      </c>
      <c r="E38" s="33" t="s">
        <v>58</v>
      </c>
      <c r="F38" s="38" t="s">
        <v>5</v>
      </c>
      <c r="G38" s="34"/>
      <c r="H38" s="2" t="s">
        <v>85</v>
      </c>
      <c r="I38" s="2" t="s">
        <v>87</v>
      </c>
      <c r="J38" s="2" t="s">
        <v>89</v>
      </c>
      <c r="K38" s="35" t="s">
        <v>97</v>
      </c>
      <c r="L38" s="54" t="s">
        <v>86</v>
      </c>
      <c r="M38" s="47" t="s">
        <v>88</v>
      </c>
      <c r="P38" s="45" t="s">
        <v>98</v>
      </c>
    </row>
    <row r="39" spans="1:16" x14ac:dyDescent="0.15">
      <c r="A39" s="36">
        <v>1</v>
      </c>
      <c r="B39" s="37" t="s">
        <v>77</v>
      </c>
      <c r="C39" s="37" t="s">
        <v>78</v>
      </c>
      <c r="D39" s="37" t="s">
        <v>79</v>
      </c>
      <c r="E39" s="37" t="s">
        <v>8</v>
      </c>
      <c r="F39" s="26">
        <v>48</v>
      </c>
      <c r="G39" s="39">
        <v>750</v>
      </c>
      <c r="H39" s="40">
        <v>37</v>
      </c>
      <c r="I39" s="70"/>
      <c r="J39" s="65"/>
      <c r="K39" s="68"/>
      <c r="L39" s="48">
        <f>(F39*0.011581*I39)+(F39*0.010081*J39)+(F39*0.007862*K39)</f>
        <v>0</v>
      </c>
      <c r="M39" s="3">
        <f>I39+K39+J39</f>
        <v>0</v>
      </c>
      <c r="P39" s="75">
        <f>F39*G39</f>
        <v>36000</v>
      </c>
    </row>
    <row r="40" spans="1:16" ht="12" thickBot="1" x14ac:dyDescent="0.2">
      <c r="A40" s="13">
        <v>2</v>
      </c>
      <c r="B40" s="22" t="s">
        <v>80</v>
      </c>
      <c r="C40" s="22" t="s">
        <v>81</v>
      </c>
      <c r="D40" s="22" t="s">
        <v>82</v>
      </c>
      <c r="E40" s="22" t="s">
        <v>8</v>
      </c>
      <c r="F40" s="4">
        <v>57</v>
      </c>
      <c r="G40" s="41">
        <v>2600</v>
      </c>
      <c r="H40" s="44">
        <v>37</v>
      </c>
      <c r="I40" s="71"/>
      <c r="J40" s="67"/>
      <c r="K40" s="69"/>
      <c r="L40" s="53">
        <f>(F40*0.011581*I40)+(F40*0.010081*J40)+(F40*0.007862*K40)</f>
        <v>0</v>
      </c>
      <c r="M40" s="3">
        <f>I40+K40+J40</f>
        <v>0</v>
      </c>
      <c r="P40" s="76">
        <f>F40*G40</f>
        <v>148200</v>
      </c>
    </row>
    <row r="41" spans="1:16" ht="12" thickBot="1" x14ac:dyDescent="0.2">
      <c r="A41" s="23"/>
      <c r="B41" s="24"/>
      <c r="C41" s="24"/>
      <c r="D41" s="24"/>
      <c r="E41" s="24"/>
      <c r="F41" s="16"/>
      <c r="G41" s="79"/>
      <c r="K41" s="3" t="s">
        <v>95</v>
      </c>
      <c r="L41" s="57">
        <f>SUM(L39:L40)</f>
        <v>0</v>
      </c>
      <c r="O41" s="3" t="s">
        <v>103</v>
      </c>
      <c r="P41" s="77">
        <f>SUM(P39:P40)</f>
        <v>184200</v>
      </c>
    </row>
    <row r="42" spans="1:16" x14ac:dyDescent="0.15">
      <c r="F42" s="16"/>
      <c r="G42" s="80"/>
      <c r="O42" s="3" t="s">
        <v>104</v>
      </c>
      <c r="P42" s="3">
        <f>P41+P35+P30+P24+P18</f>
        <v>4526200</v>
      </c>
    </row>
    <row r="43" spans="1:16" x14ac:dyDescent="0.15">
      <c r="A43" s="15" t="s">
        <v>83</v>
      </c>
      <c r="B43" s="15"/>
      <c r="C43" s="15"/>
      <c r="D43" s="15"/>
      <c r="F43" s="81" t="s">
        <v>96</v>
      </c>
      <c r="G43" s="81"/>
      <c r="H43" s="72">
        <f>L41+L34+L30+L24+M18</f>
        <v>0</v>
      </c>
    </row>
    <row r="44" spans="1:16" x14ac:dyDescent="0.15">
      <c r="F44" s="85" t="s">
        <v>90</v>
      </c>
      <c r="G44" s="85"/>
      <c r="H44" s="73">
        <f>H43*8</f>
        <v>0</v>
      </c>
    </row>
    <row r="45" spans="1:16" x14ac:dyDescent="0.15">
      <c r="F45" s="82" t="s">
        <v>105</v>
      </c>
      <c r="G45" s="82"/>
      <c r="H45" s="74">
        <f>H43/P42</f>
        <v>0</v>
      </c>
    </row>
    <row r="46" spans="1:16" x14ac:dyDescent="0.15">
      <c r="A46" s="84" t="s">
        <v>84</v>
      </c>
      <c r="B46" s="84"/>
      <c r="C46" s="84"/>
      <c r="D46" s="84"/>
    </row>
    <row r="47" spans="1:16" x14ac:dyDescent="0.15">
      <c r="A47" s="84"/>
      <c r="B47" s="84"/>
      <c r="C47" s="84"/>
      <c r="D47" s="84"/>
    </row>
    <row r="48" spans="1:16" x14ac:dyDescent="0.15">
      <c r="A48" s="84"/>
      <c r="B48" s="84"/>
      <c r="C48" s="84"/>
      <c r="D48" s="84"/>
    </row>
  </sheetData>
  <sheetProtection algorithmName="SHA-512" hashValue="AGeYpLeygHcv5UsChsEH5Y0P6Qr0L6zewBIaFXdWdPI3l7cXV7W4/MwFnsecq1yMh/cD5McUaVZTMdio1e0x8Q==" saltValue="H4YMoAHZTdZpC2oGP7oUBA==" spinCount="100000" sheet="1" objects="1" scenarios="1"/>
  <mergeCells count="8">
    <mergeCell ref="F43:G43"/>
    <mergeCell ref="F45:G45"/>
    <mergeCell ref="A37:D37"/>
    <mergeCell ref="A46:D48"/>
    <mergeCell ref="A20:D20"/>
    <mergeCell ref="A26:D26"/>
    <mergeCell ref="A32:D32"/>
    <mergeCell ref="F44:G44"/>
  </mergeCells>
  <conditionalFormatting sqref="M22">
    <cfRule type="cellIs" dxfId="23" priority="25" operator="equal">
      <formula>1130</formula>
    </cfRule>
  </conditionalFormatting>
  <conditionalFormatting sqref="M23">
    <cfRule type="cellIs" dxfId="22" priority="24" operator="equal">
      <formula>1460</formula>
    </cfRule>
  </conditionalFormatting>
  <conditionalFormatting sqref="M28">
    <cfRule type="cellIs" dxfId="21" priority="23" operator="equal">
      <formula>3700</formula>
    </cfRule>
  </conditionalFormatting>
  <conditionalFormatting sqref="M29">
    <cfRule type="cellIs" dxfId="20" priority="22" operator="equal">
      <formula>1200</formula>
    </cfRule>
  </conditionalFormatting>
  <conditionalFormatting sqref="M34">
    <cfRule type="cellIs" dxfId="19" priority="21" operator="equal">
      <formula>1500</formula>
    </cfRule>
  </conditionalFormatting>
  <conditionalFormatting sqref="M39">
    <cfRule type="cellIs" dxfId="18" priority="20" operator="equal">
      <formula>750</formula>
    </cfRule>
  </conditionalFormatting>
  <conditionalFormatting sqref="M40">
    <cfRule type="cellIs" dxfId="17" priority="19" operator="equal">
      <formula>2600</formula>
    </cfRule>
  </conditionalFormatting>
  <conditionalFormatting sqref="N2">
    <cfRule type="cellIs" dxfId="16" priority="17" operator="equal">
      <formula>$G$2</formula>
    </cfRule>
    <cfRule type="cellIs" dxfId="15" priority="16" operator="equal">
      <formula>5250</formula>
    </cfRule>
  </conditionalFormatting>
  <conditionalFormatting sqref="N3">
    <cfRule type="cellIs" dxfId="14" priority="15" operator="equal">
      <formula>$G$3</formula>
    </cfRule>
  </conditionalFormatting>
  <conditionalFormatting sqref="N4">
    <cfRule type="cellIs" dxfId="13" priority="14" operator="equal">
      <formula>$G$4</formula>
    </cfRule>
  </conditionalFormatting>
  <conditionalFormatting sqref="N5">
    <cfRule type="cellIs" dxfId="12" priority="13" operator="equal">
      <formula>$G$5</formula>
    </cfRule>
  </conditionalFormatting>
  <conditionalFormatting sqref="N6">
    <cfRule type="cellIs" dxfId="11" priority="12" operator="equal">
      <formula>$G$6</formula>
    </cfRule>
  </conditionalFormatting>
  <conditionalFormatting sqref="N7">
    <cfRule type="cellIs" dxfId="10" priority="11" operator="equal">
      <formula>$G$7</formula>
    </cfRule>
  </conditionalFormatting>
  <conditionalFormatting sqref="N8">
    <cfRule type="cellIs" dxfId="9" priority="10" operator="equal">
      <formula>$G$8</formula>
    </cfRule>
  </conditionalFormatting>
  <conditionalFormatting sqref="N9">
    <cfRule type="cellIs" dxfId="8" priority="9" operator="equal">
      <formula>$G$9</formula>
    </cfRule>
  </conditionalFormatting>
  <conditionalFormatting sqref="N10">
    <cfRule type="cellIs" dxfId="7" priority="8" operator="equal">
      <formula>$G$10</formula>
    </cfRule>
  </conditionalFormatting>
  <conditionalFormatting sqref="N11">
    <cfRule type="cellIs" dxfId="6" priority="7" operator="equal">
      <formula>$G$11</formula>
    </cfRule>
  </conditionalFormatting>
  <conditionalFormatting sqref="N12">
    <cfRule type="cellIs" dxfId="5" priority="6" operator="equal">
      <formula>$G$12</formula>
    </cfRule>
  </conditionalFormatting>
  <conditionalFormatting sqref="N13">
    <cfRule type="cellIs" dxfId="4" priority="5" operator="equal">
      <formula>$G$13</formula>
    </cfRule>
  </conditionalFormatting>
  <conditionalFormatting sqref="N14">
    <cfRule type="cellIs" dxfId="3" priority="4" operator="equal">
      <formula>$G$14</formula>
    </cfRule>
  </conditionalFormatting>
  <conditionalFormatting sqref="N15">
    <cfRule type="cellIs" dxfId="2" priority="3" operator="equal">
      <formula>$G$15</formula>
    </cfRule>
  </conditionalFormatting>
  <conditionalFormatting sqref="N16">
    <cfRule type="cellIs" dxfId="1" priority="2" operator="equal">
      <formula>$G$16</formula>
    </cfRule>
  </conditionalFormatting>
  <conditionalFormatting sqref="N17">
    <cfRule type="cellIs" dxfId="0" priority="1" operator="equal">
      <formula>$G$17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MKI </vt:lpstr>
    </vt:vector>
  </TitlesOfParts>
  <Company>Rijkswaterstaat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Schijndel, Wendy van (PPO)</dc:creator>
  <cp:lastModifiedBy>Schijndel, Wendy van (PPO)</cp:lastModifiedBy>
  <dcterms:created xsi:type="dcterms:W3CDTF">2024-06-19T09:24:32Z</dcterms:created>
  <dcterms:modified xsi:type="dcterms:W3CDTF">2024-06-27T06:21:12Z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31179710 Perceel 3 Utrecht MKI.xlsx</vt:lpwstr>
  </property>
</Properties>
</file>