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ppo\IC\PPOICMGLB\3. In- Uitslag transport zout\31179710 Logistiek wegenzout 2024 - 2027\Aanbesteding\PVE\"/>
    </mc:Choice>
  </mc:AlternateContent>
  <bookViews>
    <workbookView xWindow="0" yWindow="0" windowWidth="28800" windowHeight="12120"/>
  </bookViews>
  <sheets>
    <sheet name="MKI waarde" sheetId="1" r:id="rId1"/>
  </sheets>
  <definedNames>
    <definedName name="_xlnm._FilterDatabase" localSheetId="0" hidden="1">'MKI waarde'!$A$1:$I$42</definedName>
  </definedNames>
  <calcPr calcId="162913"/>
</workbook>
</file>

<file path=xl/calcChain.xml><?xml version="1.0" encoding="utf-8"?>
<calcChain xmlns="http://schemas.openxmlformats.org/spreadsheetml/2006/main">
  <c r="M41" i="1" l="1"/>
  <c r="M40" i="1"/>
  <c r="M39" i="1"/>
  <c r="M38" i="1"/>
  <c r="M37" i="1"/>
  <c r="M36" i="1"/>
  <c r="M35" i="1"/>
  <c r="M34" i="1"/>
  <c r="M33" i="1"/>
  <c r="N25" i="1"/>
  <c r="N23" i="1"/>
  <c r="N22" i="1"/>
  <c r="N20" i="1"/>
  <c r="N19" i="1"/>
  <c r="N18" i="1"/>
  <c r="N17" i="1"/>
  <c r="N16" i="1"/>
  <c r="N15" i="1"/>
  <c r="N14" i="1"/>
  <c r="N13" i="1"/>
  <c r="N12" i="1"/>
  <c r="N11" i="1"/>
  <c r="N10" i="1"/>
  <c r="N9" i="1"/>
  <c r="N8" i="1"/>
  <c r="N7" i="1"/>
  <c r="N6" i="1"/>
  <c r="N5" i="1"/>
  <c r="N4" i="1"/>
  <c r="N3" i="1"/>
  <c r="N2" i="1"/>
  <c r="Q26" i="1" l="1"/>
  <c r="Q25" i="1"/>
  <c r="Q23" i="1"/>
  <c r="Q22" i="1"/>
  <c r="Q21" i="1"/>
  <c r="Q20" i="1"/>
  <c r="Q19" i="1" l="1"/>
  <c r="Q79" i="1" l="1"/>
  <c r="Q75" i="1"/>
  <c r="Q76" i="1"/>
  <c r="Q77" i="1"/>
  <c r="Q78" i="1"/>
  <c r="Q74" i="1"/>
  <c r="Q70" i="1"/>
  <c r="Q61" i="1"/>
  <c r="Q62" i="1"/>
  <c r="Q63" i="1"/>
  <c r="Q64" i="1"/>
  <c r="Q65" i="1"/>
  <c r="Q66" i="1"/>
  <c r="Q67" i="1"/>
  <c r="Q68" i="1"/>
  <c r="Q69" i="1"/>
  <c r="Q60" i="1"/>
  <c r="Q55" i="1"/>
  <c r="Q48" i="1"/>
  <c r="Q49" i="1"/>
  <c r="Q50" i="1"/>
  <c r="Q51" i="1"/>
  <c r="Q52" i="1"/>
  <c r="Q53" i="1"/>
  <c r="Q54" i="1"/>
  <c r="Q47" i="1"/>
  <c r="Q34" i="1"/>
  <c r="Q35" i="1"/>
  <c r="Q36" i="1"/>
  <c r="Q37" i="1"/>
  <c r="Q38" i="1"/>
  <c r="Q39" i="1"/>
  <c r="Q40" i="1"/>
  <c r="Q41" i="1"/>
  <c r="Q33" i="1"/>
  <c r="Q42" i="1" s="1"/>
  <c r="Q3" i="1"/>
  <c r="Q4" i="1"/>
  <c r="Q5" i="1"/>
  <c r="Q6" i="1"/>
  <c r="Q7" i="1"/>
  <c r="Q8" i="1"/>
  <c r="Q9" i="1"/>
  <c r="Q10" i="1"/>
  <c r="Q11" i="1"/>
  <c r="Q12" i="1"/>
  <c r="Q13" i="1"/>
  <c r="Q14" i="1"/>
  <c r="Q15" i="1"/>
  <c r="Q16" i="1"/>
  <c r="Q17" i="1"/>
  <c r="Q18" i="1"/>
  <c r="Q2" i="1"/>
  <c r="Q27" i="1" s="1"/>
  <c r="Q80" i="1" s="1"/>
  <c r="M74" i="1" l="1"/>
  <c r="M78" i="1" l="1"/>
  <c r="M77" i="1"/>
  <c r="M76" i="1"/>
  <c r="M75" i="1"/>
  <c r="L69" i="1"/>
  <c r="L68" i="1"/>
  <c r="L67" i="1"/>
  <c r="L66" i="1"/>
  <c r="L65" i="1"/>
  <c r="L64" i="1"/>
  <c r="L63" i="1"/>
  <c r="L62" i="1"/>
  <c r="L61" i="1"/>
  <c r="L60" i="1"/>
  <c r="L54" i="1"/>
  <c r="L53" i="1"/>
  <c r="L52" i="1"/>
  <c r="L51" i="1"/>
  <c r="L50" i="1"/>
  <c r="L49" i="1"/>
  <c r="L48" i="1"/>
  <c r="L47" i="1"/>
  <c r="O2" i="1" l="1"/>
  <c r="N78" i="1" l="1"/>
  <c r="N77" i="1"/>
  <c r="N76" i="1"/>
  <c r="N75" i="1"/>
  <c r="N74" i="1"/>
  <c r="M69" i="1"/>
  <c r="M68" i="1"/>
  <c r="M67" i="1"/>
  <c r="M66" i="1"/>
  <c r="M65" i="1"/>
  <c r="M64" i="1"/>
  <c r="M63" i="1"/>
  <c r="M62" i="1"/>
  <c r="M61" i="1"/>
  <c r="M60" i="1"/>
  <c r="M54" i="1"/>
  <c r="M53" i="1"/>
  <c r="M52" i="1"/>
  <c r="M51" i="1"/>
  <c r="M50" i="1"/>
  <c r="M49" i="1"/>
  <c r="M48" i="1"/>
  <c r="M47" i="1"/>
  <c r="N41" i="1"/>
  <c r="N40" i="1"/>
  <c r="N39" i="1"/>
  <c r="N38" i="1"/>
  <c r="N37" i="1"/>
  <c r="N36" i="1"/>
  <c r="N35" i="1"/>
  <c r="N34" i="1"/>
  <c r="N33" i="1"/>
  <c r="O23" i="1" l="1"/>
  <c r="O22" i="1"/>
  <c r="N26" i="1"/>
  <c r="O26" i="1"/>
  <c r="O25" i="1"/>
  <c r="O20" i="1"/>
  <c r="O19" i="1"/>
  <c r="O18" i="1"/>
  <c r="O17" i="1"/>
  <c r="O16" i="1"/>
  <c r="O15" i="1"/>
  <c r="O14" i="1"/>
  <c r="O13" i="1"/>
  <c r="O12" i="1"/>
  <c r="O11" i="1"/>
  <c r="O10" i="1"/>
  <c r="O9" i="1"/>
  <c r="O8" i="1"/>
  <c r="O7" i="1"/>
  <c r="O6" i="1"/>
  <c r="O5" i="1"/>
  <c r="O4" i="1"/>
  <c r="O3" i="1"/>
  <c r="I75" i="1" l="1"/>
  <c r="I76" i="1"/>
  <c r="I77" i="1"/>
  <c r="I78" i="1"/>
  <c r="I74" i="1"/>
  <c r="L55" i="1" l="1"/>
  <c r="M42" i="1"/>
  <c r="M79" i="1"/>
  <c r="N28" i="1"/>
  <c r="L70" i="1"/>
  <c r="I34" i="1"/>
  <c r="I36" i="1"/>
  <c r="I37" i="1"/>
  <c r="I38" i="1"/>
  <c r="I39" i="1"/>
  <c r="I40" i="1"/>
  <c r="I33" i="1"/>
  <c r="M80" i="1" l="1"/>
  <c r="H81" i="1"/>
  <c r="I2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2" i="1"/>
  <c r="I25" i="1"/>
  <c r="H83" i="1" l="1"/>
  <c r="H82" i="1"/>
</calcChain>
</file>

<file path=xl/sharedStrings.xml><?xml version="1.0" encoding="utf-8"?>
<sst xmlns="http://schemas.openxmlformats.org/spreadsheetml/2006/main" count="316" uniqueCount="195">
  <si>
    <t>Nr.</t>
  </si>
  <si>
    <t>Steunpunt</t>
  </si>
  <si>
    <t>Adres</t>
  </si>
  <si>
    <t>Postcode + plaats</t>
  </si>
  <si>
    <t>Nijmegen</t>
  </si>
  <si>
    <t>Wijchenseweg 4</t>
  </si>
  <si>
    <t>6537 TL Nijmegen</t>
  </si>
  <si>
    <t>Ridderkerk</t>
  </si>
  <si>
    <t>Schaapherderweg 4-6</t>
  </si>
  <si>
    <t>2988 CK Ridderkerk</t>
  </si>
  <si>
    <t>Hellevoetsluis</t>
  </si>
  <si>
    <t>Haringvlietweg 5</t>
  </si>
  <si>
    <t>3221 LS Hellevoetsluis</t>
  </si>
  <si>
    <t>Numansdorp</t>
  </si>
  <si>
    <t>Rijksweg A29, nr. 2</t>
  </si>
  <si>
    <t>3281 LZ Numansdorp</t>
  </si>
  <si>
    <t>Gorinchem</t>
  </si>
  <si>
    <t>Banneweg 22</t>
  </si>
  <si>
    <t>4205 KX Gorinchem</t>
  </si>
  <si>
    <t>Dordrecht</t>
  </si>
  <si>
    <t>Laan der Verenigde Naties 115</t>
  </si>
  <si>
    <t>3317 LV Dordrecht</t>
  </si>
  <si>
    <t>Kapelle</t>
  </si>
  <si>
    <t>Vierwegen 3</t>
  </si>
  <si>
    <t>4421 RA Kapelle</t>
  </si>
  <si>
    <t>Bruinisse</t>
  </si>
  <si>
    <t>Werkhavenweg 4</t>
  </si>
  <si>
    <t>4311 NK Bruinisse</t>
  </si>
  <si>
    <t>Scharendijke</t>
  </si>
  <si>
    <t xml:space="preserve">Rampweg 13-15  </t>
  </si>
  <si>
    <t>4322 NN Scharendijke</t>
  </si>
  <si>
    <t>Moerdijk</t>
  </si>
  <si>
    <t>Steenweg 4</t>
  </si>
  <si>
    <t>4781 PA Moerdijk</t>
  </si>
  <si>
    <t>Breda</t>
  </si>
  <si>
    <t>Gr. Engelbertlaan 161</t>
  </si>
  <si>
    <t>4837 DT Breda</t>
  </si>
  <si>
    <t>Wouw</t>
  </si>
  <si>
    <t>Plantagebaan 80</t>
  </si>
  <si>
    <t>4725 RA Wouwse Plantage</t>
  </si>
  <si>
    <t>Geldrop</t>
  </si>
  <si>
    <t>De Zegge 1</t>
  </si>
  <si>
    <t>5664 EZ Geldrop</t>
  </si>
  <si>
    <t>Oirschot</t>
  </si>
  <si>
    <t>Hoge pad 1a</t>
  </si>
  <si>
    <t>5688 HG Oirschot</t>
  </si>
  <si>
    <t>Den Bosch</t>
  </si>
  <si>
    <t>Hoge Poeldonk 18</t>
  </si>
  <si>
    <t>5215 MS Den Bosch</t>
  </si>
  <si>
    <t>Waspik</t>
  </si>
  <si>
    <t>Scharlo 7</t>
  </si>
  <si>
    <t>5165 NG Waspik</t>
  </si>
  <si>
    <t>Mulkenshofweg 1</t>
  </si>
  <si>
    <t>5927 PW Venlo</t>
  </si>
  <si>
    <t>Elsloo</t>
  </si>
  <si>
    <t>Sanderboutlaan 49</t>
  </si>
  <si>
    <t>6181 DN Elsloo</t>
  </si>
  <si>
    <t>Maasbracht</t>
  </si>
  <si>
    <t>St Joosterweg 5a</t>
  </si>
  <si>
    <t>6051 HE Maasbracht</t>
  </si>
  <si>
    <t>Raamsdonksveer</t>
  </si>
  <si>
    <t>Stevensweg 101</t>
  </si>
  <si>
    <t>6422 PX Heerlen</t>
  </si>
  <si>
    <t>reguliere loods</t>
  </si>
  <si>
    <t>Venlo</t>
  </si>
  <si>
    <t>Bocholtz Heerlen</t>
  </si>
  <si>
    <t>Fictief tonnage</t>
  </si>
  <si>
    <t>** Afstanden berekend volgens www.routenet.nl trucks 40 ton optimaal van PC vertrek tot PC aankomst</t>
  </si>
  <si>
    <t>Samenwerking gemeentes Zeeland Bestelling via Gemeentes</t>
  </si>
  <si>
    <t>Goes</t>
  </si>
  <si>
    <t>Geldeloozepad 1</t>
  </si>
  <si>
    <t>4463 AJ Goes</t>
  </si>
  <si>
    <t>Heinkenszand / Borsele</t>
  </si>
  <si>
    <t>Dorpsstraat 102a</t>
  </si>
  <si>
    <t>4451 AC Heinkenszand</t>
  </si>
  <si>
    <t>Hulst***</t>
  </si>
  <si>
    <t>Oceanië 2</t>
  </si>
  <si>
    <t>4561 PJ Hulst</t>
  </si>
  <si>
    <t>Middelburg</t>
  </si>
  <si>
    <t>Waldammeweg 11</t>
  </si>
  <si>
    <t>4338 PM Middelburg</t>
  </si>
  <si>
    <t>Oostburg***</t>
  </si>
  <si>
    <t>Oude stad 98</t>
  </si>
  <si>
    <t>5401 JC Oostburg</t>
  </si>
  <si>
    <t>Vlissingen-Oost</t>
  </si>
  <si>
    <t>Edisonweg 9</t>
  </si>
  <si>
    <t>4382 NV Vlissingen</t>
  </si>
  <si>
    <t>Tholen</t>
  </si>
  <si>
    <t>Nijverheidsweg 34</t>
  </si>
  <si>
    <t>4695 RC Sint Maartensdijk</t>
  </si>
  <si>
    <t xml:space="preserve">Zierikzee / Schouwen Duiveland </t>
  </si>
  <si>
    <t>Industrieweg 17</t>
  </si>
  <si>
    <t>4301 RS Zierikzee</t>
  </si>
  <si>
    <t>*** Route via toltunnel (Westerschelde)</t>
  </si>
  <si>
    <t>Inkoopbureau West Brabant</t>
  </si>
  <si>
    <t>Zundert</t>
  </si>
  <si>
    <t>Palmbosstraat 15a</t>
  </si>
  <si>
    <t>4882 NR Zundert</t>
  </si>
  <si>
    <t>Alphen-Chaam (ABG)</t>
  </si>
  <si>
    <t>Schellestraat 16</t>
  </si>
  <si>
    <t>5113 RJ Alphen</t>
  </si>
  <si>
    <t>Etten-Leur</t>
  </si>
  <si>
    <t>Hermelijnweg 1</t>
  </si>
  <si>
    <t>4877 AE Etten-Leur</t>
  </si>
  <si>
    <t>Gilze-Rijen (ABG)</t>
  </si>
  <si>
    <t>Parallelweg 34</t>
  </si>
  <si>
    <t>5121 LD Rijen</t>
  </si>
  <si>
    <t>Steenbergen</t>
  </si>
  <si>
    <t>Van Andelstraat 8</t>
  </si>
  <si>
    <t>4651 TA Steenbergen</t>
  </si>
  <si>
    <t>Halderberge</t>
  </si>
  <si>
    <t>Vaartweg 32B</t>
  </si>
  <si>
    <t>4731 RA Oudenbosch</t>
  </si>
  <si>
    <t>Woensdrecht</t>
  </si>
  <si>
    <t>Antwerpsestraatweg 161A</t>
  </si>
  <si>
    <t>4631 PN Hoogerheide</t>
  </si>
  <si>
    <t>Altena (Woudrichem)</t>
  </si>
  <si>
    <t>Provincialeweg zuid 3</t>
  </si>
  <si>
    <t>4266 ES Eethen</t>
  </si>
  <si>
    <t>Parelhoenweg 1</t>
  </si>
  <si>
    <t>4791 PA Klundert</t>
  </si>
  <si>
    <t>Gemeente Altena</t>
  </si>
  <si>
    <t>Handelstraat 7</t>
  </si>
  <si>
    <t>4283 JK Giessen</t>
  </si>
  <si>
    <t>Provincie Noord-Brabant</t>
  </si>
  <si>
    <t>Uden</t>
  </si>
  <si>
    <t>Zadelmakerstraat 12</t>
  </si>
  <si>
    <t>5405 BR Uden</t>
  </si>
  <si>
    <t>Westerhoven</t>
  </si>
  <si>
    <t>Langs N397 Eersel-Valkenswaard, nabij km 7.7</t>
  </si>
  <si>
    <t>Helmond</t>
  </si>
  <si>
    <t>Helmondsingel 143</t>
  </si>
  <si>
    <t>5709 AG Helmond</t>
  </si>
  <si>
    <t>Eethen</t>
  </si>
  <si>
    <t>Prov. Weg Zuid 3</t>
  </si>
  <si>
    <t>Oud Gastel</t>
  </si>
  <si>
    <t>Kralen 20</t>
  </si>
  <si>
    <t>4751 SZ Oud Gastel</t>
  </si>
  <si>
    <t>Samenwerkingsverband Zeeland (prov) Bestelling via RWS adviseur</t>
  </si>
  <si>
    <t>Drieschouwen***</t>
  </si>
  <si>
    <t>Drieschouwen zuid 36</t>
  </si>
  <si>
    <t>4571 RW Axel</t>
  </si>
  <si>
    <t>Groede***</t>
  </si>
  <si>
    <t>Nieuweweg 3</t>
  </si>
  <si>
    <t>4503 GL Groede</t>
  </si>
  <si>
    <t>Kloosterzande***</t>
  </si>
  <si>
    <t>Pr. Rooseveltstraat 17</t>
  </si>
  <si>
    <t>4587 LA Kloosterzande</t>
  </si>
  <si>
    <t>Mauritsfort***</t>
  </si>
  <si>
    <t>Mauritsfort 1</t>
  </si>
  <si>
    <t>4542 LA Hoek</t>
  </si>
  <si>
    <t>Rilland</t>
  </si>
  <si>
    <t>Oude Rijksweg 65</t>
  </si>
  <si>
    <t>4411 NK Rilland</t>
  </si>
  <si>
    <t>Serooskerke</t>
  </si>
  <si>
    <t>Gapingseweg 2B</t>
  </si>
  <si>
    <t>4353 JA Serooskerke</t>
  </si>
  <si>
    <t>St. Philipsland</t>
  </si>
  <si>
    <t>Industrieweg 6</t>
  </si>
  <si>
    <t>4675 RA St. Philipsland</t>
  </si>
  <si>
    <t>Wissenkerke</t>
  </si>
  <si>
    <t>Cruijkelkreke 41</t>
  </si>
  <si>
    <t>4491 PS Wissenkerke</t>
  </si>
  <si>
    <t>Waterschap Nieuwdorp</t>
  </si>
  <si>
    <t>Estlandweg 10</t>
  </si>
  <si>
    <t>4455 SV Nieuwdorp</t>
  </si>
  <si>
    <t>Keizersveer 3B, 4941 TA Raamsdonksveer</t>
  </si>
  <si>
    <t>*** Route via toltunnel ofwel Westerschelde- danwel Liefkenshoektunnel</t>
  </si>
  <si>
    <t>Opslagcapaciteit zoutloods (ton)</t>
  </si>
  <si>
    <t>Minimale bestelhoeveelheid</t>
  </si>
  <si>
    <t>MKI</t>
  </si>
  <si>
    <t>Buitenhavenweg 7 Stein</t>
  </si>
  <si>
    <t>Binnenvaartschip (ton)</t>
  </si>
  <si>
    <t>Vrachtwagen EURO 6 (ton)</t>
  </si>
  <si>
    <t>controle kolom</t>
  </si>
  <si>
    <t>control kolom</t>
  </si>
  <si>
    <t>Vrachtwagen Waterstof (ton)</t>
  </si>
  <si>
    <t>MKI 1</t>
  </si>
  <si>
    <t>MKI 2</t>
  </si>
  <si>
    <t>MKI 3</t>
  </si>
  <si>
    <t>MKI 4</t>
  </si>
  <si>
    <t>MKI 5</t>
  </si>
  <si>
    <t>MKI-waarde totaal</t>
  </si>
  <si>
    <t xml:space="preserve">MKI-W </t>
  </si>
  <si>
    <t>Vrachtwagen elektrisch (ton)</t>
  </si>
  <si>
    <t>Vrachtwagen Euro 6 (ton)</t>
  </si>
  <si>
    <t>tonkm</t>
  </si>
  <si>
    <t>tonkm 1</t>
  </si>
  <si>
    <t>tonkm 2</t>
  </si>
  <si>
    <t>tonkm 3</t>
  </si>
  <si>
    <t>tonkm tot</t>
  </si>
  <si>
    <t>MKI tot</t>
  </si>
  <si>
    <t>gemiddelde MKI-waarde / tonkm</t>
  </si>
  <si>
    <t>Afstanden berekend volgens www.blueroadmap.nl</t>
  </si>
  <si>
    <t>Afstand**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</si>
</sst>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€&quot;\ #,##0"/>
    <numFmt numFmtId="165" formatCode="&quot;€&quot;\ #,##0.00000"/>
  </numFmts>
  <fonts count="11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sz val="8"/>
      <name val="Verdana"/>
      <family val="2"/>
    </font>
    <font>
      <b/>
      <sz val="8"/>
      <name val="Verdana"/>
      <family val="2"/>
    </font>
    <font>
      <sz val="8"/>
      <color theme="1"/>
      <name val="Verdana"/>
      <family val="2"/>
    </font>
    <font>
      <sz val="8"/>
      <color indexed="8"/>
      <name val="Verdana"/>
      <family val="2"/>
    </font>
    <font>
      <sz val="14"/>
      <color theme="0"/>
      <name val="Verdana"/>
      <family val="2"/>
    </font>
    <font>
      <b/>
      <sz val="8"/>
      <color theme="1"/>
      <name val="Verdana"/>
      <family val="2"/>
    </font>
    <font>
      <sz val="9"/>
      <name val="Verdana"/>
      <family val="2"/>
    </font>
    <font>
      <i/>
      <sz val="8"/>
      <color indexed="8"/>
      <name val="Verdana"/>
      <family val="2"/>
    </font>
    <font>
      <i/>
      <sz val="8"/>
      <color theme="1"/>
      <name val="Verdana"/>
      <family val="2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27">
    <xf numFmtId="0" fontId="0" fillId="0" borderId="0" xfId="0"/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/>
    </xf>
    <xf numFmtId="0" fontId="0" fillId="0" borderId="0" xfId="0" applyFill="1"/>
    <xf numFmtId="0" fontId="5" fillId="0" borderId="2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vertical="center"/>
    </xf>
    <xf numFmtId="0" fontId="0" fillId="0" borderId="0" xfId="0" applyFill="1" applyBorder="1" applyAlignment="1">
      <alignment horizontal="center"/>
    </xf>
    <xf numFmtId="0" fontId="2" fillId="0" borderId="2" xfId="0" applyFont="1" applyFill="1" applyBorder="1" applyAlignment="1">
      <alignment vertical="center"/>
    </xf>
    <xf numFmtId="0" fontId="4" fillId="0" borderId="0" xfId="0" applyFont="1" applyFill="1"/>
    <xf numFmtId="0" fontId="4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3" fillId="3" borderId="4" xfId="0" applyFont="1" applyFill="1" applyBorder="1" applyAlignment="1">
      <alignment wrapText="1"/>
    </xf>
    <xf numFmtId="0" fontId="3" fillId="3" borderId="5" xfId="0" applyFont="1" applyFill="1" applyBorder="1" applyAlignment="1">
      <alignment wrapText="1"/>
    </xf>
    <xf numFmtId="0" fontId="4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left" vertical="center"/>
    </xf>
    <xf numFmtId="0" fontId="4" fillId="0" borderId="0" xfId="0" quotePrefix="1" applyFont="1" applyFill="1"/>
    <xf numFmtId="0" fontId="4" fillId="0" borderId="6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horizontal="left" vertical="center"/>
    </xf>
    <xf numFmtId="0" fontId="4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0" fillId="0" borderId="2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8" fillId="0" borderId="2" xfId="0" applyFont="1" applyFill="1" applyBorder="1" applyAlignment="1">
      <alignment horizontal="center"/>
    </xf>
    <xf numFmtId="0" fontId="0" fillId="0" borderId="2" xfId="0" applyFill="1" applyBorder="1"/>
    <xf numFmtId="0" fontId="0" fillId="2" borderId="2" xfId="0" applyFill="1" applyBorder="1"/>
    <xf numFmtId="0" fontId="9" fillId="2" borderId="2" xfId="0" applyFont="1" applyFill="1" applyBorder="1" applyAlignment="1">
      <alignment vertical="center" wrapText="1"/>
    </xf>
    <xf numFmtId="0" fontId="10" fillId="2" borderId="2" xfId="0" applyFont="1" applyFill="1" applyBorder="1" applyAlignment="1">
      <alignment vertical="center"/>
    </xf>
    <xf numFmtId="0" fontId="10" fillId="2" borderId="2" xfId="0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 wrapText="1"/>
    </xf>
    <xf numFmtId="0" fontId="10" fillId="0" borderId="2" xfId="0" applyFont="1" applyFill="1" applyBorder="1" applyAlignment="1">
      <alignment vertical="center"/>
    </xf>
    <xf numFmtId="0" fontId="10" fillId="0" borderId="2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0" fillId="0" borderId="1" xfId="0" applyFill="1" applyBorder="1"/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/>
    </xf>
    <xf numFmtId="0" fontId="0" fillId="0" borderId="1" xfId="0" applyFill="1" applyBorder="1" applyAlignment="1">
      <alignment horizontal="center"/>
    </xf>
    <xf numFmtId="0" fontId="4" fillId="0" borderId="1" xfId="0" applyFont="1" applyFill="1" applyBorder="1" applyAlignment="1">
      <alignment vertical="center"/>
    </xf>
    <xf numFmtId="0" fontId="3" fillId="3" borderId="3" xfId="0" applyFont="1" applyFill="1" applyBorder="1" applyAlignment="1">
      <alignment wrapText="1"/>
    </xf>
    <xf numFmtId="0" fontId="2" fillId="2" borderId="2" xfId="0" applyFont="1" applyFill="1" applyBorder="1" applyAlignment="1">
      <alignment vertical="center" wrapText="1"/>
    </xf>
    <xf numFmtId="3" fontId="0" fillId="0" borderId="0" xfId="0" applyNumberFormat="1" applyFill="1"/>
    <xf numFmtId="3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3" fontId="0" fillId="0" borderId="2" xfId="0" applyNumberForma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4" borderId="2" xfId="0" applyFill="1" applyBorder="1" applyAlignment="1">
      <alignment horizontal="center" vertical="center"/>
    </xf>
    <xf numFmtId="3" fontId="0" fillId="2" borderId="2" xfId="0" applyNumberFormat="1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3" fillId="0" borderId="0" xfId="0" applyFont="1" applyFill="1" applyBorder="1" applyAlignment="1">
      <alignment wrapText="1"/>
    </xf>
    <xf numFmtId="4" fontId="0" fillId="0" borderId="0" xfId="0" applyNumberFormat="1" applyFill="1" applyBorder="1"/>
    <xf numFmtId="0" fontId="3" fillId="3" borderId="8" xfId="0" applyFont="1" applyFill="1" applyBorder="1" applyAlignment="1">
      <alignment wrapText="1"/>
    </xf>
    <xf numFmtId="0" fontId="0" fillId="4" borderId="10" xfId="0" applyFill="1" applyBorder="1" applyAlignment="1">
      <alignment horizontal="center" vertical="center"/>
    </xf>
    <xf numFmtId="0" fontId="3" fillId="3" borderId="7" xfId="0" applyFont="1" applyFill="1" applyBorder="1" applyAlignment="1">
      <alignment wrapText="1"/>
    </xf>
    <xf numFmtId="4" fontId="0" fillId="2" borderId="11" xfId="0" applyNumberFormat="1" applyFill="1" applyBorder="1"/>
    <xf numFmtId="4" fontId="0" fillId="0" borderId="12" xfId="0" applyNumberFormat="1" applyFill="1" applyBorder="1"/>
    <xf numFmtId="4" fontId="0" fillId="2" borderId="12" xfId="0" applyNumberFormat="1" applyFill="1" applyBorder="1"/>
    <xf numFmtId="4" fontId="0" fillId="4" borderId="12" xfId="0" applyNumberFormat="1" applyFill="1" applyBorder="1"/>
    <xf numFmtId="4" fontId="0" fillId="0" borderId="11" xfId="0" applyNumberFormat="1" applyFill="1" applyBorder="1"/>
    <xf numFmtId="0" fontId="4" fillId="0" borderId="13" xfId="0" applyFont="1" applyFill="1" applyBorder="1"/>
    <xf numFmtId="0" fontId="4" fillId="0" borderId="14" xfId="0" applyFont="1" applyFill="1" applyBorder="1" applyAlignment="1">
      <alignment horizontal="center" vertical="center"/>
    </xf>
    <xf numFmtId="0" fontId="9" fillId="0" borderId="14" xfId="0" applyFont="1" applyFill="1" applyBorder="1" applyAlignment="1">
      <alignment vertical="center" wrapText="1"/>
    </xf>
    <xf numFmtId="0" fontId="10" fillId="0" borderId="14" xfId="0" applyFont="1" applyFill="1" applyBorder="1" applyAlignment="1">
      <alignment vertical="center"/>
    </xf>
    <xf numFmtId="0" fontId="10" fillId="0" borderId="14" xfId="0" applyFont="1" applyFill="1" applyBorder="1" applyAlignment="1">
      <alignment horizontal="center" vertical="center"/>
    </xf>
    <xf numFmtId="3" fontId="0" fillId="0" borderId="14" xfId="0" applyNumberFormat="1" applyFill="1" applyBorder="1"/>
    <xf numFmtId="0" fontId="0" fillId="0" borderId="14" xfId="0" applyFill="1" applyBorder="1"/>
    <xf numFmtId="0" fontId="0" fillId="4" borderId="14" xfId="0" applyFill="1" applyBorder="1"/>
    <xf numFmtId="0" fontId="0" fillId="4" borderId="15" xfId="0" applyFill="1" applyBorder="1"/>
    <xf numFmtId="0" fontId="0" fillId="0" borderId="13" xfId="0" applyFill="1" applyBorder="1"/>
    <xf numFmtId="4" fontId="0" fillId="4" borderId="16" xfId="0" applyNumberFormat="1" applyFill="1" applyBorder="1"/>
    <xf numFmtId="4" fontId="0" fillId="5" borderId="7" xfId="0" applyNumberFormat="1" applyFill="1" applyBorder="1"/>
    <xf numFmtId="4" fontId="0" fillId="0" borderId="17" xfId="0" applyNumberFormat="1" applyFill="1" applyBorder="1"/>
    <xf numFmtId="4" fontId="0" fillId="2" borderId="17" xfId="0" applyNumberFormat="1" applyFill="1" applyBorder="1"/>
    <xf numFmtId="0" fontId="4" fillId="0" borderId="0" xfId="0" applyFont="1" applyFill="1" applyBorder="1" applyAlignment="1">
      <alignment horizontal="left" vertical="center"/>
    </xf>
    <xf numFmtId="3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9" xfId="0" applyFill="1" applyBorder="1" applyAlignment="1" applyProtection="1">
      <alignment horizontal="center" vertical="center"/>
      <protection locked="0"/>
    </xf>
    <xf numFmtId="3" fontId="0" fillId="0" borderId="2" xfId="0" applyNumberFormat="1" applyFill="1" applyBorder="1" applyAlignment="1" applyProtection="1">
      <alignment horizontal="center" vertical="center"/>
      <protection locked="0"/>
    </xf>
    <xf numFmtId="0" fontId="0" fillId="0" borderId="2" xfId="0" applyFill="1" applyBorder="1" applyAlignment="1" applyProtection="1">
      <alignment horizontal="center" vertical="center"/>
      <protection locked="0"/>
    </xf>
    <xf numFmtId="0" fontId="0" fillId="0" borderId="10" xfId="0" applyFill="1" applyBorder="1" applyAlignment="1" applyProtection="1">
      <alignment horizontal="center" vertical="center"/>
      <protection locked="0"/>
    </xf>
    <xf numFmtId="3" fontId="0" fillId="2" borderId="2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alignment horizontal="center" vertical="center"/>
      <protection locked="0"/>
    </xf>
    <xf numFmtId="0" fontId="0" fillId="2" borderId="10" xfId="0" applyFill="1" applyBorder="1" applyAlignment="1" applyProtection="1">
      <alignment horizontal="center" vertical="center"/>
      <protection locked="0"/>
    </xf>
    <xf numFmtId="0" fontId="0" fillId="0" borderId="1" xfId="0" applyFill="1" applyBorder="1" applyAlignment="1" applyProtection="1">
      <alignment horizontal="center" vertical="center"/>
      <protection locked="0"/>
    </xf>
    <xf numFmtId="0" fontId="0" fillId="0" borderId="9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horizontal="center"/>
      <protection locked="0"/>
    </xf>
    <xf numFmtId="0" fontId="0" fillId="0" borderId="2" xfId="0" applyFill="1" applyBorder="1" applyProtection="1">
      <protection locked="0"/>
    </xf>
    <xf numFmtId="0" fontId="8" fillId="0" borderId="2" xfId="0" applyFont="1" applyFill="1" applyBorder="1" applyAlignment="1" applyProtection="1">
      <alignment horizontal="center"/>
      <protection locked="0"/>
    </xf>
    <xf numFmtId="0" fontId="0" fillId="0" borderId="2" xfId="0" applyFill="1" applyBorder="1" applyAlignment="1" applyProtection="1">
      <alignment horizontal="center"/>
      <protection locked="0"/>
    </xf>
    <xf numFmtId="164" fontId="1" fillId="5" borderId="0" xfId="0" applyNumberFormat="1" applyFont="1" applyFill="1"/>
    <xf numFmtId="164" fontId="1" fillId="6" borderId="0" xfId="0" applyNumberFormat="1" applyFont="1" applyFill="1"/>
    <xf numFmtId="165" fontId="1" fillId="2" borderId="0" xfId="0" applyNumberFormat="1" applyFont="1" applyFill="1"/>
    <xf numFmtId="3" fontId="4" fillId="0" borderId="13" xfId="0" applyNumberFormat="1" applyFont="1" applyFill="1" applyBorder="1"/>
    <xf numFmtId="0" fontId="4" fillId="0" borderId="0" xfId="0" applyFont="1" applyFill="1" applyBorder="1" applyAlignment="1">
      <alignment horizontal="center"/>
    </xf>
    <xf numFmtId="0" fontId="4" fillId="0" borderId="13" xfId="0" applyFont="1" applyFill="1" applyBorder="1" applyAlignment="1">
      <alignment horizontal="center"/>
    </xf>
    <xf numFmtId="3" fontId="4" fillId="0" borderId="0" xfId="0" applyNumberFormat="1" applyFont="1" applyFill="1" applyBorder="1"/>
    <xf numFmtId="0" fontId="0" fillId="0" borderId="17" xfId="0" applyFill="1" applyBorder="1"/>
    <xf numFmtId="0" fontId="0" fillId="0" borderId="11" xfId="0" applyFill="1" applyBorder="1"/>
    <xf numFmtId="0" fontId="0" fillId="0" borderId="18" xfId="0" applyFill="1" applyBorder="1"/>
    <xf numFmtId="4" fontId="0" fillId="0" borderId="0" xfId="0" applyNumberFormat="1" applyFill="1"/>
    <xf numFmtId="0" fontId="0" fillId="0" borderId="7" xfId="0" applyFill="1" applyBorder="1"/>
    <xf numFmtId="3" fontId="0" fillId="0" borderId="17" xfId="0" applyNumberFormat="1" applyFill="1" applyBorder="1"/>
    <xf numFmtId="3" fontId="0" fillId="0" borderId="11" xfId="0" applyNumberFormat="1" applyFill="1" applyBorder="1"/>
    <xf numFmtId="3" fontId="0" fillId="0" borderId="18" xfId="0" applyNumberFormat="1" applyFill="1" applyBorder="1"/>
    <xf numFmtId="0" fontId="1" fillId="2" borderId="0" xfId="0" applyFont="1" applyFill="1" applyAlignment="1">
      <alignment horizontal="left"/>
    </xf>
    <xf numFmtId="0" fontId="1" fillId="5" borderId="0" xfId="0" applyFont="1" applyFill="1" applyAlignment="1">
      <alignment horizontal="left"/>
    </xf>
    <xf numFmtId="0" fontId="1" fillId="6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left" vertical="center"/>
    </xf>
    <xf numFmtId="0" fontId="4" fillId="0" borderId="0" xfId="0" quotePrefix="1" applyFont="1" applyFill="1" applyBorder="1" applyAlignment="1">
      <alignment horizontal="left"/>
    </xf>
    <xf numFmtId="0" fontId="6" fillId="4" borderId="0" xfId="0" applyFont="1" applyFill="1" applyAlignment="1">
      <alignment horizontal="center"/>
    </xf>
    <xf numFmtId="0" fontId="7" fillId="0" borderId="0" xfId="0" applyFont="1" applyFill="1" applyBorder="1" applyAlignment="1">
      <alignment horizontal="left"/>
    </xf>
    <xf numFmtId="0" fontId="7" fillId="0" borderId="0" xfId="0" quotePrefix="1" applyFont="1" applyFill="1" applyBorder="1" applyAlignment="1">
      <alignment horizontal="left"/>
    </xf>
    <xf numFmtId="0" fontId="4" fillId="0" borderId="0" xfId="0" applyFont="1" applyFill="1" applyAlignment="1">
      <alignment horizontal="left"/>
    </xf>
  </cellXfs>
  <cellStyles count="1">
    <cellStyle name="Standaard" xfId="0" builtinId="0"/>
  </cellStyles>
  <dxfs count="60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86"/>
  <sheetViews>
    <sheetView tabSelected="1" topLeftCell="A10" workbookViewId="0">
      <selection activeCell="N46" sqref="N46"/>
    </sheetView>
  </sheetViews>
  <sheetFormatPr defaultRowHeight="11.25" x14ac:dyDescent="0.15"/>
  <cols>
    <col min="1" max="1" width="4" style="3" customWidth="1"/>
    <col min="2" max="2" width="24.875" style="3" customWidth="1"/>
    <col min="3" max="3" width="24" style="3" customWidth="1"/>
    <col min="4" max="4" width="24.125" style="3" customWidth="1"/>
    <col min="5" max="5" width="13.875" style="3" customWidth="1"/>
    <col min="6" max="7" width="11.75" style="3" customWidth="1"/>
    <col min="8" max="8" width="14" style="3" customWidth="1"/>
    <col min="9" max="9" width="9" style="3"/>
    <col min="10" max="10" width="10.625" style="3" customWidth="1"/>
    <col min="11" max="13" width="11.5" style="3" customWidth="1"/>
    <col min="14" max="16384" width="9" style="3"/>
  </cols>
  <sheetData>
    <row r="1" spans="1:17" ht="32.25" thickBot="1" x14ac:dyDescent="0.2">
      <c r="A1" s="13" t="s">
        <v>0</v>
      </c>
      <c r="B1" s="14" t="s">
        <v>1</v>
      </c>
      <c r="C1" s="14" t="s">
        <v>2</v>
      </c>
      <c r="D1" s="14" t="s">
        <v>3</v>
      </c>
      <c r="E1" s="14" t="s">
        <v>63</v>
      </c>
      <c r="F1" s="14" t="s">
        <v>194</v>
      </c>
      <c r="G1" s="14" t="s">
        <v>66</v>
      </c>
      <c r="H1" s="14" t="s">
        <v>168</v>
      </c>
      <c r="I1" s="14" t="s">
        <v>169</v>
      </c>
      <c r="J1" s="14" t="s">
        <v>172</v>
      </c>
      <c r="K1" s="14" t="s">
        <v>173</v>
      </c>
      <c r="L1" s="14" t="s">
        <v>176</v>
      </c>
      <c r="M1" s="59" t="s">
        <v>184</v>
      </c>
      <c r="N1" s="61" t="s">
        <v>170</v>
      </c>
      <c r="O1" s="45" t="s">
        <v>174</v>
      </c>
      <c r="Q1" s="61" t="s">
        <v>186</v>
      </c>
    </row>
    <row r="2" spans="1:17" x14ac:dyDescent="0.15">
      <c r="A2" s="36">
        <v>16</v>
      </c>
      <c r="B2" s="37" t="s">
        <v>4</v>
      </c>
      <c r="C2" s="37" t="s">
        <v>5</v>
      </c>
      <c r="D2" s="38" t="s">
        <v>6</v>
      </c>
      <c r="E2" s="39" t="s">
        <v>60</v>
      </c>
      <c r="F2" s="36">
        <v>76</v>
      </c>
      <c r="G2" s="48">
        <v>5250</v>
      </c>
      <c r="H2" s="49">
        <v>1750</v>
      </c>
      <c r="I2" s="49">
        <f t="shared" ref="I2:I25" si="0">(H2/100)*30</f>
        <v>525</v>
      </c>
      <c r="J2" s="50"/>
      <c r="K2" s="82"/>
      <c r="L2" s="83"/>
      <c r="M2" s="84"/>
      <c r="N2" s="62">
        <f>(F2*0.011581*K2)+(F2*0.010081*L2)+(F2*0.007862*M2)</f>
        <v>0</v>
      </c>
      <c r="O2" s="47">
        <f>K2+L2+M2</f>
        <v>0</v>
      </c>
      <c r="Q2" s="114">
        <f>F2*G2</f>
        <v>399000</v>
      </c>
    </row>
    <row r="3" spans="1:17" x14ac:dyDescent="0.15">
      <c r="A3" s="1">
        <v>36</v>
      </c>
      <c r="B3" s="4" t="s">
        <v>7</v>
      </c>
      <c r="C3" s="4" t="s">
        <v>8</v>
      </c>
      <c r="D3" s="5" t="s">
        <v>9</v>
      </c>
      <c r="E3" s="2" t="s">
        <v>60</v>
      </c>
      <c r="F3" s="1">
        <v>48</v>
      </c>
      <c r="G3" s="51">
        <v>8250</v>
      </c>
      <c r="H3" s="52">
        <v>1400</v>
      </c>
      <c r="I3" s="52">
        <f t="shared" si="0"/>
        <v>420</v>
      </c>
      <c r="J3" s="53"/>
      <c r="K3" s="85"/>
      <c r="L3" s="86"/>
      <c r="M3" s="87"/>
      <c r="N3" s="63">
        <f>(F3*0.011581*K3)+(F3*0.010081*L3)+(F3*0.007862*M3)</f>
        <v>0</v>
      </c>
      <c r="O3" s="47">
        <f t="shared" ref="O3:O18" si="1">K3+L3+M3</f>
        <v>0</v>
      </c>
      <c r="Q3" s="114">
        <f t="shared" ref="Q3:Q18" si="2">F3*G3</f>
        <v>396000</v>
      </c>
    </row>
    <row r="4" spans="1:17" x14ac:dyDescent="0.15">
      <c r="A4" s="9">
        <v>37</v>
      </c>
      <c r="B4" s="46" t="s">
        <v>10</v>
      </c>
      <c r="C4" s="46" t="s">
        <v>11</v>
      </c>
      <c r="D4" s="46" t="s">
        <v>12</v>
      </c>
      <c r="E4" s="12" t="s">
        <v>60</v>
      </c>
      <c r="F4" s="9">
        <v>88</v>
      </c>
      <c r="G4" s="54">
        <v>3750</v>
      </c>
      <c r="H4" s="55">
        <v>600</v>
      </c>
      <c r="I4" s="55">
        <f t="shared" si="0"/>
        <v>180</v>
      </c>
      <c r="J4" s="53"/>
      <c r="K4" s="88"/>
      <c r="L4" s="89"/>
      <c r="M4" s="90"/>
      <c r="N4" s="64">
        <f>(F4*0.011581*K4)+(F4*0.010081*L4)+(F4*0.007862*M4)</f>
        <v>0</v>
      </c>
      <c r="O4" s="47">
        <f t="shared" si="1"/>
        <v>0</v>
      </c>
      <c r="Q4" s="114">
        <f t="shared" si="2"/>
        <v>330000</v>
      </c>
    </row>
    <row r="5" spans="1:17" x14ac:dyDescent="0.15">
      <c r="A5" s="1">
        <v>38</v>
      </c>
      <c r="B5" s="4" t="s">
        <v>13</v>
      </c>
      <c r="C5" s="4" t="s">
        <v>14</v>
      </c>
      <c r="D5" s="5" t="s">
        <v>15</v>
      </c>
      <c r="E5" s="2" t="s">
        <v>60</v>
      </c>
      <c r="F5" s="1">
        <v>53</v>
      </c>
      <c r="G5" s="51">
        <v>2500</v>
      </c>
      <c r="H5" s="52">
        <v>800</v>
      </c>
      <c r="I5" s="52">
        <f t="shared" si="0"/>
        <v>240</v>
      </c>
      <c r="J5" s="53"/>
      <c r="K5" s="85"/>
      <c r="L5" s="86"/>
      <c r="M5" s="87"/>
      <c r="N5" s="63">
        <f>(F5*0.011581*K5)+(F5*0.010081*L5)+(F5*0.007862*M5)</f>
        <v>0</v>
      </c>
      <c r="O5" s="47">
        <f t="shared" si="1"/>
        <v>0</v>
      </c>
      <c r="Q5" s="114">
        <f t="shared" si="2"/>
        <v>132500</v>
      </c>
    </row>
    <row r="6" spans="1:17" x14ac:dyDescent="0.15">
      <c r="A6" s="9">
        <v>39</v>
      </c>
      <c r="B6" s="10" t="s">
        <v>16</v>
      </c>
      <c r="C6" s="10" t="s">
        <v>17</v>
      </c>
      <c r="D6" s="11" t="s">
        <v>18</v>
      </c>
      <c r="E6" s="12" t="s">
        <v>60</v>
      </c>
      <c r="F6" s="9">
        <v>18</v>
      </c>
      <c r="G6" s="54">
        <v>5400</v>
      </c>
      <c r="H6" s="55">
        <v>2000</v>
      </c>
      <c r="I6" s="55">
        <f t="shared" si="0"/>
        <v>600</v>
      </c>
      <c r="J6" s="53"/>
      <c r="K6" s="88"/>
      <c r="L6" s="89"/>
      <c r="M6" s="90"/>
      <c r="N6" s="64">
        <f>(F6*0.011581*K6)+(F6*0.010081*L6)+(F6*0.007862*M6)</f>
        <v>0</v>
      </c>
      <c r="O6" s="47">
        <f t="shared" si="1"/>
        <v>0</v>
      </c>
      <c r="Q6" s="114">
        <f t="shared" si="2"/>
        <v>97200</v>
      </c>
    </row>
    <row r="7" spans="1:17" x14ac:dyDescent="0.15">
      <c r="A7" s="1">
        <v>40</v>
      </c>
      <c r="B7" s="4" t="s">
        <v>19</v>
      </c>
      <c r="C7" s="4" t="s">
        <v>20</v>
      </c>
      <c r="D7" s="5" t="s">
        <v>21</v>
      </c>
      <c r="E7" s="2" t="s">
        <v>60</v>
      </c>
      <c r="F7" s="1">
        <v>36</v>
      </c>
      <c r="G7" s="51">
        <v>1200</v>
      </c>
      <c r="H7" s="52">
        <v>800</v>
      </c>
      <c r="I7" s="52">
        <f t="shared" si="0"/>
        <v>240</v>
      </c>
      <c r="J7" s="53"/>
      <c r="K7" s="85"/>
      <c r="L7" s="86"/>
      <c r="M7" s="87"/>
      <c r="N7" s="63">
        <f>(F7*0.011581*K7)+(F7*0.010081*L7)+(F7*0.007862*M7)</f>
        <v>0</v>
      </c>
      <c r="O7" s="47">
        <f t="shared" si="1"/>
        <v>0</v>
      </c>
      <c r="Q7" s="114">
        <f t="shared" si="2"/>
        <v>43200</v>
      </c>
    </row>
    <row r="8" spans="1:17" x14ac:dyDescent="0.15">
      <c r="A8" s="9">
        <v>41</v>
      </c>
      <c r="B8" s="10" t="s">
        <v>22</v>
      </c>
      <c r="C8" s="10" t="s">
        <v>23</v>
      </c>
      <c r="D8" s="11" t="s">
        <v>24</v>
      </c>
      <c r="E8" s="12" t="s">
        <v>60</v>
      </c>
      <c r="F8" s="9">
        <v>96</v>
      </c>
      <c r="G8" s="54">
        <v>3000</v>
      </c>
      <c r="H8" s="55">
        <v>750</v>
      </c>
      <c r="I8" s="55">
        <f t="shared" si="0"/>
        <v>225</v>
      </c>
      <c r="J8" s="53"/>
      <c r="K8" s="88"/>
      <c r="L8" s="89"/>
      <c r="M8" s="90"/>
      <c r="N8" s="64">
        <f>(F8*0.011581*K8)+(F8*0.010081*L8)+(F8*0.007862*M8)</f>
        <v>0</v>
      </c>
      <c r="O8" s="47">
        <f t="shared" si="1"/>
        <v>0</v>
      </c>
      <c r="Q8" s="114">
        <f t="shared" si="2"/>
        <v>288000</v>
      </c>
    </row>
    <row r="9" spans="1:17" x14ac:dyDescent="0.15">
      <c r="A9" s="1">
        <v>42</v>
      </c>
      <c r="B9" s="4" t="s">
        <v>25</v>
      </c>
      <c r="C9" s="4" t="s">
        <v>26</v>
      </c>
      <c r="D9" s="5" t="s">
        <v>27</v>
      </c>
      <c r="E9" s="2" t="s">
        <v>60</v>
      </c>
      <c r="F9" s="1">
        <v>73</v>
      </c>
      <c r="G9" s="51">
        <v>1300</v>
      </c>
      <c r="H9" s="52">
        <v>650</v>
      </c>
      <c r="I9" s="52">
        <f t="shared" si="0"/>
        <v>195</v>
      </c>
      <c r="J9" s="53"/>
      <c r="K9" s="85"/>
      <c r="L9" s="86"/>
      <c r="M9" s="87"/>
      <c r="N9" s="63">
        <f>(F9*0.011581*K9)+(F9*0.010081*L9)+(F9*0.007862*M9)</f>
        <v>0</v>
      </c>
      <c r="O9" s="47">
        <f t="shared" si="1"/>
        <v>0</v>
      </c>
      <c r="Q9" s="114">
        <f t="shared" si="2"/>
        <v>94900</v>
      </c>
    </row>
    <row r="10" spans="1:17" x14ac:dyDescent="0.15">
      <c r="A10" s="9">
        <v>43</v>
      </c>
      <c r="B10" s="10" t="s">
        <v>28</v>
      </c>
      <c r="C10" s="10" t="s">
        <v>29</v>
      </c>
      <c r="D10" s="11" t="s">
        <v>30</v>
      </c>
      <c r="E10" s="12" t="s">
        <v>60</v>
      </c>
      <c r="F10" s="9">
        <v>100</v>
      </c>
      <c r="G10" s="54">
        <v>2000</v>
      </c>
      <c r="H10" s="55">
        <v>600</v>
      </c>
      <c r="I10" s="55">
        <f t="shared" si="0"/>
        <v>180</v>
      </c>
      <c r="J10" s="53"/>
      <c r="K10" s="88"/>
      <c r="L10" s="89"/>
      <c r="M10" s="90"/>
      <c r="N10" s="64">
        <f>(F10*0.011581*K10)+(F10*0.010081*L10)+(F10*0.007862*M10)</f>
        <v>0</v>
      </c>
      <c r="O10" s="47">
        <f t="shared" si="1"/>
        <v>0</v>
      </c>
      <c r="Q10" s="114">
        <f t="shared" si="2"/>
        <v>200000</v>
      </c>
    </row>
    <row r="11" spans="1:17" x14ac:dyDescent="0.15">
      <c r="A11" s="1">
        <v>44</v>
      </c>
      <c r="B11" s="4" t="s">
        <v>31</v>
      </c>
      <c r="C11" s="4" t="s">
        <v>32</v>
      </c>
      <c r="D11" s="5" t="s">
        <v>33</v>
      </c>
      <c r="E11" s="2" t="s">
        <v>60</v>
      </c>
      <c r="F11" s="1">
        <v>25</v>
      </c>
      <c r="G11" s="51">
        <v>3150</v>
      </c>
      <c r="H11" s="52">
        <v>800</v>
      </c>
      <c r="I11" s="52">
        <f t="shared" si="0"/>
        <v>240</v>
      </c>
      <c r="J11" s="53"/>
      <c r="K11" s="85"/>
      <c r="L11" s="86"/>
      <c r="M11" s="87"/>
      <c r="N11" s="63">
        <f>(F11*0.011581*K11)+(F11*0.010081*L11)+(F11*0.007862*M11)</f>
        <v>0</v>
      </c>
      <c r="O11" s="47">
        <f t="shared" si="1"/>
        <v>0</v>
      </c>
      <c r="Q11" s="114">
        <f t="shared" si="2"/>
        <v>78750</v>
      </c>
    </row>
    <row r="12" spans="1:17" x14ac:dyDescent="0.15">
      <c r="A12" s="9">
        <v>45</v>
      </c>
      <c r="B12" s="10" t="s">
        <v>34</v>
      </c>
      <c r="C12" s="10" t="s">
        <v>35</v>
      </c>
      <c r="D12" s="11" t="s">
        <v>36</v>
      </c>
      <c r="E12" s="12" t="s">
        <v>60</v>
      </c>
      <c r="F12" s="9">
        <v>23</v>
      </c>
      <c r="G12" s="54">
        <v>11250</v>
      </c>
      <c r="H12" s="55">
        <v>1500</v>
      </c>
      <c r="I12" s="55">
        <f t="shared" si="0"/>
        <v>450</v>
      </c>
      <c r="J12" s="53"/>
      <c r="K12" s="88"/>
      <c r="L12" s="89"/>
      <c r="M12" s="90"/>
      <c r="N12" s="64">
        <f>(F12*0.011581*K12)+(F12*0.010081*L12)+(F12*0.007862*M12)</f>
        <v>0</v>
      </c>
      <c r="O12" s="47">
        <f t="shared" si="1"/>
        <v>0</v>
      </c>
      <c r="Q12" s="114">
        <f t="shared" si="2"/>
        <v>258750</v>
      </c>
    </row>
    <row r="13" spans="1:17" x14ac:dyDescent="0.15">
      <c r="A13" s="1">
        <v>46</v>
      </c>
      <c r="B13" s="4" t="s">
        <v>37</v>
      </c>
      <c r="C13" s="4" t="s">
        <v>38</v>
      </c>
      <c r="D13" s="5" t="s">
        <v>39</v>
      </c>
      <c r="E13" s="2" t="s">
        <v>60</v>
      </c>
      <c r="F13" s="1">
        <v>55</v>
      </c>
      <c r="G13" s="51">
        <v>7200</v>
      </c>
      <c r="H13" s="52">
        <v>800</v>
      </c>
      <c r="I13" s="52">
        <f t="shared" si="0"/>
        <v>240</v>
      </c>
      <c r="J13" s="53"/>
      <c r="K13" s="85"/>
      <c r="L13" s="86"/>
      <c r="M13" s="87"/>
      <c r="N13" s="63">
        <f>(F13*0.011581*K13)+(F13*0.010081*L13)+(F13*0.007862*M13)</f>
        <v>0</v>
      </c>
      <c r="O13" s="47">
        <f t="shared" si="1"/>
        <v>0</v>
      </c>
      <c r="Q13" s="114">
        <f t="shared" si="2"/>
        <v>396000</v>
      </c>
    </row>
    <row r="14" spans="1:17" x14ac:dyDescent="0.15">
      <c r="A14" s="9">
        <v>47</v>
      </c>
      <c r="B14" s="10" t="s">
        <v>40</v>
      </c>
      <c r="C14" s="10" t="s">
        <v>41</v>
      </c>
      <c r="D14" s="11" t="s">
        <v>42</v>
      </c>
      <c r="E14" s="12" t="s">
        <v>60</v>
      </c>
      <c r="F14" s="9">
        <v>74</v>
      </c>
      <c r="G14" s="54">
        <v>7200</v>
      </c>
      <c r="H14" s="55">
        <v>800</v>
      </c>
      <c r="I14" s="55">
        <f t="shared" si="0"/>
        <v>240</v>
      </c>
      <c r="J14" s="53"/>
      <c r="K14" s="88"/>
      <c r="L14" s="89"/>
      <c r="M14" s="90"/>
      <c r="N14" s="64">
        <f>(F14*0.011581*K14)+(F14*0.010081*L14)+(F14*0.007862*M14)</f>
        <v>0</v>
      </c>
      <c r="O14" s="47">
        <f t="shared" si="1"/>
        <v>0</v>
      </c>
      <c r="Q14" s="114">
        <f t="shared" si="2"/>
        <v>532800</v>
      </c>
    </row>
    <row r="15" spans="1:17" x14ac:dyDescent="0.15">
      <c r="A15" s="1">
        <v>48</v>
      </c>
      <c r="B15" s="4" t="s">
        <v>43</v>
      </c>
      <c r="C15" s="4" t="s">
        <v>44</v>
      </c>
      <c r="D15" s="5" t="s">
        <v>45</v>
      </c>
      <c r="E15" s="2" t="s">
        <v>60</v>
      </c>
      <c r="F15" s="1">
        <v>50</v>
      </c>
      <c r="G15" s="51">
        <v>4800</v>
      </c>
      <c r="H15" s="52">
        <v>1700</v>
      </c>
      <c r="I15" s="52">
        <f t="shared" si="0"/>
        <v>510</v>
      </c>
      <c r="J15" s="53"/>
      <c r="K15" s="85"/>
      <c r="L15" s="86"/>
      <c r="M15" s="87"/>
      <c r="N15" s="63">
        <f>(F15*0.011581*K15)+(F15*0.010081*L15)+(F15*0.007862*M15)</f>
        <v>0</v>
      </c>
      <c r="O15" s="47">
        <f t="shared" si="1"/>
        <v>0</v>
      </c>
      <c r="Q15" s="114">
        <f t="shared" si="2"/>
        <v>240000</v>
      </c>
    </row>
    <row r="16" spans="1:17" x14ac:dyDescent="0.15">
      <c r="A16" s="9">
        <v>49</v>
      </c>
      <c r="B16" s="10" t="s">
        <v>46</v>
      </c>
      <c r="C16" s="10" t="s">
        <v>47</v>
      </c>
      <c r="D16" s="11" t="s">
        <v>48</v>
      </c>
      <c r="E16" s="12" t="s">
        <v>60</v>
      </c>
      <c r="F16" s="9">
        <v>42</v>
      </c>
      <c r="G16" s="54">
        <v>8250</v>
      </c>
      <c r="H16" s="55">
        <v>3000</v>
      </c>
      <c r="I16" s="55">
        <f t="shared" si="0"/>
        <v>900</v>
      </c>
      <c r="J16" s="53"/>
      <c r="K16" s="88"/>
      <c r="L16" s="89"/>
      <c r="M16" s="90"/>
      <c r="N16" s="64">
        <f>(F16*0.011581*K16)+(F16*0.010081*L16)+(F16*0.007862*M16)</f>
        <v>0</v>
      </c>
      <c r="O16" s="47">
        <f t="shared" si="1"/>
        <v>0</v>
      </c>
      <c r="Q16" s="114">
        <f t="shared" si="2"/>
        <v>346500</v>
      </c>
    </row>
    <row r="17" spans="1:17" x14ac:dyDescent="0.15">
      <c r="A17" s="1">
        <v>50</v>
      </c>
      <c r="B17" s="4" t="s">
        <v>49</v>
      </c>
      <c r="C17" s="4" t="s">
        <v>50</v>
      </c>
      <c r="D17" s="5" t="s">
        <v>51</v>
      </c>
      <c r="E17" s="2" t="s">
        <v>60</v>
      </c>
      <c r="F17" s="1">
        <v>9</v>
      </c>
      <c r="G17" s="51">
        <v>2250</v>
      </c>
      <c r="H17" s="52">
        <v>850</v>
      </c>
      <c r="I17" s="52">
        <f t="shared" si="0"/>
        <v>255</v>
      </c>
      <c r="J17" s="53"/>
      <c r="K17" s="85"/>
      <c r="L17" s="86"/>
      <c r="M17" s="87"/>
      <c r="N17" s="63">
        <f>(F17*0.011581*K17)+(F17*0.010081*L17)+(F17*0.007862*M17)</f>
        <v>0</v>
      </c>
      <c r="O17" s="47">
        <f t="shared" si="1"/>
        <v>0</v>
      </c>
      <c r="Q17" s="114">
        <f t="shared" si="2"/>
        <v>20250</v>
      </c>
    </row>
    <row r="18" spans="1:17" x14ac:dyDescent="0.15">
      <c r="A18" s="9">
        <v>51</v>
      </c>
      <c r="B18" s="10" t="s">
        <v>64</v>
      </c>
      <c r="C18" s="10" t="s">
        <v>52</v>
      </c>
      <c r="D18" s="10" t="s">
        <v>53</v>
      </c>
      <c r="E18" s="12" t="s">
        <v>60</v>
      </c>
      <c r="F18" s="9">
        <v>118</v>
      </c>
      <c r="G18" s="54">
        <v>1500</v>
      </c>
      <c r="H18" s="55">
        <v>1000</v>
      </c>
      <c r="I18" s="55">
        <f t="shared" si="0"/>
        <v>300</v>
      </c>
      <c r="J18" s="53"/>
      <c r="K18" s="88"/>
      <c r="L18" s="89"/>
      <c r="M18" s="90"/>
      <c r="N18" s="64">
        <f>(F18*0.011581*K18)+(F18*0.010081*L18)+(F18*0.007862*M18)</f>
        <v>0</v>
      </c>
      <c r="O18" s="47">
        <f t="shared" si="1"/>
        <v>0</v>
      </c>
      <c r="Q18" s="114">
        <f t="shared" si="2"/>
        <v>177000</v>
      </c>
    </row>
    <row r="19" spans="1:17" x14ac:dyDescent="0.15">
      <c r="A19" s="1">
        <v>52</v>
      </c>
      <c r="B19" s="4" t="s">
        <v>65</v>
      </c>
      <c r="C19" s="4" t="s">
        <v>61</v>
      </c>
      <c r="D19" s="4" t="s">
        <v>62</v>
      </c>
      <c r="E19" s="2" t="s">
        <v>60</v>
      </c>
      <c r="F19" s="1">
        <v>161</v>
      </c>
      <c r="G19" s="51">
        <v>3500</v>
      </c>
      <c r="H19" s="52">
        <v>1000</v>
      </c>
      <c r="I19" s="52">
        <f t="shared" si="0"/>
        <v>300</v>
      </c>
      <c r="J19" s="53"/>
      <c r="K19" s="85"/>
      <c r="L19" s="86"/>
      <c r="M19" s="87"/>
      <c r="N19" s="63">
        <f>(F19*0.011581*K19)+(F19*0.010081*L19)+(F19*0.007862*M19)</f>
        <v>0</v>
      </c>
      <c r="O19" s="47">
        <f>K19+L19+J20+M19</f>
        <v>0</v>
      </c>
      <c r="Q19" s="114">
        <f>F19*G19</f>
        <v>563500</v>
      </c>
    </row>
    <row r="20" spans="1:17" x14ac:dyDescent="0.15">
      <c r="A20" s="1"/>
      <c r="B20" s="33" t="s">
        <v>171</v>
      </c>
      <c r="C20" s="33"/>
      <c r="D20" s="33"/>
      <c r="E20" s="34" t="s">
        <v>60</v>
      </c>
      <c r="F20" s="35">
        <v>182</v>
      </c>
      <c r="G20" s="51"/>
      <c r="H20" s="52"/>
      <c r="I20" s="52"/>
      <c r="J20" s="86"/>
      <c r="K20" s="86"/>
      <c r="L20" s="86"/>
      <c r="M20" s="87"/>
      <c r="N20" s="63">
        <f>(F20*0.007257*J20)+(F21*0.011581*K20)+(F21*0.010081*L20)+(F21*0.007862*M20)</f>
        <v>0</v>
      </c>
      <c r="O20" s="47">
        <f>K19+L19+K20+L20+M19+M20</f>
        <v>0</v>
      </c>
      <c r="Q20" s="114">
        <f>(F19*K19)+(F19*L19)+(F19*M19)</f>
        <v>0</v>
      </c>
    </row>
    <row r="21" spans="1:17" x14ac:dyDescent="0.15">
      <c r="A21" s="1"/>
      <c r="B21" s="33" t="s">
        <v>65</v>
      </c>
      <c r="C21" s="33"/>
      <c r="D21" s="33"/>
      <c r="E21" s="34" t="s">
        <v>60</v>
      </c>
      <c r="F21" s="35">
        <v>30</v>
      </c>
      <c r="G21" s="51"/>
      <c r="H21" s="52"/>
      <c r="I21" s="52"/>
      <c r="J21" s="53"/>
      <c r="K21" s="53"/>
      <c r="L21" s="53"/>
      <c r="M21" s="60"/>
      <c r="N21" s="65"/>
      <c r="Q21" s="114">
        <f>(F20*J20)+(F21*K20)+(F21*L20)+(F21*M20)</f>
        <v>0</v>
      </c>
    </row>
    <row r="22" spans="1:17" x14ac:dyDescent="0.15">
      <c r="A22" s="9">
        <v>53</v>
      </c>
      <c r="B22" s="10" t="s">
        <v>54</v>
      </c>
      <c r="C22" s="10" t="s">
        <v>55</v>
      </c>
      <c r="D22" s="10" t="s">
        <v>56</v>
      </c>
      <c r="E22" s="12" t="s">
        <v>60</v>
      </c>
      <c r="F22" s="9">
        <v>136</v>
      </c>
      <c r="G22" s="54">
        <v>4900</v>
      </c>
      <c r="H22" s="55">
        <v>1000</v>
      </c>
      <c r="I22" s="55">
        <f t="shared" si="0"/>
        <v>300</v>
      </c>
      <c r="J22" s="53"/>
      <c r="K22" s="88"/>
      <c r="L22" s="89"/>
      <c r="M22" s="90"/>
      <c r="N22" s="64">
        <f>(F22*0.011581*K22)+(F22*0.010081*L22)+(F22*0.007862*M22)</f>
        <v>0</v>
      </c>
      <c r="O22" s="47">
        <f>K22+L22+J23+M22</f>
        <v>0</v>
      </c>
      <c r="Q22" s="114">
        <f>(F22*K22)+(F22*L22)+(F22*M22)</f>
        <v>0</v>
      </c>
    </row>
    <row r="23" spans="1:17" x14ac:dyDescent="0.15">
      <c r="A23" s="9"/>
      <c r="B23" s="30" t="s">
        <v>171</v>
      </c>
      <c r="C23" s="30"/>
      <c r="D23" s="30"/>
      <c r="E23" s="31" t="s">
        <v>60</v>
      </c>
      <c r="F23" s="32">
        <v>182</v>
      </c>
      <c r="G23" s="54"/>
      <c r="H23" s="55"/>
      <c r="I23" s="55"/>
      <c r="J23" s="89"/>
      <c r="K23" s="89"/>
      <c r="L23" s="89"/>
      <c r="M23" s="90"/>
      <c r="N23" s="64">
        <f>(F23*0.007257*J23)+(F24*0.011581*K23)+(F24*0.010081*L23)+(F24*0.007862*M23)</f>
        <v>0</v>
      </c>
      <c r="O23" s="47">
        <f>K22+L22+K23+L23+M22+M23</f>
        <v>0</v>
      </c>
      <c r="Q23" s="114">
        <f>(F23*J23)+(F24*K23)+(F24*L23)+(F24*M23)</f>
        <v>0</v>
      </c>
    </row>
    <row r="24" spans="1:17" x14ac:dyDescent="0.15">
      <c r="A24" s="9"/>
      <c r="B24" s="30" t="s">
        <v>54</v>
      </c>
      <c r="C24" s="30"/>
      <c r="D24" s="30"/>
      <c r="E24" s="31" t="s">
        <v>60</v>
      </c>
      <c r="F24" s="32">
        <v>7</v>
      </c>
      <c r="G24" s="54"/>
      <c r="H24" s="55"/>
      <c r="I24" s="55"/>
      <c r="J24" s="53"/>
      <c r="K24" s="53"/>
      <c r="L24" s="53"/>
      <c r="M24" s="60"/>
      <c r="N24" s="65"/>
      <c r="Q24" s="114"/>
    </row>
    <row r="25" spans="1:17" x14ac:dyDescent="0.15">
      <c r="A25" s="1">
        <v>54</v>
      </c>
      <c r="B25" s="4" t="s">
        <v>57</v>
      </c>
      <c r="C25" s="4" t="s">
        <v>58</v>
      </c>
      <c r="D25" s="4" t="s">
        <v>59</v>
      </c>
      <c r="E25" s="2" t="s">
        <v>60</v>
      </c>
      <c r="F25" s="1">
        <v>114</v>
      </c>
      <c r="G25" s="51">
        <v>3600</v>
      </c>
      <c r="H25" s="52">
        <v>1000</v>
      </c>
      <c r="I25" s="52">
        <f t="shared" si="0"/>
        <v>300</v>
      </c>
      <c r="J25" s="53"/>
      <c r="K25" s="85"/>
      <c r="L25" s="86"/>
      <c r="M25" s="87"/>
      <c r="N25" s="63">
        <f>(F25*0.011581*K25)+(F25*0.010081*L25)+(F25*0.007862*M25)</f>
        <v>0</v>
      </c>
      <c r="O25" s="47">
        <f>K25+L25+J26+M25</f>
        <v>0</v>
      </c>
      <c r="Q25" s="114">
        <f>(F25*K25)+(F25*L25)+(F25*M25)</f>
        <v>0</v>
      </c>
    </row>
    <row r="26" spans="1:17" x14ac:dyDescent="0.15">
      <c r="A26" s="1"/>
      <c r="B26" s="33" t="s">
        <v>171</v>
      </c>
      <c r="C26" s="33"/>
      <c r="D26" s="33"/>
      <c r="E26" s="34" t="s">
        <v>60</v>
      </c>
      <c r="F26" s="35">
        <v>182</v>
      </c>
      <c r="G26" s="51"/>
      <c r="H26" s="52"/>
      <c r="I26" s="52"/>
      <c r="J26" s="86"/>
      <c r="K26" s="86"/>
      <c r="L26" s="86"/>
      <c r="M26" s="87"/>
      <c r="N26" s="63">
        <f>(F26*0.007257*J26)+(F27*0.011581*K26)+(F27*0.01008*L26)+(F27*0.007862*M26)</f>
        <v>0</v>
      </c>
      <c r="O26" s="47">
        <f>K26+L26+K25+L25+M25+M26</f>
        <v>0</v>
      </c>
      <c r="Q26" s="115">
        <f>(F26*J26)+(F27*K26)+(F27*L26)+(F27*M26)</f>
        <v>0</v>
      </c>
    </row>
    <row r="27" spans="1:17" ht="12" thickBot="1" x14ac:dyDescent="0.2">
      <c r="A27" s="68"/>
      <c r="B27" s="69" t="s">
        <v>57</v>
      </c>
      <c r="C27" s="69"/>
      <c r="D27" s="69"/>
      <c r="E27" s="70" t="s">
        <v>60</v>
      </c>
      <c r="F27" s="71">
        <v>23</v>
      </c>
      <c r="G27" s="72"/>
      <c r="H27" s="73"/>
      <c r="I27" s="73"/>
      <c r="J27" s="74"/>
      <c r="K27" s="74"/>
      <c r="L27" s="74"/>
      <c r="M27" s="75"/>
      <c r="N27" s="77"/>
      <c r="P27" s="3" t="s">
        <v>187</v>
      </c>
      <c r="Q27" s="116">
        <f>SUM(Q2:Q26)</f>
        <v>4594350</v>
      </c>
    </row>
    <row r="28" spans="1:17" ht="12" thickBot="1" x14ac:dyDescent="0.2">
      <c r="A28" s="67"/>
      <c r="B28" s="67"/>
      <c r="C28" s="67"/>
      <c r="D28" s="67"/>
      <c r="E28" s="76"/>
      <c r="F28" s="67"/>
      <c r="G28" s="105"/>
      <c r="H28" s="76"/>
      <c r="I28" s="76"/>
      <c r="J28" s="76"/>
      <c r="K28" s="76"/>
      <c r="L28" s="76"/>
      <c r="M28" s="76" t="s">
        <v>177</v>
      </c>
      <c r="N28" s="78">
        <f>SUM(N2:N27)</f>
        <v>0</v>
      </c>
    </row>
    <row r="29" spans="1:17" x14ac:dyDescent="0.15">
      <c r="A29" s="8"/>
      <c r="B29" s="8"/>
      <c r="C29" s="8"/>
      <c r="D29" s="8"/>
    </row>
    <row r="30" spans="1:17" x14ac:dyDescent="0.15">
      <c r="A30" s="8"/>
      <c r="B30" s="8"/>
      <c r="C30" s="8"/>
      <c r="D30" s="8"/>
    </row>
    <row r="31" spans="1:17" ht="12" thickBot="1" x14ac:dyDescent="0.2">
      <c r="A31" s="120" t="s">
        <v>138</v>
      </c>
      <c r="B31" s="120"/>
      <c r="C31" s="120"/>
      <c r="D31" s="120"/>
      <c r="G31" s="6"/>
    </row>
    <row r="32" spans="1:17" ht="32.25" thickBot="1" x14ac:dyDescent="0.2">
      <c r="A32" s="13" t="s">
        <v>0</v>
      </c>
      <c r="B32" s="14" t="s">
        <v>1</v>
      </c>
      <c r="C32" s="14" t="s">
        <v>2</v>
      </c>
      <c r="D32" s="14" t="s">
        <v>3</v>
      </c>
      <c r="E32" s="14" t="s">
        <v>63</v>
      </c>
      <c r="F32" s="14" t="s">
        <v>194</v>
      </c>
      <c r="G32" s="14" t="s">
        <v>66</v>
      </c>
      <c r="H32" s="14" t="s">
        <v>168</v>
      </c>
      <c r="I32" s="14" t="s">
        <v>169</v>
      </c>
      <c r="J32" s="14" t="s">
        <v>173</v>
      </c>
      <c r="K32" s="14" t="s">
        <v>176</v>
      </c>
      <c r="L32" s="59" t="s">
        <v>184</v>
      </c>
      <c r="M32" s="61" t="s">
        <v>170</v>
      </c>
      <c r="N32" s="45" t="s">
        <v>174</v>
      </c>
      <c r="O32" s="57"/>
      <c r="Q32" s="61" t="s">
        <v>186</v>
      </c>
    </row>
    <row r="33" spans="1:17" x14ac:dyDescent="0.15">
      <c r="A33" s="41">
        <v>1</v>
      </c>
      <c r="B33" s="42" t="s">
        <v>139</v>
      </c>
      <c r="C33" s="42" t="s">
        <v>140</v>
      </c>
      <c r="D33" s="42" t="s">
        <v>141</v>
      </c>
      <c r="E33" s="42" t="s">
        <v>60</v>
      </c>
      <c r="F33" s="41">
        <v>113</v>
      </c>
      <c r="G33" s="56">
        <v>2060</v>
      </c>
      <c r="H33" s="56">
        <v>600</v>
      </c>
      <c r="I33" s="56">
        <f>(H33/100)*30</f>
        <v>180</v>
      </c>
      <c r="J33" s="91"/>
      <c r="K33" s="91"/>
      <c r="L33" s="92"/>
      <c r="M33" s="66">
        <f>(F33*0.011581*J33)+(F33*0.010081*K33)+(F33*0.007862*L33)</f>
        <v>0</v>
      </c>
      <c r="N33" s="3">
        <f t="shared" ref="N33:N41" si="3">J33+K33+L33</f>
        <v>0</v>
      </c>
      <c r="Q33" s="109">
        <f>F33*G33</f>
        <v>232780</v>
      </c>
    </row>
    <row r="34" spans="1:17" x14ac:dyDescent="0.15">
      <c r="A34" s="9">
        <v>2</v>
      </c>
      <c r="B34" s="22" t="s">
        <v>142</v>
      </c>
      <c r="C34" s="22" t="s">
        <v>143</v>
      </c>
      <c r="D34" s="22" t="s">
        <v>144</v>
      </c>
      <c r="E34" s="22" t="s">
        <v>60</v>
      </c>
      <c r="F34" s="9">
        <v>157</v>
      </c>
      <c r="G34" s="55">
        <v>3000</v>
      </c>
      <c r="H34" s="55">
        <v>700</v>
      </c>
      <c r="I34" s="55">
        <f t="shared" ref="I34:I40" si="4">(H34/100)*30</f>
        <v>210</v>
      </c>
      <c r="J34" s="89"/>
      <c r="K34" s="89"/>
      <c r="L34" s="93"/>
      <c r="M34" s="62">
        <f>(F34*0.011581*J34)+(F34*0.010081*K34)+(F34*0.007862*L34)</f>
        <v>0</v>
      </c>
      <c r="N34" s="3">
        <f t="shared" si="3"/>
        <v>0</v>
      </c>
      <c r="Q34" s="109">
        <f t="shared" ref="Q34:Q41" si="5">F34*G34</f>
        <v>471000</v>
      </c>
    </row>
    <row r="35" spans="1:17" x14ac:dyDescent="0.15">
      <c r="A35" s="1">
        <v>3</v>
      </c>
      <c r="B35" s="17" t="s">
        <v>145</v>
      </c>
      <c r="C35" s="17" t="s">
        <v>146</v>
      </c>
      <c r="D35" s="17" t="s">
        <v>147</v>
      </c>
      <c r="E35" s="17" t="s">
        <v>60</v>
      </c>
      <c r="F35" s="1">
        <v>114</v>
      </c>
      <c r="G35" s="52">
        <v>940</v>
      </c>
      <c r="H35" s="52">
        <v>250</v>
      </c>
      <c r="I35" s="52">
        <v>74</v>
      </c>
      <c r="J35" s="86"/>
      <c r="K35" s="86"/>
      <c r="L35" s="94"/>
      <c r="M35" s="66">
        <f>(F35*0.011581*J35)+(F35*0.010081*K35)+(F35*0.007862*L35)</f>
        <v>0</v>
      </c>
      <c r="N35" s="3">
        <f t="shared" si="3"/>
        <v>0</v>
      </c>
      <c r="Q35" s="109">
        <f t="shared" si="5"/>
        <v>107160</v>
      </c>
    </row>
    <row r="36" spans="1:17" x14ac:dyDescent="0.15">
      <c r="A36" s="9">
        <v>4</v>
      </c>
      <c r="B36" s="22" t="s">
        <v>148</v>
      </c>
      <c r="C36" s="22" t="s">
        <v>149</v>
      </c>
      <c r="D36" s="22" t="s">
        <v>150</v>
      </c>
      <c r="E36" s="22" t="s">
        <v>60</v>
      </c>
      <c r="F36" s="9">
        <v>132</v>
      </c>
      <c r="G36" s="55">
        <v>3750</v>
      </c>
      <c r="H36" s="55">
        <v>1200</v>
      </c>
      <c r="I36" s="55">
        <f t="shared" si="4"/>
        <v>360</v>
      </c>
      <c r="J36" s="89"/>
      <c r="K36" s="89"/>
      <c r="L36" s="93"/>
      <c r="M36" s="62">
        <f>(F36*0.011581*J36)+(F36*0.010081*K36)+(F36*0.007862*L36)</f>
        <v>0</v>
      </c>
      <c r="N36" s="3">
        <f t="shared" si="3"/>
        <v>0</v>
      </c>
      <c r="Q36" s="109">
        <f t="shared" si="5"/>
        <v>495000</v>
      </c>
    </row>
    <row r="37" spans="1:17" x14ac:dyDescent="0.15">
      <c r="A37" s="1">
        <v>5</v>
      </c>
      <c r="B37" s="17" t="s">
        <v>151</v>
      </c>
      <c r="C37" s="17" t="s">
        <v>152</v>
      </c>
      <c r="D37" s="17" t="s">
        <v>153</v>
      </c>
      <c r="E37" s="17" t="s">
        <v>60</v>
      </c>
      <c r="F37" s="1">
        <v>76</v>
      </c>
      <c r="G37" s="52">
        <v>1130</v>
      </c>
      <c r="H37" s="52">
        <v>600</v>
      </c>
      <c r="I37" s="52">
        <f t="shared" si="4"/>
        <v>180</v>
      </c>
      <c r="J37" s="86"/>
      <c r="K37" s="86"/>
      <c r="L37" s="94"/>
      <c r="M37" s="66">
        <f>(F37*0.011581*J37)+(F37*0.010081*K37)+(F37*0.007862*L37)</f>
        <v>0</v>
      </c>
      <c r="N37" s="3">
        <f t="shared" si="3"/>
        <v>0</v>
      </c>
      <c r="Q37" s="109">
        <f t="shared" si="5"/>
        <v>85880</v>
      </c>
    </row>
    <row r="38" spans="1:17" x14ac:dyDescent="0.15">
      <c r="A38" s="9">
        <v>6</v>
      </c>
      <c r="B38" s="22" t="s">
        <v>154</v>
      </c>
      <c r="C38" s="22" t="s">
        <v>155</v>
      </c>
      <c r="D38" s="22" t="s">
        <v>156</v>
      </c>
      <c r="E38" s="22" t="s">
        <v>60</v>
      </c>
      <c r="F38" s="9">
        <v>124</v>
      </c>
      <c r="G38" s="55">
        <v>2180</v>
      </c>
      <c r="H38" s="55">
        <v>450</v>
      </c>
      <c r="I38" s="55">
        <f t="shared" si="4"/>
        <v>135</v>
      </c>
      <c r="J38" s="89"/>
      <c r="K38" s="89"/>
      <c r="L38" s="93"/>
      <c r="M38" s="62">
        <f>(F38*0.011581*J38)+(F38*0.010081*K38)+(F38*0.007862*L38)</f>
        <v>0</v>
      </c>
      <c r="N38" s="3">
        <f t="shared" si="3"/>
        <v>0</v>
      </c>
      <c r="Q38" s="109">
        <f t="shared" si="5"/>
        <v>270320</v>
      </c>
    </row>
    <row r="39" spans="1:17" x14ac:dyDescent="0.15">
      <c r="A39" s="1">
        <v>7</v>
      </c>
      <c r="B39" s="17" t="s">
        <v>157</v>
      </c>
      <c r="C39" s="17" t="s">
        <v>158</v>
      </c>
      <c r="D39" s="17" t="s">
        <v>159</v>
      </c>
      <c r="E39" s="17" t="s">
        <v>60</v>
      </c>
      <c r="F39" s="1">
        <v>68</v>
      </c>
      <c r="G39" s="52">
        <v>1500</v>
      </c>
      <c r="H39" s="52">
        <v>250</v>
      </c>
      <c r="I39" s="52">
        <f t="shared" si="4"/>
        <v>75</v>
      </c>
      <c r="J39" s="86"/>
      <c r="K39" s="86"/>
      <c r="L39" s="94"/>
      <c r="M39" s="66">
        <f>(F39*0.011581*J39)+(F39*0.010081*K39)+(F39*0.007862*L39)</f>
        <v>0</v>
      </c>
      <c r="N39" s="3">
        <f t="shared" si="3"/>
        <v>0</v>
      </c>
      <c r="Q39" s="109">
        <f t="shared" si="5"/>
        <v>102000</v>
      </c>
    </row>
    <row r="40" spans="1:17" x14ac:dyDescent="0.15">
      <c r="A40" s="9">
        <v>8</v>
      </c>
      <c r="B40" s="22" t="s">
        <v>160</v>
      </c>
      <c r="C40" s="22" t="s">
        <v>161</v>
      </c>
      <c r="D40" s="22" t="s">
        <v>162</v>
      </c>
      <c r="E40" s="22" t="s">
        <v>60</v>
      </c>
      <c r="F40" s="9">
        <v>103</v>
      </c>
      <c r="G40" s="55">
        <v>1580</v>
      </c>
      <c r="H40" s="55">
        <v>350</v>
      </c>
      <c r="I40" s="55">
        <f t="shared" si="4"/>
        <v>105</v>
      </c>
      <c r="J40" s="89"/>
      <c r="K40" s="89"/>
      <c r="L40" s="93"/>
      <c r="M40" s="62">
        <f>(F40*0.011581*J40)+(F40*0.010081*K40)+(F40*0.007862*L40)</f>
        <v>0</v>
      </c>
      <c r="N40" s="3">
        <f t="shared" si="3"/>
        <v>0</v>
      </c>
      <c r="Q40" s="109">
        <f t="shared" si="5"/>
        <v>162740</v>
      </c>
    </row>
    <row r="41" spans="1:17" ht="12" thickBot="1" x14ac:dyDescent="0.2">
      <c r="A41" s="1">
        <v>9</v>
      </c>
      <c r="B41" s="17" t="s">
        <v>163</v>
      </c>
      <c r="C41" s="17" t="s">
        <v>164</v>
      </c>
      <c r="D41" s="17" t="s">
        <v>165</v>
      </c>
      <c r="E41" s="17" t="s">
        <v>60</v>
      </c>
      <c r="F41" s="1">
        <v>112</v>
      </c>
      <c r="G41" s="52">
        <v>1350</v>
      </c>
      <c r="H41" s="52"/>
      <c r="I41" s="52">
        <v>74</v>
      </c>
      <c r="J41" s="86"/>
      <c r="K41" s="86"/>
      <c r="L41" s="94"/>
      <c r="M41" s="79">
        <f>(F41*0.011581*J41)+(F41*0.010081*K41)+(F41*0.007862*L41)</f>
        <v>0</v>
      </c>
      <c r="N41" s="3">
        <f t="shared" si="3"/>
        <v>0</v>
      </c>
      <c r="Q41" s="110">
        <f t="shared" si="5"/>
        <v>151200</v>
      </c>
    </row>
    <row r="42" spans="1:17" ht="12" thickBot="1" x14ac:dyDescent="0.2">
      <c r="A42" s="121" t="s">
        <v>167</v>
      </c>
      <c r="B42" s="121"/>
      <c r="C42" s="121"/>
      <c r="D42" s="121"/>
      <c r="E42" s="15"/>
      <c r="F42" s="8"/>
      <c r="G42" s="106"/>
      <c r="L42" s="3" t="s">
        <v>178</v>
      </c>
      <c r="M42" s="78">
        <f>SUM(M33:M41)</f>
        <v>0</v>
      </c>
      <c r="N42" s="58"/>
      <c r="P42" s="3" t="s">
        <v>188</v>
      </c>
      <c r="Q42" s="111">
        <f>SUM(Q33:Q41)</f>
        <v>2078080</v>
      </c>
    </row>
    <row r="43" spans="1:17" x14ac:dyDescent="0.15">
      <c r="A43" s="8"/>
      <c r="B43" s="8"/>
      <c r="C43" s="8"/>
      <c r="D43" s="8"/>
    </row>
    <row r="44" spans="1:17" x14ac:dyDescent="0.15">
      <c r="A44" s="8"/>
      <c r="B44" s="8"/>
      <c r="C44" s="8"/>
      <c r="D44" s="8"/>
    </row>
    <row r="45" spans="1:17" ht="12" thickBot="1" x14ac:dyDescent="0.2">
      <c r="A45" s="124" t="s">
        <v>68</v>
      </c>
      <c r="B45" s="124"/>
      <c r="C45" s="124"/>
      <c r="D45" s="124"/>
      <c r="G45" s="6"/>
    </row>
    <row r="46" spans="1:17" ht="32.25" thickBot="1" x14ac:dyDescent="0.2">
      <c r="A46" s="13" t="s">
        <v>0</v>
      </c>
      <c r="B46" s="14" t="s">
        <v>1</v>
      </c>
      <c r="C46" s="14" t="s">
        <v>2</v>
      </c>
      <c r="D46" s="14" t="s">
        <v>3</v>
      </c>
      <c r="E46" s="14" t="s">
        <v>63</v>
      </c>
      <c r="F46" s="14" t="s">
        <v>194</v>
      </c>
      <c r="G46" s="14" t="s">
        <v>66</v>
      </c>
      <c r="H46" s="14" t="s">
        <v>169</v>
      </c>
      <c r="I46" s="14" t="s">
        <v>173</v>
      </c>
      <c r="J46" s="14" t="s">
        <v>176</v>
      </c>
      <c r="K46" s="59" t="s">
        <v>184</v>
      </c>
      <c r="L46" s="61" t="s">
        <v>170</v>
      </c>
      <c r="M46" s="45" t="s">
        <v>174</v>
      </c>
      <c r="Q46" s="61" t="s">
        <v>186</v>
      </c>
    </row>
    <row r="47" spans="1:17" x14ac:dyDescent="0.15">
      <c r="A47" s="41">
        <v>1</v>
      </c>
      <c r="B47" s="42" t="s">
        <v>69</v>
      </c>
      <c r="C47" s="42" t="s">
        <v>70</v>
      </c>
      <c r="D47" s="42" t="s">
        <v>71</v>
      </c>
      <c r="E47" s="44" t="s">
        <v>60</v>
      </c>
      <c r="F47" s="41">
        <v>104</v>
      </c>
      <c r="G47" s="43">
        <v>750</v>
      </c>
      <c r="H47" s="40">
        <v>74</v>
      </c>
      <c r="I47" s="95"/>
      <c r="J47" s="96"/>
      <c r="K47" s="92"/>
      <c r="L47" s="66">
        <f t="shared" ref="L47:L54" si="6">(F47*0.011581*I47)+(F47*0.010081*J47)+(F60*0.007862*K47)</f>
        <v>0</v>
      </c>
      <c r="M47" s="3">
        <f t="shared" ref="M47:M54" si="7">I47+J47+K47</f>
        <v>0</v>
      </c>
      <c r="Q47" s="109">
        <f>F47*G47</f>
        <v>78000</v>
      </c>
    </row>
    <row r="48" spans="1:17" x14ac:dyDescent="0.15">
      <c r="A48" s="9">
        <v>2</v>
      </c>
      <c r="B48" s="12" t="s">
        <v>72</v>
      </c>
      <c r="C48" s="12" t="s">
        <v>73</v>
      </c>
      <c r="D48" s="12" t="s">
        <v>74</v>
      </c>
      <c r="E48" s="12" t="s">
        <v>60</v>
      </c>
      <c r="F48" s="9">
        <v>105</v>
      </c>
      <c r="G48" s="26">
        <v>440</v>
      </c>
      <c r="H48" s="29">
        <v>37</v>
      </c>
      <c r="I48" s="97"/>
      <c r="J48" s="98"/>
      <c r="K48" s="93"/>
      <c r="L48" s="62">
        <f t="shared" si="6"/>
        <v>0</v>
      </c>
      <c r="M48" s="3">
        <f t="shared" si="7"/>
        <v>0</v>
      </c>
      <c r="Q48" s="109">
        <f t="shared" ref="Q48:Q54" si="8">F48*G48</f>
        <v>46200</v>
      </c>
    </row>
    <row r="49" spans="1:17" x14ac:dyDescent="0.15">
      <c r="A49" s="20">
        <v>3</v>
      </c>
      <c r="B49" s="21" t="s">
        <v>75</v>
      </c>
      <c r="C49" s="21" t="s">
        <v>76</v>
      </c>
      <c r="D49" s="21" t="s">
        <v>77</v>
      </c>
      <c r="E49" s="7" t="s">
        <v>60</v>
      </c>
      <c r="F49" s="20">
        <v>103</v>
      </c>
      <c r="G49" s="27">
        <v>380</v>
      </c>
      <c r="H49" s="28">
        <v>74</v>
      </c>
      <c r="I49" s="99"/>
      <c r="J49" s="100"/>
      <c r="K49" s="94"/>
      <c r="L49" s="66">
        <f t="shared" si="6"/>
        <v>0</v>
      </c>
      <c r="M49" s="3">
        <f t="shared" si="7"/>
        <v>0</v>
      </c>
      <c r="Q49" s="109">
        <f t="shared" si="8"/>
        <v>39140</v>
      </c>
    </row>
    <row r="50" spans="1:17" x14ac:dyDescent="0.15">
      <c r="A50" s="9">
        <v>4</v>
      </c>
      <c r="B50" s="22" t="s">
        <v>78</v>
      </c>
      <c r="C50" s="22" t="s">
        <v>79</v>
      </c>
      <c r="D50" s="22" t="s">
        <v>80</v>
      </c>
      <c r="E50" s="12" t="s">
        <v>60</v>
      </c>
      <c r="F50" s="9">
        <v>118</v>
      </c>
      <c r="G50" s="26">
        <v>260</v>
      </c>
      <c r="H50" s="29">
        <v>37</v>
      </c>
      <c r="I50" s="97"/>
      <c r="J50" s="98"/>
      <c r="K50" s="93"/>
      <c r="L50" s="62">
        <f t="shared" si="6"/>
        <v>0</v>
      </c>
      <c r="M50" s="3">
        <f t="shared" si="7"/>
        <v>0</v>
      </c>
      <c r="Q50" s="109">
        <f t="shared" si="8"/>
        <v>30680</v>
      </c>
    </row>
    <row r="51" spans="1:17" x14ac:dyDescent="0.15">
      <c r="A51" s="1">
        <v>5</v>
      </c>
      <c r="B51" s="17" t="s">
        <v>81</v>
      </c>
      <c r="C51" s="17" t="s">
        <v>82</v>
      </c>
      <c r="D51" s="17" t="s">
        <v>83</v>
      </c>
      <c r="E51" s="2" t="s">
        <v>60</v>
      </c>
      <c r="F51" s="1">
        <v>156</v>
      </c>
      <c r="G51" s="25">
        <v>340</v>
      </c>
      <c r="H51" s="28">
        <v>37</v>
      </c>
      <c r="I51" s="99"/>
      <c r="J51" s="101"/>
      <c r="K51" s="94"/>
      <c r="L51" s="66">
        <f t="shared" si="6"/>
        <v>0</v>
      </c>
      <c r="M51" s="3">
        <f t="shared" si="7"/>
        <v>0</v>
      </c>
      <c r="Q51" s="109">
        <f t="shared" si="8"/>
        <v>53040</v>
      </c>
    </row>
    <row r="52" spans="1:17" x14ac:dyDescent="0.15">
      <c r="A52" s="9">
        <v>6</v>
      </c>
      <c r="B52" s="22" t="s">
        <v>84</v>
      </c>
      <c r="C52" s="24" t="s">
        <v>85</v>
      </c>
      <c r="D52" s="24" t="s">
        <v>86</v>
      </c>
      <c r="E52" s="12" t="s">
        <v>60</v>
      </c>
      <c r="F52" s="9">
        <v>112</v>
      </c>
      <c r="G52" s="26">
        <v>260</v>
      </c>
      <c r="H52" s="29">
        <v>37</v>
      </c>
      <c r="I52" s="97"/>
      <c r="J52" s="98"/>
      <c r="K52" s="93"/>
      <c r="L52" s="62">
        <f t="shared" si="6"/>
        <v>0</v>
      </c>
      <c r="M52" s="3">
        <f t="shared" si="7"/>
        <v>0</v>
      </c>
      <c r="Q52" s="109">
        <f t="shared" si="8"/>
        <v>29120</v>
      </c>
    </row>
    <row r="53" spans="1:17" x14ac:dyDescent="0.15">
      <c r="A53" s="1">
        <v>7</v>
      </c>
      <c r="B53" s="17" t="s">
        <v>87</v>
      </c>
      <c r="C53" s="17" t="s">
        <v>88</v>
      </c>
      <c r="D53" s="17" t="s">
        <v>89</v>
      </c>
      <c r="E53" s="2" t="s">
        <v>60</v>
      </c>
      <c r="F53" s="1">
        <v>81</v>
      </c>
      <c r="G53" s="25">
        <v>450</v>
      </c>
      <c r="H53" s="28">
        <v>74</v>
      </c>
      <c r="I53" s="99"/>
      <c r="J53" s="101"/>
      <c r="K53" s="94"/>
      <c r="L53" s="66">
        <f t="shared" si="6"/>
        <v>0</v>
      </c>
      <c r="M53" s="3">
        <f t="shared" si="7"/>
        <v>0</v>
      </c>
      <c r="Q53" s="109">
        <f t="shared" si="8"/>
        <v>36450</v>
      </c>
    </row>
    <row r="54" spans="1:17" ht="12" thickBot="1" x14ac:dyDescent="0.2">
      <c r="A54" s="9">
        <v>8</v>
      </c>
      <c r="B54" s="22" t="s">
        <v>90</v>
      </c>
      <c r="C54" s="22" t="s">
        <v>91</v>
      </c>
      <c r="D54" s="22" t="s">
        <v>92</v>
      </c>
      <c r="E54" s="12" t="s">
        <v>60</v>
      </c>
      <c r="F54" s="9">
        <v>86</v>
      </c>
      <c r="G54" s="26">
        <v>410</v>
      </c>
      <c r="H54" s="29">
        <v>37</v>
      </c>
      <c r="I54" s="97"/>
      <c r="J54" s="98"/>
      <c r="K54" s="93"/>
      <c r="L54" s="80">
        <f t="shared" si="6"/>
        <v>0</v>
      </c>
      <c r="M54" s="3">
        <f t="shared" si="7"/>
        <v>0</v>
      </c>
      <c r="Q54" s="110">
        <f t="shared" si="8"/>
        <v>35260</v>
      </c>
    </row>
    <row r="55" spans="1:17" ht="12" thickBot="1" x14ac:dyDescent="0.2">
      <c r="A55" s="122" t="s">
        <v>93</v>
      </c>
      <c r="B55" s="122"/>
      <c r="C55" s="122"/>
      <c r="F55" s="8"/>
      <c r="G55" s="106"/>
      <c r="K55" s="3" t="s">
        <v>179</v>
      </c>
      <c r="L55" s="78">
        <f>SUM(L47:L54)</f>
        <v>0</v>
      </c>
      <c r="P55" s="3" t="s">
        <v>189</v>
      </c>
      <c r="Q55" s="111">
        <f>SUM(Q47:Q54)</f>
        <v>347890</v>
      </c>
    </row>
    <row r="56" spans="1:17" x14ac:dyDescent="0.15">
      <c r="A56" s="18"/>
      <c r="B56" s="81"/>
      <c r="G56" s="6"/>
    </row>
    <row r="57" spans="1:17" x14ac:dyDescent="0.15">
      <c r="A57" s="18"/>
      <c r="B57" s="81"/>
      <c r="G57" s="6"/>
    </row>
    <row r="58" spans="1:17" ht="12" thickBot="1" x14ac:dyDescent="0.2">
      <c r="A58" s="125" t="s">
        <v>94</v>
      </c>
      <c r="B58" s="125"/>
      <c r="C58" s="125"/>
      <c r="D58" s="125"/>
      <c r="G58" s="6"/>
    </row>
    <row r="59" spans="1:17" ht="32.25" thickBot="1" x14ac:dyDescent="0.2">
      <c r="A59" s="13" t="s">
        <v>0</v>
      </c>
      <c r="B59" s="14" t="s">
        <v>1</v>
      </c>
      <c r="C59" s="14" t="s">
        <v>2</v>
      </c>
      <c r="D59" s="14" t="s">
        <v>3</v>
      </c>
      <c r="E59" s="14" t="s">
        <v>63</v>
      </c>
      <c r="F59" s="14" t="s">
        <v>194</v>
      </c>
      <c r="G59" s="14" t="s">
        <v>66</v>
      </c>
      <c r="H59" s="14" t="s">
        <v>169</v>
      </c>
      <c r="I59" s="14" t="s">
        <v>173</v>
      </c>
      <c r="J59" s="14" t="s">
        <v>176</v>
      </c>
      <c r="K59" s="59" t="s">
        <v>184</v>
      </c>
      <c r="L59" s="61" t="s">
        <v>170</v>
      </c>
      <c r="M59" s="45" t="s">
        <v>174</v>
      </c>
      <c r="Q59" s="61" t="s">
        <v>186</v>
      </c>
    </row>
    <row r="60" spans="1:17" x14ac:dyDescent="0.15">
      <c r="A60" s="41">
        <v>1</v>
      </c>
      <c r="B60" s="44" t="s">
        <v>95</v>
      </c>
      <c r="C60" s="44" t="s">
        <v>96</v>
      </c>
      <c r="D60" s="44" t="s">
        <v>97</v>
      </c>
      <c r="E60" s="44" t="s">
        <v>60</v>
      </c>
      <c r="F60" s="41">
        <v>40</v>
      </c>
      <c r="G60" s="56">
        <v>940</v>
      </c>
      <c r="H60" s="56">
        <v>37</v>
      </c>
      <c r="I60" s="91"/>
      <c r="J60" s="91"/>
      <c r="K60" s="92"/>
      <c r="L60" s="66">
        <f t="shared" ref="L60:L69" si="9">(F60*0.007257*I60)+(F60*0.010081*J60)+(F60*0.007862*K60)</f>
        <v>0</v>
      </c>
      <c r="M60" s="3">
        <f t="shared" ref="M60:M69" si="10">I60+J60+K60</f>
        <v>0</v>
      </c>
      <c r="Q60" s="109">
        <f>F60*G60</f>
        <v>37600</v>
      </c>
    </row>
    <row r="61" spans="1:17" x14ac:dyDescent="0.15">
      <c r="A61" s="9">
        <v>2</v>
      </c>
      <c r="B61" s="12" t="s">
        <v>98</v>
      </c>
      <c r="C61" s="12" t="s">
        <v>99</v>
      </c>
      <c r="D61" s="12" t="s">
        <v>100</v>
      </c>
      <c r="E61" s="12" t="s">
        <v>60</v>
      </c>
      <c r="F61" s="9">
        <v>38</v>
      </c>
      <c r="G61" s="55">
        <v>530</v>
      </c>
      <c r="H61" s="55">
        <v>37</v>
      </c>
      <c r="I61" s="89"/>
      <c r="J61" s="89"/>
      <c r="K61" s="93"/>
      <c r="L61" s="62">
        <f t="shared" si="9"/>
        <v>0</v>
      </c>
      <c r="M61" s="3">
        <f t="shared" si="10"/>
        <v>0</v>
      </c>
      <c r="Q61" s="109">
        <f t="shared" ref="Q61:Q69" si="11">F61*G61</f>
        <v>20140</v>
      </c>
    </row>
    <row r="62" spans="1:17" x14ac:dyDescent="0.15">
      <c r="A62" s="1">
        <v>3</v>
      </c>
      <c r="B62" s="2" t="s">
        <v>101</v>
      </c>
      <c r="C62" s="2" t="s">
        <v>102</v>
      </c>
      <c r="D62" s="2" t="s">
        <v>103</v>
      </c>
      <c r="E62" s="2" t="s">
        <v>60</v>
      </c>
      <c r="F62" s="1">
        <v>37</v>
      </c>
      <c r="G62" s="52">
        <v>1760</v>
      </c>
      <c r="H62" s="52">
        <v>111</v>
      </c>
      <c r="I62" s="86"/>
      <c r="J62" s="86"/>
      <c r="K62" s="94"/>
      <c r="L62" s="66">
        <f t="shared" si="9"/>
        <v>0</v>
      </c>
      <c r="M62" s="3">
        <f t="shared" si="10"/>
        <v>0</v>
      </c>
      <c r="Q62" s="109">
        <f t="shared" si="11"/>
        <v>65120</v>
      </c>
    </row>
    <row r="63" spans="1:17" x14ac:dyDescent="0.15">
      <c r="A63" s="9">
        <v>4</v>
      </c>
      <c r="B63" s="12" t="s">
        <v>104</v>
      </c>
      <c r="C63" s="12" t="s">
        <v>105</v>
      </c>
      <c r="D63" s="12" t="s">
        <v>106</v>
      </c>
      <c r="E63" s="12" t="s">
        <v>60</v>
      </c>
      <c r="F63" s="9">
        <v>19</v>
      </c>
      <c r="G63" s="55">
        <v>980</v>
      </c>
      <c r="H63" s="55">
        <v>74</v>
      </c>
      <c r="I63" s="89"/>
      <c r="J63" s="89"/>
      <c r="K63" s="93"/>
      <c r="L63" s="62">
        <f t="shared" si="9"/>
        <v>0</v>
      </c>
      <c r="M63" s="3">
        <f t="shared" si="10"/>
        <v>0</v>
      </c>
      <c r="Q63" s="109">
        <f t="shared" si="11"/>
        <v>18620</v>
      </c>
    </row>
    <row r="64" spans="1:17" x14ac:dyDescent="0.15">
      <c r="A64" s="1">
        <v>5</v>
      </c>
      <c r="B64" s="2" t="s">
        <v>107</v>
      </c>
      <c r="C64" s="2" t="s">
        <v>108</v>
      </c>
      <c r="D64" s="2" t="s">
        <v>109</v>
      </c>
      <c r="E64" s="2" t="s">
        <v>60</v>
      </c>
      <c r="F64" s="1">
        <v>60</v>
      </c>
      <c r="G64" s="52">
        <v>830</v>
      </c>
      <c r="H64" s="52">
        <v>37</v>
      </c>
      <c r="I64" s="86"/>
      <c r="J64" s="86"/>
      <c r="K64" s="94"/>
      <c r="L64" s="66">
        <f t="shared" si="9"/>
        <v>0</v>
      </c>
      <c r="M64" s="3">
        <f t="shared" si="10"/>
        <v>0</v>
      </c>
      <c r="Q64" s="109">
        <f t="shared" si="11"/>
        <v>49800</v>
      </c>
    </row>
    <row r="65" spans="1:17" x14ac:dyDescent="0.15">
      <c r="A65" s="9">
        <v>6</v>
      </c>
      <c r="B65" s="12" t="s">
        <v>110</v>
      </c>
      <c r="C65" s="12" t="s">
        <v>111</v>
      </c>
      <c r="D65" s="12" t="s">
        <v>112</v>
      </c>
      <c r="E65" s="12" t="s">
        <v>60</v>
      </c>
      <c r="F65" s="9">
        <v>43</v>
      </c>
      <c r="G65" s="55">
        <v>520</v>
      </c>
      <c r="H65" s="55">
        <v>76</v>
      </c>
      <c r="I65" s="89"/>
      <c r="J65" s="89"/>
      <c r="K65" s="93"/>
      <c r="L65" s="62">
        <f t="shared" si="9"/>
        <v>0</v>
      </c>
      <c r="M65" s="3">
        <f t="shared" si="10"/>
        <v>0</v>
      </c>
      <c r="Q65" s="109">
        <f t="shared" si="11"/>
        <v>22360</v>
      </c>
    </row>
    <row r="66" spans="1:17" x14ac:dyDescent="0.15">
      <c r="A66" s="1">
        <v>7</v>
      </c>
      <c r="B66" s="2" t="s">
        <v>113</v>
      </c>
      <c r="C66" s="2" t="s">
        <v>114</v>
      </c>
      <c r="D66" s="2" t="s">
        <v>115</v>
      </c>
      <c r="E66" s="2" t="s">
        <v>60</v>
      </c>
      <c r="F66" s="1">
        <v>67</v>
      </c>
      <c r="G66" s="52">
        <v>520</v>
      </c>
      <c r="H66" s="52">
        <v>37</v>
      </c>
      <c r="I66" s="86"/>
      <c r="J66" s="86"/>
      <c r="K66" s="94"/>
      <c r="L66" s="66">
        <f t="shared" si="9"/>
        <v>0</v>
      </c>
      <c r="M66" s="3">
        <f t="shared" si="10"/>
        <v>0</v>
      </c>
      <c r="Q66" s="109">
        <f t="shared" si="11"/>
        <v>34840</v>
      </c>
    </row>
    <row r="67" spans="1:17" x14ac:dyDescent="0.15">
      <c r="A67" s="9">
        <v>8</v>
      </c>
      <c r="B67" s="12" t="s">
        <v>116</v>
      </c>
      <c r="C67" s="12" t="s">
        <v>117</v>
      </c>
      <c r="D67" s="12" t="s">
        <v>118</v>
      </c>
      <c r="E67" s="12" t="s">
        <v>60</v>
      </c>
      <c r="F67" s="9">
        <v>15</v>
      </c>
      <c r="G67" s="55">
        <v>2250</v>
      </c>
      <c r="H67" s="55">
        <v>37</v>
      </c>
      <c r="I67" s="89"/>
      <c r="J67" s="89"/>
      <c r="K67" s="93"/>
      <c r="L67" s="62">
        <f t="shared" si="9"/>
        <v>0</v>
      </c>
      <c r="M67" s="3">
        <f t="shared" si="10"/>
        <v>0</v>
      </c>
      <c r="Q67" s="109">
        <f t="shared" si="11"/>
        <v>33750</v>
      </c>
    </row>
    <row r="68" spans="1:17" x14ac:dyDescent="0.15">
      <c r="A68" s="1">
        <v>9</v>
      </c>
      <c r="B68" s="2" t="s">
        <v>31</v>
      </c>
      <c r="C68" s="2" t="s">
        <v>119</v>
      </c>
      <c r="D68" s="2" t="s">
        <v>120</v>
      </c>
      <c r="E68" s="2" t="s">
        <v>60</v>
      </c>
      <c r="F68" s="1">
        <v>37</v>
      </c>
      <c r="G68" s="52">
        <v>600</v>
      </c>
      <c r="H68" s="52">
        <v>37</v>
      </c>
      <c r="I68" s="86"/>
      <c r="J68" s="86"/>
      <c r="K68" s="94"/>
      <c r="L68" s="66">
        <f t="shared" si="9"/>
        <v>0</v>
      </c>
      <c r="M68" s="3">
        <f t="shared" si="10"/>
        <v>0</v>
      </c>
      <c r="Q68" s="109">
        <f t="shared" si="11"/>
        <v>22200</v>
      </c>
    </row>
    <row r="69" spans="1:17" ht="12" thickBot="1" x14ac:dyDescent="0.2">
      <c r="A69" s="9">
        <v>10</v>
      </c>
      <c r="B69" s="12" t="s">
        <v>121</v>
      </c>
      <c r="C69" s="12" t="s">
        <v>122</v>
      </c>
      <c r="D69" s="12" t="s">
        <v>123</v>
      </c>
      <c r="E69" s="12" t="s">
        <v>60</v>
      </c>
      <c r="F69" s="9">
        <v>16</v>
      </c>
      <c r="G69" s="55">
        <v>1130</v>
      </c>
      <c r="H69" s="55">
        <v>74</v>
      </c>
      <c r="I69" s="89"/>
      <c r="J69" s="89"/>
      <c r="K69" s="93"/>
      <c r="L69" s="80">
        <f t="shared" si="9"/>
        <v>0</v>
      </c>
      <c r="M69" s="3">
        <f t="shared" si="10"/>
        <v>0</v>
      </c>
      <c r="Q69" s="110">
        <f t="shared" si="11"/>
        <v>18080</v>
      </c>
    </row>
    <row r="70" spans="1:17" ht="12" thickBot="1" x14ac:dyDescent="0.2">
      <c r="A70" s="18"/>
      <c r="D70" s="19"/>
      <c r="F70" s="8"/>
      <c r="G70" s="106"/>
      <c r="K70" s="3" t="s">
        <v>180</v>
      </c>
      <c r="L70" s="78">
        <f>SUM(L60:L69)</f>
        <v>0</v>
      </c>
      <c r="Q70" s="111">
        <f>SUM(Q60:Q69)</f>
        <v>322510</v>
      </c>
    </row>
    <row r="71" spans="1:17" x14ac:dyDescent="0.15">
      <c r="G71" s="6"/>
    </row>
    <row r="72" spans="1:17" ht="12" thickBot="1" x14ac:dyDescent="0.2">
      <c r="A72" s="120" t="s">
        <v>124</v>
      </c>
      <c r="B72" s="120"/>
      <c r="C72" s="120"/>
      <c r="D72" s="120"/>
      <c r="G72" s="6"/>
    </row>
    <row r="73" spans="1:17" ht="32.25" thickBot="1" x14ac:dyDescent="0.2">
      <c r="A73" s="13" t="s">
        <v>0</v>
      </c>
      <c r="B73" s="14" t="s">
        <v>1</v>
      </c>
      <c r="C73" s="14" t="s">
        <v>2</v>
      </c>
      <c r="D73" s="14" t="s">
        <v>3</v>
      </c>
      <c r="E73" s="14" t="s">
        <v>63</v>
      </c>
      <c r="F73" s="14" t="s">
        <v>194</v>
      </c>
      <c r="G73" s="14" t="s">
        <v>66</v>
      </c>
      <c r="H73" s="14" t="s">
        <v>168</v>
      </c>
      <c r="I73" s="14" t="s">
        <v>169</v>
      </c>
      <c r="J73" s="14" t="s">
        <v>185</v>
      </c>
      <c r="K73" s="14" t="s">
        <v>176</v>
      </c>
      <c r="L73" s="59" t="s">
        <v>184</v>
      </c>
      <c r="M73" s="61" t="s">
        <v>170</v>
      </c>
      <c r="N73" s="45" t="s">
        <v>175</v>
      </c>
      <c r="Q73" s="61" t="s">
        <v>186</v>
      </c>
    </row>
    <row r="74" spans="1:17" x14ac:dyDescent="0.15">
      <c r="A74" s="41">
        <v>1</v>
      </c>
      <c r="B74" s="44" t="s">
        <v>125</v>
      </c>
      <c r="C74" s="44" t="s">
        <v>126</v>
      </c>
      <c r="D74" s="44" t="s">
        <v>127</v>
      </c>
      <c r="E74" s="44" t="s">
        <v>60</v>
      </c>
      <c r="F74" s="41">
        <v>72</v>
      </c>
      <c r="G74" s="56">
        <v>1350</v>
      </c>
      <c r="H74" s="56">
        <v>900</v>
      </c>
      <c r="I74" s="56">
        <f>(H74/100)*30</f>
        <v>270</v>
      </c>
      <c r="J74" s="91"/>
      <c r="K74" s="91"/>
      <c r="L74" s="92"/>
      <c r="M74" s="66">
        <f>(F74*0.011581*J74)+(F74*0.010081*K74)+(F74*0.007862*L74)</f>
        <v>0</v>
      </c>
      <c r="N74" s="3">
        <f>J74+K74+L74</f>
        <v>0</v>
      </c>
      <c r="Q74" s="109">
        <f>F74*G74</f>
        <v>97200</v>
      </c>
    </row>
    <row r="75" spans="1:17" ht="21" x14ac:dyDescent="0.15">
      <c r="A75" s="9">
        <v>2</v>
      </c>
      <c r="B75" s="12" t="s">
        <v>128</v>
      </c>
      <c r="C75" s="23" t="s">
        <v>129</v>
      </c>
      <c r="D75" s="12" t="s">
        <v>128</v>
      </c>
      <c r="E75" s="12" t="s">
        <v>60</v>
      </c>
      <c r="F75" s="9">
        <v>77</v>
      </c>
      <c r="G75" s="55">
        <v>680</v>
      </c>
      <c r="H75" s="55">
        <v>600</v>
      </c>
      <c r="I75" s="55">
        <f t="shared" ref="I75:I78" si="12">(H75/100)*30</f>
        <v>180</v>
      </c>
      <c r="J75" s="89"/>
      <c r="K75" s="89"/>
      <c r="L75" s="93"/>
      <c r="M75" s="62">
        <f>(F75*0.011581*J75)+(F75*0.010081*K75)+(F75*0.007862*L75)</f>
        <v>0</v>
      </c>
      <c r="N75" s="3">
        <f>J75+K75+L75</f>
        <v>0</v>
      </c>
      <c r="Q75" s="109">
        <f t="shared" ref="Q75:Q78" si="13">F75*G75</f>
        <v>52360</v>
      </c>
    </row>
    <row r="76" spans="1:17" x14ac:dyDescent="0.15">
      <c r="A76" s="1">
        <v>3</v>
      </c>
      <c r="B76" s="2" t="s">
        <v>130</v>
      </c>
      <c r="C76" s="2" t="s">
        <v>131</v>
      </c>
      <c r="D76" s="2" t="s">
        <v>132</v>
      </c>
      <c r="E76" s="2" t="s">
        <v>60</v>
      </c>
      <c r="F76" s="1">
        <v>80</v>
      </c>
      <c r="G76" s="52">
        <v>900</v>
      </c>
      <c r="H76" s="52">
        <v>800</v>
      </c>
      <c r="I76" s="52">
        <f t="shared" si="12"/>
        <v>240</v>
      </c>
      <c r="J76" s="86"/>
      <c r="K76" s="86"/>
      <c r="L76" s="94"/>
      <c r="M76" s="66">
        <f>(F76*0.011581*J76)+(F76*0.010081*K76)+(F76*0.007862*L76)</f>
        <v>0</v>
      </c>
      <c r="N76" s="3">
        <f>J76+K76+L76</f>
        <v>0</v>
      </c>
      <c r="Q76" s="109">
        <f t="shared" si="13"/>
        <v>72000</v>
      </c>
    </row>
    <row r="77" spans="1:17" x14ac:dyDescent="0.15">
      <c r="A77" s="9">
        <v>4</v>
      </c>
      <c r="B77" s="12" t="s">
        <v>133</v>
      </c>
      <c r="C77" s="12" t="s">
        <v>134</v>
      </c>
      <c r="D77" s="12" t="s">
        <v>118</v>
      </c>
      <c r="E77" s="12" t="s">
        <v>60</v>
      </c>
      <c r="F77" s="9">
        <v>15</v>
      </c>
      <c r="G77" s="55">
        <v>1050</v>
      </c>
      <c r="H77" s="55">
        <v>600</v>
      </c>
      <c r="I77" s="55">
        <f t="shared" si="12"/>
        <v>180</v>
      </c>
      <c r="J77" s="89"/>
      <c r="K77" s="89"/>
      <c r="L77" s="93"/>
      <c r="M77" s="62">
        <f>(F77*0.011581*J77)+(F77*0.010081*K77)+(F77*0.007862*L77)</f>
        <v>0</v>
      </c>
      <c r="N77" s="3">
        <f>J77+K77+L77</f>
        <v>0</v>
      </c>
      <c r="Q77" s="109">
        <f t="shared" si="13"/>
        <v>15750</v>
      </c>
    </row>
    <row r="78" spans="1:17" ht="12" thickBot="1" x14ac:dyDescent="0.2">
      <c r="A78" s="1">
        <v>5</v>
      </c>
      <c r="B78" s="2" t="s">
        <v>135</v>
      </c>
      <c r="C78" s="2" t="s">
        <v>136</v>
      </c>
      <c r="D78" s="2" t="s">
        <v>137</v>
      </c>
      <c r="E78" s="2" t="s">
        <v>60</v>
      </c>
      <c r="F78" s="1">
        <v>43</v>
      </c>
      <c r="G78" s="52">
        <v>3000</v>
      </c>
      <c r="H78" s="52">
        <v>600</v>
      </c>
      <c r="I78" s="52">
        <f t="shared" si="12"/>
        <v>180</v>
      </c>
      <c r="J78" s="86"/>
      <c r="K78" s="86"/>
      <c r="L78" s="94"/>
      <c r="M78" s="79">
        <f>(F78*0.011581*J78)+(F78*0.010081*K78)+(F78*0.007862*L78)</f>
        <v>0</v>
      </c>
      <c r="N78" s="3">
        <f>J78+K78+L78</f>
        <v>0</v>
      </c>
      <c r="Q78" s="110">
        <f t="shared" si="13"/>
        <v>129000</v>
      </c>
    </row>
    <row r="79" spans="1:17" ht="12" thickBot="1" x14ac:dyDescent="0.2">
      <c r="A79" s="16"/>
      <c r="B79" s="15"/>
      <c r="C79" s="15"/>
      <c r="D79" s="15"/>
      <c r="E79" s="15"/>
      <c r="F79" s="8"/>
      <c r="G79" s="107"/>
      <c r="L79" s="3" t="s">
        <v>181</v>
      </c>
      <c r="M79" s="78">
        <f>SUM(M74:M78)</f>
        <v>0</v>
      </c>
      <c r="N79" s="58"/>
      <c r="Q79" s="111">
        <f>SUM(Q74:Q78)</f>
        <v>366310</v>
      </c>
    </row>
    <row r="80" spans="1:17" ht="12" thickBot="1" x14ac:dyDescent="0.2">
      <c r="F80" s="8"/>
      <c r="G80" s="108"/>
      <c r="L80" s="3" t="s">
        <v>191</v>
      </c>
      <c r="M80" s="112">
        <f>M79+L70+L55+M42+N28</f>
        <v>0</v>
      </c>
      <c r="P80" s="3" t="s">
        <v>190</v>
      </c>
      <c r="Q80" s="113">
        <f>Q79+Q70+Q55+Q42+Q27</f>
        <v>7709140</v>
      </c>
    </row>
    <row r="81" spans="1:8" x14ac:dyDescent="0.15">
      <c r="A81" s="126" t="s">
        <v>67</v>
      </c>
      <c r="B81" s="126"/>
      <c r="C81" s="126"/>
      <c r="D81" s="126"/>
      <c r="E81" s="126"/>
      <c r="F81" s="118" t="s">
        <v>182</v>
      </c>
      <c r="G81" s="118"/>
      <c r="H81" s="102">
        <f>M79+L70+L55+M42+N28</f>
        <v>0</v>
      </c>
    </row>
    <row r="82" spans="1:8" x14ac:dyDescent="0.15">
      <c r="A82" s="126" t="s">
        <v>193</v>
      </c>
      <c r="B82" s="126"/>
      <c r="C82" s="126"/>
      <c r="F82" s="119" t="s">
        <v>183</v>
      </c>
      <c r="G82" s="119"/>
      <c r="H82" s="103">
        <f>H81*8</f>
        <v>0</v>
      </c>
    </row>
    <row r="83" spans="1:8" x14ac:dyDescent="0.15">
      <c r="F83" s="117" t="s">
        <v>192</v>
      </c>
      <c r="G83" s="117"/>
      <c r="H83" s="104">
        <f>H81/Q80</f>
        <v>0</v>
      </c>
    </row>
    <row r="84" spans="1:8" x14ac:dyDescent="0.15">
      <c r="A84" s="123" t="s">
        <v>166</v>
      </c>
      <c r="B84" s="123"/>
      <c r="C84" s="123"/>
      <c r="D84" s="123"/>
    </row>
    <row r="85" spans="1:8" x14ac:dyDescent="0.15">
      <c r="A85" s="123"/>
      <c r="B85" s="123"/>
      <c r="C85" s="123"/>
      <c r="D85" s="123"/>
    </row>
    <row r="86" spans="1:8" x14ac:dyDescent="0.15">
      <c r="A86" s="123"/>
      <c r="B86" s="123"/>
      <c r="C86" s="123"/>
      <c r="D86" s="123"/>
    </row>
  </sheetData>
  <sheetProtection algorithmName="SHA-512" hashValue="k4oFOeB1b9dERMgkHwgxnyyDgF1khdnoYGmCI1f6bzPJH11/qxJAv7qWFysR0XCNrqU9k0yFwCkjmbszzzFs4g==" saltValue="4CMneBVdFp9Ru4/o87MoXA==" spinCount="100000" sheet="1" objects="1" scenarios="1"/>
  <mergeCells count="12">
    <mergeCell ref="A84:D86"/>
    <mergeCell ref="A45:D45"/>
    <mergeCell ref="A58:D58"/>
    <mergeCell ref="A72:D72"/>
    <mergeCell ref="A82:C82"/>
    <mergeCell ref="F83:G83"/>
    <mergeCell ref="F81:G81"/>
    <mergeCell ref="F82:G82"/>
    <mergeCell ref="A31:D31"/>
    <mergeCell ref="A81:E81"/>
    <mergeCell ref="A42:D42"/>
    <mergeCell ref="A55:C55"/>
  </mergeCells>
  <conditionalFormatting sqref="O2 O4 O6 O8 O10 O12 O14 O16 O18">
    <cfRule type="cellIs" dxfId="59" priority="60" operator="equal">
      <formula>$G$2</formula>
    </cfRule>
  </conditionalFormatting>
  <conditionalFormatting sqref="O3 O7 O9 O11 O13 O15 O17">
    <cfRule type="cellIs" dxfId="58" priority="59" operator="equal">
      <formula>$G$3</formula>
    </cfRule>
  </conditionalFormatting>
  <conditionalFormatting sqref="O4">
    <cfRule type="cellIs" dxfId="57" priority="58" operator="equal">
      <formula>$G$4</formula>
    </cfRule>
  </conditionalFormatting>
  <conditionalFormatting sqref="O5">
    <cfRule type="cellIs" dxfId="56" priority="55" operator="equal">
      <formula>$G$5</formula>
    </cfRule>
    <cfRule type="cellIs" dxfId="55" priority="57" operator="equal">
      <formula>$G$2</formula>
    </cfRule>
  </conditionalFormatting>
  <conditionalFormatting sqref="O5">
    <cfRule type="cellIs" dxfId="54" priority="56" operator="equal">
      <formula>$G$4</formula>
    </cfRule>
  </conditionalFormatting>
  <conditionalFormatting sqref="O6">
    <cfRule type="cellIs" dxfId="53" priority="54" operator="equal">
      <formula>$G$6</formula>
    </cfRule>
  </conditionalFormatting>
  <conditionalFormatting sqref="O7">
    <cfRule type="cellIs" dxfId="52" priority="53" operator="equal">
      <formula>$G$7</formula>
    </cfRule>
  </conditionalFormatting>
  <conditionalFormatting sqref="O8">
    <cfRule type="cellIs" dxfId="51" priority="52" operator="equal">
      <formula>$G$8</formula>
    </cfRule>
  </conditionalFormatting>
  <conditionalFormatting sqref="O9">
    <cfRule type="cellIs" dxfId="50" priority="51" operator="equal">
      <formula>$G$9</formula>
    </cfRule>
  </conditionalFormatting>
  <conditionalFormatting sqref="O10">
    <cfRule type="cellIs" dxfId="49" priority="50" operator="equal">
      <formula>$G$10</formula>
    </cfRule>
  </conditionalFormatting>
  <conditionalFormatting sqref="O11">
    <cfRule type="cellIs" dxfId="48" priority="49" operator="equal">
      <formula>$G$11</formula>
    </cfRule>
  </conditionalFormatting>
  <conditionalFormatting sqref="O12">
    <cfRule type="cellIs" dxfId="47" priority="48" operator="equal">
      <formula>$G$12</formula>
    </cfRule>
  </conditionalFormatting>
  <conditionalFormatting sqref="O13">
    <cfRule type="cellIs" dxfId="46" priority="47" operator="equal">
      <formula>$G$13</formula>
    </cfRule>
  </conditionalFormatting>
  <conditionalFormatting sqref="O14">
    <cfRule type="cellIs" dxfId="45" priority="46" operator="equal">
      <formula>$G$14</formula>
    </cfRule>
  </conditionalFormatting>
  <conditionalFormatting sqref="O15">
    <cfRule type="cellIs" dxfId="44" priority="45" operator="equal">
      <formula>$G$15</formula>
    </cfRule>
  </conditionalFormatting>
  <conditionalFormatting sqref="O16">
    <cfRule type="cellIs" dxfId="43" priority="44" operator="equal">
      <formula>$G$16</formula>
    </cfRule>
  </conditionalFormatting>
  <conditionalFormatting sqref="O17">
    <cfRule type="cellIs" dxfId="42" priority="43" operator="equal">
      <formula>$G$17</formula>
    </cfRule>
  </conditionalFormatting>
  <conditionalFormatting sqref="O18">
    <cfRule type="cellIs" dxfId="41" priority="42" operator="equal">
      <formula>$G$18</formula>
    </cfRule>
  </conditionalFormatting>
  <conditionalFormatting sqref="O19">
    <cfRule type="cellIs" dxfId="40" priority="41" operator="equal">
      <formula>$G$19</formula>
    </cfRule>
  </conditionalFormatting>
  <conditionalFormatting sqref="O20">
    <cfRule type="cellIs" dxfId="39" priority="40" operator="equal">
      <formula>$G$19</formula>
    </cfRule>
  </conditionalFormatting>
  <conditionalFormatting sqref="O22">
    <cfRule type="cellIs" dxfId="38" priority="39" operator="equal">
      <formula>$G$22</formula>
    </cfRule>
  </conditionalFormatting>
  <conditionalFormatting sqref="O23">
    <cfRule type="cellIs" dxfId="37" priority="38" operator="equal">
      <formula>$G$22</formula>
    </cfRule>
  </conditionalFormatting>
  <conditionalFormatting sqref="O25">
    <cfRule type="cellIs" dxfId="36" priority="37" operator="equal">
      <formula>$G$25</formula>
    </cfRule>
  </conditionalFormatting>
  <conditionalFormatting sqref="O26">
    <cfRule type="cellIs" dxfId="35" priority="35" operator="equal">
      <formula>3600</formula>
    </cfRule>
    <cfRule type="cellIs" dxfId="34" priority="36" operator="equal">
      <formula>$G$25</formula>
    </cfRule>
  </conditionalFormatting>
  <conditionalFormatting sqref="N33">
    <cfRule type="cellIs" dxfId="33" priority="33" operator="equal">
      <formula>2060</formula>
    </cfRule>
    <cfRule type="cellIs" dxfId="32" priority="34" operator="equal">
      <formula>$G$33</formula>
    </cfRule>
  </conditionalFormatting>
  <conditionalFormatting sqref="N34">
    <cfRule type="cellIs" dxfId="31" priority="32" operator="equal">
      <formula>$G$34</formula>
    </cfRule>
  </conditionalFormatting>
  <conditionalFormatting sqref="N35">
    <cfRule type="cellIs" dxfId="30" priority="31" operator="equal">
      <formula>$G$35</formula>
    </cfRule>
  </conditionalFormatting>
  <conditionalFormatting sqref="N36">
    <cfRule type="cellIs" dxfId="29" priority="30" operator="equal">
      <formula>$G$36</formula>
    </cfRule>
  </conditionalFormatting>
  <conditionalFormatting sqref="N37">
    <cfRule type="cellIs" dxfId="28" priority="29" operator="equal">
      <formula>$G$37</formula>
    </cfRule>
  </conditionalFormatting>
  <conditionalFormatting sqref="N38">
    <cfRule type="cellIs" dxfId="27" priority="28" operator="equal">
      <formula>$G$38</formula>
    </cfRule>
  </conditionalFormatting>
  <conditionalFormatting sqref="N39">
    <cfRule type="cellIs" dxfId="26" priority="27" operator="equal">
      <formula>1500</formula>
    </cfRule>
  </conditionalFormatting>
  <conditionalFormatting sqref="N40">
    <cfRule type="cellIs" dxfId="25" priority="26" operator="equal">
      <formula>1580</formula>
    </cfRule>
  </conditionalFormatting>
  <conditionalFormatting sqref="N41">
    <cfRule type="cellIs" dxfId="24" priority="25" operator="equal">
      <formula>1350</formula>
    </cfRule>
  </conditionalFormatting>
  <conditionalFormatting sqref="M47">
    <cfRule type="cellIs" dxfId="23" priority="24" operator="equal">
      <formula>750</formula>
    </cfRule>
  </conditionalFormatting>
  <conditionalFormatting sqref="M48">
    <cfRule type="cellIs" dxfId="22" priority="23" operator="equal">
      <formula>440</formula>
    </cfRule>
  </conditionalFormatting>
  <conditionalFormatting sqref="M49">
    <cfRule type="cellIs" dxfId="21" priority="22" operator="equal">
      <formula>380</formula>
    </cfRule>
  </conditionalFormatting>
  <conditionalFormatting sqref="M50">
    <cfRule type="cellIs" dxfId="20" priority="21" operator="equal">
      <formula>260</formula>
    </cfRule>
  </conditionalFormatting>
  <conditionalFormatting sqref="M51">
    <cfRule type="cellIs" dxfId="19" priority="20" operator="equal">
      <formula>340</formula>
    </cfRule>
  </conditionalFormatting>
  <conditionalFormatting sqref="M52">
    <cfRule type="cellIs" dxfId="18" priority="19" operator="equal">
      <formula>260</formula>
    </cfRule>
  </conditionalFormatting>
  <conditionalFormatting sqref="M53">
    <cfRule type="cellIs" dxfId="17" priority="18" operator="equal">
      <formula>450</formula>
    </cfRule>
  </conditionalFormatting>
  <conditionalFormatting sqref="M54">
    <cfRule type="cellIs" dxfId="16" priority="17" operator="equal">
      <formula>410</formula>
    </cfRule>
  </conditionalFormatting>
  <conditionalFormatting sqref="M60">
    <cfRule type="cellIs" dxfId="15" priority="16" operator="equal">
      <formula>940</formula>
    </cfRule>
  </conditionalFormatting>
  <conditionalFormatting sqref="M61">
    <cfRule type="cellIs" dxfId="14" priority="15" operator="equal">
      <formula>530</formula>
    </cfRule>
  </conditionalFormatting>
  <conditionalFormatting sqref="M62">
    <cfRule type="cellIs" dxfId="13" priority="14" operator="equal">
      <formula>1760</formula>
    </cfRule>
  </conditionalFormatting>
  <conditionalFormatting sqref="M63">
    <cfRule type="cellIs" dxfId="12" priority="13" operator="equal">
      <formula>980</formula>
    </cfRule>
  </conditionalFormatting>
  <conditionalFormatting sqref="M64">
    <cfRule type="cellIs" dxfId="11" priority="12" operator="equal">
      <formula>830</formula>
    </cfRule>
  </conditionalFormatting>
  <conditionalFormatting sqref="M65">
    <cfRule type="cellIs" dxfId="10" priority="11" operator="equal">
      <formula>520</formula>
    </cfRule>
  </conditionalFormatting>
  <conditionalFormatting sqref="M66">
    <cfRule type="cellIs" dxfId="9" priority="10" operator="equal">
      <formula>520</formula>
    </cfRule>
  </conditionalFormatting>
  <conditionalFormatting sqref="M67">
    <cfRule type="cellIs" dxfId="8" priority="9" operator="equal">
      <formula>2250</formula>
    </cfRule>
  </conditionalFormatting>
  <conditionalFormatting sqref="M68">
    <cfRule type="cellIs" dxfId="7" priority="8" operator="equal">
      <formula>600</formula>
    </cfRule>
  </conditionalFormatting>
  <conditionalFormatting sqref="M69">
    <cfRule type="cellIs" dxfId="6" priority="7" operator="equal">
      <formula>1130</formula>
    </cfRule>
  </conditionalFormatting>
  <conditionalFormatting sqref="N74">
    <cfRule type="cellIs" dxfId="5" priority="1" operator="equal">
      <formula>$G$74</formula>
    </cfRule>
    <cfRule type="cellIs" dxfId="4" priority="6" operator="equal">
      <formula>"0$G$74"</formula>
    </cfRule>
  </conditionalFormatting>
  <conditionalFormatting sqref="N75">
    <cfRule type="cellIs" dxfId="3" priority="5" operator="equal">
      <formula>$G$75</formula>
    </cfRule>
  </conditionalFormatting>
  <conditionalFormatting sqref="N76">
    <cfRule type="cellIs" dxfId="2" priority="4" operator="equal">
      <formula>$G$76</formula>
    </cfRule>
  </conditionalFormatting>
  <conditionalFormatting sqref="N77">
    <cfRule type="cellIs" dxfId="1" priority="3" operator="equal">
      <formula>$G$77</formula>
    </cfRule>
  </conditionalFormatting>
  <conditionalFormatting sqref="N78">
    <cfRule type="cellIs" dxfId="0" priority="2" operator="equal">
      <formula>$G$78</formula>
    </cfRule>
  </conditionalFormatting>
  <pageMargins left="0.7" right="0.7" top="0.75" bottom="0.75" header="0.3" footer="0.3"/>
  <pageSetup paperSize="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MKI waarde</vt:lpstr>
    </vt:vector>
  </TitlesOfParts>
  <Company>Rijkswaterstaat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Nieuwsma, Rinse (VWM)</dc:creator>
  <cp:lastModifiedBy>Schijndel, Wendy van (PPO)</cp:lastModifiedBy>
  <cp:lastPrinted>2020-10-20T10:51:44Z</cp:lastPrinted>
  <dcterms:created xsi:type="dcterms:W3CDTF">2017-10-26T06:37:41Z</dcterms:created>
  <dcterms:modified xsi:type="dcterms:W3CDTF">2024-06-27T06:03:51Z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31179710 Perceel 1 RDV MKI Inschrijving.xlsx</vt:lpwstr>
  </property>
</Properties>
</file>