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N:\Concerninkoop\1. Lopende aanbestedingen\E AFV Inhuur bezetting overslaghal\"/>
    </mc:Choice>
  </mc:AlternateContent>
  <xr:revisionPtr revIDLastSave="0" documentId="13_ncr:1_{1BA6D3C0-D52D-48A2-A482-A7D2B87D3FF3}" xr6:coauthVersionLast="47" xr6:coauthVersionMax="47" xr10:uidLastSave="{00000000-0000-0000-0000-000000000000}"/>
  <bookViews>
    <workbookView xWindow="22932" yWindow="-108" windowWidth="23256" windowHeight="13176" xr2:uid="{00000000-000D-0000-FFFF-FFFF00000000}"/>
  </bookViews>
  <sheets>
    <sheet name="Prijs" sheetId="4" r:id="rId1"/>
    <sheet name="Perceel 2a" sheetId="5" state="hidden" r:id="rId2"/>
    <sheet name="Perceel 2b" sheetId="6" state="hidden" r:id="rId3"/>
  </sheets>
  <definedNames>
    <definedName name="_xlnm.Print_Area" localSheetId="1">'Perceel 2a'!$A$1:$H$51</definedName>
    <definedName name="_xlnm.Print_Area" localSheetId="2">'Perceel 2b'!$A$1:$I$51</definedName>
    <definedName name="_xlnm.Print_Area" localSheetId="0">Prijs!$A$1:$G$38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4" l="1"/>
  <c r="F15" i="4"/>
  <c r="F21" i="4" s="1"/>
  <c r="F16" i="4"/>
  <c r="F17" i="4"/>
  <c r="F18" i="4"/>
  <c r="F19" i="4"/>
  <c r="F20" i="4"/>
  <c r="F13" i="4"/>
  <c r="D21" i="4"/>
  <c r="E21" i="4"/>
  <c r="D16" i="4"/>
  <c r="P13" i="6"/>
  <c r="H33" i="6"/>
  <c r="O33" i="6"/>
  <c r="O29" i="6"/>
  <c r="O28" i="6"/>
  <c r="O24" i="6"/>
  <c r="O23" i="6"/>
  <c r="O21" i="6"/>
  <c r="O20" i="6"/>
  <c r="O19" i="6"/>
  <c r="O18" i="6"/>
  <c r="O16" i="6"/>
  <c r="O15" i="6"/>
  <c r="O14" i="6"/>
  <c r="P33" i="5"/>
  <c r="P29" i="5"/>
  <c r="P28" i="5"/>
  <c r="P24" i="5"/>
  <c r="P23" i="5"/>
  <c r="P21" i="5"/>
  <c r="P20" i="5"/>
  <c r="P19" i="5"/>
  <c r="P18" i="5"/>
  <c r="P16" i="5"/>
  <c r="P15" i="5"/>
  <c r="P14" i="5"/>
  <c r="N33" i="5"/>
  <c r="N32" i="5"/>
  <c r="O32" i="5" s="1"/>
  <c r="N31" i="5"/>
  <c r="N30" i="5"/>
  <c r="O30" i="5" s="1"/>
  <c r="N29" i="5"/>
  <c r="N28" i="5"/>
  <c r="O28" i="5" s="1"/>
  <c r="N27" i="5"/>
  <c r="N26" i="5"/>
  <c r="O26" i="5" s="1"/>
  <c r="N25" i="5"/>
  <c r="N24" i="5"/>
  <c r="O24" i="5" s="1"/>
  <c r="N23" i="5"/>
  <c r="N22" i="5"/>
  <c r="O22" i="5" s="1"/>
  <c r="N21" i="5"/>
  <c r="N20" i="5"/>
  <c r="O20" i="5" s="1"/>
  <c r="N19" i="5"/>
  <c r="N18" i="5"/>
  <c r="O18" i="5" s="1"/>
  <c r="N17" i="5"/>
  <c r="N16" i="5"/>
  <c r="O16" i="5" s="1"/>
  <c r="N15" i="5"/>
  <c r="O33" i="5"/>
  <c r="O31" i="5"/>
  <c r="O29" i="5"/>
  <c r="O27" i="5"/>
  <c r="O25" i="5"/>
  <c r="O23" i="5"/>
  <c r="O21" i="5"/>
  <c r="O19" i="5"/>
  <c r="O17" i="5"/>
  <c r="O15" i="5"/>
  <c r="O14" i="5"/>
  <c r="N14" i="5"/>
  <c r="G16" i="4" l="1"/>
  <c r="E16" i="4"/>
  <c r="L32" i="6"/>
  <c r="M32" i="6" s="1"/>
  <c r="M31" i="6"/>
  <c r="L31" i="6"/>
  <c r="L30" i="6"/>
  <c r="M30" i="6" s="1"/>
  <c r="M29" i="6"/>
  <c r="M28" i="6"/>
  <c r="M27" i="6"/>
  <c r="L26" i="6"/>
  <c r="L25" i="6"/>
  <c r="M25" i="6" s="1"/>
  <c r="M24" i="6"/>
  <c r="L24" i="6"/>
  <c r="L23" i="6"/>
  <c r="M23" i="6" s="1"/>
  <c r="M22" i="6"/>
  <c r="M21" i="6"/>
  <c r="M20" i="6"/>
  <c r="M19" i="6"/>
  <c r="M18" i="6"/>
  <c r="M17" i="6"/>
  <c r="L16" i="6"/>
  <c r="M16" i="6" s="1"/>
  <c r="M15" i="6"/>
  <c r="L14" i="6"/>
  <c r="M14" i="6" s="1"/>
  <c r="M26" i="6" l="1"/>
  <c r="M33" i="6" s="1"/>
  <c r="G20" i="4"/>
  <c r="G19" i="4"/>
  <c r="G18" i="4"/>
  <c r="G17" i="4"/>
  <c r="G15" i="4"/>
  <c r="G13" i="4"/>
  <c r="D14" i="4"/>
  <c r="K32" i="5"/>
  <c r="K31" i="5"/>
  <c r="L31" i="5" s="1"/>
  <c r="K30" i="5"/>
  <c r="L29" i="5"/>
  <c r="L28" i="5"/>
  <c r="L27" i="5"/>
  <c r="K26" i="5"/>
  <c r="K25" i="5"/>
  <c r="L25" i="5" s="1"/>
  <c r="K24" i="5"/>
  <c r="K23" i="5"/>
  <c r="L23" i="5" s="1"/>
  <c r="L22" i="5"/>
  <c r="L21" i="5"/>
  <c r="L20" i="5"/>
  <c r="L19" i="5"/>
  <c r="L18" i="5"/>
  <c r="L17" i="5"/>
  <c r="K16" i="5"/>
  <c r="L15" i="5"/>
  <c r="K14" i="5"/>
  <c r="C21" i="4"/>
  <c r="E14" i="4" l="1"/>
  <c r="L14" i="5"/>
  <c r="L16" i="5"/>
  <c r="L24" i="5"/>
  <c r="L26" i="5"/>
  <c r="L30" i="5"/>
  <c r="L32" i="5"/>
  <c r="G14" i="4" l="1"/>
  <c r="G21" i="4" s="1"/>
  <c r="L33" i="5"/>
</calcChain>
</file>

<file path=xl/sharedStrings.xml><?xml version="1.0" encoding="utf-8"?>
<sst xmlns="http://schemas.openxmlformats.org/spreadsheetml/2006/main" count="375" uniqueCount="121">
  <si>
    <t>Gemeente ’s-Hertogenbosch</t>
  </si>
  <si>
    <t>Europees openbare aanbesteding</t>
  </si>
  <si>
    <t>Naam Inschrijver:</t>
  </si>
  <si>
    <t>Ondergetekende verklaart zich door ondertekening van dit document bereid tot het leveren van de gevraagde diensten ten behoeve van bovengenoemde aanbesteding voor bovengenoemde tarieven:</t>
  </si>
  <si>
    <t xml:space="preserve">De Inschrijver verklaart dat: </t>
  </si>
  <si>
    <t>Ondertekening</t>
  </si>
  <si>
    <t>Plaats:</t>
  </si>
  <si>
    <t>Datum:</t>
  </si>
  <si>
    <t>Naam:</t>
  </si>
  <si>
    <t>Functie:</t>
  </si>
  <si>
    <t>Handtekening:</t>
  </si>
  <si>
    <t>Inhuur bezetting overslaghal Afvalstoffendienst</t>
  </si>
  <si>
    <t>Dienst</t>
  </si>
  <si>
    <t>totale kosten per categorie (C = A x B)</t>
  </si>
  <si>
    <t>Instructie: s.v.p. alle gele cellen invullen &amp; prijsinvulformulier rechtsgeldig ondertekend indienen!</t>
  </si>
  <si>
    <t>* Deze aanbieding wordt gedaan overeenkomstig de bepalingen van het beschrijvend document ‘Inhuur bezetting overslaghal Afvalstoffendienst’ en met inachtneming van de bepalingen en gegevens, zoals deze zijn omschreven in genoemde aanbestedingsdocumenten en de eventuele nota(‘s) van inlichtingen.</t>
  </si>
  <si>
    <t>* De inschatting aan uren is gemaakt op basis van de huidige inzet. Hier kunnen geen rechten aan worden ontleend.</t>
  </si>
  <si>
    <r>
      <t xml:space="preserve">Opmerking: bedragen dient u in te vullen in euro's, </t>
    </r>
    <r>
      <rPr>
        <b/>
        <i/>
        <sz val="16"/>
        <rFont val="Calibri"/>
        <family val="2"/>
        <scheme val="minor"/>
      </rPr>
      <t>2 cijfers achter de komma</t>
    </r>
    <r>
      <rPr>
        <i/>
        <sz val="16"/>
        <rFont val="Calibri"/>
        <family val="2"/>
        <scheme val="minor"/>
      </rPr>
      <t>. exclusief btw.</t>
    </r>
  </si>
  <si>
    <t>1. inzet mobiele kraan (diesel), inclusief machinist en HVO100</t>
  </si>
  <si>
    <t>2. inzet mobiele kraan (batterij-elektrisch), inclusief machinist (exclusief elektra)</t>
  </si>
  <si>
    <t>3. inzet shovel (diesel), inclusief machinist en HVO100</t>
  </si>
  <si>
    <t>dienst</t>
  </si>
  <si>
    <t>type container</t>
  </si>
  <si>
    <t>aantal containers per transport</t>
  </si>
  <si>
    <t>gemiddeld gewicht per container in 1.000 kg (ton)</t>
  </si>
  <si>
    <t>naam verwerker</t>
  </si>
  <si>
    <t>bestemming</t>
  </si>
  <si>
    <t>inschatting tonnage per jaar (B)</t>
  </si>
  <si>
    <t>40m3 open haakarm</t>
  </si>
  <si>
    <t>AVR</t>
  </si>
  <si>
    <t>Rivierweg 20, 6921 PZ Duiven</t>
  </si>
  <si>
    <t>Ja</t>
  </si>
  <si>
    <t>Nee</t>
  </si>
  <si>
    <t>HVC</t>
  </si>
  <si>
    <t>Baanhoekweg 8-12, 3313 LA, Dordrecht</t>
  </si>
  <si>
    <t>Attero</t>
  </si>
  <si>
    <t>Vamweg 7, 9418 TM, Wijster</t>
  </si>
  <si>
    <t>Maton</t>
  </si>
  <si>
    <t>Van Hilststraat 5, 5145 RK, Waalwijk</t>
  </si>
  <si>
    <t>Middenweg 32, 4782 PM, Moerdijk</t>
  </si>
  <si>
    <t>James Cookweg 10, 5928 LK, Venlo</t>
  </si>
  <si>
    <t>Energiestraat 22, 5753 RN, Deurne</t>
  </si>
  <si>
    <t>40m3 gesl. haakarm</t>
  </si>
  <si>
    <t>Pre Zero</t>
  </si>
  <si>
    <t>Steinfurtstraat 15, 8028 PP, Zwolle</t>
  </si>
  <si>
    <t>Remondis</t>
  </si>
  <si>
    <t>Ekkersrijt 9004, 5692 KA, Son</t>
  </si>
  <si>
    <t>KRN</t>
  </si>
  <si>
    <t>Eisenhowerweg 34 - 36, 5466 AC, Veghel</t>
  </si>
  <si>
    <t>Retourmatras</t>
  </si>
  <si>
    <t>Landweer 22, 5411 LV Zeeland</t>
  </si>
  <si>
    <t>Oude Kerkstraat 51, 4878 AK Etten-Leur</t>
  </si>
  <si>
    <t>35m3 gesl. haakarm</t>
  </si>
  <si>
    <t>Vloeiveldweg 9, 5048 TD, Tilburg</t>
  </si>
  <si>
    <t>Houtverwerking Nederland</t>
  </si>
  <si>
    <t>De Tweede Geerden 12, 5334 LH Velddriel</t>
  </si>
  <si>
    <t>MSB</t>
  </si>
  <si>
    <t>Schouwrooij 8, 5281 RE Boxtel</t>
  </si>
  <si>
    <t>AEB</t>
  </si>
  <si>
    <t>Australiëhavenweg 21, 1045 BA, Amsterdam</t>
  </si>
  <si>
    <t>ARN</t>
  </si>
  <si>
    <t>Nieuwe Pieckelaan 1, 6551 DX, Weurt</t>
  </si>
  <si>
    <t>Janes Vaten</t>
  </si>
  <si>
    <t>Industrieweg 25, 4906 CD, Oosterhout</t>
  </si>
  <si>
    <t>Totaal</t>
  </si>
  <si>
    <t>1. aftransport restafval per ton</t>
  </si>
  <si>
    <t>2. aftransport restafval per ton</t>
  </si>
  <si>
    <t>3. aftransport restafval per ton</t>
  </si>
  <si>
    <t>4. aftransport holglas</t>
  </si>
  <si>
    <t>5. aftransport gft per ton</t>
  </si>
  <si>
    <t>6. aftransport gft per ton</t>
  </si>
  <si>
    <t>7. aftransport gft per ton</t>
  </si>
  <si>
    <t>8. aftransport gft per ton</t>
  </si>
  <si>
    <t>9. aftransport plastic, blik, drankenkarton per ton</t>
  </si>
  <si>
    <t>10. aftransport grof huishoudelijk restafval</t>
  </si>
  <si>
    <t>11. aftransport harde kunststoffen</t>
  </si>
  <si>
    <t>12. aftransport matrassen</t>
  </si>
  <si>
    <t>13. aftransport matrassen</t>
  </si>
  <si>
    <t>14. aftransport asbest</t>
  </si>
  <si>
    <t>15. aftransport A/B-hout</t>
  </si>
  <si>
    <t>16. aftransport C-hout</t>
  </si>
  <si>
    <t>18. aftransport KGA per ton</t>
  </si>
  <si>
    <t>19. aftransport KGA per ton</t>
  </si>
  <si>
    <t>ADR-transport</t>
  </si>
  <si>
    <t>inschatting uren in jaar 1 (B1)</t>
  </si>
  <si>
    <t>inschatting uren in jaar 1 t/m 3 (B)</t>
  </si>
  <si>
    <t>inschatting uren in jaar 3 (B3)</t>
  </si>
  <si>
    <t>inschatting uren in jaar 2 (B2)</t>
  </si>
  <si>
    <t>* Het door opdrachtgever afgegeven gewicht per container kan 10% afwijken zonder financiële consequneties</t>
  </si>
  <si>
    <t>containers te leveren door:</t>
  </si>
  <si>
    <t>opdrachtnemer</t>
  </si>
  <si>
    <t>opdrachtgever</t>
  </si>
  <si>
    <t>bereikbaar met LZV</t>
  </si>
  <si>
    <t>* De ingediende tarieven inclusief alle logischerwijs tot de opdracht kosten zijn, waaronder onder andere wachttijd bij eindverwerkers, wegen, administratie, managementkosten, overhead en/of alle overige activiteiten en/of onderdelen behorende bij de opdracht.</t>
  </si>
  <si>
    <t>aantal containers ter beschikking te stellen door opdrachtnemer:</t>
  </si>
  <si>
    <t>containers beschikbaar te stellen door:</t>
  </si>
  <si>
    <t>40m3 open haakarm, incl. klapnetten</t>
  </si>
  <si>
    <t>* De ingediende tarieven inclusief alle logischerwijs tot de opdracht kosten zijn, waaronder onder andere het ter beschikking stellen van containers zoals aangegeven in bovengnoemd overzicht, wachttijd bij eindverwerkers, wegen, administratie, managementkosten, overhead en/of alle overige activiteiten en/of onderdelen behorende bij de opdracht.</t>
  </si>
  <si>
    <t>n.v.t</t>
  </si>
  <si>
    <t>n.v.t.</t>
  </si>
  <si>
    <t>Instructie: s.v.p. alle gele cellen invullen en prijsinvulformulier rechtsgeldig ondertekend indienen!</t>
  </si>
  <si>
    <t>* Deze aanbieding wordt gedaan overeenkomstig de bepalingen van het beschrijvend document ‘Inhuur bezetting overslaghal en aftransport Afvalstoffendienst’ en met inachtneming van de bepalingen en gegevens, zoals deze zijn omschreven in genoemde aanbestedingsdocumenten en de eventuele nota(‘s) van inlichtingen.</t>
  </si>
  <si>
    <t>netto gewicht per container per ton 1.000 kg</t>
  </si>
  <si>
    <t>Bijlage 4 - Prijsinvulformulier perceel 2b</t>
  </si>
  <si>
    <t>Bijlage 4 - Prijsinvulformulier perceel 2a</t>
  </si>
  <si>
    <t>17. aftransport KGA per ton</t>
  </si>
  <si>
    <t>transportkosten per ton (A)</t>
  </si>
  <si>
    <t>transport-kosten per ton, inclusief containers (A)</t>
  </si>
  <si>
    <t>totale kosten per categorie C           (C = A x B)</t>
  </si>
  <si>
    <t>totale kosten per categorie C             (C = A x B)</t>
  </si>
  <si>
    <t>* Het gemiddelde gewicht per container, zoals weergegeven in de vierde kolom, kan maximaal 10% afwijken van hetgeen is weergegeven.</t>
  </si>
  <si>
    <t># cont/dag</t>
  </si>
  <si>
    <t>5. inzet chauffeur t.b.v. rangeerwagen</t>
  </si>
  <si>
    <t>6. inzet chauffeur t.b.v. haak/(kraan)wagencombinatie</t>
  </si>
  <si>
    <t>7. inzet machinist t.b.v. mobiele kraan of shovel</t>
  </si>
  <si>
    <t>8. inzet milieustraatmedewerker</t>
  </si>
  <si>
    <t>4. inzet haakarmvoertuig (diesel), inclusief chauffeurs en HVO100</t>
  </si>
  <si>
    <t>Bijlage 4 - Prijsinvulformulier</t>
  </si>
  <si>
    <t>kosten per uur (A) in jaar 1 (exclusief prijsindexaties voor jaar 2 en 3)</t>
  </si>
  <si>
    <t>* De opgegeven tarieven dienen inclusief alle mogelijk bij de opdracht behorende kosten te zijn, zoals o.a., maar niet uitsluitend: reis- en overige logistieke kosten, aansturingskosten van de door opdrachtnemer ingezette medewerkers, werkoverleg tussen opdrachtnemer en opdrachtgever, overheadkosten, verblijfskosten, administratiekosten, belastingen, heffingen en rapportagekosten.</t>
  </si>
  <si>
    <t>Totale fictieve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</si>
</sst>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 * #,##0.00_-;_-[$€]\ * #,##0.00\-;_-[$€]\ * &quot;-&quot;??_-;_-@_-"/>
    <numFmt numFmtId="167" formatCode="_ * #,##0_ ;_ * \-#,##0_ ;_ * &quot;-&quot;??_ ;_ @_ "/>
    <numFmt numFmtId="168" formatCode="_ &quot;€&quot;\ * #,##0_ ;_ &quot;€&quot;\ * \-#,##0_ ;_ &quot;€&quot;\ * &quot;-&quot;??_ ;_ @_ "/>
  </numFmts>
  <fonts count="30" x14ac:knownFonts="1">
    <font>
      <sz val="10"/>
      <color rgb="FF000000"/>
      <name val="Arial"/>
    </font>
    <font>
      <sz val="11"/>
      <color theme="1"/>
      <name val="Calibri"/>
      <family val="2"/>
      <scheme val="minor"/>
    </font>
    <font>
      <sz val="11"/>
      <color theme="1"/>
      <name val="Calibri"/>
      <family val="2"/>
      <scheme val="minor"/>
    </font>
    <font>
      <sz val="10"/>
      <name val="Trebuchet MS"/>
      <family val="2"/>
    </font>
    <font>
      <sz val="10"/>
      <color theme="1"/>
      <name val="Trebuchet MS"/>
      <family val="2"/>
    </font>
    <font>
      <sz val="10"/>
      <name val="Arial"/>
      <family val="2"/>
    </font>
    <font>
      <u/>
      <sz val="11"/>
      <color theme="10"/>
      <name val="Calibri"/>
      <family val="2"/>
    </font>
    <font>
      <u/>
      <sz val="10"/>
      <color indexed="12"/>
      <name val="Arial"/>
      <family val="2"/>
    </font>
    <font>
      <sz val="10"/>
      <name val="Verdana"/>
      <family val="2"/>
    </font>
    <font>
      <sz val="10"/>
      <name val="Courier"/>
      <family val="3"/>
    </font>
    <font>
      <sz val="10"/>
      <color rgb="FF000000"/>
      <name val="Arial"/>
      <family val="2"/>
    </font>
    <font>
      <sz val="11"/>
      <color theme="1"/>
      <name val="Arial"/>
      <family val="2"/>
    </font>
    <font>
      <sz val="16"/>
      <color theme="1"/>
      <name val="Arial"/>
      <family val="2"/>
    </font>
    <font>
      <sz val="16"/>
      <color rgb="FF000000"/>
      <name val="Arial"/>
      <family val="2"/>
    </font>
    <font>
      <b/>
      <sz val="16"/>
      <color theme="1"/>
      <name val="Arial"/>
      <family val="2"/>
    </font>
    <font>
      <b/>
      <sz val="16"/>
      <color rgb="FF000000"/>
      <name val="Arial"/>
      <family val="2"/>
    </font>
    <font>
      <sz val="11"/>
      <name val="Calibri"/>
      <family val="2"/>
      <scheme val="minor"/>
    </font>
    <font>
      <i/>
      <sz val="16"/>
      <name val="Calibri"/>
      <family val="2"/>
      <scheme val="minor"/>
    </font>
    <font>
      <sz val="14"/>
      <name val="Calibri"/>
      <family val="2"/>
      <scheme val="minor"/>
    </font>
    <font>
      <sz val="8"/>
      <name val="Arial"/>
      <family val="2"/>
    </font>
    <font>
      <sz val="16"/>
      <name val="Arial"/>
      <family val="2"/>
    </font>
    <font>
      <b/>
      <sz val="36"/>
      <name val="Calibri"/>
      <family val="2"/>
      <scheme val="minor"/>
    </font>
    <font>
      <b/>
      <i/>
      <sz val="16"/>
      <name val="Arial"/>
      <family val="2"/>
    </font>
    <font>
      <b/>
      <sz val="20"/>
      <color rgb="FF000000"/>
      <name val="Arial"/>
      <family val="2"/>
    </font>
    <font>
      <sz val="10"/>
      <color rgb="FF000000"/>
      <name val="Arial"/>
    </font>
    <font>
      <b/>
      <sz val="10"/>
      <color rgb="FF000000"/>
      <name val="Arial"/>
      <family val="2"/>
    </font>
    <font>
      <b/>
      <sz val="20"/>
      <color theme="1"/>
      <name val="Arial"/>
      <family val="2"/>
    </font>
    <font>
      <i/>
      <sz val="16"/>
      <color rgb="FF000000"/>
      <name val="Arial"/>
      <family val="2"/>
    </font>
    <font>
      <b/>
      <i/>
      <sz val="16"/>
      <name val="Calibri"/>
      <family val="2"/>
      <scheme val="minor"/>
    </font>
    <font>
      <sz val="26"/>
      <color rgb="FF000000"/>
      <name val="Arial"/>
      <family val="2"/>
    </font>
  </fonts>
  <fills count="7">
    <fill>
      <patternFill patternType="none"/>
    </fill>
    <fill>
      <patternFill patternType="gray125"/>
    </fill>
    <fill>
      <patternFill patternType="solid">
        <fgColor rgb="FFFFFF00"/>
        <bgColor indexed="64"/>
      </patternFill>
    </fill>
    <fill>
      <patternFill patternType="solid">
        <fgColor rgb="FFC0C0C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24">
    <xf numFmtId="0" fontId="0"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 fillId="0" borderId="0"/>
    <xf numFmtId="0" fontId="5" fillId="0" borderId="0"/>
    <xf numFmtId="0" fontId="2" fillId="0" borderId="0"/>
    <xf numFmtId="0" fontId="8" fillId="0" borderId="0"/>
    <xf numFmtId="0" fontId="5" fillId="0" borderId="0"/>
    <xf numFmtId="0" fontId="5" fillId="0" borderId="0"/>
    <xf numFmtId="165" fontId="5" fillId="0" borderId="0" applyFont="0" applyFill="0" applyBorder="0" applyAlignment="0" applyProtection="0"/>
    <xf numFmtId="0" fontId="9" fillId="0" borderId="0"/>
    <xf numFmtId="0" fontId="2" fillId="0" borderId="0"/>
    <xf numFmtId="0" fontId="4" fillId="0" borderId="0"/>
    <xf numFmtId="166"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0" fillId="0" borderId="0"/>
    <xf numFmtId="44" fontId="10"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cellStyleXfs>
  <cellXfs count="100">
    <xf numFmtId="0" fontId="0" fillId="0" borderId="0" xfId="0"/>
    <xf numFmtId="0" fontId="11" fillId="0" borderId="0" xfId="13" applyFont="1"/>
    <xf numFmtId="0" fontId="11" fillId="0" borderId="0" xfId="13" applyFont="1" applyAlignment="1">
      <alignment horizontal="center"/>
    </xf>
    <xf numFmtId="0" fontId="0" fillId="0" borderId="0" xfId="0" applyAlignment="1">
      <alignment horizontal="center"/>
    </xf>
    <xf numFmtId="0" fontId="11" fillId="0" borderId="0" xfId="13" applyFont="1" applyAlignment="1">
      <alignment horizontal="left"/>
    </xf>
    <xf numFmtId="0" fontId="0" fillId="0" borderId="0" xfId="0" applyAlignment="1">
      <alignment horizontal="left"/>
    </xf>
    <xf numFmtId="0" fontId="0" fillId="0" borderId="0" xfId="0" applyAlignment="1">
      <alignment vertical="center"/>
    </xf>
    <xf numFmtId="0" fontId="16" fillId="0" borderId="1" xfId="0" applyFont="1" applyBorder="1"/>
    <xf numFmtId="0" fontId="18" fillId="0" borderId="1" xfId="0" applyFont="1" applyBorder="1"/>
    <xf numFmtId="0" fontId="14" fillId="3" borderId="12" xfId="0" applyFont="1" applyFill="1" applyBorder="1" applyAlignment="1">
      <alignment horizontal="justify" vertical="center" wrapText="1"/>
    </xf>
    <xf numFmtId="0" fontId="17" fillId="0" borderId="0" xfId="0" applyFont="1" applyAlignment="1">
      <alignment horizontal="left"/>
    </xf>
    <xf numFmtId="0" fontId="16" fillId="0" borderId="0" xfId="0" applyFont="1"/>
    <xf numFmtId="0" fontId="16" fillId="0" borderId="0" xfId="0" applyFont="1" applyAlignment="1">
      <alignment horizontal="center"/>
    </xf>
    <xf numFmtId="0" fontId="14" fillId="3" borderId="2" xfId="0" applyFont="1" applyFill="1" applyBorder="1" applyAlignment="1">
      <alignment horizontal="justify" vertical="center" wrapText="1"/>
    </xf>
    <xf numFmtId="0" fontId="14" fillId="0" borderId="3" xfId="0" applyFont="1" applyBorder="1" applyAlignment="1">
      <alignment horizontal="justify" vertical="center" wrapText="1"/>
    </xf>
    <xf numFmtId="0" fontId="14" fillId="0" borderId="5" xfId="0" applyFont="1" applyBorder="1" applyAlignment="1">
      <alignment horizontal="justify" vertical="center" wrapText="1"/>
    </xf>
    <xf numFmtId="0" fontId="14" fillId="0" borderId="6" xfId="0" applyFont="1" applyBorder="1" applyAlignment="1">
      <alignment horizontal="justify" vertical="center" wrapText="1"/>
    </xf>
    <xf numFmtId="0" fontId="14" fillId="0" borderId="7" xfId="0" applyFont="1" applyBorder="1" applyAlignment="1">
      <alignment horizontal="justify" vertical="center" wrapText="1"/>
    </xf>
    <xf numFmtId="0" fontId="15" fillId="0" borderId="0" xfId="0" applyFont="1"/>
    <xf numFmtId="0" fontId="22" fillId="0" borderId="0" xfId="0" applyFont="1" applyAlignment="1">
      <alignment horizontal="left"/>
    </xf>
    <xf numFmtId="0" fontId="11" fillId="0" borderId="0" xfId="13" applyFont="1" applyAlignment="1">
      <alignment horizontal="right"/>
    </xf>
    <xf numFmtId="0" fontId="16" fillId="0" borderId="0" xfId="0" applyFont="1" applyAlignment="1">
      <alignment horizontal="right"/>
    </xf>
    <xf numFmtId="0" fontId="0" fillId="0" borderId="0" xfId="0" applyAlignment="1">
      <alignment horizontal="right"/>
    </xf>
    <xf numFmtId="0" fontId="14" fillId="0" borderId="10" xfId="0" applyFont="1" applyBorder="1" applyAlignment="1">
      <alignment horizontal="justify" vertical="center" wrapText="1"/>
    </xf>
    <xf numFmtId="0" fontId="0" fillId="0" borderId="0" xfId="0" applyAlignment="1">
      <alignment vertical="top"/>
    </xf>
    <xf numFmtId="0" fontId="0" fillId="0" borderId="0" xfId="0" applyAlignment="1">
      <alignment horizontal="right" vertical="top"/>
    </xf>
    <xf numFmtId="0" fontId="25" fillId="0" borderId="0" xfId="0" applyFont="1"/>
    <xf numFmtId="0" fontId="23" fillId="0" borderId="0" xfId="0" applyFont="1"/>
    <xf numFmtId="0" fontId="21" fillId="0" borderId="13" xfId="0" applyFont="1" applyBorder="1" applyAlignment="1">
      <alignment horizontal="left" vertical="center"/>
    </xf>
    <xf numFmtId="0" fontId="15" fillId="0" borderId="1" xfId="0" applyFont="1" applyBorder="1" applyAlignment="1">
      <alignment horizontal="center" wrapText="1"/>
    </xf>
    <xf numFmtId="0" fontId="12" fillId="0" borderId="1" xfId="13" applyFont="1" applyBorder="1" applyAlignment="1">
      <alignment vertical="top"/>
    </xf>
    <xf numFmtId="44" fontId="13" fillId="2" borderId="1" xfId="122" applyFont="1" applyFill="1" applyBorder="1" applyAlignment="1">
      <alignment horizontal="right" vertical="top"/>
    </xf>
    <xf numFmtId="0" fontId="26" fillId="4" borderId="1" xfId="13" applyFont="1" applyFill="1" applyBorder="1" applyAlignment="1">
      <alignment vertical="center"/>
    </xf>
    <xf numFmtId="44" fontId="23" fillId="4" borderId="1" xfId="122" applyFont="1" applyFill="1" applyBorder="1" applyAlignment="1">
      <alignment horizontal="center"/>
    </xf>
    <xf numFmtId="44" fontId="15" fillId="0" borderId="1" xfId="122" applyFont="1" applyBorder="1" applyAlignment="1">
      <alignment horizontal="center"/>
    </xf>
    <xf numFmtId="0" fontId="27" fillId="0" borderId="0" xfId="0" applyFont="1" applyAlignment="1">
      <alignment vertical="center"/>
    </xf>
    <xf numFmtId="0" fontId="23" fillId="0" borderId="0" xfId="13" applyFont="1" applyAlignment="1">
      <alignment vertical="center"/>
    </xf>
    <xf numFmtId="167" fontId="13" fillId="0" borderId="1" xfId="123" applyNumberFormat="1" applyFont="1" applyBorder="1" applyAlignment="1">
      <alignment horizontal="center" vertical="top"/>
    </xf>
    <xf numFmtId="0" fontId="13" fillId="0" borderId="0" xfId="0" applyFont="1"/>
    <xf numFmtId="0" fontId="14" fillId="5" borderId="17" xfId="0" applyFont="1" applyFill="1" applyBorder="1" applyAlignment="1">
      <alignment wrapText="1"/>
    </xf>
    <xf numFmtId="0" fontId="14" fillId="5" borderId="18" xfId="0" applyFont="1" applyFill="1" applyBorder="1" applyAlignment="1">
      <alignment wrapText="1"/>
    </xf>
    <xf numFmtId="0" fontId="14" fillId="5" borderId="19" xfId="0" applyFont="1" applyFill="1" applyBorder="1" applyAlignment="1">
      <alignment wrapText="1"/>
    </xf>
    <xf numFmtId="0" fontId="12" fillId="0" borderId="0" xfId="0" applyFont="1"/>
    <xf numFmtId="0" fontId="12" fillId="6" borderId="20" xfId="0" applyFont="1" applyFill="1" applyBorder="1"/>
    <xf numFmtId="0" fontId="12" fillId="6" borderId="1" xfId="0" applyFont="1" applyFill="1" applyBorder="1"/>
    <xf numFmtId="0" fontId="12" fillId="0" borderId="1" xfId="0" applyFont="1" applyBorder="1"/>
    <xf numFmtId="167" fontId="12" fillId="0" borderId="1" xfId="123" applyNumberFormat="1" applyFont="1" applyFill="1" applyBorder="1"/>
    <xf numFmtId="44" fontId="12" fillId="6" borderId="21" xfId="122" applyFont="1" applyFill="1" applyBorder="1"/>
    <xf numFmtId="44" fontId="12" fillId="0" borderId="21" xfId="122" applyFont="1" applyBorder="1"/>
    <xf numFmtId="0" fontId="12" fillId="0" borderId="20" xfId="0" applyFont="1" applyBorder="1"/>
    <xf numFmtId="0" fontId="12" fillId="0" borderId="1" xfId="0" applyFont="1" applyBorder="1" applyAlignment="1">
      <alignment wrapText="1"/>
    </xf>
    <xf numFmtId="0" fontId="12" fillId="0" borderId="22" xfId="0" applyFont="1" applyBorder="1"/>
    <xf numFmtId="0" fontId="12" fillId="6" borderId="13" xfId="0" applyFont="1" applyFill="1" applyBorder="1"/>
    <xf numFmtId="0" fontId="12" fillId="0" borderId="13" xfId="0" applyFont="1" applyBorder="1"/>
    <xf numFmtId="0" fontId="12" fillId="0" borderId="13" xfId="0" applyFont="1" applyBorder="1" applyAlignment="1">
      <alignment horizontal="left" wrapText="1"/>
    </xf>
    <xf numFmtId="167" fontId="12" fillId="0" borderId="13" xfId="123" applyNumberFormat="1" applyFont="1" applyFill="1" applyBorder="1"/>
    <xf numFmtId="44" fontId="12" fillId="0" borderId="23" xfId="122" applyFont="1" applyBorder="1"/>
    <xf numFmtId="167" fontId="12" fillId="0" borderId="0" xfId="0" applyNumberFormat="1" applyFont="1"/>
    <xf numFmtId="0" fontId="0" fillId="0" borderId="0" xfId="0" applyAlignment="1">
      <alignment wrapText="1"/>
    </xf>
    <xf numFmtId="44" fontId="12" fillId="2" borderId="1" xfId="122" applyFont="1" applyFill="1" applyBorder="1"/>
    <xf numFmtId="168" fontId="26" fillId="4" borderId="1" xfId="122" applyNumberFormat="1" applyFont="1" applyFill="1" applyBorder="1" applyAlignment="1">
      <alignment vertical="center"/>
    </xf>
    <xf numFmtId="167" fontId="12" fillId="0" borderId="1" xfId="0" applyNumberFormat="1" applyFont="1" applyBorder="1"/>
    <xf numFmtId="0" fontId="13" fillId="0" borderId="0" xfId="0" applyFont="1" applyAlignment="1">
      <alignment vertical="center"/>
    </xf>
    <xf numFmtId="44" fontId="23" fillId="4" borderId="1" xfId="122" applyFont="1" applyFill="1" applyBorder="1" applyAlignment="1">
      <alignment horizontal="right" vertical="top"/>
    </xf>
    <xf numFmtId="167" fontId="23" fillId="4" borderId="1" xfId="123" applyNumberFormat="1" applyFont="1" applyFill="1" applyBorder="1" applyAlignment="1">
      <alignment horizontal="center" vertical="top"/>
    </xf>
    <xf numFmtId="167" fontId="11" fillId="0" borderId="0" xfId="13" applyNumberFormat="1" applyFont="1"/>
    <xf numFmtId="167" fontId="13" fillId="0" borderId="0" xfId="0" applyNumberFormat="1" applyFont="1"/>
    <xf numFmtId="167" fontId="26" fillId="4" borderId="1" xfId="13" applyNumberFormat="1" applyFont="1" applyFill="1" applyBorder="1" applyAlignment="1">
      <alignment vertical="center"/>
    </xf>
    <xf numFmtId="0" fontId="14" fillId="0" borderId="1" xfId="13" applyFont="1" applyBorder="1"/>
    <xf numFmtId="0" fontId="15" fillId="0" borderId="1" xfId="13" applyFont="1" applyBorder="1" applyAlignment="1">
      <alignment horizontal="center" wrapText="1"/>
    </xf>
    <xf numFmtId="0" fontId="21" fillId="0" borderId="1" xfId="0" applyFont="1" applyBorder="1" applyAlignment="1">
      <alignment horizontal="left" vertical="center"/>
    </xf>
    <xf numFmtId="0" fontId="17" fillId="2" borderId="0" xfId="0" applyFont="1" applyFill="1" applyAlignment="1">
      <alignment horizontal="left"/>
    </xf>
    <xf numFmtId="0" fontId="11" fillId="2" borderId="0" xfId="13" applyFont="1" applyFill="1" applyAlignment="1">
      <alignment horizontal="right"/>
    </xf>
    <xf numFmtId="0" fontId="14" fillId="2" borderId="8" xfId="0" applyFont="1" applyFill="1" applyBorder="1" applyAlignment="1">
      <alignment horizontal="justify" vertical="center" wrapText="1"/>
    </xf>
    <xf numFmtId="0" fontId="13" fillId="0" borderId="9" xfId="0" applyFont="1" applyBorder="1"/>
    <xf numFmtId="0" fontId="13" fillId="0" borderId="10" xfId="0" applyFont="1" applyBorder="1"/>
    <xf numFmtId="0" fontId="13" fillId="0" borderId="11" xfId="0" applyFont="1" applyBorder="1"/>
    <xf numFmtId="0" fontId="13" fillId="0" borderId="0" xfId="0" applyFont="1"/>
    <xf numFmtId="0" fontId="13" fillId="0" borderId="5" xfId="0" applyFont="1" applyBorder="1"/>
    <xf numFmtId="0" fontId="13" fillId="0" borderId="12" xfId="0" applyFont="1" applyBorder="1"/>
    <xf numFmtId="0" fontId="13" fillId="0" borderId="2" xfId="0" applyFont="1" applyBorder="1"/>
    <xf numFmtId="0" fontId="13" fillId="0" borderId="7" xfId="0" applyFont="1" applyBorder="1"/>
    <xf numFmtId="0" fontId="14" fillId="2" borderId="4" xfId="0" applyFont="1" applyFill="1" applyBorder="1" applyAlignment="1">
      <alignment horizontal="left" vertical="center" wrapText="1"/>
    </xf>
    <xf numFmtId="0" fontId="13" fillId="0" borderId="3" xfId="0" applyFont="1" applyBorder="1" applyAlignment="1">
      <alignment horizontal="left" vertical="center" wrapText="1"/>
    </xf>
    <xf numFmtId="0" fontId="13" fillId="0" borderId="6" xfId="0" applyFont="1" applyBorder="1" applyAlignment="1">
      <alignment horizontal="left" vertical="center" wrapText="1"/>
    </xf>
    <xf numFmtId="14" fontId="14" fillId="2" borderId="8" xfId="0" applyNumberFormat="1" applyFont="1" applyFill="1" applyBorder="1" applyAlignment="1">
      <alignment horizontal="justify" vertical="center" wrapText="1"/>
    </xf>
    <xf numFmtId="0" fontId="14" fillId="2" borderId="11" xfId="0" applyFont="1" applyFill="1" applyBorder="1" applyAlignment="1">
      <alignment horizontal="justify" vertical="center" wrapText="1"/>
    </xf>
    <xf numFmtId="0" fontId="13" fillId="0" borderId="0" xfId="0" applyFont="1" applyAlignment="1">
      <alignment vertical="center" wrapText="1"/>
    </xf>
    <xf numFmtId="0" fontId="0" fillId="0" borderId="0" xfId="0" applyAlignment="1">
      <alignment wrapText="1"/>
    </xf>
    <xf numFmtId="0" fontId="13" fillId="0" borderId="0" xfId="0" applyFont="1" applyAlignment="1">
      <alignment vertical="center"/>
    </xf>
    <xf numFmtId="0" fontId="0" fillId="0" borderId="0" xfId="0"/>
    <xf numFmtId="0" fontId="20" fillId="0" borderId="0" xfId="0" applyFont="1" applyAlignment="1">
      <alignment horizontal="left" vertical="top" wrapText="1"/>
    </xf>
    <xf numFmtId="0" fontId="13" fillId="0" borderId="0" xfId="0" applyFont="1" applyAlignment="1">
      <alignment horizontal="left"/>
    </xf>
    <xf numFmtId="0" fontId="20" fillId="0" borderId="0" xfId="0" applyFont="1" applyAlignment="1">
      <alignment horizontal="left" wrapText="1"/>
    </xf>
    <xf numFmtId="0" fontId="29" fillId="2" borderId="14" xfId="0" applyFont="1" applyFill="1" applyBorder="1" applyAlignment="1">
      <alignment horizontal="left" vertical="center"/>
    </xf>
    <xf numFmtId="0" fontId="29" fillId="2" borderId="15" xfId="0" applyFont="1" applyFill="1" applyBorder="1" applyAlignment="1">
      <alignment horizontal="left" vertical="center"/>
    </xf>
    <xf numFmtId="0" fontId="29" fillId="2" borderId="16" xfId="0" applyFont="1" applyFill="1" applyBorder="1" applyAlignment="1">
      <alignment horizontal="left" vertical="center"/>
    </xf>
    <xf numFmtId="0" fontId="11" fillId="0" borderId="14" xfId="13" applyFont="1" applyBorder="1" applyAlignment="1">
      <alignment horizontal="right"/>
    </xf>
    <xf numFmtId="0" fontId="0" fillId="0" borderId="15" xfId="0" applyBorder="1"/>
    <xf numFmtId="0" fontId="0" fillId="0" borderId="16" xfId="0" applyBorder="1"/>
  </cellXfs>
  <cellStyles count="124">
    <cellStyle name="Comma_Input tbv mailing" xfId="17" xr:uid="{00000000-0005-0000-0000-000000000000}"/>
    <cellStyle name="Euro" xfId="7" xr:uid="{00000000-0005-0000-0000-000001000000}"/>
    <cellStyle name="Euro 2" xfId="21" xr:uid="{00000000-0005-0000-0000-000002000000}"/>
    <cellStyle name="Hyperlink 2" xfId="8" xr:uid="{00000000-0005-0000-0000-000003000000}"/>
    <cellStyle name="Hyperlink 2 2" xfId="9" xr:uid="{00000000-0005-0000-0000-000004000000}"/>
    <cellStyle name="Hyperlink 2 3" xfId="10" xr:uid="{00000000-0005-0000-0000-000005000000}"/>
    <cellStyle name="Komma" xfId="123" builtinId="3"/>
    <cellStyle name="Komma 2" xfId="22" xr:uid="{00000000-0005-0000-0000-000006000000}"/>
    <cellStyle name="Normal_Book2" xfId="11" xr:uid="{00000000-0005-0000-0000-000007000000}"/>
    <cellStyle name="Procent 2" xfId="6" xr:uid="{00000000-0005-0000-0000-000008000000}"/>
    <cellStyle name="SAPBorder" xfId="41" xr:uid="{00000000-0005-0000-0000-000009000000}"/>
    <cellStyle name="SAPBorder 2" xfId="94" xr:uid="{00000000-0005-0000-0000-00000A000000}"/>
    <cellStyle name="SAPDataCell" xfId="24" xr:uid="{00000000-0005-0000-0000-00000B000000}"/>
    <cellStyle name="SAPDataCell 2" xfId="77" xr:uid="{00000000-0005-0000-0000-00000C000000}"/>
    <cellStyle name="SAPDataTotalCell" xfId="25" xr:uid="{00000000-0005-0000-0000-00000D000000}"/>
    <cellStyle name="SAPDataTotalCell 2" xfId="78" xr:uid="{00000000-0005-0000-0000-00000E000000}"/>
    <cellStyle name="SAPDimensionCell" xfId="23" xr:uid="{00000000-0005-0000-0000-00000F000000}"/>
    <cellStyle name="SAPDimensionCell 2" xfId="76" xr:uid="{00000000-0005-0000-0000-000010000000}"/>
    <cellStyle name="SAPEditableDataCell" xfId="26" xr:uid="{00000000-0005-0000-0000-000011000000}"/>
    <cellStyle name="SAPEditableDataCell 2" xfId="79" xr:uid="{00000000-0005-0000-0000-000012000000}"/>
    <cellStyle name="SAPEditableDataTotalCell" xfId="29" xr:uid="{00000000-0005-0000-0000-000013000000}"/>
    <cellStyle name="SAPEditableDataTotalCell 2" xfId="82" xr:uid="{00000000-0005-0000-0000-000014000000}"/>
    <cellStyle name="SAPEmphasized" xfId="49" xr:uid="{00000000-0005-0000-0000-000015000000}"/>
    <cellStyle name="SAPEmphasized 2" xfId="102" xr:uid="{00000000-0005-0000-0000-000016000000}"/>
    <cellStyle name="SAPEmphasizedEditableDataCell" xfId="51" xr:uid="{00000000-0005-0000-0000-000017000000}"/>
    <cellStyle name="SAPEmphasizedEditableDataCell 2" xfId="104" xr:uid="{00000000-0005-0000-0000-000018000000}"/>
    <cellStyle name="SAPEmphasizedEditableDataTotalCell" xfId="52" xr:uid="{00000000-0005-0000-0000-000019000000}"/>
    <cellStyle name="SAPEmphasizedEditableDataTotalCell 2" xfId="105" xr:uid="{00000000-0005-0000-0000-00001A000000}"/>
    <cellStyle name="SAPEmphasizedLockedDataCell" xfId="55" xr:uid="{00000000-0005-0000-0000-00001B000000}"/>
    <cellStyle name="SAPEmphasizedLockedDataCell 2" xfId="108" xr:uid="{00000000-0005-0000-0000-00001C000000}"/>
    <cellStyle name="SAPEmphasizedLockedDataTotalCell" xfId="56" xr:uid="{00000000-0005-0000-0000-00001D000000}"/>
    <cellStyle name="SAPEmphasizedLockedDataTotalCell 2" xfId="109" xr:uid="{00000000-0005-0000-0000-00001E000000}"/>
    <cellStyle name="SAPEmphasizedReadonlyDataCell" xfId="53" xr:uid="{00000000-0005-0000-0000-00001F000000}"/>
    <cellStyle name="SAPEmphasizedReadonlyDataCell 2" xfId="106" xr:uid="{00000000-0005-0000-0000-000020000000}"/>
    <cellStyle name="SAPEmphasizedReadonlyDataTotalCell" xfId="54" xr:uid="{00000000-0005-0000-0000-000021000000}"/>
    <cellStyle name="SAPEmphasizedReadonlyDataTotalCell 2" xfId="107" xr:uid="{00000000-0005-0000-0000-000022000000}"/>
    <cellStyle name="SAPEmphasizedTotal" xfId="50" xr:uid="{00000000-0005-0000-0000-000023000000}"/>
    <cellStyle name="SAPEmphasizedTotal 2" xfId="103" xr:uid="{00000000-0005-0000-0000-000024000000}"/>
    <cellStyle name="SAPExceptionLevel1" xfId="32" xr:uid="{00000000-0005-0000-0000-000025000000}"/>
    <cellStyle name="SAPExceptionLevel1 2" xfId="85" xr:uid="{00000000-0005-0000-0000-000026000000}"/>
    <cellStyle name="SAPExceptionLevel2" xfId="33" xr:uid="{00000000-0005-0000-0000-000027000000}"/>
    <cellStyle name="SAPExceptionLevel2 2" xfId="86" xr:uid="{00000000-0005-0000-0000-000028000000}"/>
    <cellStyle name="SAPExceptionLevel3" xfId="34" xr:uid="{00000000-0005-0000-0000-000029000000}"/>
    <cellStyle name="SAPExceptionLevel3 2" xfId="87" xr:uid="{00000000-0005-0000-0000-00002A000000}"/>
    <cellStyle name="SAPExceptionLevel4" xfId="35" xr:uid="{00000000-0005-0000-0000-00002B000000}"/>
    <cellStyle name="SAPExceptionLevel4 2" xfId="88" xr:uid="{00000000-0005-0000-0000-00002C000000}"/>
    <cellStyle name="SAPExceptionLevel5" xfId="36" xr:uid="{00000000-0005-0000-0000-00002D000000}"/>
    <cellStyle name="SAPExceptionLevel5 2" xfId="89" xr:uid="{00000000-0005-0000-0000-00002E000000}"/>
    <cellStyle name="SAPExceptionLevel6" xfId="37" xr:uid="{00000000-0005-0000-0000-00002F000000}"/>
    <cellStyle name="SAPExceptionLevel6 2" xfId="90" xr:uid="{00000000-0005-0000-0000-000030000000}"/>
    <cellStyle name="SAPExceptionLevel7" xfId="38" xr:uid="{00000000-0005-0000-0000-000031000000}"/>
    <cellStyle name="SAPExceptionLevel7 2" xfId="91" xr:uid="{00000000-0005-0000-0000-000032000000}"/>
    <cellStyle name="SAPExceptionLevel8" xfId="39" xr:uid="{00000000-0005-0000-0000-000033000000}"/>
    <cellStyle name="SAPExceptionLevel8 2" xfId="92" xr:uid="{00000000-0005-0000-0000-000034000000}"/>
    <cellStyle name="SAPExceptionLevel9" xfId="40" xr:uid="{00000000-0005-0000-0000-000035000000}"/>
    <cellStyle name="SAPExceptionLevel9 2" xfId="93" xr:uid="{00000000-0005-0000-0000-000036000000}"/>
    <cellStyle name="SAPHierarchyCell0" xfId="44" xr:uid="{00000000-0005-0000-0000-000037000000}"/>
    <cellStyle name="SAPHierarchyCell0 2" xfId="97" xr:uid="{00000000-0005-0000-0000-000038000000}"/>
    <cellStyle name="SAPHierarchyCell1" xfId="45" xr:uid="{00000000-0005-0000-0000-000039000000}"/>
    <cellStyle name="SAPHierarchyCell1 2" xfId="98" xr:uid="{00000000-0005-0000-0000-00003A000000}"/>
    <cellStyle name="SAPHierarchyCell2" xfId="46" xr:uid="{00000000-0005-0000-0000-00003B000000}"/>
    <cellStyle name="SAPHierarchyCell2 2" xfId="99" xr:uid="{00000000-0005-0000-0000-00003C000000}"/>
    <cellStyle name="SAPHierarchyCell3" xfId="47" xr:uid="{00000000-0005-0000-0000-00003D000000}"/>
    <cellStyle name="SAPHierarchyCell3 2" xfId="100" xr:uid="{00000000-0005-0000-0000-00003E000000}"/>
    <cellStyle name="SAPHierarchyCell4" xfId="48" xr:uid="{00000000-0005-0000-0000-00003F000000}"/>
    <cellStyle name="SAPHierarchyCell4 2" xfId="101" xr:uid="{00000000-0005-0000-0000-000040000000}"/>
    <cellStyle name="SAPLockedDataCell" xfId="28" xr:uid="{00000000-0005-0000-0000-000041000000}"/>
    <cellStyle name="SAPLockedDataCell 2" xfId="81" xr:uid="{00000000-0005-0000-0000-000042000000}"/>
    <cellStyle name="SAPLockedDataTotalCell" xfId="31" xr:uid="{00000000-0005-0000-0000-000043000000}"/>
    <cellStyle name="SAPLockedDataTotalCell 2" xfId="84" xr:uid="{00000000-0005-0000-0000-000044000000}"/>
    <cellStyle name="SAPMemberCell" xfId="42" xr:uid="{00000000-0005-0000-0000-000045000000}"/>
    <cellStyle name="SAPMemberCell 2" xfId="95" xr:uid="{00000000-0005-0000-0000-000046000000}"/>
    <cellStyle name="SAPMemberTotalCell" xfId="43" xr:uid="{00000000-0005-0000-0000-000047000000}"/>
    <cellStyle name="SAPMemberTotalCell 2" xfId="96" xr:uid="{00000000-0005-0000-0000-000048000000}"/>
    <cellStyle name="SAPReadonlyDataCell" xfId="27" xr:uid="{00000000-0005-0000-0000-000049000000}"/>
    <cellStyle name="SAPReadonlyDataCell 2" xfId="80" xr:uid="{00000000-0005-0000-0000-00004A000000}"/>
    <cellStyle name="SAPReadonlyDataTotalCell" xfId="30" xr:uid="{00000000-0005-0000-0000-00004B000000}"/>
    <cellStyle name="SAPReadonlyDataTotalCell 2" xfId="83" xr:uid="{00000000-0005-0000-0000-00004C000000}"/>
    <cellStyle name="Standaard" xfId="0" builtinId="0"/>
    <cellStyle name="Standaard 2" xfId="4" xr:uid="{00000000-0005-0000-0000-00004E000000}"/>
    <cellStyle name="Standaard 2 2" xfId="12" xr:uid="{00000000-0005-0000-0000-00004F000000}"/>
    <cellStyle name="Standaard 2 3" xfId="13" xr:uid="{00000000-0005-0000-0000-000050000000}"/>
    <cellStyle name="Standaard 2 3 2" xfId="74" xr:uid="{00000000-0005-0000-0000-000051000000}"/>
    <cellStyle name="Standaard 3" xfId="5" xr:uid="{00000000-0005-0000-0000-000052000000}"/>
    <cellStyle name="Standaard 3 2" xfId="19" xr:uid="{00000000-0005-0000-0000-000053000000}"/>
    <cellStyle name="Standaard 3 2 2" xfId="75" xr:uid="{00000000-0005-0000-0000-000054000000}"/>
    <cellStyle name="Standaard 4" xfId="14" xr:uid="{00000000-0005-0000-0000-000055000000}"/>
    <cellStyle name="Standaard 4 2" xfId="18" xr:uid="{00000000-0005-0000-0000-000056000000}"/>
    <cellStyle name="Standaard 5" xfId="15" xr:uid="{00000000-0005-0000-0000-000057000000}"/>
    <cellStyle name="Standaard 5 2" xfId="16" xr:uid="{00000000-0005-0000-0000-000058000000}"/>
    <cellStyle name="Standaard 6" xfId="20" xr:uid="{00000000-0005-0000-0000-000059000000}"/>
    <cellStyle name="Standaard 7" xfId="1" xr:uid="{00000000-0005-0000-0000-00005A000000}"/>
    <cellStyle name="Standaard 7 2" xfId="71" xr:uid="{00000000-0005-0000-0000-00005B000000}"/>
    <cellStyle name="Standaard 8" xfId="69" xr:uid="{00000000-0005-0000-0000-00005C000000}"/>
    <cellStyle name="Valuta" xfId="122" builtinId="4"/>
    <cellStyle name="Valuta 2" xfId="3" xr:uid="{00000000-0005-0000-0000-00005E000000}"/>
    <cellStyle name="Valuta 2 2" xfId="61" xr:uid="{00000000-0005-0000-0000-00005F000000}"/>
    <cellStyle name="Valuta 2 2 2" xfId="68" xr:uid="{00000000-0005-0000-0000-000060000000}"/>
    <cellStyle name="Valuta 2 2 2 2" xfId="121" xr:uid="{00000000-0005-0000-0000-000061000000}"/>
    <cellStyle name="Valuta 2 2 3" xfId="114" xr:uid="{00000000-0005-0000-0000-000062000000}"/>
    <cellStyle name="Valuta 2 3" xfId="59" xr:uid="{00000000-0005-0000-0000-000063000000}"/>
    <cellStyle name="Valuta 2 3 2" xfId="66" xr:uid="{00000000-0005-0000-0000-000064000000}"/>
    <cellStyle name="Valuta 2 3 2 2" xfId="119" xr:uid="{00000000-0005-0000-0000-000065000000}"/>
    <cellStyle name="Valuta 2 3 3" xfId="112" xr:uid="{00000000-0005-0000-0000-000066000000}"/>
    <cellStyle name="Valuta 2 4" xfId="63" xr:uid="{00000000-0005-0000-0000-000067000000}"/>
    <cellStyle name="Valuta 2 4 2" xfId="116" xr:uid="{00000000-0005-0000-0000-000068000000}"/>
    <cellStyle name="Valuta 2 5" xfId="73" xr:uid="{00000000-0005-0000-0000-000069000000}"/>
    <cellStyle name="Valuta 3" xfId="57" xr:uid="{00000000-0005-0000-0000-00006A000000}"/>
    <cellStyle name="Valuta 3 2" xfId="60" xr:uid="{00000000-0005-0000-0000-00006B000000}"/>
    <cellStyle name="Valuta 3 2 2" xfId="67" xr:uid="{00000000-0005-0000-0000-00006C000000}"/>
    <cellStyle name="Valuta 3 2 2 2" xfId="120" xr:uid="{00000000-0005-0000-0000-00006D000000}"/>
    <cellStyle name="Valuta 3 2 3" xfId="113" xr:uid="{00000000-0005-0000-0000-00006E000000}"/>
    <cellStyle name="Valuta 3 3" xfId="64" xr:uid="{00000000-0005-0000-0000-00006F000000}"/>
    <cellStyle name="Valuta 3 3 2" xfId="117" xr:uid="{00000000-0005-0000-0000-000070000000}"/>
    <cellStyle name="Valuta 3 4" xfId="110" xr:uid="{00000000-0005-0000-0000-000071000000}"/>
    <cellStyle name="Valuta 4" xfId="58" xr:uid="{00000000-0005-0000-0000-000072000000}"/>
    <cellStyle name="Valuta 4 2" xfId="65" xr:uid="{00000000-0005-0000-0000-000073000000}"/>
    <cellStyle name="Valuta 4 2 2" xfId="118" xr:uid="{00000000-0005-0000-0000-000074000000}"/>
    <cellStyle name="Valuta 4 3" xfId="111" xr:uid="{00000000-0005-0000-0000-000075000000}"/>
    <cellStyle name="Valuta 5" xfId="62" xr:uid="{00000000-0005-0000-0000-000076000000}"/>
    <cellStyle name="Valuta 5 2" xfId="115" xr:uid="{00000000-0005-0000-0000-000077000000}"/>
    <cellStyle name="Valuta 6" xfId="2" xr:uid="{00000000-0005-0000-0000-000078000000}"/>
    <cellStyle name="Valuta 6 2" xfId="72" xr:uid="{00000000-0005-0000-0000-000079000000}"/>
    <cellStyle name="Valuta 7" xfId="70" xr:uid="{00000000-0005-0000-0000-00007A000000}"/>
  </cellStyles>
  <dxfs count="0"/>
  <tableStyles count="0" defaultTableStyle="TableStyleMedium2" defaultPivotStyle="PivotStyleLight16"/>
  <colors>
    <mruColors>
      <color rgb="FF18B818"/>
      <color rgb="FF000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1326145</xdr:colOff>
      <xdr:row>0</xdr:row>
      <xdr:rowOff>235804</xdr:rowOff>
    </xdr:from>
    <xdr:to>
      <xdr:col>6</xdr:col>
      <xdr:colOff>1846355</xdr:colOff>
      <xdr:row>7</xdr:row>
      <xdr:rowOff>87691</xdr:rowOff>
    </xdr:to>
    <xdr:pic>
      <xdr:nvPicPr>
        <xdr:cNvPr id="2" name="Afbeelding 1">
          <a:extLst>
            <a:ext uri="{FF2B5EF4-FFF2-40B4-BE49-F238E27FC236}">
              <a16:creationId xmlns:a16="http://schemas.microsoft.com/office/drawing/2014/main" id="{F8DEF63B-A792-4612-AA21-9C5505914874}"/>
            </a:ext>
          </a:extLst>
        </xdr:cNvPr>
        <xdr:cNvPicPr>
          <a:picLocks noChangeAspect="1"/>
        </xdr:cNvPicPr>
      </xdr:nvPicPr>
      <xdr:blipFill>
        <a:blip xmlns:r="http://schemas.openxmlformats.org/officeDocument/2006/relationships" r:embed="rId1"/>
        <a:stretch>
          <a:fillRect/>
        </a:stretch>
      </xdr:blipFill>
      <xdr:spPr>
        <a:xfrm>
          <a:off x="14824431" y="235804"/>
          <a:ext cx="4547925" cy="19637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1899247</xdr:colOff>
      <xdr:row>0</xdr:row>
      <xdr:rowOff>0</xdr:rowOff>
    </xdr:from>
    <xdr:to>
      <xdr:col>5</xdr:col>
      <xdr:colOff>1958867</xdr:colOff>
      <xdr:row>6</xdr:row>
      <xdr:rowOff>124030</xdr:rowOff>
    </xdr:to>
    <xdr:pic>
      <xdr:nvPicPr>
        <xdr:cNvPr id="2" name="Afbeelding 1">
          <a:extLst>
            <a:ext uri="{FF2B5EF4-FFF2-40B4-BE49-F238E27FC236}">
              <a16:creationId xmlns:a16="http://schemas.microsoft.com/office/drawing/2014/main" id="{EAF987D7-9FA1-4DB4-84BB-B2CA24CAF361}"/>
            </a:ext>
          </a:extLst>
        </xdr:cNvPr>
        <xdr:cNvPicPr>
          <a:picLocks noChangeAspect="1"/>
        </xdr:cNvPicPr>
      </xdr:nvPicPr>
      <xdr:blipFill>
        <a:blip xmlns:r="http://schemas.openxmlformats.org/officeDocument/2006/relationships" r:embed="rId1"/>
        <a:stretch>
          <a:fillRect/>
        </a:stretch>
      </xdr:blipFill>
      <xdr:spPr>
        <a:xfrm>
          <a:off x="10247629" y="0"/>
          <a:ext cx="4439388" cy="19281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1899247</xdr:colOff>
      <xdr:row>0</xdr:row>
      <xdr:rowOff>0</xdr:rowOff>
    </xdr:from>
    <xdr:to>
      <xdr:col>5</xdr:col>
      <xdr:colOff>1899293</xdr:colOff>
      <xdr:row>6</xdr:row>
      <xdr:rowOff>124030</xdr:rowOff>
    </xdr:to>
    <xdr:pic>
      <xdr:nvPicPr>
        <xdr:cNvPr id="2" name="Afbeelding 1">
          <a:extLst>
            <a:ext uri="{FF2B5EF4-FFF2-40B4-BE49-F238E27FC236}">
              <a16:creationId xmlns:a16="http://schemas.microsoft.com/office/drawing/2014/main" id="{E1BD947C-C119-44DA-9C20-26688B0CF702}"/>
            </a:ext>
          </a:extLst>
        </xdr:cNvPr>
        <xdr:cNvPicPr>
          <a:picLocks noChangeAspect="1"/>
        </xdr:cNvPicPr>
      </xdr:nvPicPr>
      <xdr:blipFill>
        <a:blip xmlns:r="http://schemas.openxmlformats.org/officeDocument/2006/relationships" r:embed="rId1"/>
        <a:stretch>
          <a:fillRect/>
        </a:stretch>
      </xdr:blipFill>
      <xdr:spPr>
        <a:xfrm>
          <a:off x="9985972" y="0"/>
          <a:ext cx="4448913" cy="19242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Q39"/>
  <sheetViews>
    <sheetView tabSelected="1" showWhiteSpace="0" zoomScale="55" zoomScaleNormal="55" zoomScaleSheetLayoutView="40" zoomScalePageLayoutView="70" workbookViewId="0">
      <selection activeCell="A24" sqref="A24:G24"/>
    </sheetView>
  </sheetViews>
  <sheetFormatPr defaultColWidth="9.109375" defaultRowHeight="13.2" x14ac:dyDescent="0.25"/>
  <cols>
    <col min="1" max="1" width="107.21875" customWidth="1"/>
    <col min="2" max="2" width="31.33203125" style="22" customWidth="1"/>
    <col min="3" max="3" width="29.21875" bestFit="1" customWidth="1"/>
    <col min="4" max="4" width="29.44140625" style="3" bestFit="1" customWidth="1"/>
    <col min="5" max="5" width="29.21875" style="5" bestFit="1" customWidth="1"/>
    <col min="6" max="6" width="29.44140625" bestFit="1" customWidth="1"/>
    <col min="7" max="7" width="31.6640625" bestFit="1" customWidth="1"/>
  </cols>
  <sheetData>
    <row r="1" spans="1:7" ht="40.200000000000003" customHeight="1" x14ac:dyDescent="0.25">
      <c r="A1" s="36" t="s">
        <v>117</v>
      </c>
      <c r="B1" s="20"/>
      <c r="C1" s="1"/>
      <c r="D1" s="1"/>
      <c r="E1" s="1"/>
    </row>
    <row r="2" spans="1:7" ht="21" x14ac:dyDescent="0.4">
      <c r="A2" s="18" t="s">
        <v>11</v>
      </c>
      <c r="B2" s="20"/>
      <c r="C2" s="1"/>
      <c r="D2" s="1"/>
      <c r="E2" s="1"/>
    </row>
    <row r="3" spans="1:7" ht="20.399999999999999" x14ac:dyDescent="0.35">
      <c r="A3" s="19" t="s">
        <v>0</v>
      </c>
      <c r="B3" s="20"/>
      <c r="C3" s="1"/>
      <c r="D3" s="1"/>
      <c r="E3" s="1"/>
    </row>
    <row r="4" spans="1:7" ht="20.399999999999999" x14ac:dyDescent="0.35">
      <c r="A4" s="19" t="s">
        <v>1</v>
      </c>
      <c r="B4" s="20"/>
      <c r="C4" s="1"/>
      <c r="D4" s="1"/>
      <c r="E4" s="1"/>
    </row>
    <row r="5" spans="1:7" ht="20.399999999999999" customHeight="1" x14ac:dyDescent="0.25">
      <c r="A5" s="1"/>
      <c r="B5" s="20"/>
      <c r="C5" s="1"/>
      <c r="D5" s="2"/>
      <c r="E5" s="4"/>
    </row>
    <row r="6" spans="1:7" ht="21" x14ac:dyDescent="0.4">
      <c r="A6" s="71" t="s">
        <v>100</v>
      </c>
      <c r="B6" s="72"/>
      <c r="C6" s="1"/>
      <c r="D6" s="2"/>
      <c r="E6" s="4"/>
    </row>
    <row r="7" spans="1:7" ht="21" x14ac:dyDescent="0.4">
      <c r="A7" s="10" t="s">
        <v>17</v>
      </c>
      <c r="B7" s="20"/>
      <c r="C7" s="1"/>
      <c r="D7" s="2"/>
      <c r="E7" s="4"/>
    </row>
    <row r="8" spans="1:7" ht="20.399999999999999" x14ac:dyDescent="0.25">
      <c r="A8" s="35"/>
    </row>
    <row r="9" spans="1:7" ht="20.399999999999999" x14ac:dyDescent="0.25">
      <c r="A9" s="89" t="s">
        <v>16</v>
      </c>
      <c r="B9" s="90"/>
      <c r="C9" s="90"/>
      <c r="D9" s="90"/>
      <c r="E9" s="90"/>
      <c r="F9" s="90"/>
      <c r="G9" s="90"/>
    </row>
    <row r="10" spans="1:7" ht="21" x14ac:dyDescent="0.4">
      <c r="A10" s="10"/>
      <c r="B10" s="20"/>
      <c r="C10" s="65"/>
      <c r="D10" s="2"/>
      <c r="E10" s="4"/>
    </row>
    <row r="11" spans="1:7" ht="46.2" x14ac:dyDescent="0.25">
      <c r="A11" s="70" t="s">
        <v>2</v>
      </c>
      <c r="B11" s="94"/>
      <c r="C11" s="95"/>
      <c r="D11" s="95"/>
      <c r="E11" s="95"/>
      <c r="F11" s="95"/>
      <c r="G11" s="96"/>
    </row>
    <row r="12" spans="1:7" s="26" customFormat="1" ht="84" x14ac:dyDescent="0.4">
      <c r="A12" s="68" t="s">
        <v>12</v>
      </c>
      <c r="B12" s="69" t="s">
        <v>118</v>
      </c>
      <c r="C12" s="69" t="s">
        <v>84</v>
      </c>
      <c r="D12" s="69" t="s">
        <v>87</v>
      </c>
      <c r="E12" s="69" t="s">
        <v>86</v>
      </c>
      <c r="F12" s="69" t="s">
        <v>85</v>
      </c>
      <c r="G12" s="29" t="s">
        <v>13</v>
      </c>
    </row>
    <row r="13" spans="1:7" ht="21" x14ac:dyDescent="0.4">
      <c r="A13" s="30" t="s">
        <v>18</v>
      </c>
      <c r="B13" s="31"/>
      <c r="C13" s="37">
        <v>2860</v>
      </c>
      <c r="D13" s="37"/>
      <c r="E13" s="37"/>
      <c r="F13" s="37">
        <f>SUM(C13:E13)</f>
        <v>2860</v>
      </c>
      <c r="G13" s="34">
        <f>B13*F13</f>
        <v>0</v>
      </c>
    </row>
    <row r="14" spans="1:7" ht="21" x14ac:dyDescent="0.4">
      <c r="A14" s="30" t="s">
        <v>19</v>
      </c>
      <c r="B14" s="31"/>
      <c r="C14" s="37">
        <v>2860</v>
      </c>
      <c r="D14" s="37">
        <f>C14*2</f>
        <v>5720</v>
      </c>
      <c r="E14" s="37">
        <f>D14</f>
        <v>5720</v>
      </c>
      <c r="F14" s="37">
        <f t="shared" ref="F14:F20" si="0">SUM(C14:E14)</f>
        <v>14300</v>
      </c>
      <c r="G14" s="34">
        <f t="shared" ref="G14:G20" si="1">B14*F14</f>
        <v>0</v>
      </c>
    </row>
    <row r="15" spans="1:7" ht="21" x14ac:dyDescent="0.4">
      <c r="A15" s="30" t="s">
        <v>20</v>
      </c>
      <c r="B15" s="31"/>
      <c r="C15" s="37">
        <v>3120</v>
      </c>
      <c r="D15" s="37">
        <v>3120</v>
      </c>
      <c r="E15" s="37">
        <v>3120</v>
      </c>
      <c r="F15" s="37">
        <f t="shared" si="0"/>
        <v>9360</v>
      </c>
      <c r="G15" s="34">
        <f t="shared" si="1"/>
        <v>0</v>
      </c>
    </row>
    <row r="16" spans="1:7" ht="21" x14ac:dyDescent="0.4">
      <c r="A16" s="30" t="s">
        <v>116</v>
      </c>
      <c r="B16" s="31"/>
      <c r="C16" s="37">
        <v>7020</v>
      </c>
      <c r="D16" s="37">
        <f>C16</f>
        <v>7020</v>
      </c>
      <c r="E16" s="37">
        <f>D16</f>
        <v>7020</v>
      </c>
      <c r="F16" s="37">
        <f t="shared" si="0"/>
        <v>21060</v>
      </c>
      <c r="G16" s="34">
        <f t="shared" si="1"/>
        <v>0</v>
      </c>
    </row>
    <row r="17" spans="1:95" ht="21" x14ac:dyDescent="0.4">
      <c r="A17" s="30" t="s">
        <v>112</v>
      </c>
      <c r="B17" s="31"/>
      <c r="C17" s="37">
        <v>1560</v>
      </c>
      <c r="D17" s="37">
        <v>1560</v>
      </c>
      <c r="E17" s="37">
        <v>1560</v>
      </c>
      <c r="F17" s="37">
        <f t="shared" si="0"/>
        <v>4680</v>
      </c>
      <c r="G17" s="34">
        <f t="shared" si="1"/>
        <v>0</v>
      </c>
    </row>
    <row r="18" spans="1:95" ht="21" x14ac:dyDescent="0.4">
      <c r="A18" s="30" t="s">
        <v>113</v>
      </c>
      <c r="B18" s="31"/>
      <c r="C18" s="37">
        <v>7020</v>
      </c>
      <c r="D18" s="37">
        <v>7020</v>
      </c>
      <c r="E18" s="37">
        <v>7020</v>
      </c>
      <c r="F18" s="37">
        <f t="shared" si="0"/>
        <v>21060</v>
      </c>
      <c r="G18" s="34">
        <f t="shared" si="1"/>
        <v>0</v>
      </c>
    </row>
    <row r="19" spans="1:95" ht="21" x14ac:dyDescent="0.4">
      <c r="A19" s="30" t="s">
        <v>114</v>
      </c>
      <c r="B19" s="31"/>
      <c r="C19" s="37">
        <v>624</v>
      </c>
      <c r="D19" s="37">
        <v>624</v>
      </c>
      <c r="E19" s="37">
        <v>624</v>
      </c>
      <c r="F19" s="37">
        <f t="shared" si="0"/>
        <v>1872</v>
      </c>
      <c r="G19" s="34">
        <f t="shared" si="1"/>
        <v>0</v>
      </c>
    </row>
    <row r="20" spans="1:95" ht="21" x14ac:dyDescent="0.4">
      <c r="A20" s="30" t="s">
        <v>115</v>
      </c>
      <c r="B20" s="31"/>
      <c r="C20" s="37">
        <v>2496</v>
      </c>
      <c r="D20" s="37">
        <v>2496</v>
      </c>
      <c r="E20" s="37">
        <v>2496</v>
      </c>
      <c r="F20" s="37">
        <f t="shared" si="0"/>
        <v>7488</v>
      </c>
      <c r="G20" s="34">
        <f t="shared" si="1"/>
        <v>0</v>
      </c>
    </row>
    <row r="21" spans="1:95" s="27" customFormat="1" ht="24.6" x14ac:dyDescent="0.4">
      <c r="A21" s="32" t="s">
        <v>120</v>
      </c>
      <c r="B21" s="63"/>
      <c r="C21" s="64">
        <f>SUM(C13:C20)</f>
        <v>27560</v>
      </c>
      <c r="D21" s="64">
        <f t="shared" ref="D21:F21" si="2">SUM(D13:D20)</f>
        <v>27560</v>
      </c>
      <c r="E21" s="64">
        <f t="shared" si="2"/>
        <v>27560</v>
      </c>
      <c r="F21" s="64">
        <f t="shared" si="2"/>
        <v>82680</v>
      </c>
      <c r="G21" s="33">
        <f>SUM(G13:G20)</f>
        <v>0</v>
      </c>
    </row>
    <row r="22" spans="1:95" s="6" customFormat="1" ht="25.95" customHeight="1" x14ac:dyDescent="0.25">
      <c r="A22" s="24"/>
      <c r="B22" s="25"/>
      <c r="C22" s="24"/>
      <c r="D22" s="24"/>
      <c r="E22" s="24"/>
    </row>
    <row r="23" spans="1:95" s="7" customFormat="1" ht="20.399999999999999" x14ac:dyDescent="0.35">
      <c r="A23" s="91" t="s">
        <v>3</v>
      </c>
      <c r="B23" s="92"/>
      <c r="C23" s="92"/>
      <c r="D23" s="92"/>
      <c r="E23" s="92"/>
      <c r="F23" s="90"/>
      <c r="G23" s="90"/>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row>
    <row r="24" spans="1:95" s="7" customFormat="1" ht="29.25" customHeight="1" x14ac:dyDescent="0.35">
      <c r="A24" s="93" t="s">
        <v>4</v>
      </c>
      <c r="B24" s="90"/>
      <c r="C24" s="90"/>
      <c r="D24" s="90"/>
      <c r="E24" s="90"/>
      <c r="F24" s="90"/>
      <c r="G24" s="90"/>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row>
    <row r="25" spans="1:95" s="7" customFormat="1" ht="48.75" customHeight="1" x14ac:dyDescent="0.35">
      <c r="A25" s="91" t="s">
        <v>15</v>
      </c>
      <c r="B25" s="92"/>
      <c r="C25" s="92"/>
      <c r="D25" s="92"/>
      <c r="E25" s="92"/>
      <c r="F25" s="90"/>
      <c r="G25" s="90"/>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row>
    <row r="26" spans="1:95" x14ac:dyDescent="0.25">
      <c r="A26" s="87" t="s">
        <v>119</v>
      </c>
      <c r="B26" s="88"/>
      <c r="C26" s="88"/>
      <c r="D26" s="88"/>
      <c r="E26" s="88"/>
      <c r="F26" s="88"/>
      <c r="G26" s="88"/>
    </row>
    <row r="27" spans="1:95" s="7" customFormat="1" ht="27" customHeight="1" x14ac:dyDescent="0.3">
      <c r="A27" s="88"/>
      <c r="B27" s="88"/>
      <c r="C27" s="88"/>
      <c r="D27" s="88"/>
      <c r="E27" s="88"/>
      <c r="F27" s="88"/>
      <c r="G27" s="88"/>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row>
    <row r="28" spans="1:95" s="7" customFormat="1" ht="27" customHeight="1" x14ac:dyDescent="0.3">
      <c r="A28" s="58"/>
      <c r="B28" s="58"/>
      <c r="C28" s="58"/>
      <c r="D28" s="58"/>
      <c r="E28" s="58"/>
      <c r="F28" s="58"/>
      <c r="G28" s="5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row>
    <row r="29" spans="1:95" s="7" customFormat="1" ht="21.6" thickBot="1" x14ac:dyDescent="0.35">
      <c r="A29" s="9" t="s">
        <v>5</v>
      </c>
      <c r="B29" s="13"/>
      <c r="C29" s="13"/>
      <c r="D29" s="13"/>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row>
    <row r="30" spans="1:95" s="8" customFormat="1" ht="21" x14ac:dyDescent="0.35">
      <c r="A30" s="14"/>
      <c r="B30" s="82"/>
      <c r="C30" s="23"/>
      <c r="D30" s="85"/>
      <c r="E30" s="75"/>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row>
    <row r="31" spans="1:95" s="8" customFormat="1" ht="21" x14ac:dyDescent="0.35">
      <c r="A31" s="14" t="s">
        <v>6</v>
      </c>
      <c r="B31" s="83"/>
      <c r="C31" s="15" t="s">
        <v>7</v>
      </c>
      <c r="D31" s="76"/>
      <c r="E31" s="78"/>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row>
    <row r="32" spans="1:95" s="8" customFormat="1" ht="21.6" thickBot="1" x14ac:dyDescent="0.4">
      <c r="A32" s="16"/>
      <c r="B32" s="84"/>
      <c r="C32" s="17"/>
      <c r="D32" s="79"/>
      <c r="E32" s="81"/>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row>
    <row r="33" spans="1:95" s="8" customFormat="1" ht="21" x14ac:dyDescent="0.35">
      <c r="A33" s="14"/>
      <c r="B33" s="82"/>
      <c r="C33" s="15"/>
      <c r="D33" s="86"/>
      <c r="E33" s="78"/>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row>
    <row r="34" spans="1:95" s="8" customFormat="1" ht="20.399999999999999" customHeight="1" x14ac:dyDescent="0.35">
      <c r="A34" s="14" t="s">
        <v>8</v>
      </c>
      <c r="B34" s="83"/>
      <c r="C34" s="15" t="s">
        <v>9</v>
      </c>
      <c r="D34" s="76"/>
      <c r="E34" s="78"/>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row>
    <row r="35" spans="1:95" s="8" customFormat="1" ht="21.6" thickBot="1" x14ac:dyDescent="0.4">
      <c r="A35" s="16"/>
      <c r="B35" s="84"/>
      <c r="C35" s="15"/>
      <c r="D35" s="79"/>
      <c r="E35" s="81"/>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row>
    <row r="36" spans="1:95" s="8" customFormat="1" ht="21" x14ac:dyDescent="0.35">
      <c r="A36" s="14"/>
      <c r="B36" s="73"/>
      <c r="C36" s="74"/>
      <c r="D36" s="74"/>
      <c r="E36" s="75"/>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row>
    <row r="37" spans="1:95" s="8" customFormat="1" ht="21" x14ac:dyDescent="0.35">
      <c r="A37" s="14" t="s">
        <v>10</v>
      </c>
      <c r="B37" s="76"/>
      <c r="C37" s="77"/>
      <c r="D37" s="77"/>
      <c r="E37" s="78"/>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row>
    <row r="38" spans="1:95" s="8" customFormat="1" ht="21.6" thickBot="1" x14ac:dyDescent="0.4">
      <c r="A38" s="16"/>
      <c r="B38" s="79"/>
      <c r="C38" s="80"/>
      <c r="D38" s="80"/>
      <c r="E38" s="81"/>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row>
    <row r="39" spans="1:95" x14ac:dyDescent="0.25">
      <c r="E39" s="3"/>
    </row>
  </sheetData>
  <mergeCells count="11">
    <mergeCell ref="A26:G27"/>
    <mergeCell ref="A9:G9"/>
    <mergeCell ref="A23:G23"/>
    <mergeCell ref="A24:G24"/>
    <mergeCell ref="A25:G25"/>
    <mergeCell ref="B11:G11"/>
    <mergeCell ref="B36:E38"/>
    <mergeCell ref="B30:B32"/>
    <mergeCell ref="B33:B35"/>
    <mergeCell ref="D30:E32"/>
    <mergeCell ref="D33:E35"/>
  </mergeCells>
  <phoneticPr fontId="19" type="noConversion"/>
  <pageMargins left="0.43307086614173229" right="0" top="0" bottom="0" header="0.31496062992125984" footer="0.31496062992125984"/>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43B41-4F8D-453D-886C-595DD80F44BB}">
  <sheetPr>
    <pageSetUpPr fitToPage="1"/>
  </sheetPr>
  <dimension ref="A1:CP52"/>
  <sheetViews>
    <sheetView showWhiteSpace="0" zoomScale="55" zoomScaleNormal="55" zoomScalePageLayoutView="70" workbookViewId="0">
      <selection activeCell="E22" sqref="E22"/>
    </sheetView>
  </sheetViews>
  <sheetFormatPr defaultColWidth="9.109375" defaultRowHeight="13.2" x14ac:dyDescent="0.25"/>
  <cols>
    <col min="1" max="1" width="67.6640625" customWidth="1"/>
    <col min="2" max="2" width="34.109375" style="22" bestFit="1" customWidth="1"/>
    <col min="3" max="3" width="21.6640625" customWidth="1"/>
    <col min="4" max="4" width="21.109375" style="3" bestFit="1" customWidth="1"/>
    <col min="5" max="5" width="37.33203125" style="5" bestFit="1" customWidth="1"/>
    <col min="6" max="6" width="62.6640625" bestFit="1" customWidth="1"/>
    <col min="7" max="7" width="33" bestFit="1" customWidth="1"/>
    <col min="8" max="8" width="16.88671875" bestFit="1" customWidth="1"/>
    <col min="9" max="9" width="14.6640625" bestFit="1" customWidth="1"/>
    <col min="10" max="10" width="14.88671875" customWidth="1"/>
    <col min="11" max="11" width="18.5546875" customWidth="1"/>
    <col min="12" max="12" width="28.88671875" bestFit="1" customWidth="1"/>
    <col min="14" max="14" width="10.5546875" bestFit="1" customWidth="1"/>
  </cols>
  <sheetData>
    <row r="1" spans="1:16" ht="40.200000000000003" customHeight="1" x14ac:dyDescent="0.25">
      <c r="A1" s="36" t="s">
        <v>104</v>
      </c>
      <c r="B1" s="20"/>
      <c r="C1" s="1"/>
      <c r="D1" s="1"/>
      <c r="E1" s="1"/>
    </row>
    <row r="2" spans="1:16" ht="21" x14ac:dyDescent="0.4">
      <c r="A2" s="18" t="s">
        <v>11</v>
      </c>
      <c r="B2" s="20"/>
      <c r="C2" s="1"/>
      <c r="D2" s="1"/>
      <c r="E2" s="1"/>
    </row>
    <row r="3" spans="1:16" ht="20.399999999999999" x14ac:dyDescent="0.35">
      <c r="A3" s="19" t="s">
        <v>0</v>
      </c>
      <c r="B3" s="20"/>
      <c r="C3" s="1"/>
      <c r="D3" s="1"/>
      <c r="E3" s="1"/>
    </row>
    <row r="4" spans="1:16" ht="20.399999999999999" x14ac:dyDescent="0.35">
      <c r="A4" s="19" t="s">
        <v>1</v>
      </c>
      <c r="B4" s="20"/>
      <c r="C4" s="1"/>
      <c r="D4" s="1"/>
      <c r="E4" s="1"/>
    </row>
    <row r="5" spans="1:16" ht="20.399999999999999" customHeight="1" x14ac:dyDescent="0.25">
      <c r="A5" s="1"/>
      <c r="B5" s="20"/>
      <c r="C5" s="1"/>
      <c r="D5" s="2"/>
      <c r="E5" s="4"/>
    </row>
    <row r="6" spans="1:16" ht="21" x14ac:dyDescent="0.4">
      <c r="A6" s="10" t="s">
        <v>100</v>
      </c>
      <c r="B6" s="20"/>
      <c r="C6" s="1"/>
      <c r="D6" s="2"/>
      <c r="E6" s="4"/>
    </row>
    <row r="7" spans="1:16" ht="21" x14ac:dyDescent="0.4">
      <c r="A7" s="10" t="s">
        <v>17</v>
      </c>
      <c r="B7" s="20"/>
      <c r="C7" s="1"/>
      <c r="D7" s="2"/>
      <c r="E7" s="4"/>
    </row>
    <row r="8" spans="1:16" ht="20.399999999999999" x14ac:dyDescent="0.25">
      <c r="A8" s="35"/>
    </row>
    <row r="9" spans="1:16" ht="20.399999999999999" x14ac:dyDescent="0.25">
      <c r="A9" s="89" t="s">
        <v>16</v>
      </c>
      <c r="B9" s="90"/>
      <c r="C9" s="90"/>
      <c r="D9" s="90"/>
      <c r="E9" s="90"/>
      <c r="F9" s="90"/>
      <c r="G9" s="90"/>
      <c r="H9" s="90"/>
    </row>
    <row r="10" spans="1:16" ht="20.399999999999999" x14ac:dyDescent="0.25">
      <c r="A10" s="62" t="s">
        <v>110</v>
      </c>
      <c r="B10"/>
      <c r="D10"/>
      <c r="E10"/>
    </row>
    <row r="11" spans="1:16" ht="21" x14ac:dyDescent="0.4">
      <c r="A11" s="10"/>
      <c r="B11" s="20"/>
      <c r="C11" s="1"/>
      <c r="D11" s="2"/>
      <c r="E11" s="4"/>
    </row>
    <row r="12" spans="1:16" ht="46.8" thickBot="1" x14ac:dyDescent="0.3">
      <c r="A12" s="28" t="s">
        <v>2</v>
      </c>
      <c r="B12" s="97"/>
      <c r="C12" s="98"/>
      <c r="D12" s="99"/>
      <c r="E12" s="4"/>
    </row>
    <row r="13" spans="1:16" s="42" customFormat="1" ht="105" x14ac:dyDescent="0.4">
      <c r="A13" s="39" t="s">
        <v>21</v>
      </c>
      <c r="B13" s="40" t="s">
        <v>22</v>
      </c>
      <c r="C13" s="40" t="s">
        <v>23</v>
      </c>
      <c r="D13" s="40" t="s">
        <v>24</v>
      </c>
      <c r="E13" s="40" t="s">
        <v>25</v>
      </c>
      <c r="F13" s="40" t="s">
        <v>26</v>
      </c>
      <c r="G13" s="40" t="s">
        <v>89</v>
      </c>
      <c r="H13" s="40" t="s">
        <v>92</v>
      </c>
      <c r="I13" s="40" t="s">
        <v>83</v>
      </c>
      <c r="J13" s="40" t="s">
        <v>106</v>
      </c>
      <c r="K13" s="40" t="s">
        <v>27</v>
      </c>
      <c r="L13" s="41" t="s">
        <v>109</v>
      </c>
      <c r="N13" s="38"/>
    </row>
    <row r="14" spans="1:16" s="42" customFormat="1" ht="20.399999999999999" x14ac:dyDescent="0.35">
      <c r="A14" s="43" t="s">
        <v>65</v>
      </c>
      <c r="B14" s="44" t="s">
        <v>28</v>
      </c>
      <c r="C14" s="45">
        <v>2</v>
      </c>
      <c r="D14" s="45">
        <v>13</v>
      </c>
      <c r="E14" s="45" t="s">
        <v>29</v>
      </c>
      <c r="F14" s="45" t="s">
        <v>30</v>
      </c>
      <c r="G14" s="45" t="s">
        <v>90</v>
      </c>
      <c r="H14" s="44" t="s">
        <v>31</v>
      </c>
      <c r="I14" s="44" t="s">
        <v>32</v>
      </c>
      <c r="J14" s="59"/>
      <c r="K14" s="46">
        <f>140*260</f>
        <v>36400</v>
      </c>
      <c r="L14" s="47">
        <f>J14*K14</f>
        <v>0</v>
      </c>
      <c r="N14" s="66">
        <f>K14/260</f>
        <v>140</v>
      </c>
      <c r="O14" s="57">
        <f>N14/D14</f>
        <v>10.76923076923077</v>
      </c>
      <c r="P14" s="42">
        <f>'Perceel 2b'!H14</f>
        <v>12.923076923076923</v>
      </c>
    </row>
    <row r="15" spans="1:16" s="42" customFormat="1" ht="20.399999999999999" x14ac:dyDescent="0.35">
      <c r="A15" s="43" t="s">
        <v>66</v>
      </c>
      <c r="B15" s="44" t="s">
        <v>28</v>
      </c>
      <c r="C15" s="45">
        <v>2</v>
      </c>
      <c r="D15" s="45">
        <v>13</v>
      </c>
      <c r="E15" s="45" t="s">
        <v>33</v>
      </c>
      <c r="F15" s="45" t="s">
        <v>34</v>
      </c>
      <c r="G15" s="45" t="s">
        <v>90</v>
      </c>
      <c r="H15" s="44" t="s">
        <v>31</v>
      </c>
      <c r="I15" s="44" t="s">
        <v>32</v>
      </c>
      <c r="J15" s="59"/>
      <c r="K15" s="46">
        <v>7000</v>
      </c>
      <c r="L15" s="48">
        <f t="shared" ref="L15:L32" si="0">J15*K15</f>
        <v>0</v>
      </c>
      <c r="N15" s="66">
        <f t="shared" ref="N15:N33" si="1">K15/260</f>
        <v>26.923076923076923</v>
      </c>
      <c r="O15" s="57">
        <f t="shared" ref="O15:O33" si="2">N15/D15</f>
        <v>2.0710059171597632</v>
      </c>
      <c r="P15" s="42">
        <f>'Perceel 2b'!H15</f>
        <v>2.4852071005917158</v>
      </c>
    </row>
    <row r="16" spans="1:16" s="42" customFormat="1" ht="20.399999999999999" x14ac:dyDescent="0.35">
      <c r="A16" s="43" t="s">
        <v>67</v>
      </c>
      <c r="B16" s="44" t="s">
        <v>28</v>
      </c>
      <c r="C16" s="45">
        <v>2</v>
      </c>
      <c r="D16" s="45">
        <v>13</v>
      </c>
      <c r="E16" s="45" t="s">
        <v>35</v>
      </c>
      <c r="F16" s="45" t="s">
        <v>36</v>
      </c>
      <c r="G16" s="45" t="s">
        <v>90</v>
      </c>
      <c r="H16" s="44" t="s">
        <v>31</v>
      </c>
      <c r="I16" s="44" t="s">
        <v>32</v>
      </c>
      <c r="J16" s="59"/>
      <c r="K16" s="46">
        <f>30*260</f>
        <v>7800</v>
      </c>
      <c r="L16" s="48">
        <f t="shared" si="0"/>
        <v>0</v>
      </c>
      <c r="N16" s="66">
        <f t="shared" si="1"/>
        <v>30</v>
      </c>
      <c r="O16" s="57">
        <f t="shared" si="2"/>
        <v>2.3076923076923075</v>
      </c>
      <c r="P16" s="42">
        <f>'Perceel 2b'!H16</f>
        <v>2.7692307692307687</v>
      </c>
    </row>
    <row r="17" spans="1:16" s="42" customFormat="1" ht="20.399999999999999" x14ac:dyDescent="0.35">
      <c r="A17" s="49" t="s">
        <v>68</v>
      </c>
      <c r="B17" s="44" t="s">
        <v>28</v>
      </c>
      <c r="C17" s="45">
        <v>2</v>
      </c>
      <c r="D17" s="45">
        <v>10</v>
      </c>
      <c r="E17" s="45" t="s">
        <v>37</v>
      </c>
      <c r="F17" s="45" t="s">
        <v>38</v>
      </c>
      <c r="G17" s="45" t="s">
        <v>91</v>
      </c>
      <c r="H17" s="44" t="s">
        <v>31</v>
      </c>
      <c r="I17" s="45" t="s">
        <v>32</v>
      </c>
      <c r="J17" s="59"/>
      <c r="K17" s="46">
        <v>8200</v>
      </c>
      <c r="L17" s="48">
        <f t="shared" si="0"/>
        <v>0</v>
      </c>
      <c r="N17" s="66">
        <f t="shared" si="1"/>
        <v>31.53846153846154</v>
      </c>
      <c r="O17" s="57">
        <f t="shared" si="2"/>
        <v>3.1538461538461542</v>
      </c>
    </row>
    <row r="18" spans="1:16" s="42" customFormat="1" ht="20.399999999999999" x14ac:dyDescent="0.35">
      <c r="A18" s="43" t="s">
        <v>69</v>
      </c>
      <c r="B18" s="44" t="s">
        <v>28</v>
      </c>
      <c r="C18" s="45">
        <v>2</v>
      </c>
      <c r="D18" s="45">
        <v>13</v>
      </c>
      <c r="E18" s="45" t="s">
        <v>35</v>
      </c>
      <c r="F18" s="45" t="s">
        <v>39</v>
      </c>
      <c r="G18" s="45" t="s">
        <v>90</v>
      </c>
      <c r="H18" s="44" t="s">
        <v>31</v>
      </c>
      <c r="I18" s="44" t="s">
        <v>32</v>
      </c>
      <c r="J18" s="59"/>
      <c r="K18" s="46">
        <v>11000</v>
      </c>
      <c r="L18" s="48">
        <f t="shared" si="0"/>
        <v>0</v>
      </c>
      <c r="N18" s="66">
        <f t="shared" si="1"/>
        <v>42.307692307692307</v>
      </c>
      <c r="O18" s="57">
        <f t="shared" si="2"/>
        <v>3.254437869822485</v>
      </c>
      <c r="P18" s="42">
        <f>'Perceel 2b'!H18</f>
        <v>5</v>
      </c>
    </row>
    <row r="19" spans="1:16" s="42" customFormat="1" ht="20.399999999999999" x14ac:dyDescent="0.35">
      <c r="A19" s="43" t="s">
        <v>70</v>
      </c>
      <c r="B19" s="44" t="s">
        <v>28</v>
      </c>
      <c r="C19" s="45">
        <v>2</v>
      </c>
      <c r="D19" s="45">
        <v>13</v>
      </c>
      <c r="E19" s="45" t="s">
        <v>35</v>
      </c>
      <c r="F19" s="50" t="s">
        <v>40</v>
      </c>
      <c r="G19" s="45" t="s">
        <v>90</v>
      </c>
      <c r="H19" s="44" t="s">
        <v>32</v>
      </c>
      <c r="I19" s="44" t="s">
        <v>32</v>
      </c>
      <c r="J19" s="59"/>
      <c r="K19" s="46">
        <v>7000</v>
      </c>
      <c r="L19" s="48">
        <f t="shared" si="0"/>
        <v>0</v>
      </c>
      <c r="N19" s="66">
        <f t="shared" si="1"/>
        <v>26.923076923076923</v>
      </c>
      <c r="O19" s="57">
        <f t="shared" si="2"/>
        <v>2.0710059171597632</v>
      </c>
      <c r="P19" s="42">
        <f>'Perceel 2b'!H19</f>
        <v>3</v>
      </c>
    </row>
    <row r="20" spans="1:16" s="42" customFormat="1" ht="20.399999999999999" x14ac:dyDescent="0.35">
      <c r="A20" s="43" t="s">
        <v>71</v>
      </c>
      <c r="B20" s="44" t="s">
        <v>28</v>
      </c>
      <c r="C20" s="45">
        <v>2</v>
      </c>
      <c r="D20" s="45">
        <v>13</v>
      </c>
      <c r="E20" s="45" t="s">
        <v>35</v>
      </c>
      <c r="F20" s="50" t="s">
        <v>41</v>
      </c>
      <c r="G20" s="45" t="s">
        <v>90</v>
      </c>
      <c r="H20" s="44" t="s">
        <v>32</v>
      </c>
      <c r="I20" s="44" t="s">
        <v>32</v>
      </c>
      <c r="J20" s="59"/>
      <c r="K20" s="46">
        <v>2500</v>
      </c>
      <c r="L20" s="48">
        <f t="shared" si="0"/>
        <v>0</v>
      </c>
      <c r="N20" s="66">
        <f t="shared" si="1"/>
        <v>9.615384615384615</v>
      </c>
      <c r="O20" s="57">
        <f t="shared" si="2"/>
        <v>0.73964497041420119</v>
      </c>
      <c r="P20" s="42">
        <f>'Perceel 2b'!H20</f>
        <v>0.8875739644970414</v>
      </c>
    </row>
    <row r="21" spans="1:16" s="42" customFormat="1" ht="20.399999999999999" x14ac:dyDescent="0.35">
      <c r="A21" s="43" t="s">
        <v>72</v>
      </c>
      <c r="B21" s="44" t="s">
        <v>28</v>
      </c>
      <c r="C21" s="45">
        <v>2</v>
      </c>
      <c r="D21" s="45">
        <v>13</v>
      </c>
      <c r="E21" s="45" t="s">
        <v>35</v>
      </c>
      <c r="F21" s="45" t="s">
        <v>36</v>
      </c>
      <c r="G21" s="45" t="s">
        <v>90</v>
      </c>
      <c r="H21" s="44" t="s">
        <v>31</v>
      </c>
      <c r="I21" s="44" t="s">
        <v>32</v>
      </c>
      <c r="J21" s="59"/>
      <c r="K21" s="46">
        <v>2500</v>
      </c>
      <c r="L21" s="48">
        <f t="shared" si="0"/>
        <v>0</v>
      </c>
      <c r="N21" s="66">
        <f t="shared" si="1"/>
        <v>9.615384615384615</v>
      </c>
      <c r="O21" s="57">
        <f t="shared" si="2"/>
        <v>0.73964497041420119</v>
      </c>
      <c r="P21" s="42">
        <f>'Perceel 2b'!H21</f>
        <v>0.8875739644970414</v>
      </c>
    </row>
    <row r="22" spans="1:16" s="42" customFormat="1" ht="20.399999999999999" x14ac:dyDescent="0.35">
      <c r="A22" s="49" t="s">
        <v>73</v>
      </c>
      <c r="B22" s="44" t="s">
        <v>42</v>
      </c>
      <c r="C22" s="45">
        <v>2</v>
      </c>
      <c r="D22" s="45">
        <v>9</v>
      </c>
      <c r="E22" s="45" t="s">
        <v>43</v>
      </c>
      <c r="F22" s="45" t="s">
        <v>44</v>
      </c>
      <c r="G22" s="45" t="s">
        <v>91</v>
      </c>
      <c r="H22" s="45" t="s">
        <v>31</v>
      </c>
      <c r="I22" s="45" t="s">
        <v>32</v>
      </c>
      <c r="J22" s="59"/>
      <c r="K22" s="46">
        <v>7100</v>
      </c>
      <c r="L22" s="48">
        <f t="shared" si="0"/>
        <v>0</v>
      </c>
      <c r="N22" s="66">
        <f t="shared" si="1"/>
        <v>27.307692307692307</v>
      </c>
      <c r="O22" s="57">
        <f t="shared" si="2"/>
        <v>3.0341880341880341</v>
      </c>
    </row>
    <row r="23" spans="1:16" s="42" customFormat="1" ht="20.399999999999999" x14ac:dyDescent="0.35">
      <c r="A23" s="49" t="s">
        <v>74</v>
      </c>
      <c r="B23" s="44" t="s">
        <v>28</v>
      </c>
      <c r="C23" s="45">
        <v>2</v>
      </c>
      <c r="D23" s="45">
        <v>5</v>
      </c>
      <c r="E23" s="45" t="s">
        <v>45</v>
      </c>
      <c r="F23" s="45" t="s">
        <v>46</v>
      </c>
      <c r="G23" s="45" t="s">
        <v>90</v>
      </c>
      <c r="H23" s="45" t="s">
        <v>32</v>
      </c>
      <c r="I23" s="45" t="s">
        <v>32</v>
      </c>
      <c r="J23" s="59"/>
      <c r="K23" s="46">
        <f>20*260</f>
        <v>5200</v>
      </c>
      <c r="L23" s="48">
        <f t="shared" si="0"/>
        <v>0</v>
      </c>
      <c r="N23" s="66">
        <f t="shared" si="1"/>
        <v>20</v>
      </c>
      <c r="O23" s="57">
        <f t="shared" si="2"/>
        <v>4</v>
      </c>
      <c r="P23" s="42">
        <f>'Perceel 2b'!H23</f>
        <v>4</v>
      </c>
    </row>
    <row r="24" spans="1:16" s="42" customFormat="1" ht="20.399999999999999" x14ac:dyDescent="0.35">
      <c r="A24" s="51" t="s">
        <v>75</v>
      </c>
      <c r="B24" s="52" t="s">
        <v>28</v>
      </c>
      <c r="C24" s="53">
        <v>2</v>
      </c>
      <c r="D24" s="53">
        <v>4</v>
      </c>
      <c r="E24" s="53" t="s">
        <v>47</v>
      </c>
      <c r="F24" s="54" t="s">
        <v>48</v>
      </c>
      <c r="G24" s="45" t="s">
        <v>90</v>
      </c>
      <c r="H24" s="53" t="s">
        <v>31</v>
      </c>
      <c r="I24" s="53" t="s">
        <v>32</v>
      </c>
      <c r="J24" s="59"/>
      <c r="K24" s="55">
        <f>16*52</f>
        <v>832</v>
      </c>
      <c r="L24" s="56">
        <f t="shared" si="0"/>
        <v>0</v>
      </c>
      <c r="N24" s="66">
        <f t="shared" si="1"/>
        <v>3.2</v>
      </c>
      <c r="O24" s="57">
        <f t="shared" si="2"/>
        <v>0.8</v>
      </c>
      <c r="P24" s="42">
        <f>'Perceel 2b'!H24</f>
        <v>3</v>
      </c>
    </row>
    <row r="25" spans="1:16" s="42" customFormat="1" ht="20.399999999999999" x14ac:dyDescent="0.35">
      <c r="A25" s="51" t="s">
        <v>76</v>
      </c>
      <c r="B25" s="44" t="s">
        <v>42</v>
      </c>
      <c r="C25" s="45">
        <v>2</v>
      </c>
      <c r="D25" s="53">
        <v>1</v>
      </c>
      <c r="E25" s="53" t="s">
        <v>49</v>
      </c>
      <c r="F25" s="45" t="s">
        <v>50</v>
      </c>
      <c r="G25" s="45" t="s">
        <v>91</v>
      </c>
      <c r="H25" s="45" t="s">
        <v>32</v>
      </c>
      <c r="I25" s="53" t="s">
        <v>32</v>
      </c>
      <c r="J25" s="59"/>
      <c r="K25" s="46">
        <f>5*52*0.8</f>
        <v>208</v>
      </c>
      <c r="L25" s="48">
        <f t="shared" si="0"/>
        <v>0</v>
      </c>
      <c r="N25" s="66">
        <f t="shared" si="1"/>
        <v>0.8</v>
      </c>
      <c r="O25" s="57">
        <f t="shared" si="2"/>
        <v>0.8</v>
      </c>
    </row>
    <row r="26" spans="1:16" s="42" customFormat="1" ht="20.399999999999999" x14ac:dyDescent="0.35">
      <c r="A26" s="51" t="s">
        <v>77</v>
      </c>
      <c r="B26" s="44" t="s">
        <v>42</v>
      </c>
      <c r="C26" s="45">
        <v>2</v>
      </c>
      <c r="D26" s="53">
        <v>1</v>
      </c>
      <c r="E26" s="53" t="s">
        <v>49</v>
      </c>
      <c r="F26" s="45" t="s">
        <v>51</v>
      </c>
      <c r="G26" s="45" t="s">
        <v>91</v>
      </c>
      <c r="H26" s="45" t="s">
        <v>32</v>
      </c>
      <c r="I26" s="53" t="s">
        <v>32</v>
      </c>
      <c r="J26" s="59"/>
      <c r="K26" s="46">
        <f>5*52*0.2</f>
        <v>52</v>
      </c>
      <c r="L26" s="48">
        <f t="shared" si="0"/>
        <v>0</v>
      </c>
      <c r="N26" s="66">
        <f t="shared" si="1"/>
        <v>0.2</v>
      </c>
      <c r="O26" s="57">
        <f t="shared" si="2"/>
        <v>0.2</v>
      </c>
    </row>
    <row r="27" spans="1:16" s="42" customFormat="1" ht="20.399999999999999" x14ac:dyDescent="0.35">
      <c r="A27" s="51" t="s">
        <v>78</v>
      </c>
      <c r="B27" s="45" t="s">
        <v>52</v>
      </c>
      <c r="C27" s="45">
        <v>2</v>
      </c>
      <c r="D27" s="53">
        <v>3</v>
      </c>
      <c r="E27" s="53" t="s">
        <v>35</v>
      </c>
      <c r="F27" s="45" t="s">
        <v>53</v>
      </c>
      <c r="G27" s="45" t="s">
        <v>91</v>
      </c>
      <c r="H27" s="45" t="s">
        <v>31</v>
      </c>
      <c r="I27" s="53" t="s">
        <v>32</v>
      </c>
      <c r="J27" s="59"/>
      <c r="K27" s="46">
        <v>115</v>
      </c>
      <c r="L27" s="48">
        <f t="shared" si="0"/>
        <v>0</v>
      </c>
      <c r="N27" s="66">
        <f t="shared" si="1"/>
        <v>0.44230769230769229</v>
      </c>
      <c r="O27" s="57">
        <f t="shared" si="2"/>
        <v>0.14743589743589744</v>
      </c>
    </row>
    <row r="28" spans="1:16" s="42" customFormat="1" ht="20.399999999999999" x14ac:dyDescent="0.35">
      <c r="A28" s="49" t="s">
        <v>79</v>
      </c>
      <c r="B28" s="52" t="s">
        <v>28</v>
      </c>
      <c r="C28" s="45">
        <v>2</v>
      </c>
      <c r="D28" s="53">
        <v>6</v>
      </c>
      <c r="E28" s="53" t="s">
        <v>54</v>
      </c>
      <c r="F28" s="45" t="s">
        <v>55</v>
      </c>
      <c r="G28" s="45" t="s">
        <v>90</v>
      </c>
      <c r="H28" s="45" t="s">
        <v>31</v>
      </c>
      <c r="I28" s="53" t="s">
        <v>32</v>
      </c>
      <c r="J28" s="59"/>
      <c r="K28" s="46">
        <v>1500</v>
      </c>
      <c r="L28" s="48">
        <f t="shared" si="0"/>
        <v>0</v>
      </c>
      <c r="N28" s="66">
        <f t="shared" si="1"/>
        <v>5.7692307692307692</v>
      </c>
      <c r="O28" s="57">
        <f t="shared" si="2"/>
        <v>0.96153846153846156</v>
      </c>
      <c r="P28" s="42">
        <f>'Perceel 2b'!H28</f>
        <v>3</v>
      </c>
    </row>
    <row r="29" spans="1:16" s="42" customFormat="1" ht="20.399999999999999" x14ac:dyDescent="0.35">
      <c r="A29" s="51" t="s">
        <v>80</v>
      </c>
      <c r="B29" s="52" t="s">
        <v>28</v>
      </c>
      <c r="C29" s="45">
        <v>2</v>
      </c>
      <c r="D29" s="53">
        <v>6</v>
      </c>
      <c r="E29" s="53" t="s">
        <v>56</v>
      </c>
      <c r="F29" s="45" t="s">
        <v>57</v>
      </c>
      <c r="G29" s="45" t="s">
        <v>90</v>
      </c>
      <c r="H29" s="45" t="s">
        <v>32</v>
      </c>
      <c r="I29" s="53" t="s">
        <v>32</v>
      </c>
      <c r="J29" s="59"/>
      <c r="K29" s="46">
        <v>630</v>
      </c>
      <c r="L29" s="48">
        <f t="shared" si="0"/>
        <v>0</v>
      </c>
      <c r="N29" s="66">
        <f t="shared" si="1"/>
        <v>2.4230769230769229</v>
      </c>
      <c r="O29" s="57">
        <f t="shared" si="2"/>
        <v>0.4038461538461538</v>
      </c>
      <c r="P29" s="42">
        <f>'Perceel 2b'!H29</f>
        <v>2</v>
      </c>
    </row>
    <row r="30" spans="1:16" s="42" customFormat="1" ht="20.399999999999999" x14ac:dyDescent="0.35">
      <c r="A30" s="43" t="s">
        <v>105</v>
      </c>
      <c r="B30" s="44" t="s">
        <v>42</v>
      </c>
      <c r="C30" s="45">
        <v>2</v>
      </c>
      <c r="D30" s="45">
        <v>10</v>
      </c>
      <c r="E30" s="45" t="s">
        <v>58</v>
      </c>
      <c r="F30" s="45" t="s">
        <v>59</v>
      </c>
      <c r="G30" s="45" t="s">
        <v>91</v>
      </c>
      <c r="H30" s="45" t="s">
        <v>31</v>
      </c>
      <c r="I30" s="44" t="s">
        <v>31</v>
      </c>
      <c r="J30" s="59"/>
      <c r="K30" s="46">
        <f>D30*2*2*52</f>
        <v>2080</v>
      </c>
      <c r="L30" s="48">
        <f t="shared" si="0"/>
        <v>0</v>
      </c>
      <c r="N30" s="66">
        <f t="shared" si="1"/>
        <v>8</v>
      </c>
      <c r="O30" s="57">
        <f t="shared" si="2"/>
        <v>0.8</v>
      </c>
    </row>
    <row r="31" spans="1:16" s="42" customFormat="1" ht="20.399999999999999" x14ac:dyDescent="0.35">
      <c r="A31" s="43" t="s">
        <v>81</v>
      </c>
      <c r="B31" s="44" t="s">
        <v>42</v>
      </c>
      <c r="C31" s="45">
        <v>2</v>
      </c>
      <c r="D31" s="45">
        <v>10</v>
      </c>
      <c r="E31" s="45" t="s">
        <v>60</v>
      </c>
      <c r="F31" s="45" t="s">
        <v>61</v>
      </c>
      <c r="G31" s="45" t="s">
        <v>91</v>
      </c>
      <c r="H31" s="45" t="s">
        <v>31</v>
      </c>
      <c r="I31" s="44" t="s">
        <v>31</v>
      </c>
      <c r="J31" s="59"/>
      <c r="K31" s="46">
        <f>D31*2*2*52</f>
        <v>2080</v>
      </c>
      <c r="L31" s="48">
        <f t="shared" si="0"/>
        <v>0</v>
      </c>
      <c r="N31" s="66">
        <f t="shared" si="1"/>
        <v>8</v>
      </c>
      <c r="O31" s="57">
        <f t="shared" si="2"/>
        <v>0.8</v>
      </c>
    </row>
    <row r="32" spans="1:16" s="42" customFormat="1" ht="20.399999999999999" x14ac:dyDescent="0.35">
      <c r="A32" s="43" t="s">
        <v>82</v>
      </c>
      <c r="B32" s="44" t="s">
        <v>42</v>
      </c>
      <c r="C32" s="45">
        <v>2</v>
      </c>
      <c r="D32" s="45">
        <v>0.5</v>
      </c>
      <c r="E32" s="45" t="s">
        <v>62</v>
      </c>
      <c r="F32" s="45" t="s">
        <v>63</v>
      </c>
      <c r="G32" s="45" t="s">
        <v>91</v>
      </c>
      <c r="H32" s="45" t="s">
        <v>32</v>
      </c>
      <c r="I32" s="44" t="s">
        <v>31</v>
      </c>
      <c r="J32" s="59"/>
      <c r="K32" s="46">
        <f>D32*2*12</f>
        <v>12</v>
      </c>
      <c r="L32" s="48">
        <f t="shared" si="0"/>
        <v>0</v>
      </c>
      <c r="N32" s="66">
        <f t="shared" si="1"/>
        <v>4.6153846153846156E-2</v>
      </c>
      <c r="O32" s="57">
        <f t="shared" si="2"/>
        <v>9.2307692307692313E-2</v>
      </c>
    </row>
    <row r="33" spans="1:94" s="42" customFormat="1" ht="24.6" x14ac:dyDescent="0.35">
      <c r="A33" s="32" t="s">
        <v>64</v>
      </c>
      <c r="B33" s="32"/>
      <c r="C33" s="32"/>
      <c r="D33" s="32"/>
      <c r="E33" s="32"/>
      <c r="F33" s="32"/>
      <c r="G33" s="32"/>
      <c r="H33" s="32"/>
      <c r="I33" s="32"/>
      <c r="J33" s="32"/>
      <c r="K33" s="32"/>
      <c r="L33" s="60">
        <f>SUM(L14:L32)</f>
        <v>0</v>
      </c>
      <c r="N33" s="66">
        <f t="shared" si="1"/>
        <v>0</v>
      </c>
      <c r="O33" s="57" t="e">
        <f t="shared" si="2"/>
        <v>#DIV/0!</v>
      </c>
      <c r="P33" s="42">
        <f>'Perceel 2b'!H33</f>
        <v>39.952662721893489</v>
      </c>
    </row>
    <row r="34" spans="1:94" s="6" customFormat="1" ht="25.95" customHeight="1" x14ac:dyDescent="0.25">
      <c r="A34" s="24"/>
      <c r="B34" s="25"/>
      <c r="C34" s="24"/>
      <c r="D34" s="24"/>
      <c r="E34" s="24"/>
    </row>
    <row r="35" spans="1:94" s="7" customFormat="1" ht="20.399999999999999" x14ac:dyDescent="0.35">
      <c r="A35" s="91" t="s">
        <v>3</v>
      </c>
      <c r="B35" s="92"/>
      <c r="C35" s="92"/>
      <c r="D35" s="92"/>
      <c r="E35" s="92"/>
      <c r="F35" s="90"/>
      <c r="G35" s="90"/>
      <c r="H35" s="90"/>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row>
    <row r="36" spans="1:94" s="7" customFormat="1" ht="29.25" customHeight="1" x14ac:dyDescent="0.35">
      <c r="A36" s="93" t="s">
        <v>4</v>
      </c>
      <c r="B36" s="90"/>
      <c r="C36" s="90"/>
      <c r="D36" s="90"/>
      <c r="E36" s="90"/>
      <c r="F36" s="90"/>
      <c r="G36" s="90"/>
      <c r="H36" s="90"/>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row>
    <row r="37" spans="1:94" s="7" customFormat="1" ht="48.75" customHeight="1" x14ac:dyDescent="0.35">
      <c r="A37" s="91" t="s">
        <v>101</v>
      </c>
      <c r="B37" s="92"/>
      <c r="C37" s="92"/>
      <c r="D37" s="92"/>
      <c r="E37" s="92"/>
      <c r="F37" s="90"/>
      <c r="G37" s="90"/>
      <c r="H37" s="90"/>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row>
    <row r="38" spans="1:94" x14ac:dyDescent="0.25">
      <c r="A38" s="87" t="s">
        <v>93</v>
      </c>
      <c r="B38" s="88"/>
      <c r="C38" s="88"/>
      <c r="D38" s="88"/>
      <c r="E38" s="88"/>
      <c r="F38" s="88"/>
      <c r="G38" s="88"/>
      <c r="H38" s="88"/>
      <c r="I38" s="88"/>
      <c r="J38" s="88"/>
      <c r="K38" s="88"/>
      <c r="L38" s="88"/>
    </row>
    <row r="39" spans="1:94" s="7" customFormat="1" ht="24" customHeight="1" x14ac:dyDescent="0.3">
      <c r="A39" s="88"/>
      <c r="B39" s="88"/>
      <c r="C39" s="88"/>
      <c r="D39" s="88"/>
      <c r="E39" s="88"/>
      <c r="F39" s="88"/>
      <c r="G39" s="88"/>
      <c r="H39" s="88"/>
      <c r="I39" s="88"/>
      <c r="J39" s="88"/>
      <c r="K39" s="88"/>
      <c r="L39" s="88"/>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row>
    <row r="40" spans="1:94" s="7" customFormat="1" ht="48.75" customHeight="1" x14ac:dyDescent="0.35">
      <c r="A40" s="91" t="s">
        <v>88</v>
      </c>
      <c r="B40" s="92"/>
      <c r="C40" s="92"/>
      <c r="D40" s="92"/>
      <c r="E40" s="92"/>
      <c r="F40" s="90"/>
      <c r="G40" s="90"/>
      <c r="H40" s="9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row>
    <row r="41" spans="1:94" s="7" customFormat="1" ht="14.4" x14ac:dyDescent="0.3">
      <c r="A41" s="11"/>
      <c r="B41" s="21"/>
      <c r="C41" s="12"/>
      <c r="D41" s="11"/>
      <c r="E41" s="12"/>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row>
    <row r="42" spans="1:94" s="7" customFormat="1" ht="21.6" thickBot="1" x14ac:dyDescent="0.35">
      <c r="A42" s="9" t="s">
        <v>5</v>
      </c>
      <c r="B42" s="13"/>
      <c r="C42" s="13"/>
      <c r="D42" s="13"/>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row>
    <row r="43" spans="1:94" s="8" customFormat="1" ht="21" x14ac:dyDescent="0.35">
      <c r="A43" s="14"/>
      <c r="B43" s="82"/>
      <c r="C43" s="23"/>
      <c r="D43" s="85"/>
      <c r="E43" s="75"/>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row>
    <row r="44" spans="1:94" s="8" customFormat="1" ht="21" x14ac:dyDescent="0.35">
      <c r="A44" s="14" t="s">
        <v>6</v>
      </c>
      <c r="B44" s="83"/>
      <c r="C44" s="15" t="s">
        <v>7</v>
      </c>
      <c r="D44" s="76"/>
      <c r="E44" s="78"/>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row>
    <row r="45" spans="1:94" s="8" customFormat="1" ht="21.6" thickBot="1" x14ac:dyDescent="0.4">
      <c r="A45" s="16"/>
      <c r="B45" s="84"/>
      <c r="C45" s="17"/>
      <c r="D45" s="79"/>
      <c r="E45" s="81"/>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row>
    <row r="46" spans="1:94" s="8" customFormat="1" ht="21" x14ac:dyDescent="0.35">
      <c r="A46" s="14"/>
      <c r="B46" s="82"/>
      <c r="C46" s="15"/>
      <c r="D46" s="86"/>
      <c r="E46" s="78"/>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row>
    <row r="47" spans="1:94" s="8" customFormat="1" ht="20.399999999999999" customHeight="1" x14ac:dyDescent="0.35">
      <c r="A47" s="14" t="s">
        <v>8</v>
      </c>
      <c r="B47" s="83"/>
      <c r="C47" s="15" t="s">
        <v>9</v>
      </c>
      <c r="D47" s="76"/>
      <c r="E47" s="78"/>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row>
    <row r="48" spans="1:94" s="8" customFormat="1" ht="21.6" thickBot="1" x14ac:dyDescent="0.4">
      <c r="A48" s="16"/>
      <c r="B48" s="84"/>
      <c r="C48" s="15"/>
      <c r="D48" s="79"/>
      <c r="E48" s="81"/>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row>
    <row r="49" spans="1:94" s="8" customFormat="1" ht="21" x14ac:dyDescent="0.35">
      <c r="A49" s="14"/>
      <c r="B49" s="73"/>
      <c r="C49" s="74"/>
      <c r="D49" s="74"/>
      <c r="E49" s="75"/>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row>
    <row r="50" spans="1:94" s="8" customFormat="1" ht="21" x14ac:dyDescent="0.35">
      <c r="A50" s="14" t="s">
        <v>10</v>
      </c>
      <c r="B50" s="76"/>
      <c r="C50" s="77"/>
      <c r="D50" s="77"/>
      <c r="E50" s="78"/>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row>
    <row r="51" spans="1:94" s="8" customFormat="1" ht="21.6" thickBot="1" x14ac:dyDescent="0.4">
      <c r="A51" s="16"/>
      <c r="B51" s="79"/>
      <c r="C51" s="80"/>
      <c r="D51" s="80"/>
      <c r="E51" s="8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row>
    <row r="52" spans="1:94" x14ac:dyDescent="0.25">
      <c r="E52" s="3"/>
    </row>
  </sheetData>
  <mergeCells count="12">
    <mergeCell ref="B43:B45"/>
    <mergeCell ref="D43:E45"/>
    <mergeCell ref="B46:B48"/>
    <mergeCell ref="D46:E48"/>
    <mergeCell ref="B49:E51"/>
    <mergeCell ref="A40:H40"/>
    <mergeCell ref="A38:L39"/>
    <mergeCell ref="A9:H9"/>
    <mergeCell ref="B12:D12"/>
    <mergeCell ref="A35:H35"/>
    <mergeCell ref="A36:H36"/>
    <mergeCell ref="A37:H37"/>
  </mergeCells>
  <pageMargins left="0.43307086614173229" right="0" top="0" bottom="0" header="0.31496062992125984" footer="0.31496062992125984"/>
  <pageSetup paperSize="9" scale="4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A89CB-3B27-455E-9636-F3CE7DC19D3A}">
  <sheetPr>
    <pageSetUpPr fitToPage="1"/>
  </sheetPr>
  <dimension ref="A1:CQ52"/>
  <sheetViews>
    <sheetView showWhiteSpace="0" zoomScale="55" zoomScaleNormal="55" zoomScalePageLayoutView="70" workbookViewId="0">
      <selection activeCell="O14" sqref="O14:O16"/>
    </sheetView>
  </sheetViews>
  <sheetFormatPr defaultColWidth="9.109375" defaultRowHeight="13.2" x14ac:dyDescent="0.25"/>
  <cols>
    <col min="1" max="1" width="67.6640625" customWidth="1"/>
    <col min="2" max="2" width="56.44140625" style="22" customWidth="1"/>
    <col min="3" max="3" width="20.5546875" bestFit="1" customWidth="1"/>
    <col min="4" max="4" width="24.88671875" style="3" bestFit="1" customWidth="1"/>
    <col min="5" max="5" width="38.33203125" style="5" bestFit="1" customWidth="1"/>
    <col min="6" max="6" width="62.6640625" bestFit="1" customWidth="1"/>
    <col min="7" max="7" width="22.88671875" bestFit="1" customWidth="1"/>
    <col min="8" max="8" width="33.6640625" bestFit="1" customWidth="1"/>
    <col min="9" max="9" width="18" customWidth="1"/>
    <col min="10" max="10" width="14.6640625" bestFit="1" customWidth="1"/>
    <col min="11" max="11" width="16.33203125" customWidth="1"/>
    <col min="12" max="12" width="16.88671875" customWidth="1"/>
    <col min="13" max="13" width="28.88671875" bestFit="1" customWidth="1"/>
    <col min="15" max="15" width="17" customWidth="1"/>
  </cols>
  <sheetData>
    <row r="1" spans="1:16" ht="40.200000000000003" customHeight="1" x14ac:dyDescent="0.25">
      <c r="A1" s="36" t="s">
        <v>103</v>
      </c>
      <c r="B1" s="20"/>
      <c r="C1" s="1"/>
      <c r="D1" s="1"/>
      <c r="E1" s="1"/>
    </row>
    <row r="2" spans="1:16" ht="21" x14ac:dyDescent="0.4">
      <c r="A2" s="18" t="s">
        <v>11</v>
      </c>
      <c r="B2" s="20"/>
      <c r="C2" s="1"/>
      <c r="D2" s="1"/>
      <c r="E2" s="1"/>
    </row>
    <row r="3" spans="1:16" ht="20.399999999999999" x14ac:dyDescent="0.35">
      <c r="A3" s="19" t="s">
        <v>0</v>
      </c>
      <c r="B3" s="20"/>
      <c r="C3" s="1"/>
      <c r="D3" s="1"/>
      <c r="E3" s="1"/>
    </row>
    <row r="4" spans="1:16" ht="20.399999999999999" x14ac:dyDescent="0.35">
      <c r="A4" s="19" t="s">
        <v>1</v>
      </c>
      <c r="B4" s="20"/>
      <c r="C4" s="1"/>
      <c r="D4" s="1"/>
      <c r="E4" s="1"/>
    </row>
    <row r="5" spans="1:16" ht="20.399999999999999" customHeight="1" x14ac:dyDescent="0.25">
      <c r="A5" s="1"/>
      <c r="B5" s="20"/>
      <c r="C5" s="1"/>
      <c r="D5" s="2"/>
      <c r="E5" s="4"/>
    </row>
    <row r="6" spans="1:16" ht="21" x14ac:dyDescent="0.4">
      <c r="A6" s="10" t="s">
        <v>14</v>
      </c>
      <c r="B6" s="20"/>
      <c r="C6" s="1"/>
      <c r="D6" s="2"/>
      <c r="E6" s="4"/>
    </row>
    <row r="7" spans="1:16" ht="21" x14ac:dyDescent="0.4">
      <c r="A7" s="10" t="s">
        <v>17</v>
      </c>
      <c r="B7" s="20"/>
      <c r="C7" s="1"/>
      <c r="D7" s="2"/>
      <c r="E7" s="4"/>
    </row>
    <row r="8" spans="1:16" ht="20.399999999999999" x14ac:dyDescent="0.25">
      <c r="A8" s="35"/>
    </row>
    <row r="9" spans="1:16" ht="20.399999999999999" x14ac:dyDescent="0.25">
      <c r="A9" s="89" t="s">
        <v>16</v>
      </c>
      <c r="B9" s="90"/>
      <c r="C9" s="90"/>
      <c r="D9" s="90"/>
      <c r="E9" s="90"/>
      <c r="F9" s="90"/>
      <c r="G9" s="90"/>
      <c r="H9" s="90"/>
      <c r="I9" s="90"/>
    </row>
    <row r="10" spans="1:16" ht="20.399999999999999" x14ac:dyDescent="0.25">
      <c r="A10" s="62" t="s">
        <v>110</v>
      </c>
      <c r="B10"/>
      <c r="D10"/>
      <c r="E10"/>
    </row>
    <row r="11" spans="1:16" ht="21" x14ac:dyDescent="0.4">
      <c r="A11" s="10"/>
      <c r="B11" s="20"/>
      <c r="C11" s="1"/>
      <c r="D11" s="2"/>
      <c r="E11" s="4"/>
    </row>
    <row r="12" spans="1:16" ht="46.8" thickBot="1" x14ac:dyDescent="0.3">
      <c r="A12" s="28" t="s">
        <v>2</v>
      </c>
      <c r="B12" s="97"/>
      <c r="C12" s="98"/>
      <c r="D12" s="99"/>
      <c r="E12" s="4"/>
    </row>
    <row r="13" spans="1:16" s="42" customFormat="1" ht="126" x14ac:dyDescent="0.4">
      <c r="A13" s="39" t="s">
        <v>21</v>
      </c>
      <c r="B13" s="40" t="s">
        <v>22</v>
      </c>
      <c r="C13" s="40" t="s">
        <v>23</v>
      </c>
      <c r="D13" s="40" t="s">
        <v>102</v>
      </c>
      <c r="E13" s="40" t="s">
        <v>25</v>
      </c>
      <c r="F13" s="40" t="s">
        <v>26</v>
      </c>
      <c r="G13" s="40" t="s">
        <v>95</v>
      </c>
      <c r="H13" s="40" t="s">
        <v>94</v>
      </c>
      <c r="I13" s="40" t="s">
        <v>92</v>
      </c>
      <c r="J13" s="40" t="s">
        <v>83</v>
      </c>
      <c r="K13" s="40" t="s">
        <v>107</v>
      </c>
      <c r="L13" s="40" t="s">
        <v>27</v>
      </c>
      <c r="M13" s="41" t="s">
        <v>108</v>
      </c>
      <c r="O13" s="38" t="s">
        <v>111</v>
      </c>
      <c r="P13" s="42" t="str">
        <f>O13</f>
        <v># cont/dag</v>
      </c>
    </row>
    <row r="14" spans="1:16" s="42" customFormat="1" ht="20.399999999999999" x14ac:dyDescent="0.35">
      <c r="A14" s="43" t="s">
        <v>65</v>
      </c>
      <c r="B14" s="44" t="s">
        <v>96</v>
      </c>
      <c r="C14" s="45">
        <v>2</v>
      </c>
      <c r="D14" s="45">
        <v>13</v>
      </c>
      <c r="E14" s="45" t="s">
        <v>29</v>
      </c>
      <c r="F14" s="45" t="s">
        <v>30</v>
      </c>
      <c r="G14" s="45" t="s">
        <v>90</v>
      </c>
      <c r="H14" s="61">
        <v>12.923076923076923</v>
      </c>
      <c r="I14" s="44" t="s">
        <v>31</v>
      </c>
      <c r="J14" s="44" t="s">
        <v>32</v>
      </c>
      <c r="K14" s="59"/>
      <c r="L14" s="46">
        <f>140*260</f>
        <v>36400</v>
      </c>
      <c r="M14" s="47">
        <f>K14*L14</f>
        <v>0</v>
      </c>
      <c r="O14" s="66">
        <f>L14/D14/260</f>
        <v>10.76923076923077</v>
      </c>
    </row>
    <row r="15" spans="1:16" s="42" customFormat="1" ht="20.399999999999999" x14ac:dyDescent="0.35">
      <c r="A15" s="43" t="s">
        <v>66</v>
      </c>
      <c r="B15" s="44" t="s">
        <v>96</v>
      </c>
      <c r="C15" s="45">
        <v>2</v>
      </c>
      <c r="D15" s="45">
        <v>13</v>
      </c>
      <c r="E15" s="45" t="s">
        <v>33</v>
      </c>
      <c r="F15" s="45" t="s">
        <v>34</v>
      </c>
      <c r="G15" s="45" t="s">
        <v>90</v>
      </c>
      <c r="H15" s="61">
        <v>2.4852071005917158</v>
      </c>
      <c r="I15" s="44" t="s">
        <v>31</v>
      </c>
      <c r="J15" s="44" t="s">
        <v>32</v>
      </c>
      <c r="K15" s="59"/>
      <c r="L15" s="46">
        <v>7000</v>
      </c>
      <c r="M15" s="48">
        <f t="shared" ref="M15:M32" si="0">K15*L15</f>
        <v>0</v>
      </c>
      <c r="O15" s="66">
        <f t="shared" ref="O15:O29" si="1">L15/D15/260</f>
        <v>2.0710059171597632</v>
      </c>
    </row>
    <row r="16" spans="1:16" s="42" customFormat="1" ht="20.399999999999999" x14ac:dyDescent="0.35">
      <c r="A16" s="43" t="s">
        <v>67</v>
      </c>
      <c r="B16" s="44" t="s">
        <v>96</v>
      </c>
      <c r="C16" s="45">
        <v>2</v>
      </c>
      <c r="D16" s="45">
        <v>13</v>
      </c>
      <c r="E16" s="45" t="s">
        <v>35</v>
      </c>
      <c r="F16" s="45" t="s">
        <v>36</v>
      </c>
      <c r="G16" s="45" t="s">
        <v>90</v>
      </c>
      <c r="H16" s="61">
        <v>2.7692307692307687</v>
      </c>
      <c r="I16" s="44" t="s">
        <v>31</v>
      </c>
      <c r="J16" s="44" t="s">
        <v>32</v>
      </c>
      <c r="K16" s="59"/>
      <c r="L16" s="46">
        <f>30*260</f>
        <v>7800</v>
      </c>
      <c r="M16" s="48">
        <f t="shared" si="0"/>
        <v>0</v>
      </c>
      <c r="O16" s="66">
        <f t="shared" si="1"/>
        <v>2.3076923076923075</v>
      </c>
    </row>
    <row r="17" spans="1:15" s="42" customFormat="1" ht="20.399999999999999" x14ac:dyDescent="0.35">
      <c r="A17" s="49" t="s">
        <v>68</v>
      </c>
      <c r="B17" s="44" t="s">
        <v>96</v>
      </c>
      <c r="C17" s="45">
        <v>2</v>
      </c>
      <c r="D17" s="45">
        <v>10</v>
      </c>
      <c r="E17" s="45" t="s">
        <v>37</v>
      </c>
      <c r="F17" s="45" t="s">
        <v>38</v>
      </c>
      <c r="G17" s="45" t="s">
        <v>91</v>
      </c>
      <c r="H17" s="61" t="s">
        <v>98</v>
      </c>
      <c r="I17" s="44" t="s">
        <v>31</v>
      </c>
      <c r="J17" s="45" t="s">
        <v>32</v>
      </c>
      <c r="K17" s="59"/>
      <c r="L17" s="46">
        <v>8200</v>
      </c>
      <c r="M17" s="48">
        <f t="shared" si="0"/>
        <v>0</v>
      </c>
      <c r="O17" s="66"/>
    </row>
    <row r="18" spans="1:15" s="42" customFormat="1" ht="20.399999999999999" x14ac:dyDescent="0.35">
      <c r="A18" s="43" t="s">
        <v>69</v>
      </c>
      <c r="B18" s="44" t="s">
        <v>96</v>
      </c>
      <c r="C18" s="45">
        <v>2</v>
      </c>
      <c r="D18" s="45">
        <v>13</v>
      </c>
      <c r="E18" s="45" t="s">
        <v>35</v>
      </c>
      <c r="F18" s="45" t="s">
        <v>39</v>
      </c>
      <c r="G18" s="45" t="s">
        <v>90</v>
      </c>
      <c r="H18" s="61">
        <v>5</v>
      </c>
      <c r="I18" s="44" t="s">
        <v>31</v>
      </c>
      <c r="J18" s="44" t="s">
        <v>32</v>
      </c>
      <c r="K18" s="59"/>
      <c r="L18" s="46">
        <v>11000</v>
      </c>
      <c r="M18" s="48">
        <f t="shared" si="0"/>
        <v>0</v>
      </c>
      <c r="O18" s="66">
        <f t="shared" si="1"/>
        <v>3.2544378698224854</v>
      </c>
    </row>
    <row r="19" spans="1:15" s="42" customFormat="1" ht="20.399999999999999" x14ac:dyDescent="0.35">
      <c r="A19" s="43" t="s">
        <v>70</v>
      </c>
      <c r="B19" s="44" t="s">
        <v>96</v>
      </c>
      <c r="C19" s="45">
        <v>2</v>
      </c>
      <c r="D19" s="45">
        <v>13</v>
      </c>
      <c r="E19" s="45" t="s">
        <v>35</v>
      </c>
      <c r="F19" s="50" t="s">
        <v>40</v>
      </c>
      <c r="G19" s="45" t="s">
        <v>90</v>
      </c>
      <c r="H19" s="61">
        <v>3</v>
      </c>
      <c r="I19" s="44" t="s">
        <v>32</v>
      </c>
      <c r="J19" s="44" t="s">
        <v>32</v>
      </c>
      <c r="K19" s="59"/>
      <c r="L19" s="46">
        <v>7000</v>
      </c>
      <c r="M19" s="48">
        <f t="shared" si="0"/>
        <v>0</v>
      </c>
      <c r="O19" s="66">
        <f t="shared" si="1"/>
        <v>2.0710059171597632</v>
      </c>
    </row>
    <row r="20" spans="1:15" s="42" customFormat="1" ht="20.399999999999999" x14ac:dyDescent="0.35">
      <c r="A20" s="43" t="s">
        <v>71</v>
      </c>
      <c r="B20" s="44" t="s">
        <v>96</v>
      </c>
      <c r="C20" s="45">
        <v>2</v>
      </c>
      <c r="D20" s="45">
        <v>13</v>
      </c>
      <c r="E20" s="45" t="s">
        <v>35</v>
      </c>
      <c r="F20" s="50" t="s">
        <v>41</v>
      </c>
      <c r="G20" s="45" t="s">
        <v>90</v>
      </c>
      <c r="H20" s="61">
        <v>0.8875739644970414</v>
      </c>
      <c r="I20" s="44" t="s">
        <v>32</v>
      </c>
      <c r="J20" s="44" t="s">
        <v>32</v>
      </c>
      <c r="K20" s="59"/>
      <c r="L20" s="46">
        <v>2500</v>
      </c>
      <c r="M20" s="48">
        <f t="shared" si="0"/>
        <v>0</v>
      </c>
      <c r="O20" s="66">
        <f t="shared" si="1"/>
        <v>0.73964497041420119</v>
      </c>
    </row>
    <row r="21" spans="1:15" s="42" customFormat="1" ht="20.399999999999999" x14ac:dyDescent="0.35">
      <c r="A21" s="43" t="s">
        <v>72</v>
      </c>
      <c r="B21" s="44" t="s">
        <v>96</v>
      </c>
      <c r="C21" s="45">
        <v>2</v>
      </c>
      <c r="D21" s="45">
        <v>13</v>
      </c>
      <c r="E21" s="45" t="s">
        <v>35</v>
      </c>
      <c r="F21" s="45" t="s">
        <v>36</v>
      </c>
      <c r="G21" s="45" t="s">
        <v>90</v>
      </c>
      <c r="H21" s="61">
        <v>0.8875739644970414</v>
      </c>
      <c r="I21" s="44" t="s">
        <v>31</v>
      </c>
      <c r="J21" s="44" t="s">
        <v>32</v>
      </c>
      <c r="K21" s="59"/>
      <c r="L21" s="46">
        <v>2500</v>
      </c>
      <c r="M21" s="48">
        <f t="shared" si="0"/>
        <v>0</v>
      </c>
      <c r="O21" s="66">
        <f t="shared" si="1"/>
        <v>0.73964497041420119</v>
      </c>
    </row>
    <row r="22" spans="1:15" s="42" customFormat="1" ht="20.399999999999999" x14ac:dyDescent="0.35">
      <c r="A22" s="49" t="s">
        <v>73</v>
      </c>
      <c r="B22" s="44" t="s">
        <v>42</v>
      </c>
      <c r="C22" s="45">
        <v>2</v>
      </c>
      <c r="D22" s="45">
        <v>9</v>
      </c>
      <c r="E22" s="45" t="s">
        <v>43</v>
      </c>
      <c r="F22" s="45" t="s">
        <v>44</v>
      </c>
      <c r="G22" s="45" t="s">
        <v>91</v>
      </c>
      <c r="H22" s="61" t="s">
        <v>99</v>
      </c>
      <c r="I22" s="45" t="s">
        <v>31</v>
      </c>
      <c r="J22" s="45" t="s">
        <v>32</v>
      </c>
      <c r="K22" s="59"/>
      <c r="L22" s="46">
        <v>7100</v>
      </c>
      <c r="M22" s="48">
        <f t="shared" si="0"/>
        <v>0</v>
      </c>
      <c r="O22" s="66"/>
    </row>
    <row r="23" spans="1:15" s="42" customFormat="1" ht="20.399999999999999" x14ac:dyDescent="0.35">
      <c r="A23" s="49" t="s">
        <v>74</v>
      </c>
      <c r="B23" s="44" t="s">
        <v>96</v>
      </c>
      <c r="C23" s="45">
        <v>2</v>
      </c>
      <c r="D23" s="45">
        <v>5</v>
      </c>
      <c r="E23" s="45" t="s">
        <v>45</v>
      </c>
      <c r="F23" s="45" t="s">
        <v>46</v>
      </c>
      <c r="G23" s="45" t="s">
        <v>90</v>
      </c>
      <c r="H23" s="61">
        <v>4</v>
      </c>
      <c r="I23" s="45" t="s">
        <v>32</v>
      </c>
      <c r="J23" s="45" t="s">
        <v>32</v>
      </c>
      <c r="K23" s="59"/>
      <c r="L23" s="46">
        <f>20*260</f>
        <v>5200</v>
      </c>
      <c r="M23" s="48">
        <f t="shared" si="0"/>
        <v>0</v>
      </c>
      <c r="O23" s="66">
        <f t="shared" si="1"/>
        <v>4</v>
      </c>
    </row>
    <row r="24" spans="1:15" s="42" customFormat="1" ht="20.399999999999999" x14ac:dyDescent="0.35">
      <c r="A24" s="51" t="s">
        <v>75</v>
      </c>
      <c r="B24" s="44" t="s">
        <v>96</v>
      </c>
      <c r="C24" s="53">
        <v>2</v>
      </c>
      <c r="D24" s="53">
        <v>4</v>
      </c>
      <c r="E24" s="53" t="s">
        <v>47</v>
      </c>
      <c r="F24" s="54" t="s">
        <v>48</v>
      </c>
      <c r="G24" s="45" t="s">
        <v>90</v>
      </c>
      <c r="H24" s="61">
        <v>3</v>
      </c>
      <c r="I24" s="53" t="s">
        <v>31</v>
      </c>
      <c r="J24" s="53" t="s">
        <v>32</v>
      </c>
      <c r="K24" s="59"/>
      <c r="L24" s="55">
        <f>16*52</f>
        <v>832</v>
      </c>
      <c r="M24" s="56">
        <f t="shared" si="0"/>
        <v>0</v>
      </c>
      <c r="O24" s="66">
        <f t="shared" si="1"/>
        <v>0.8</v>
      </c>
    </row>
    <row r="25" spans="1:15" s="42" customFormat="1" ht="20.399999999999999" x14ac:dyDescent="0.35">
      <c r="A25" s="51" t="s">
        <v>76</v>
      </c>
      <c r="B25" s="44" t="s">
        <v>42</v>
      </c>
      <c r="C25" s="45">
        <v>2</v>
      </c>
      <c r="D25" s="53">
        <v>1</v>
      </c>
      <c r="E25" s="53" t="s">
        <v>49</v>
      </c>
      <c r="F25" s="45" t="s">
        <v>50</v>
      </c>
      <c r="G25" s="45" t="s">
        <v>91</v>
      </c>
      <c r="H25" s="61" t="s">
        <v>98</v>
      </c>
      <c r="I25" s="45" t="s">
        <v>32</v>
      </c>
      <c r="J25" s="53" t="s">
        <v>32</v>
      </c>
      <c r="K25" s="59"/>
      <c r="L25" s="46">
        <f>5*52*0.8</f>
        <v>208</v>
      </c>
      <c r="M25" s="48">
        <f t="shared" si="0"/>
        <v>0</v>
      </c>
      <c r="O25" s="66"/>
    </row>
    <row r="26" spans="1:15" s="42" customFormat="1" ht="20.399999999999999" x14ac:dyDescent="0.35">
      <c r="A26" s="51" t="s">
        <v>77</v>
      </c>
      <c r="B26" s="44" t="s">
        <v>42</v>
      </c>
      <c r="C26" s="45">
        <v>2</v>
      </c>
      <c r="D26" s="53">
        <v>1</v>
      </c>
      <c r="E26" s="53" t="s">
        <v>49</v>
      </c>
      <c r="F26" s="45" t="s">
        <v>51</v>
      </c>
      <c r="G26" s="45" t="s">
        <v>91</v>
      </c>
      <c r="H26" s="61" t="s">
        <v>98</v>
      </c>
      <c r="I26" s="45" t="s">
        <v>32</v>
      </c>
      <c r="J26" s="53" t="s">
        <v>32</v>
      </c>
      <c r="K26" s="59"/>
      <c r="L26" s="46">
        <f>5*52*0.2</f>
        <v>52</v>
      </c>
      <c r="M26" s="48">
        <f t="shared" si="0"/>
        <v>0</v>
      </c>
      <c r="O26" s="66"/>
    </row>
    <row r="27" spans="1:15" s="42" customFormat="1" ht="20.399999999999999" x14ac:dyDescent="0.35">
      <c r="A27" s="51" t="s">
        <v>78</v>
      </c>
      <c r="B27" s="45" t="s">
        <v>52</v>
      </c>
      <c r="C27" s="45">
        <v>2</v>
      </c>
      <c r="D27" s="53">
        <v>3</v>
      </c>
      <c r="E27" s="53" t="s">
        <v>35</v>
      </c>
      <c r="F27" s="45" t="s">
        <v>53</v>
      </c>
      <c r="G27" s="45" t="s">
        <v>91</v>
      </c>
      <c r="H27" s="61" t="s">
        <v>98</v>
      </c>
      <c r="I27" s="45" t="s">
        <v>31</v>
      </c>
      <c r="J27" s="53" t="s">
        <v>32</v>
      </c>
      <c r="K27" s="59"/>
      <c r="L27" s="46">
        <v>115</v>
      </c>
      <c r="M27" s="48">
        <f t="shared" si="0"/>
        <v>0</v>
      </c>
      <c r="O27" s="66"/>
    </row>
    <row r="28" spans="1:15" s="42" customFormat="1" ht="20.399999999999999" x14ac:dyDescent="0.35">
      <c r="A28" s="49" t="s">
        <v>79</v>
      </c>
      <c r="B28" s="44" t="s">
        <v>96</v>
      </c>
      <c r="C28" s="45">
        <v>2</v>
      </c>
      <c r="D28" s="53">
        <v>6</v>
      </c>
      <c r="E28" s="53" t="s">
        <v>54</v>
      </c>
      <c r="F28" s="45" t="s">
        <v>55</v>
      </c>
      <c r="G28" s="45" t="s">
        <v>90</v>
      </c>
      <c r="H28" s="61">
        <v>3</v>
      </c>
      <c r="I28" s="45" t="s">
        <v>31</v>
      </c>
      <c r="J28" s="53" t="s">
        <v>32</v>
      </c>
      <c r="K28" s="59"/>
      <c r="L28" s="46">
        <v>1500</v>
      </c>
      <c r="M28" s="48">
        <f t="shared" si="0"/>
        <v>0</v>
      </c>
      <c r="O28" s="66">
        <f t="shared" si="1"/>
        <v>0.96153846153846156</v>
      </c>
    </row>
    <row r="29" spans="1:15" s="42" customFormat="1" ht="20.399999999999999" x14ac:dyDescent="0.35">
      <c r="A29" s="51" t="s">
        <v>80</v>
      </c>
      <c r="B29" s="44" t="s">
        <v>96</v>
      </c>
      <c r="C29" s="45">
        <v>2</v>
      </c>
      <c r="D29" s="53">
        <v>6</v>
      </c>
      <c r="E29" s="53" t="s">
        <v>56</v>
      </c>
      <c r="F29" s="45" t="s">
        <v>57</v>
      </c>
      <c r="G29" s="45" t="s">
        <v>90</v>
      </c>
      <c r="H29" s="61">
        <v>2</v>
      </c>
      <c r="I29" s="45" t="s">
        <v>32</v>
      </c>
      <c r="J29" s="53" t="s">
        <v>32</v>
      </c>
      <c r="K29" s="59"/>
      <c r="L29" s="46">
        <v>630</v>
      </c>
      <c r="M29" s="48">
        <f t="shared" si="0"/>
        <v>0</v>
      </c>
      <c r="O29" s="66">
        <f t="shared" si="1"/>
        <v>0.40384615384615385</v>
      </c>
    </row>
    <row r="30" spans="1:15" s="42" customFormat="1" ht="20.399999999999999" x14ac:dyDescent="0.35">
      <c r="A30" s="43" t="s">
        <v>105</v>
      </c>
      <c r="B30" s="44" t="s">
        <v>42</v>
      </c>
      <c r="C30" s="45">
        <v>2</v>
      </c>
      <c r="D30" s="45">
        <v>10</v>
      </c>
      <c r="E30" s="45" t="s">
        <v>58</v>
      </c>
      <c r="F30" s="45" t="s">
        <v>59</v>
      </c>
      <c r="G30" s="45" t="s">
        <v>91</v>
      </c>
      <c r="H30" s="61" t="s">
        <v>98</v>
      </c>
      <c r="I30" s="45" t="s">
        <v>31</v>
      </c>
      <c r="J30" s="44" t="s">
        <v>31</v>
      </c>
      <c r="K30" s="59"/>
      <c r="L30" s="46">
        <f>D30*2*2*52</f>
        <v>2080</v>
      </c>
      <c r="M30" s="48">
        <f t="shared" si="0"/>
        <v>0</v>
      </c>
      <c r="O30" s="66"/>
    </row>
    <row r="31" spans="1:15" s="42" customFormat="1" ht="20.399999999999999" x14ac:dyDescent="0.35">
      <c r="A31" s="43" t="s">
        <v>81</v>
      </c>
      <c r="B31" s="44" t="s">
        <v>42</v>
      </c>
      <c r="C31" s="45">
        <v>2</v>
      </c>
      <c r="D31" s="45">
        <v>10</v>
      </c>
      <c r="E31" s="45" t="s">
        <v>60</v>
      </c>
      <c r="F31" s="45" t="s">
        <v>61</v>
      </c>
      <c r="G31" s="45" t="s">
        <v>91</v>
      </c>
      <c r="H31" s="61" t="s">
        <v>98</v>
      </c>
      <c r="I31" s="45" t="s">
        <v>31</v>
      </c>
      <c r="J31" s="44" t="s">
        <v>31</v>
      </c>
      <c r="K31" s="59"/>
      <c r="L31" s="46">
        <f>D31*2*2*52</f>
        <v>2080</v>
      </c>
      <c r="M31" s="48">
        <f t="shared" si="0"/>
        <v>0</v>
      </c>
      <c r="O31" s="66"/>
    </row>
    <row r="32" spans="1:15" s="42" customFormat="1" ht="20.399999999999999" x14ac:dyDescent="0.35">
      <c r="A32" s="43" t="s">
        <v>82</v>
      </c>
      <c r="B32" s="44" t="s">
        <v>42</v>
      </c>
      <c r="C32" s="45">
        <v>2</v>
      </c>
      <c r="D32" s="45">
        <v>0.5</v>
      </c>
      <c r="E32" s="45" t="s">
        <v>62</v>
      </c>
      <c r="F32" s="45" t="s">
        <v>63</v>
      </c>
      <c r="G32" s="45" t="s">
        <v>91</v>
      </c>
      <c r="H32" s="61" t="s">
        <v>98</v>
      </c>
      <c r="I32" s="45" t="s">
        <v>32</v>
      </c>
      <c r="J32" s="44" t="s">
        <v>31</v>
      </c>
      <c r="K32" s="59"/>
      <c r="L32" s="46">
        <f>D32*2*12</f>
        <v>12</v>
      </c>
      <c r="M32" s="48">
        <f t="shared" si="0"/>
        <v>0</v>
      </c>
      <c r="O32" s="66"/>
    </row>
    <row r="33" spans="1:95" s="42" customFormat="1" ht="24.6" x14ac:dyDescent="0.35">
      <c r="A33" s="32" t="s">
        <v>64</v>
      </c>
      <c r="B33" s="32"/>
      <c r="C33" s="32"/>
      <c r="D33" s="32"/>
      <c r="E33" s="32"/>
      <c r="F33" s="32"/>
      <c r="G33" s="32"/>
      <c r="H33" s="67">
        <f>SUM(H14:H32)</f>
        <v>39.952662721893489</v>
      </c>
      <c r="I33" s="32"/>
      <c r="J33" s="32"/>
      <c r="K33" s="32"/>
      <c r="L33" s="32"/>
      <c r="M33" s="60">
        <f>SUM(M14:M32)</f>
        <v>0</v>
      </c>
      <c r="O33" s="66">
        <f>SUM(O14:O32)</f>
        <v>28.118047337278103</v>
      </c>
      <c r="Q33" s="57"/>
    </row>
    <row r="34" spans="1:95" s="6" customFormat="1" ht="25.95" customHeight="1" x14ac:dyDescent="0.25">
      <c r="A34" s="24"/>
      <c r="B34" s="25"/>
      <c r="C34" s="24"/>
      <c r="D34" s="24"/>
      <c r="E34" s="24"/>
    </row>
    <row r="35" spans="1:95" s="7" customFormat="1" ht="20.399999999999999" x14ac:dyDescent="0.35">
      <c r="A35" s="91" t="s">
        <v>3</v>
      </c>
      <c r="B35" s="92"/>
      <c r="C35" s="92"/>
      <c r="D35" s="92"/>
      <c r="E35" s="92"/>
      <c r="F35" s="90"/>
      <c r="G35" s="90"/>
      <c r="H35" s="90"/>
      <c r="I35" s="90"/>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row>
    <row r="36" spans="1:95" s="7" customFormat="1" ht="29.25" customHeight="1" x14ac:dyDescent="0.35">
      <c r="A36" s="93" t="s">
        <v>4</v>
      </c>
      <c r="B36" s="90"/>
      <c r="C36" s="90"/>
      <c r="D36" s="90"/>
      <c r="E36" s="90"/>
      <c r="F36" s="90"/>
      <c r="G36" s="90"/>
      <c r="H36" s="90"/>
      <c r="I36" s="90"/>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row>
    <row r="37" spans="1:95" s="7" customFormat="1" ht="48.75" customHeight="1" x14ac:dyDescent="0.35">
      <c r="A37" s="91" t="s">
        <v>101</v>
      </c>
      <c r="B37" s="92"/>
      <c r="C37" s="92"/>
      <c r="D37" s="92"/>
      <c r="E37" s="92"/>
      <c r="F37" s="90"/>
      <c r="G37" s="90"/>
      <c r="H37" s="90"/>
      <c r="I37" s="90"/>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row>
    <row r="38" spans="1:95" x14ac:dyDescent="0.25">
      <c r="A38" s="87" t="s">
        <v>97</v>
      </c>
      <c r="B38" s="88"/>
      <c r="C38" s="88"/>
      <c r="D38" s="88"/>
      <c r="E38" s="88"/>
      <c r="F38" s="88"/>
      <c r="G38" s="88"/>
      <c r="H38" s="88"/>
      <c r="I38" s="88"/>
      <c r="J38" s="88"/>
      <c r="K38" s="88"/>
      <c r="L38" s="88"/>
      <c r="M38" s="88"/>
    </row>
    <row r="39" spans="1:95" s="7" customFormat="1" ht="24" customHeight="1" x14ac:dyDescent="0.3">
      <c r="A39" s="88"/>
      <c r="B39" s="88"/>
      <c r="C39" s="88"/>
      <c r="D39" s="88"/>
      <c r="E39" s="88"/>
      <c r="F39" s="88"/>
      <c r="G39" s="88"/>
      <c r="H39" s="88"/>
      <c r="I39" s="88"/>
      <c r="J39" s="88"/>
      <c r="K39" s="88"/>
      <c r="L39" s="88"/>
      <c r="M39" s="88"/>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row>
    <row r="40" spans="1:95" s="7" customFormat="1" ht="48.75" customHeight="1" x14ac:dyDescent="0.35">
      <c r="A40" s="91"/>
      <c r="B40" s="92"/>
      <c r="C40" s="92"/>
      <c r="D40" s="92"/>
      <c r="E40" s="92"/>
      <c r="F40" s="90"/>
      <c r="G40" s="90"/>
      <c r="H40" s="90"/>
      <c r="I40" s="9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row>
    <row r="41" spans="1:95" s="7" customFormat="1" ht="14.4" x14ac:dyDescent="0.3">
      <c r="A41" s="11"/>
      <c r="B41" s="21"/>
      <c r="C41" s="12"/>
      <c r="D41" s="11"/>
      <c r="E41" s="12"/>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row>
    <row r="42" spans="1:95" s="7" customFormat="1" ht="21.6" thickBot="1" x14ac:dyDescent="0.35">
      <c r="A42" s="9" t="s">
        <v>5</v>
      </c>
      <c r="B42" s="13"/>
      <c r="C42" s="13"/>
      <c r="D42" s="13"/>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row>
    <row r="43" spans="1:95" s="8" customFormat="1" ht="21" x14ac:dyDescent="0.35">
      <c r="A43" s="14"/>
      <c r="B43" s="82"/>
      <c r="C43" s="23"/>
      <c r="D43" s="85"/>
      <c r="E43" s="75"/>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row>
    <row r="44" spans="1:95" s="8" customFormat="1" ht="21" x14ac:dyDescent="0.35">
      <c r="A44" s="14" t="s">
        <v>6</v>
      </c>
      <c r="B44" s="83"/>
      <c r="C44" s="15" t="s">
        <v>7</v>
      </c>
      <c r="D44" s="76"/>
      <c r="E44" s="78"/>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row>
    <row r="45" spans="1:95" s="8" customFormat="1" ht="21.6" thickBot="1" x14ac:dyDescent="0.4">
      <c r="A45" s="16"/>
      <c r="B45" s="84"/>
      <c r="C45" s="17"/>
      <c r="D45" s="79"/>
      <c r="E45" s="81"/>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row>
    <row r="46" spans="1:95" s="8" customFormat="1" ht="21" x14ac:dyDescent="0.35">
      <c r="A46" s="14"/>
      <c r="B46" s="82"/>
      <c r="C46" s="15"/>
      <c r="D46" s="86"/>
      <c r="E46" s="78"/>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row>
    <row r="47" spans="1:95" s="8" customFormat="1" ht="20.399999999999999" customHeight="1" x14ac:dyDescent="0.35">
      <c r="A47" s="14" t="s">
        <v>8</v>
      </c>
      <c r="B47" s="83"/>
      <c r="C47" s="15" t="s">
        <v>9</v>
      </c>
      <c r="D47" s="76"/>
      <c r="E47" s="78"/>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row>
    <row r="48" spans="1:95" s="8" customFormat="1" ht="21.6" thickBot="1" x14ac:dyDescent="0.4">
      <c r="A48" s="16"/>
      <c r="B48" s="84"/>
      <c r="C48" s="15"/>
      <c r="D48" s="79"/>
      <c r="E48" s="81"/>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row>
    <row r="49" spans="1:95" s="8" customFormat="1" ht="21" x14ac:dyDescent="0.35">
      <c r="A49" s="14"/>
      <c r="B49" s="73"/>
      <c r="C49" s="74"/>
      <c r="D49" s="74"/>
      <c r="E49" s="75"/>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row>
    <row r="50" spans="1:95" s="8" customFormat="1" ht="21" x14ac:dyDescent="0.35">
      <c r="A50" s="14" t="s">
        <v>10</v>
      </c>
      <c r="B50" s="76"/>
      <c r="C50" s="77"/>
      <c r="D50" s="77"/>
      <c r="E50" s="78"/>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row>
    <row r="51" spans="1:95" s="8" customFormat="1" ht="21.6" thickBot="1" x14ac:dyDescent="0.4">
      <c r="A51" s="16"/>
      <c r="B51" s="79"/>
      <c r="C51" s="80"/>
      <c r="D51" s="80"/>
      <c r="E51" s="8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row>
    <row r="52" spans="1:95" x14ac:dyDescent="0.25">
      <c r="E52" s="3"/>
    </row>
  </sheetData>
  <mergeCells count="12">
    <mergeCell ref="B49:E51"/>
    <mergeCell ref="A9:I9"/>
    <mergeCell ref="B12:D12"/>
    <mergeCell ref="A35:I35"/>
    <mergeCell ref="A36:I36"/>
    <mergeCell ref="A37:I37"/>
    <mergeCell ref="A38:M39"/>
    <mergeCell ref="A40:I40"/>
    <mergeCell ref="B43:B45"/>
    <mergeCell ref="D43:E45"/>
    <mergeCell ref="B46:B48"/>
    <mergeCell ref="D46:E48"/>
  </mergeCells>
  <pageMargins left="0.43307086614173229" right="0" top="0" bottom="0" header="0.31496062992125984" footer="0.31496062992125984"/>
  <pageSetup paperSize="9" scale="4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C389274D3644409137E27DAD492ABE" ma:contentTypeVersion="12" ma:contentTypeDescription="Een nieuw document maken." ma:contentTypeScope="" ma:versionID="a0500e63ab5150386741484cc2f3eb2c">
  <xsd:schema xmlns:xsd="http://www.w3.org/2001/XMLSchema" xmlns:xs="http://www.w3.org/2001/XMLSchema" xmlns:p="http://schemas.microsoft.com/office/2006/metadata/properties" xmlns:ns2="278c3c4d-f426-4f19-87e5-1f9242ca19bd" xmlns:ns3="5944c746-f00e-4e1b-b88e-6afb03c03477" xmlns:ns4="de4d72b8-7194-4778-a884-f9802a29b599" targetNamespace="http://schemas.microsoft.com/office/2006/metadata/properties" ma:root="true" ma:fieldsID="895ed652f2fd0b37f61267e6a7e31f13" ns2:_="" ns3:_="" ns4:_="">
    <xsd:import namespace="278c3c4d-f426-4f19-87e5-1f9242ca19bd"/>
    <xsd:import namespace="5944c746-f00e-4e1b-b88e-6afb03c03477"/>
    <xsd:import namespace="de4d72b8-7194-4778-a884-f9802a29b599"/>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944c746-f00e-4e1b-b88e-6afb03c0347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f1d67cb-d7fe-4baa-b510-87680c6ec735}" ma:internalName="TaxCatchAll" ma:showField="CatchAllData" ma:web="5944c746-f00e-4e1b-b88e-6afb03c0347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4d72b8-7194-4778-a884-f9802a29b599"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944c746-f00e-4e1b-b88e-6afb03c03477">
      <Value>5</Value>
      <Value>10</Value>
    </TaxCatchAll>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A54BA0-B315-4FBC-955D-92C32C91D0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5944c746-f00e-4e1b-b88e-6afb03c03477"/>
    <ds:schemaRef ds:uri="de4d72b8-7194-4778-a884-f9802a29b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ECE434-5964-440E-BF2E-61BAB36B8316}">
  <ds:schemaRefs>
    <ds:schemaRef ds:uri="http://schemas.microsoft.com/office/2006/metadata/properties"/>
    <ds:schemaRef ds:uri="http://schemas.microsoft.com/office/infopath/2007/PartnerControls"/>
    <ds:schemaRef ds:uri="5944c746-f00e-4e1b-b88e-6afb03c03477"/>
    <ds:schemaRef ds:uri="278c3c4d-f426-4f19-87e5-1f9242ca19bd"/>
  </ds:schemaRefs>
</ds:datastoreItem>
</file>

<file path=customXml/itemProps3.xml><?xml version="1.0" encoding="utf-8"?>
<ds:datastoreItem xmlns:ds="http://schemas.openxmlformats.org/officeDocument/2006/customXml" ds:itemID="{22695ACB-D33E-414C-87CA-E617EE5BD5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Prijs</vt:lpstr>
      <vt:lpstr>Perceel 2a</vt:lpstr>
      <vt:lpstr>Perceel 2b</vt:lpstr>
      <vt:lpstr>'Perceel 2a'!Afdrukbereik</vt:lpstr>
      <vt:lpstr>'Perceel 2b'!Afdrukbereik</vt:lpstr>
      <vt:lpstr>Prijs!Afdrukbereik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Edwin de Kinderen</cp:lastModifiedBy>
  <cp:revision/>
  <cp:lastPrinted>2024-10-18T14:12:57Z</cp:lastPrinted>
  <dcterms:created xsi:type="dcterms:W3CDTF">2018-11-07T10:33:09Z</dcterms:created>
  <dcterms:modified xsi:type="dcterms:W3CDTF">2024-11-08T10:00:48Z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0x01010064C389274D3644409137E27DAD492ABE</vt:lpwstr>
  </property>
  <property fmtid="{D5CDD505-2E9C-101B-9397-08002B2CF9AE}" pid="3" name="gshDocumentstatus">
    <vt:lpwstr>5;#Concept|fac772ea-c83a-4d2d-8153-73dc814209cd</vt:lpwstr>
  </property>
  <property fmtid="{D5CDD505-2E9C-101B-9397-08002B2CF9AE}" pid="4" name="gshDocumentSoort">
    <vt:lpwstr>10;#Nota van inlichtingen|ca742708-11c9-4a7a-97d6-5cdaa4ed0032</vt:lpwstr>
  </property>
  <property fmtid="{D5CDD505-2E9C-101B-9397-08002B2CF9AE}" pid="5" name="gshProjectfase">
    <vt:lpwstr/>
  </property>
  <property fmtid="{D5CDD505-2E9C-101B-9397-08002B2CF9AE}" pid="6" name="MediaServiceImageTags">
    <vt:lpwstr/>
  </property>
</Properties>
</file>